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00EA46D-52FA-4363-AD04-2681E732B18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Q22" i="1"/>
  <c r="Q23" i="1"/>
  <c r="Q24" i="1"/>
  <c r="F11" i="1"/>
  <c r="C21" i="1"/>
  <c r="G21" i="1"/>
  <c r="H21" i="1"/>
  <c r="E21" i="1"/>
  <c r="F21" i="1"/>
  <c r="A21" i="1"/>
  <c r="H20" i="1"/>
  <c r="G11" i="1"/>
  <c r="E14" i="1"/>
  <c r="E15" i="1" s="1"/>
  <c r="C17" i="1"/>
  <c r="Q21" i="1"/>
  <c r="C12" i="1"/>
  <c r="C16" i="1" l="1"/>
  <c r="D18" i="1" s="1"/>
  <c r="C11" i="1"/>
  <c r="C15" i="1" l="1"/>
  <c r="O23" i="1"/>
  <c r="S23" i="1" s="1"/>
  <c r="O22" i="1"/>
  <c r="S22" i="1" s="1"/>
  <c r="O21" i="1"/>
  <c r="S21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<sst xmlns="http://schemas.openxmlformats.org/spreadsheetml/2006/main" count="59" uniqueCount="51">
  <si>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</si>
  <si>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</si>
  <si>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</si>
  <si>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</si>
  <si>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</si>
  <si>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</si>
  <si>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</si>
  <si>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</si>
  <si>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</si>
  <si>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</si>
  <si>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</si>
  <si>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</si>
  <si>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</si>
  <si>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</si>
  <si>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</si>
  <si>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</si>
  <si>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</si>
  <si>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</si>
  <si>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</si>
  <si>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</si>
  <si>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</si>
  <si>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</si>
  <si>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</si>
  <si>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</si>
  <si>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</si>
  <si>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</si>
  <si>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</si>
  <si>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</si>
  <si>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</si>
  <si>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</si>
  <si>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</si>
  <si>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</si>
  <si>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</si>
  <si>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</si>
  <si>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</si>
  <si>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</si>
  <si>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</si>
  <si>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</si>
  <si>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</si>
  <si>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</si>
  <si>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</si>
  <si>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</si>
  <si>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V0536 Ara</t>
  </si>
  <si>
    <t>V0536 Ara_Ara.xls</t>
  </si>
  <si>
    <t>EA</t>
  </si>
  <si>
    <t>Ara</t>
  </si>
  <si>
    <t>G8729-2286</t>
  </si>
  <si>
    <t>Kreiner</t>
  </si>
  <si>
    <t>VSS_2013-01-28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</si>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</sst>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V0536 Ara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  <c:pt idx="2">
                  <c:v>1532</c:v>
                </c:pt>
                <c:pt idx="3">
                  <c:v>1679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-1.299999999901047E-2</c:v>
                </c:pt>
                <c:pt idx="2">
                  <c:v>-1.3923999998951331E-2</c:v>
                </c:pt>
                <c:pt idx="3">
                  <c:v>-1.627800000278512E-2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4C-4D51-B5C4-08B6CD77C3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  <c:pt idx="2">
                  <c:v>1532</c:v>
                </c:pt>
                <c:pt idx="3">
                  <c:v>1679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4C-4D51-B5C4-08B6CD77C3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  <c:pt idx="2">
                  <c:v>1532</c:v>
                </c:pt>
                <c:pt idx="3">
                  <c:v>1679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4C-4D51-B5C4-08B6CD77C3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  <c:pt idx="2">
                  <c:v>1532</c:v>
                </c:pt>
                <c:pt idx="3">
                  <c:v>1679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4C-4D51-B5C4-08B6CD77C3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  <c:pt idx="2">
                  <c:v>1532</c:v>
                </c:pt>
                <c:pt idx="3">
                  <c:v>1679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4C-4D51-B5C4-08B6CD77C3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  <c:pt idx="2">
                  <c:v>1532</c:v>
                </c:pt>
                <c:pt idx="3">
                  <c:v>1679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4C-4D51-B5C4-08B6CD77C3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1.5E-3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  <c:pt idx="2">
                  <c:v>1532</c:v>
                </c:pt>
                <c:pt idx="3">
                  <c:v>1679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4C-4D51-B5C4-08B6CD77C3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  <c:pt idx="2">
                  <c:v>1532</c:v>
                </c:pt>
                <c:pt idx="3">
                  <c:v>1679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9.6897576254426424E-5</c:v>
                </c:pt>
                <c:pt idx="1">
                  <c:v>-1.3782190825071606E-2</c:v>
                </c:pt>
                <c:pt idx="2">
                  <c:v>-1.4078278044299895E-2</c:v>
                </c:pt>
                <c:pt idx="3">
                  <c:v>-1.5438428707629846E-2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4C-4D51-B5C4-08B6CD77C38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  <c:pt idx="2">
                  <c:v>1532</c:v>
                </c:pt>
                <c:pt idx="3">
                  <c:v>1679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4C-4D51-B5C4-08B6CD77C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994440"/>
        <c:axId val="1"/>
      </c:scatterChart>
      <c:valAx>
        <c:axId val="668994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994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5338345864661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5B150A1-DB9C-2515-1665-95072360B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s">
        <v>46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52500.99</v>
      </c>
      <c r="D7" s="30" t="s">
        <v>47</v>
      </c>
    </row>
    <row r="8" spans="1:7" x14ac:dyDescent="0.2">
      <c r="A8" t="s">
        <v>3</v>
      </c>
      <c r="C8" s="36">
        <v>2.374082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9.6897576254426424E-5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-9.2527256008840212E-6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60320.833647685184</v>
      </c>
    </row>
    <row r="15" spans="1:7" x14ac:dyDescent="0.2">
      <c r="A15" s="12" t="s">
        <v>17</v>
      </c>
      <c r="B15" s="10"/>
      <c r="C15" s="13">
        <f ca="1">(C7+C11)+(C8+C12)*INT(MAX(F21:F3533))</f>
        <v>56487.058239571285</v>
      </c>
      <c r="D15" s="14" t="s">
        <v>38</v>
      </c>
      <c r="E15" s="15">
        <f ca="1">ROUND(2*(E14-$C$7)/$C$8,0)/2+E13</f>
        <v>3295</v>
      </c>
    </row>
    <row r="16" spans="1:7" x14ac:dyDescent="0.2">
      <c r="A16" s="16" t="s">
        <v>4</v>
      </c>
      <c r="B16" s="10"/>
      <c r="C16" s="17">
        <f ca="1">+C8+C12</f>
        <v>2.3740727472743992</v>
      </c>
      <c r="D16" s="14" t="s">
        <v>39</v>
      </c>
      <c r="E16" s="24">
        <f ca="1">ROUND(2*(E14-$C$15)/$C$16,0)/2+E13</f>
        <v>1616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45305.455632500052</v>
      </c>
    </row>
    <row r="18" spans="1:19" ht="14.25" thickTop="1" thickBot="1" x14ac:dyDescent="0.25">
      <c r="A18" s="16" t="s">
        <v>5</v>
      </c>
      <c r="B18" s="10"/>
      <c r="C18" s="19">
        <f ca="1">+C15</f>
        <v>56487.058239571285</v>
      </c>
      <c r="D18" s="20">
        <f ca="1">+C16</f>
        <v>2.3740727472743992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6.707938837883223E-4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Kreiner</v>
      </c>
      <c r="C21" s="8">
        <f>C$7</f>
        <v>52500.99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9.6897576254426424E-5</v>
      </c>
      <c r="Q21" s="2">
        <f>+C21-15018.5</f>
        <v>37482.49</v>
      </c>
      <c r="S21">
        <f ca="1">+(O21-G21)^2</f>
        <v>9.3891402839823842E-9</v>
      </c>
    </row>
    <row r="22" spans="1:19" x14ac:dyDescent="0.2">
      <c r="A22" s="33" t="s">
        <v>48</v>
      </c>
      <c r="B22" s="34" t="s">
        <v>49</v>
      </c>
      <c r="C22" s="35">
        <v>56062.1</v>
      </c>
      <c r="D22" s="35">
        <v>1.1999999999999999E-3</v>
      </c>
      <c r="E22">
        <f>+(C22-C$7)/C$8</f>
        <v>1499.9945241992486</v>
      </c>
      <c r="F22">
        <f>ROUND(2*E22,0)/2</f>
        <v>1500</v>
      </c>
      <c r="G22">
        <f>+C22-(C$7+F22*C$8)</f>
        <v>-1.299999999901047E-2</v>
      </c>
      <c r="H22">
        <f>+G22</f>
        <v>-1.299999999901047E-2</v>
      </c>
      <c r="O22">
        <f ca="1">+C$11+C$12*$F22</f>
        <v>-1.3782190825071606E-2</v>
      </c>
      <c r="Q22" s="2">
        <f>+C22-15018.5</f>
        <v>41043.599999999999</v>
      </c>
      <c r="S22">
        <f ca="1">+(O22-G22)^2</f>
        <v>6.1182248837420302E-7</v>
      </c>
    </row>
    <row r="23" spans="1:19" x14ac:dyDescent="0.2">
      <c r="A23" s="33" t="s">
        <v>48</v>
      </c>
      <c r="B23" s="34" t="s">
        <v>49</v>
      </c>
      <c r="C23" s="35">
        <v>56138.0697</v>
      </c>
      <c r="D23" s="35">
        <v>1.5E-3</v>
      </c>
      <c r="E23">
        <f>+(C23-C$7)/C$8</f>
        <v>1531.9941349961805</v>
      </c>
      <c r="F23">
        <f>ROUND(2*E23,0)/2</f>
        <v>1532</v>
      </c>
      <c r="G23">
        <f>+C23-(C$7+F23*C$8)</f>
        <v>-1.3923999998951331E-2</v>
      </c>
      <c r="H23">
        <f>+G23</f>
        <v>-1.3923999998951331E-2</v>
      </c>
      <c r="O23">
        <f ca="1">+C$11+C$12*$F23</f>
        <v>-1.4078278044299895E-2</v>
      </c>
      <c r="Q23" s="2">
        <f>+C23-15018.5</f>
        <v>41119.5697</v>
      </c>
      <c r="S23">
        <f ca="1">+(O23-G23)^2</f>
        <v>2.380171527657363E-8</v>
      </c>
    </row>
    <row r="24" spans="1:19" x14ac:dyDescent="0.2">
      <c r="A24" s="33" t="s">
        <v>48</v>
      </c>
      <c r="B24" s="34" t="s">
        <v>49</v>
      </c>
      <c r="C24" s="35">
        <v>56487.057399999998</v>
      </c>
      <c r="D24" s="35">
        <v>1E-4</v>
      </c>
      <c r="E24">
        <f>+(C24-C$7)/C$8</f>
        <v>1678.9931434550281</v>
      </c>
      <c r="F24">
        <f>ROUND(2*E24,0)/2</f>
        <v>1679</v>
      </c>
      <c r="G24">
        <f>+C24-(C$7+F24*C$8)</f>
        <v>-1.627800000278512E-2</v>
      </c>
      <c r="H24">
        <f>+G24</f>
        <v>-1.627800000278512E-2</v>
      </c>
      <c r="O24">
        <f ca="1">+C$11+C$12*$F24</f>
        <v>-1.5438428707629846E-2</v>
      </c>
      <c r="Q24" s="2">
        <f>+C24-15018.5</f>
        <v>41468.557399999998</v>
      </c>
      <c r="S24">
        <f ca="1">+(O24-G24)^2</f>
        <v>7.0487995964870458E-7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2024-01-11T07:00:27Z</dcterms:modified>
</cp:coreProperties>
</file>