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11A11CC-0B4F-4FA0-93F6-1921A6C1684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G11" i="1"/>
  <c r="F11" i="1"/>
  <c r="E14" i="1"/>
  <c r="Q22" i="1"/>
  <c r="C21" i="1"/>
  <c r="E21" i="1"/>
  <c r="F21" i="1"/>
  <c r="C7" i="1"/>
  <c r="C8" i="1"/>
  <c r="Q21" i="1"/>
  <c r="E22" i="1"/>
  <c r="F22" i="1"/>
  <c r="G22" i="1"/>
  <c r="I22" i="1"/>
  <c r="G23" i="1"/>
  <c r="I23" i="1"/>
  <c r="C17" i="1"/>
  <c r="E23" i="1"/>
  <c r="F23" i="1"/>
  <c r="G21" i="1"/>
  <c r="H21" i="1"/>
  <c r="C11" i="1"/>
  <c r="E15" i="1" l="1"/>
  <c r="C12" i="1"/>
  <c r="C16" i="1" l="1"/>
  <c r="D18" i="1" s="1"/>
  <c r="O22" i="1"/>
  <c r="O23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<sst xmlns="http://schemas.openxmlformats.org/spreadsheetml/2006/main" count="49" uniqueCount="46">
  <si>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</si>
  <si>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</si>
  <si>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</si>
  <si>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</si>
  <si>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</si>
  <si>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</si>
  <si>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</si>
  <si>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</si>
  <si>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</si>
  <si>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</si>
  <si>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</si>
  <si>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</si>
  <si>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</si>
  <si>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</si>
  <si>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</si>
  <si>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</si>
  <si>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</si>
  <si>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</si>
  <si>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</si>
  <si>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</si>
  <si>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</si>
  <si>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</si>
  <si>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</si>
  <si>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</si>
  <si>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</si>
  <si>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</si>
  <si>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</si>
  <si>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</si>
  <si>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</si>
  <si>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</si>
  <si>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</si>
  <si>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</si>
  <si>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</si>
  <si>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</si>
  <si>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</si>
  <si>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</si>
  <si>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</si>
  <si>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</si>
  <si>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V0620 Ara / GSC 8746-2195</t>
  </si>
  <si>
    <t>OEJV 0073</t>
  </si>
  <si>
    <t>I</t>
  </si>
  <si>
    <t>EA</t>
  </si>
  <si>
    <t>Add cycle</t>
  </si>
  <si>
    <t>Old Cycle</t>
  </si>
  <si>
    <t>OEJV 0130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</si>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</sst>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>
      <alignment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V0620 Ara - O-C Diagr.</a:t>
            </a:r>
          </a:p>
        </c:rich>
      </c:tx>
      <c:layout>
        <c:manualLayout>
          <c:xMode val="edge"/>
          <c:yMode val="edge"/>
          <c:x val="0.3814536340852130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</c:v>
                </c:pt>
                <c:pt idx="2">
                  <c:v>961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C4-47A6-BCAF-74690058067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</c:v>
                </c:pt>
                <c:pt idx="2">
                  <c:v>961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5.4200001104618423E-3</c:v>
                </c:pt>
                <c:pt idx="2">
                  <c:v>1.1269999995420221E-2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C4-47A6-BCAF-74690058067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</c:v>
                </c:pt>
                <c:pt idx="2">
                  <c:v>961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C4-47A6-BCAF-74690058067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</c:v>
                </c:pt>
                <c:pt idx="2">
                  <c:v>961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C4-47A6-BCAF-74690058067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</c:v>
                </c:pt>
                <c:pt idx="2">
                  <c:v>961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C4-47A6-BCAF-74690058067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</c:v>
                </c:pt>
                <c:pt idx="2">
                  <c:v>961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C4-47A6-BCAF-74690058067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</c:v>
                </c:pt>
                <c:pt idx="2">
                  <c:v>961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C4-47A6-BCAF-74690058067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</c:v>
                </c:pt>
                <c:pt idx="2">
                  <c:v>961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-4.0617043506350516E-4</c:v>
                </c:pt>
                <c:pt idx="1">
                  <c:v>6.5195206403098086E-3</c:v>
                </c:pt>
                <c:pt idx="2">
                  <c:v>1.0576649900635759E-2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C4-47A6-BCAF-746900580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602752"/>
        <c:axId val="1"/>
      </c:scatterChart>
      <c:valAx>
        <c:axId val="527602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602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736842105263157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BC4C3E8-90B7-6A8F-D3DD-3F96E0A91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25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52405.747000000003</v>
      </c>
      <c r="D4" s="9">
        <v>3.1099299999999999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52405.747000000003</v>
      </c>
    </row>
    <row r="8" spans="1:7" x14ac:dyDescent="0.2">
      <c r="A8" t="s">
        <v>3</v>
      </c>
      <c r="C8">
        <f>+D4</f>
        <v>3.1099299999999999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-4.0617043506350516E-4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1.1428533127678735E-5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16" t="s">
        <v>42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60320.837721412034</v>
      </c>
    </row>
    <row r="15" spans="1:7" x14ac:dyDescent="0.2">
      <c r="A15" s="14" t="s">
        <v>18</v>
      </c>
      <c r="B15" s="12"/>
      <c r="C15" s="15">
        <f ca="1">(C7+C11)+(C8+C12)*INT(MAX(F21:F3533))</f>
        <v>55394.400306649899</v>
      </c>
      <c r="D15" s="16" t="s">
        <v>43</v>
      </c>
      <c r="E15" s="17">
        <f ca="1">ROUND(2*(E14-$C$7)/$C$8,0)/2+E13</f>
        <v>2546</v>
      </c>
    </row>
    <row r="16" spans="1:7" x14ac:dyDescent="0.2">
      <c r="A16" s="18" t="s">
        <v>4</v>
      </c>
      <c r="B16" s="12"/>
      <c r="C16" s="19">
        <f ca="1">+C8+C12</f>
        <v>3.1099414285331277</v>
      </c>
      <c r="D16" s="16" t="s">
        <v>34</v>
      </c>
      <c r="E16" s="26">
        <f ca="1">ROUND(2*(E14-$C$15)/$C$16,0)/2+E13</f>
        <v>1585</v>
      </c>
    </row>
    <row r="17" spans="1:17" ht="13.5" thickBot="1" x14ac:dyDescent="0.25">
      <c r="A17" s="16" t="s">
        <v>30</v>
      </c>
      <c r="B17" s="12"/>
      <c r="C17" s="12">
        <f>COUNT(C21:C2191)</f>
        <v>3</v>
      </c>
      <c r="D17" s="16" t="s">
        <v>35</v>
      </c>
      <c r="E17" s="20">
        <f ca="1">+$C$15+$C$16*E16-15018.5-$C$9/24</f>
        <v>45305.553304208246</v>
      </c>
    </row>
    <row r="18" spans="1:17" ht="14.25" thickTop="1" thickBot="1" x14ac:dyDescent="0.25">
      <c r="A18" s="18" t="s">
        <v>5</v>
      </c>
      <c r="B18" s="12"/>
      <c r="C18" s="21">
        <f ca="1">+C15</f>
        <v>55394.400306649899</v>
      </c>
      <c r="D18" s="22">
        <f ca="1">+C16</f>
        <v>3.1099414285331277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45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10">
        <f>+C4</f>
        <v>52405.747000000003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-4.0617043506350516E-4</v>
      </c>
      <c r="Q21" s="2">
        <f>+C21-15018.5</f>
        <v>37387.247000000003</v>
      </c>
    </row>
    <row r="22" spans="1:17" x14ac:dyDescent="0.2">
      <c r="A22" s="31" t="s">
        <v>39</v>
      </c>
      <c r="B22" s="32" t="s">
        <v>40</v>
      </c>
      <c r="C22" s="31">
        <v>54290.370000000112</v>
      </c>
      <c r="D22" s="31">
        <v>3.0000000000000001E-3</v>
      </c>
      <c r="E22">
        <f>+(C22-C$7)/C$8</f>
        <v>606.00174280453541</v>
      </c>
      <c r="F22">
        <f>ROUND(2*E22,0)/2</f>
        <v>606</v>
      </c>
      <c r="G22">
        <f>+C22-(C$7+F22*C$8)</f>
        <v>5.4200001104618423E-3</v>
      </c>
      <c r="I22">
        <f>+G22</f>
        <v>5.4200001104618423E-3</v>
      </c>
      <c r="O22">
        <f ca="1">+C$11+C$12*$F22</f>
        <v>6.5195206403098086E-3</v>
      </c>
      <c r="Q22" s="2">
        <f>+C22-15018.5</f>
        <v>39271.870000000112</v>
      </c>
    </row>
    <row r="23" spans="1:17" x14ac:dyDescent="0.2">
      <c r="A23" s="33" t="s">
        <v>44</v>
      </c>
      <c r="B23" s="30" t="s">
        <v>40</v>
      </c>
      <c r="C23" s="29">
        <v>55394.400999999998</v>
      </c>
      <c r="D23" s="29">
        <v>5.0000000000000001E-3</v>
      </c>
      <c r="E23">
        <f>+(C23-C$7)/C$8</f>
        <v>961.00362387577695</v>
      </c>
      <c r="F23">
        <f>ROUND(2*E23,0)/2</f>
        <v>961</v>
      </c>
      <c r="G23">
        <f>+C23-(C$7+F23*C$8)</f>
        <v>1.1269999995420221E-2</v>
      </c>
      <c r="I23">
        <f>+G23</f>
        <v>1.1269999995420221E-2</v>
      </c>
      <c r="O23">
        <f ca="1">+C$11+C$12*$F23</f>
        <v>1.0576649900635759E-2</v>
      </c>
      <c r="Q23" s="2">
        <f>+C23-15018.5</f>
        <v>40375.900999999998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2024-01-11T07:06:19Z</dcterms:modified>
</cp:coreProperties>
</file>