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0FFAF822-76F5-49FD-88A8-7DC4E7DD7711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C21" i="1"/>
  <c r="E21" i="1"/>
  <c r="F21" i="1"/>
  <c r="G11" i="1"/>
  <c r="F11" i="1"/>
  <c r="E14" i="1"/>
  <c r="E15" i="1" s="1"/>
  <c r="Q21" i="1"/>
  <c r="C17" i="1"/>
  <c r="G21" i="1"/>
  <c r="H21" i="1"/>
  <c r="C11" i="1"/>
  <c r="C12" i="1"/>
  <c r="C16" i="1" l="1"/>
  <c r="D18" i="1" s="1"/>
  <c r="O21" i="1"/>
  <c r="C15" i="1"/>
  <c r="O22" i="1"/>
  <c r="C18" i="1" l="1"/>
  <c r="E16" i="1"/>
  <c r="E17" i="1" s="1"/>
</calcChain>
</file>

<file path=xl/sharedStrings.xml><?xml version="1.0" encoding="utf-8"?>
<sst xmlns="http://schemas.openxmlformats.org/spreadsheetml/2006/main" count="52" uniqueCount="47">
  <si>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</si>
  <si>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</si>
  <si>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</si>
  <si>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</si>
  <si>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</si>
  <si>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</si>
  <si>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</si>
  <si>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</si>
  <si>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</si>
  <si>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</si>
  <si>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</si>
  <si>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</si>
  <si>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</si>
  <si>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</si>
  <si>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</si>
  <si>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</si>
  <si>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</si>
  <si>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</si>
  <si>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</si>
  <si>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</si>
  <si>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</si>
  <si>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</si>
  <si>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</si>
  <si>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</si>
  <si>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</si>
  <si>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</si>
  <si>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</si>
  <si>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</si>
  <si>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</si>
  <si>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</si>
  <si>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</si>
  <si>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</si>
  <si>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</si>
  <si>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</si>
  <si>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</si>
  <si>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</si>
  <si>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</si>
  <si>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</si>
  <si>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</si>
  <si>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</si>
  <si>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</si>
  <si>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V0659 Ara / na</t>
  </si>
  <si>
    <t>EW</t>
  </si>
  <si>
    <t>OEJV 0160</t>
  </si>
  <si>
    <t>II</t>
  </si>
  <si>
    <t>OEJV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</si>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</sst>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V0659 Ara - O-C Diagr.</a:t>
            </a:r>
          </a:p>
        </c:rich>
      </c:tx>
      <c:layout>
        <c:manualLayout>
          <c:xMode val="edge"/>
          <c:yMode val="edge"/>
          <c:x val="0.3699248120300752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165413533834586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67634.5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590-4961-8949-99885185F66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67634.5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1.3460000001941808E-2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590-4961-8949-99885185F66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67634.5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590-4961-8949-99885185F66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67634.5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590-4961-8949-99885185F66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67634.5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590-4961-8949-99885185F66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67634.5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590-4961-8949-99885185F66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67634.5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590-4961-8949-99885185F66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67634.5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1.3460000001941808E-2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590-4961-8949-99885185F66F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67634.5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590-4961-8949-99885185F6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0450216"/>
        <c:axId val="1"/>
      </c:scatterChart>
      <c:valAx>
        <c:axId val="7704502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04502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50375939849624"/>
          <c:y val="0.92375366568914952"/>
          <c:w val="0.7383458646616540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342900</xdr:colOff>
      <xdr:row>0</xdr:row>
      <xdr:rowOff>0</xdr:rowOff>
    </xdr:from>
    <xdr:to>
      <xdr:col>16</xdr:col>
      <xdr:colOff>476250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D719188-EBCA-0177-AD20-25FDAF0397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E4" sqref="E4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41</v>
      </c>
    </row>
    <row r="2" spans="1:7" x14ac:dyDescent="0.2">
      <c r="A2" t="s">
        <v>23</v>
      </c>
      <c r="B2" t="s">
        <v>42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28" t="s">
        <v>39</v>
      </c>
      <c r="D4" s="29" t="s">
        <v>39</v>
      </c>
    </row>
    <row r="6" spans="1:7" x14ac:dyDescent="0.2">
      <c r="A6" s="5" t="s">
        <v>1</v>
      </c>
    </row>
    <row r="7" spans="1:7" x14ac:dyDescent="0.2">
      <c r="A7" t="s">
        <v>2</v>
      </c>
      <c r="C7" s="34">
        <v>36695.362000000001</v>
      </c>
      <c r="D7" s="30" t="s">
        <v>40</v>
      </c>
    </row>
    <row r="8" spans="1:7" x14ac:dyDescent="0.2">
      <c r="A8" t="s">
        <v>3</v>
      </c>
      <c r="C8" s="34">
        <v>0.29187999999999997</v>
      </c>
      <c r="D8" s="30" t="s">
        <v>40</v>
      </c>
    </row>
    <row r="9" spans="1:7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0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1.9901085987095059E-7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36</v>
      </c>
      <c r="E13" s="11">
        <v>1</v>
      </c>
    </row>
    <row r="14" spans="1:7" x14ac:dyDescent="0.2">
      <c r="A14" s="10"/>
      <c r="B14" s="10"/>
      <c r="C14" s="10"/>
      <c r="D14" s="14" t="s">
        <v>31</v>
      </c>
      <c r="E14" s="15">
        <f ca="1">NOW()+15018.5+$C$9/24</f>
        <v>60322.734439004627</v>
      </c>
    </row>
    <row r="15" spans="1:7" x14ac:dyDescent="0.2">
      <c r="A15" s="12" t="s">
        <v>17</v>
      </c>
      <c r="B15" s="10"/>
      <c r="C15" s="13">
        <f ca="1">(C7+C11)+(C8+C12)*INT(MAX(F21:F3533))</f>
        <v>56436.387379900494</v>
      </c>
      <c r="D15" s="14" t="s">
        <v>37</v>
      </c>
      <c r="E15" s="15">
        <f ca="1">ROUND(2*(E14-$C$7)/$C$8,0)/2+E13</f>
        <v>80950</v>
      </c>
    </row>
    <row r="16" spans="1:7" x14ac:dyDescent="0.2">
      <c r="A16" s="16" t="s">
        <v>4</v>
      </c>
      <c r="B16" s="10"/>
      <c r="C16" s="17">
        <f ca="1">+C8+C12</f>
        <v>0.29188019901085982</v>
      </c>
      <c r="D16" s="14" t="s">
        <v>38</v>
      </c>
      <c r="E16" s="24">
        <f ca="1">ROUND(2*(E14-$C$15)/$C$16,0)/2+E13</f>
        <v>13316</v>
      </c>
    </row>
    <row r="17" spans="1:18" ht="13.5" thickBot="1" x14ac:dyDescent="0.25">
      <c r="A17" s="14" t="s">
        <v>28</v>
      </c>
      <c r="B17" s="10"/>
      <c r="C17" s="10">
        <f>COUNT(C21:C2191)</f>
        <v>2</v>
      </c>
      <c r="D17" s="14" t="s">
        <v>32</v>
      </c>
      <c r="E17" s="18">
        <f ca="1">+$C$15+$C$16*E16-15018.5-$C$9/24</f>
        <v>45304.959943262438</v>
      </c>
    </row>
    <row r="18" spans="1:18" ht="14.25" thickTop="1" thickBot="1" x14ac:dyDescent="0.25">
      <c r="A18" s="16" t="s">
        <v>5</v>
      </c>
      <c r="B18" s="10"/>
      <c r="C18" s="19">
        <f ca="1">+C15</f>
        <v>56436.387379900494</v>
      </c>
      <c r="D18" s="20">
        <f ca="1">+C16</f>
        <v>0.29188019901085982</v>
      </c>
      <c r="E18" s="21" t="s">
        <v>33</v>
      </c>
    </row>
    <row r="19" spans="1:18" ht="13.5" thickTop="1" x14ac:dyDescent="0.2">
      <c r="A19" s="25" t="s">
        <v>34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40</v>
      </c>
      <c r="I20" s="7" t="s">
        <v>45</v>
      </c>
      <c r="J20" s="7" t="s">
        <v>46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35</v>
      </c>
    </row>
    <row r="21" spans="1:18" x14ac:dyDescent="0.2">
      <c r="A21" t="s">
        <v>40</v>
      </c>
      <c r="C21" s="8">
        <f>C$7</f>
        <v>36695.362000000001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21676.862000000001</v>
      </c>
    </row>
    <row r="22" spans="1:18" x14ac:dyDescent="0.2">
      <c r="A22" s="31" t="s">
        <v>43</v>
      </c>
      <c r="B22" s="32" t="s">
        <v>44</v>
      </c>
      <c r="C22" s="33">
        <v>56436.533320000002</v>
      </c>
      <c r="D22" s="33">
        <v>1E-4</v>
      </c>
      <c r="E22">
        <f>+(C22-C$7)/C$8</f>
        <v>67634.546114841723</v>
      </c>
      <c r="F22">
        <f>ROUND(2*E22,0)/2</f>
        <v>67634.5</v>
      </c>
      <c r="G22">
        <f>+C22-(C$7+F22*C$8)</f>
        <v>1.3460000001941808E-2</v>
      </c>
      <c r="I22">
        <f>+G22</f>
        <v>1.3460000001941808E-2</v>
      </c>
      <c r="O22">
        <f ca="1">+C$11+C$12*$F22</f>
        <v>1.3460000001941808E-2</v>
      </c>
      <c r="Q22" s="2">
        <f>+C22-15018.5</f>
        <v>41418.033320000002</v>
      </c>
    </row>
    <row r="23" spans="1:18" x14ac:dyDescent="0.2">
      <c r="C23" s="8"/>
      <c r="D23" s="8"/>
      <c r="Q23" s="2"/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2024-01-13T04:37:35Z</dcterms:modified>
</cp:coreProperties>
</file>