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A9BFB72-1EE7-4085-8CCE-021AFB6BC07D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7" i="1" l="1"/>
  <c r="F27" i="1"/>
  <c r="G27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  <c r="E34" i="1"/>
  <c r="F34" i="1"/>
  <c r="G34" i="1"/>
  <c r="C14" i="1"/>
  <c r="C13" i="1"/>
  <c r="R21" i="1"/>
  <c r="E21" i="1"/>
  <c r="F21" i="1"/>
  <c r="D14" i="1"/>
  <c r="D13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F12" i="1"/>
  <c r="C17" i="1"/>
  <c r="Q21" i="1"/>
  <c r="I21" i="1"/>
  <c r="K27" i="1"/>
  <c r="S27" i="1"/>
  <c r="R34" i="1"/>
  <c r="K34" i="1"/>
  <c r="R28" i="1"/>
  <c r="K28" i="1"/>
  <c r="K33" i="1"/>
  <c r="S33" i="1"/>
  <c r="R25" i="1"/>
  <c r="I25" i="1"/>
  <c r="R32" i="1"/>
  <c r="K32" i="1"/>
  <c r="K31" i="1"/>
  <c r="R31" i="1"/>
  <c r="R30" i="1"/>
  <c r="K30" i="1"/>
  <c r="I23" i="1"/>
  <c r="S23" i="1"/>
  <c r="R26" i="1"/>
  <c r="I26" i="1"/>
  <c r="S24" i="1"/>
  <c r="K24" i="1"/>
  <c r="K29" i="1"/>
  <c r="R29" i="1"/>
  <c r="S22" i="1"/>
  <c r="I22" i="1"/>
  <c r="S19" i="1"/>
  <c r="E19" i="1"/>
  <c r="R19" i="1"/>
  <c r="E18" i="1"/>
  <c r="D12" i="1"/>
  <c r="D11" i="1"/>
  <c r="C11" i="1"/>
  <c r="P24" i="1" l="1"/>
  <c r="P25" i="1"/>
  <c r="P28" i="1"/>
  <c r="P27" i="1"/>
  <c r="P30" i="1"/>
  <c r="P31" i="1"/>
  <c r="P32" i="1"/>
  <c r="P23" i="1"/>
  <c r="P21" i="1"/>
  <c r="P22" i="1"/>
  <c r="P34" i="1"/>
  <c r="P29" i="1"/>
  <c r="D15" i="1"/>
  <c r="C19" i="1" s="1"/>
  <c r="P26" i="1"/>
  <c r="P33" i="1"/>
  <c r="D16" i="1"/>
  <c r="D19" i="1" s="1"/>
  <c r="F13" i="1"/>
  <c r="C12" i="1"/>
  <c r="C16" i="1" l="1"/>
  <c r="D18" i="1" s="1"/>
  <c r="O22" i="1"/>
  <c r="O31" i="1"/>
  <c r="O21" i="1"/>
  <c r="O26" i="1"/>
  <c r="O23" i="1"/>
  <c r="O32" i="1"/>
  <c r="O34" i="1"/>
  <c r="O28" i="1"/>
  <c r="O33" i="1"/>
  <c r="O25" i="1"/>
  <c r="O27" i="1"/>
  <c r="O30" i="1"/>
  <c r="O24" i="1"/>
  <c r="O29" i="1"/>
  <c r="C15" i="1"/>
  <c r="C18" i="1" l="1"/>
  <c r="F14" i="1"/>
  <c r="F15" i="1" s="1"/>
</calcChain>
</file>

<file path=xl/sharedStrings.xml><?xml version="1.0" encoding="utf-8"?>
<sst xmlns="http://schemas.openxmlformats.org/spreadsheetml/2006/main" count="77" uniqueCount="58">
  <si>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</si>
  <si>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</si>
  <si>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</si>
  <si>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</si>
  <si>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</si>
  <si>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</si>
  <si>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</si>
  <si>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</si>
  <si>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</si>
  <si>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</si>
  <si>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</si>
  <si>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</si>
  <si>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</si>
  <si>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</si>
  <si>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</si>
  <si>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</si>
  <si>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</si>
  <si>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</si>
  <si>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</si>
  <si>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</si>
  <si>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</si>
  <si>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</si>
  <si>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</si>
  <si>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</si>
  <si>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</si>
  <si>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</si>
  <si>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</si>
  <si>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</si>
  <si>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</si>
  <si>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</si>
  <si>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</si>
  <si>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</si>
  <si>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</si>
  <si>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</si>
  <si>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</si>
  <si>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</si>
  <si>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</si>
  <si>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</si>
  <si>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AL Ari / GSC 00645-01107</t>
  </si>
  <si>
    <t>E</t>
  </si>
  <si>
    <t>not avail.</t>
  </si>
  <si>
    <t>2001A&amp;A...374..980C</t>
  </si>
  <si>
    <t>Period checked by ToMcat 2017-11-21</t>
  </si>
  <si>
    <t>Clausen 2001</t>
  </si>
  <si>
    <t>I</t>
  </si>
  <si>
    <t>vis</t>
  </si>
  <si>
    <t>IBVS 5843</t>
  </si>
  <si>
    <t>II</t>
  </si>
  <si>
    <t>BAVM 203 </t>
  </si>
  <si>
    <t>IBVS 6007</t>
  </si>
  <si>
    <t>IBVS 6011</t>
  </si>
  <si>
    <t>IBVS 6033</t>
  </si>
  <si>
    <t>IBVS 6114</t>
  </si>
  <si>
    <t>IBVS 6202</t>
  </si>
  <si>
    <t>IBVS 6196</t>
  </si>
  <si>
    <t>pg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</si>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</sst>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i/>
      <sz val="10"/>
      <color indexed="2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0" fillId="0" borderId="1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9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0" xfId="0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4" fillId="0" borderId="0" xfId="0" applyFont="1" applyAlignment="1"/>
    <xf numFmtId="0" fontId="0" fillId="0" borderId="0" xfId="0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7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7" applyFont="1" applyAlignment="1">
      <alignment wrapText="1"/>
    </xf>
    <xf numFmtId="0" fontId="19" fillId="0" borderId="0" xfId="7" applyFont="1" applyAlignment="1">
      <alignment horizontal="center" wrapText="1"/>
    </xf>
    <xf numFmtId="0" fontId="19" fillId="0" borderId="0" xfId="7" applyFont="1" applyAlignment="1">
      <alignment horizontal="left" wrapText="1"/>
    </xf>
    <xf numFmtId="0" fontId="19" fillId="0" borderId="0" xfId="7" applyNumberFormat="1" applyFont="1" applyAlignment="1">
      <alignment horizontal="left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 Ari - O-C Diagr.</a:t>
            </a:r>
          </a:p>
        </c:rich>
      </c:tx>
      <c:layout>
        <c:manualLayout>
          <c:xMode val="edge"/>
          <c:yMode val="edge"/>
          <c:x val="0.3854838709677419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145161290322581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1'!$D$21:$D$493</c:f>
                <c:numCache>
                  <c:formatCode>General</c:formatCode>
                  <c:ptCount val="473"/>
                  <c:pt idx="0">
                    <c:v>1E-4</c:v>
                  </c:pt>
                  <c:pt idx="1">
                    <c:v>2.0000000000000001E-4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  <c:pt idx="6">
                    <c:v>4.4999999999999999E-4</c:v>
                  </c:pt>
                  <c:pt idx="7">
                    <c:v>5.0000000000000001E-4</c:v>
                  </c:pt>
                  <c:pt idx="8">
                    <c:v>2.5000000000000001E-4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9.0000000000000006E-5</c:v>
                  </c:pt>
                  <c:pt idx="12">
                    <c:v>2.0000000000000001E-4</c:v>
                  </c:pt>
                  <c:pt idx="13">
                    <c:v>4.0000000000000001E-3</c:v>
                  </c:pt>
                </c:numCache>
              </c:numRef>
            </c:plus>
            <c:minus>
              <c:numRef>
                <c:f>'Active 1'!$D$21:$D$493</c:f>
                <c:numCache>
                  <c:formatCode>General</c:formatCode>
                  <c:ptCount val="473"/>
                  <c:pt idx="0">
                    <c:v>1E-4</c:v>
                  </c:pt>
                  <c:pt idx="1">
                    <c:v>2.0000000000000001E-4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  <c:pt idx="6">
                    <c:v>4.4999999999999999E-4</c:v>
                  </c:pt>
                  <c:pt idx="7">
                    <c:v>5.0000000000000001E-4</c:v>
                  </c:pt>
                  <c:pt idx="8">
                    <c:v>2.5000000000000001E-4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9.0000000000000006E-5</c:v>
                  </c:pt>
                  <c:pt idx="12">
                    <c:v>2.0000000000000001E-4</c:v>
                  </c:pt>
                  <c:pt idx="1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4.5</c:v>
                </c:pt>
                <c:pt idx="2">
                  <c:v>8.5</c:v>
                </c:pt>
                <c:pt idx="3">
                  <c:v>594.5</c:v>
                </c:pt>
                <c:pt idx="4">
                  <c:v>984</c:v>
                </c:pt>
                <c:pt idx="5">
                  <c:v>996</c:v>
                </c:pt>
                <c:pt idx="6">
                  <c:v>1260.5</c:v>
                </c:pt>
                <c:pt idx="7">
                  <c:v>1263</c:v>
                </c:pt>
                <c:pt idx="8">
                  <c:v>1269</c:v>
                </c:pt>
                <c:pt idx="9">
                  <c:v>1272</c:v>
                </c:pt>
                <c:pt idx="10">
                  <c:v>1277</c:v>
                </c:pt>
                <c:pt idx="11">
                  <c:v>1483</c:v>
                </c:pt>
                <c:pt idx="12">
                  <c:v>1666.5</c:v>
                </c:pt>
                <c:pt idx="13">
                  <c:v>1677</c:v>
                </c:pt>
              </c:numCache>
            </c:numRef>
          </c:xVal>
          <c:yVal>
            <c:numRef>
              <c:f>'Active 1'!$H$21:$H$920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D4-428D-867C-8278C99F9D89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1E-4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4.5</c:v>
                </c:pt>
                <c:pt idx="2">
                  <c:v>8.5</c:v>
                </c:pt>
                <c:pt idx="3">
                  <c:v>594.5</c:v>
                </c:pt>
                <c:pt idx="4">
                  <c:v>984</c:v>
                </c:pt>
                <c:pt idx="5">
                  <c:v>996</c:v>
                </c:pt>
                <c:pt idx="6">
                  <c:v>1260.5</c:v>
                </c:pt>
                <c:pt idx="7">
                  <c:v>1263</c:v>
                </c:pt>
                <c:pt idx="8">
                  <c:v>1269</c:v>
                </c:pt>
                <c:pt idx="9">
                  <c:v>1272</c:v>
                </c:pt>
                <c:pt idx="10">
                  <c:v>1277</c:v>
                </c:pt>
                <c:pt idx="11">
                  <c:v>1483</c:v>
                </c:pt>
                <c:pt idx="12">
                  <c:v>1666.5</c:v>
                </c:pt>
                <c:pt idx="13">
                  <c:v>1677</c:v>
                </c:pt>
              </c:numCache>
            </c:numRef>
          </c:xVal>
          <c:yVal>
            <c:numRef>
              <c:f>'Active 1'!$I$21:$I$920</c:f>
              <c:numCache>
                <c:formatCode>General</c:formatCode>
                <c:ptCount val="900"/>
                <c:pt idx="0">
                  <c:v>0</c:v>
                </c:pt>
                <c:pt idx="1">
                  <c:v>4.406100000051083E-2</c:v>
                </c:pt>
                <c:pt idx="2">
                  <c:v>4.2612999997800216E-2</c:v>
                </c:pt>
                <c:pt idx="4">
                  <c:v>-8.0680000028223731E-3</c:v>
                </c:pt>
                <c:pt idx="5">
                  <c:v>-7.2120000040740706E-3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D4-428D-867C-8278C99F9D89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1E-4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4.5</c:v>
                </c:pt>
                <c:pt idx="2">
                  <c:v>8.5</c:v>
                </c:pt>
                <c:pt idx="3">
                  <c:v>594.5</c:v>
                </c:pt>
                <c:pt idx="4">
                  <c:v>984</c:v>
                </c:pt>
                <c:pt idx="5">
                  <c:v>996</c:v>
                </c:pt>
                <c:pt idx="6">
                  <c:v>1260.5</c:v>
                </c:pt>
                <c:pt idx="7">
                  <c:v>1263</c:v>
                </c:pt>
                <c:pt idx="8">
                  <c:v>1269</c:v>
                </c:pt>
                <c:pt idx="9">
                  <c:v>1272</c:v>
                </c:pt>
                <c:pt idx="10">
                  <c:v>1277</c:v>
                </c:pt>
                <c:pt idx="11">
                  <c:v>1483</c:v>
                </c:pt>
                <c:pt idx="12">
                  <c:v>1666.5</c:v>
                </c:pt>
                <c:pt idx="13">
                  <c:v>1677</c:v>
                </c:pt>
              </c:numCache>
            </c:numRef>
          </c:xVal>
          <c:yVal>
            <c:numRef>
              <c:f>'Active 1'!$J$21:$J$920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D4-428D-867C-8278C99F9D89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4.5</c:v>
                </c:pt>
                <c:pt idx="2">
                  <c:v>8.5</c:v>
                </c:pt>
                <c:pt idx="3">
                  <c:v>594.5</c:v>
                </c:pt>
                <c:pt idx="4">
                  <c:v>984</c:v>
                </c:pt>
                <c:pt idx="5">
                  <c:v>996</c:v>
                </c:pt>
                <c:pt idx="6">
                  <c:v>1260.5</c:v>
                </c:pt>
                <c:pt idx="7">
                  <c:v>1263</c:v>
                </c:pt>
                <c:pt idx="8">
                  <c:v>1269</c:v>
                </c:pt>
                <c:pt idx="9">
                  <c:v>1272</c:v>
                </c:pt>
                <c:pt idx="10">
                  <c:v>1277</c:v>
                </c:pt>
                <c:pt idx="11">
                  <c:v>1483</c:v>
                </c:pt>
                <c:pt idx="12">
                  <c:v>1666.5</c:v>
                </c:pt>
                <c:pt idx="13">
                  <c:v>1677</c:v>
                </c:pt>
              </c:numCache>
            </c:numRef>
          </c:xVal>
          <c:yVal>
            <c:numRef>
              <c:f>'Active 1'!$K$21:$K$920</c:f>
              <c:numCache>
                <c:formatCode>General</c:formatCode>
                <c:ptCount val="900"/>
                <c:pt idx="3">
                  <c:v>2.618100000108825E-2</c:v>
                </c:pt>
                <c:pt idx="6">
                  <c:v>3.2738999994762708E-2</c:v>
                </c:pt>
                <c:pt idx="7">
                  <c:v>2.3399999918183312E-4</c:v>
                </c:pt>
                <c:pt idx="8">
                  <c:v>-8.798000002570916E-3</c:v>
                </c:pt>
                <c:pt idx="9">
                  <c:v>-8.7740000017220154E-3</c:v>
                </c:pt>
                <c:pt idx="10">
                  <c:v>-9.3340000094030984E-3</c:v>
                </c:pt>
                <c:pt idx="11">
                  <c:v>-9.8360000047250651E-3</c:v>
                </c:pt>
                <c:pt idx="12">
                  <c:v>3.1116999991354533E-2</c:v>
                </c:pt>
                <c:pt idx="13">
                  <c:v>-9.3340000094030984E-3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D4-428D-867C-8278C99F9D89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4.5</c:v>
                </c:pt>
                <c:pt idx="2">
                  <c:v>8.5</c:v>
                </c:pt>
                <c:pt idx="3">
                  <c:v>594.5</c:v>
                </c:pt>
                <c:pt idx="4">
                  <c:v>984</c:v>
                </c:pt>
                <c:pt idx="5">
                  <c:v>996</c:v>
                </c:pt>
                <c:pt idx="6">
                  <c:v>1260.5</c:v>
                </c:pt>
                <c:pt idx="7">
                  <c:v>1263</c:v>
                </c:pt>
                <c:pt idx="8">
                  <c:v>1269</c:v>
                </c:pt>
                <c:pt idx="9">
                  <c:v>1272</c:v>
                </c:pt>
                <c:pt idx="10">
                  <c:v>1277</c:v>
                </c:pt>
                <c:pt idx="11">
                  <c:v>1483</c:v>
                </c:pt>
                <c:pt idx="12">
                  <c:v>1666.5</c:v>
                </c:pt>
                <c:pt idx="13">
                  <c:v>1677</c:v>
                </c:pt>
              </c:numCache>
            </c:numRef>
          </c:xVal>
          <c:yVal>
            <c:numRef>
              <c:f>'Active 1'!$L$21:$L$920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D4-428D-867C-8278C99F9D8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4.5</c:v>
                </c:pt>
                <c:pt idx="2">
                  <c:v>8.5</c:v>
                </c:pt>
                <c:pt idx="3">
                  <c:v>594.5</c:v>
                </c:pt>
                <c:pt idx="4">
                  <c:v>984</c:v>
                </c:pt>
                <c:pt idx="5">
                  <c:v>996</c:v>
                </c:pt>
                <c:pt idx="6">
                  <c:v>1260.5</c:v>
                </c:pt>
                <c:pt idx="7">
                  <c:v>1263</c:v>
                </c:pt>
                <c:pt idx="8">
                  <c:v>1269</c:v>
                </c:pt>
                <c:pt idx="9">
                  <c:v>1272</c:v>
                </c:pt>
                <c:pt idx="10">
                  <c:v>1277</c:v>
                </c:pt>
                <c:pt idx="11">
                  <c:v>1483</c:v>
                </c:pt>
                <c:pt idx="12">
                  <c:v>1666.5</c:v>
                </c:pt>
                <c:pt idx="13">
                  <c:v>1677</c:v>
                </c:pt>
              </c:numCache>
            </c:numRef>
          </c:xVal>
          <c:yVal>
            <c:numRef>
              <c:f>'Active 1'!$M$21:$M$920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D4-428D-867C-8278C99F9D8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4.5</c:v>
                </c:pt>
                <c:pt idx="2">
                  <c:v>8.5</c:v>
                </c:pt>
                <c:pt idx="3">
                  <c:v>594.5</c:v>
                </c:pt>
                <c:pt idx="4">
                  <c:v>984</c:v>
                </c:pt>
                <c:pt idx="5">
                  <c:v>996</c:v>
                </c:pt>
                <c:pt idx="6">
                  <c:v>1260.5</c:v>
                </c:pt>
                <c:pt idx="7">
                  <c:v>1263</c:v>
                </c:pt>
                <c:pt idx="8">
                  <c:v>1269</c:v>
                </c:pt>
                <c:pt idx="9">
                  <c:v>1272</c:v>
                </c:pt>
                <c:pt idx="10">
                  <c:v>1277</c:v>
                </c:pt>
                <c:pt idx="11">
                  <c:v>1483</c:v>
                </c:pt>
                <c:pt idx="12">
                  <c:v>1666.5</c:v>
                </c:pt>
                <c:pt idx="13">
                  <c:v>1677</c:v>
                </c:pt>
              </c:numCache>
            </c:numRef>
          </c:xVal>
          <c:yVal>
            <c:numRef>
              <c:f>'Active 1'!$N$21:$N$920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D4-428D-867C-8278C99F9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736712"/>
        <c:axId val="1"/>
      </c:scatterChart>
      <c:valAx>
        <c:axId val="702736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0645161290318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2736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419354838709679"/>
          <c:y val="0.92097264437689974"/>
          <c:w val="0.3467741935483870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 Ari - Prim. O-C Diagr.</a:t>
            </a:r>
          </a:p>
        </c:rich>
      </c:tx>
      <c:layout>
        <c:manualLayout>
          <c:xMode val="edge"/>
          <c:yMode val="edge"/>
          <c:x val="0.30769252596024249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715254591726412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4.5</c:v>
                </c:pt>
                <c:pt idx="2">
                  <c:v>8.5</c:v>
                </c:pt>
                <c:pt idx="3">
                  <c:v>594.5</c:v>
                </c:pt>
                <c:pt idx="4">
                  <c:v>984</c:v>
                </c:pt>
                <c:pt idx="5">
                  <c:v>996</c:v>
                </c:pt>
                <c:pt idx="6">
                  <c:v>1260.5</c:v>
                </c:pt>
                <c:pt idx="7">
                  <c:v>1263</c:v>
                </c:pt>
                <c:pt idx="8">
                  <c:v>1269</c:v>
                </c:pt>
                <c:pt idx="9">
                  <c:v>1272</c:v>
                </c:pt>
                <c:pt idx="10">
                  <c:v>1277</c:v>
                </c:pt>
                <c:pt idx="11">
                  <c:v>1483</c:v>
                </c:pt>
                <c:pt idx="12">
                  <c:v>1666.5</c:v>
                </c:pt>
                <c:pt idx="13">
                  <c:v>1677</c:v>
                </c:pt>
              </c:numCache>
            </c:numRef>
          </c:xVal>
          <c:yVal>
            <c:numRef>
              <c:f>'Active 1'!$R$21:$R$920</c:f>
              <c:numCache>
                <c:formatCode>General</c:formatCode>
                <c:ptCount val="900"/>
                <c:pt idx="0">
                  <c:v>0</c:v>
                </c:pt>
                <c:pt idx="4">
                  <c:v>-8.0680000028223731E-3</c:v>
                </c:pt>
                <c:pt idx="5">
                  <c:v>-7.2120000040740706E-3</c:v>
                </c:pt>
                <c:pt idx="7">
                  <c:v>2.3399999918183312E-4</c:v>
                </c:pt>
                <c:pt idx="8">
                  <c:v>-8.798000002570916E-3</c:v>
                </c:pt>
                <c:pt idx="9">
                  <c:v>-8.7740000017220154E-3</c:v>
                </c:pt>
                <c:pt idx="10">
                  <c:v>-9.3340000094030984E-3</c:v>
                </c:pt>
                <c:pt idx="11">
                  <c:v>-9.8360000047250651E-3</c:v>
                </c:pt>
                <c:pt idx="13">
                  <c:v>-9.3340000094030984E-3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2A-4157-844B-CA16BAF27E0A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4.5</c:v>
                </c:pt>
                <c:pt idx="2">
                  <c:v>8.5</c:v>
                </c:pt>
                <c:pt idx="3">
                  <c:v>594.5</c:v>
                </c:pt>
                <c:pt idx="4">
                  <c:v>984</c:v>
                </c:pt>
                <c:pt idx="5">
                  <c:v>996</c:v>
                </c:pt>
                <c:pt idx="6">
                  <c:v>1260.5</c:v>
                </c:pt>
                <c:pt idx="7">
                  <c:v>1263</c:v>
                </c:pt>
                <c:pt idx="8">
                  <c:v>1269</c:v>
                </c:pt>
                <c:pt idx="9">
                  <c:v>1272</c:v>
                </c:pt>
                <c:pt idx="10">
                  <c:v>1277</c:v>
                </c:pt>
                <c:pt idx="11">
                  <c:v>1483</c:v>
                </c:pt>
                <c:pt idx="12">
                  <c:v>1666.5</c:v>
                </c:pt>
                <c:pt idx="13">
                  <c:v>1677</c:v>
                </c:pt>
              </c:numCache>
            </c:numRef>
          </c:xVal>
          <c:yVal>
            <c:numRef>
              <c:f>'Active 1'!$O$21:$O$920</c:f>
              <c:numCache>
                <c:formatCode>General</c:formatCode>
                <c:ptCount val="900"/>
                <c:pt idx="0">
                  <c:v>-6.10580642109026E-4</c:v>
                </c:pt>
                <c:pt idx="1">
                  <c:v>-6.3507144380695274E-4</c:v>
                </c:pt>
                <c:pt idx="2">
                  <c:v>-6.5684104531622096E-4</c:v>
                </c:pt>
                <c:pt idx="3">
                  <c:v>-3.8460876664240121E-3</c:v>
                </c:pt>
                <c:pt idx="4">
                  <c:v>-5.9659026133890031E-3</c:v>
                </c:pt>
                <c:pt idx="5">
                  <c:v>-6.0312114179168078E-3</c:v>
                </c:pt>
                <c:pt idx="6">
                  <c:v>-7.4707263177171673E-3</c:v>
                </c:pt>
                <c:pt idx="7">
                  <c:v>-7.4843323186604607E-3</c:v>
                </c:pt>
                <c:pt idx="8">
                  <c:v>-7.5169867209243625E-3</c:v>
                </c:pt>
                <c:pt idx="9">
                  <c:v>-7.5333139220563139E-3</c:v>
                </c:pt>
                <c:pt idx="10">
                  <c:v>-7.560525923942899E-3</c:v>
                </c:pt>
                <c:pt idx="11">
                  <c:v>-8.6816604016702117E-3</c:v>
                </c:pt>
                <c:pt idx="12">
                  <c:v>-9.68034087090789E-3</c:v>
                </c:pt>
                <c:pt idx="13">
                  <c:v>-9.7374860748697181E-3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2A-4157-844B-CA16BAF27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411192"/>
        <c:axId val="1"/>
      </c:scatterChart>
      <c:valAx>
        <c:axId val="574411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0669646023976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4411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956384609927915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 Ari - Sec. O-C Diagr.</a:t>
            </a:r>
          </a:p>
        </c:rich>
      </c:tx>
      <c:layout>
        <c:manualLayout>
          <c:xMode val="edge"/>
          <c:yMode val="edge"/>
          <c:x val="0.31632674487117679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51037897638211"/>
          <c:y val="0.1458966565349544"/>
          <c:w val="0.76734770343162406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4.5</c:v>
                </c:pt>
                <c:pt idx="2">
                  <c:v>8.5</c:v>
                </c:pt>
                <c:pt idx="3">
                  <c:v>594.5</c:v>
                </c:pt>
                <c:pt idx="4">
                  <c:v>984</c:v>
                </c:pt>
                <c:pt idx="5">
                  <c:v>996</c:v>
                </c:pt>
                <c:pt idx="6">
                  <c:v>1260.5</c:v>
                </c:pt>
                <c:pt idx="7">
                  <c:v>1263</c:v>
                </c:pt>
                <c:pt idx="8">
                  <c:v>1269</c:v>
                </c:pt>
                <c:pt idx="9">
                  <c:v>1272</c:v>
                </c:pt>
                <c:pt idx="10">
                  <c:v>1277</c:v>
                </c:pt>
                <c:pt idx="11">
                  <c:v>1483</c:v>
                </c:pt>
                <c:pt idx="12">
                  <c:v>1666.5</c:v>
                </c:pt>
                <c:pt idx="13">
                  <c:v>1677</c:v>
                </c:pt>
              </c:numCache>
            </c:numRef>
          </c:xVal>
          <c:yVal>
            <c:numRef>
              <c:f>'Active 1'!$S$21:$S$920</c:f>
              <c:numCache>
                <c:formatCode>General</c:formatCode>
                <c:ptCount val="900"/>
                <c:pt idx="1">
                  <c:v>4.406100000051083E-2</c:v>
                </c:pt>
                <c:pt idx="2">
                  <c:v>4.2612999997800216E-2</c:v>
                </c:pt>
                <c:pt idx="3">
                  <c:v>2.618100000108825E-2</c:v>
                </c:pt>
                <c:pt idx="6">
                  <c:v>3.2738999994762708E-2</c:v>
                </c:pt>
                <c:pt idx="12">
                  <c:v>3.1116999991354533E-2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F9-472E-BC78-D547F37CC2E9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4.5</c:v>
                </c:pt>
                <c:pt idx="2">
                  <c:v>8.5</c:v>
                </c:pt>
                <c:pt idx="3">
                  <c:v>594.5</c:v>
                </c:pt>
                <c:pt idx="4">
                  <c:v>984</c:v>
                </c:pt>
                <c:pt idx="5">
                  <c:v>996</c:v>
                </c:pt>
                <c:pt idx="6">
                  <c:v>1260.5</c:v>
                </c:pt>
                <c:pt idx="7">
                  <c:v>1263</c:v>
                </c:pt>
                <c:pt idx="8">
                  <c:v>1269</c:v>
                </c:pt>
                <c:pt idx="9">
                  <c:v>1272</c:v>
                </c:pt>
                <c:pt idx="10">
                  <c:v>1277</c:v>
                </c:pt>
                <c:pt idx="11">
                  <c:v>1483</c:v>
                </c:pt>
                <c:pt idx="12">
                  <c:v>1666.5</c:v>
                </c:pt>
                <c:pt idx="13">
                  <c:v>1677</c:v>
                </c:pt>
              </c:numCache>
            </c:numRef>
          </c:xVal>
          <c:yVal>
            <c:numRef>
              <c:f>'Active 1'!$P$21:$P$920</c:f>
              <c:numCache>
                <c:formatCode>General</c:formatCode>
                <c:ptCount val="900"/>
                <c:pt idx="0">
                  <c:v>4.0328837582552415E-2</c:v>
                </c:pt>
                <c:pt idx="1">
                  <c:v>4.0297093532284313E-2</c:v>
                </c:pt>
                <c:pt idx="2">
                  <c:v>4.0268876598712665E-2</c:v>
                </c:pt>
                <c:pt idx="3">
                  <c:v>3.6135095830466556E-2</c:v>
                </c:pt>
                <c:pt idx="4">
                  <c:v>3.3387471923927541E-2</c:v>
                </c:pt>
                <c:pt idx="5">
                  <c:v>3.3302821123212603E-2</c:v>
                </c:pt>
                <c:pt idx="6">
                  <c:v>3.1436976390787519E-2</c:v>
                </c:pt>
                <c:pt idx="7">
                  <c:v>3.141934080730524E-2</c:v>
                </c:pt>
                <c:pt idx="8">
                  <c:v>3.1377015406947775E-2</c:v>
                </c:pt>
                <c:pt idx="9">
                  <c:v>3.1355852706769036E-2</c:v>
                </c:pt>
                <c:pt idx="10">
                  <c:v>3.1320581539804479E-2</c:v>
                </c:pt>
                <c:pt idx="11">
                  <c:v>2.9867409460864719E-2</c:v>
                </c:pt>
                <c:pt idx="12">
                  <c:v>2.8572957633265471E-2</c:v>
                </c:pt>
                <c:pt idx="13">
                  <c:v>2.8498888182639896E-2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F9-472E-BC78-D547F37CC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733472"/>
        <c:axId val="1"/>
      </c:scatterChart>
      <c:valAx>
        <c:axId val="702733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6126734158229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2733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387797953827197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0</xdr:row>
      <xdr:rowOff>0</xdr:rowOff>
    </xdr:from>
    <xdr:to>
      <xdr:col>19</xdr:col>
      <xdr:colOff>561975</xdr:colOff>
      <xdr:row>18</xdr:row>
      <xdr:rowOff>28575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BA91EB7D-3269-6D54-D3EB-A0B980EB3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104774</xdr:rowOff>
    </xdr:from>
    <xdr:to>
      <xdr:col>14</xdr:col>
      <xdr:colOff>219075</xdr:colOff>
      <xdr:row>20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623B94-0705-2761-55C1-BDC4777E46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266699</xdr:colOff>
      <xdr:row>20</xdr:row>
      <xdr:rowOff>123825</xdr:rowOff>
    </xdr:from>
    <xdr:to>
      <xdr:col>14</xdr:col>
      <xdr:colOff>200024</xdr:colOff>
      <xdr:row>42</xdr:row>
      <xdr:rowOff>85725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8326356D-6AD1-134D-4DC2-8D0C1144B9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3" sqref="F3"/>
    </sheetView>
  </sheetViews>
  <sheetFormatPr defaultColWidth="10.28515625" defaultRowHeight="12.95" customHeight="1" x14ac:dyDescent="0.2"/>
  <cols>
    <col min="1" max="1" width="14.42578125" customWidth="1"/>
    <col min="2" max="2" width="3.85546875" customWidth="1"/>
    <col min="3" max="3" width="10.42578125" customWidth="1"/>
    <col min="4" max="4" width="8.28515625" customWidth="1"/>
    <col min="5" max="5" width="9.42578125" customWidth="1"/>
    <col min="6" max="6" width="16.710937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38</v>
      </c>
    </row>
    <row r="2" spans="1:6" ht="12.95" customHeight="1" x14ac:dyDescent="0.2">
      <c r="A2" t="s">
        <v>16</v>
      </c>
      <c r="B2" s="26" t="s">
        <v>39</v>
      </c>
    </row>
    <row r="3" spans="1:6" ht="12.95" customHeight="1" thickBot="1" x14ac:dyDescent="0.25"/>
    <row r="4" spans="1:6" ht="12.95" customHeight="1" thickTop="1" thickBot="1" x14ac:dyDescent="0.25">
      <c r="A4" s="6" t="s">
        <v>0</v>
      </c>
      <c r="C4" s="27" t="s">
        <v>40</v>
      </c>
      <c r="D4" s="28" t="s">
        <v>40</v>
      </c>
    </row>
    <row r="5" spans="1:6" ht="12.95" customHeight="1" thickTop="1" x14ac:dyDescent="0.2">
      <c r="A5" s="19" t="s">
        <v>30</v>
      </c>
      <c r="B5" s="13"/>
      <c r="C5" s="20">
        <v>-9.5</v>
      </c>
      <c r="D5" s="13" t="s">
        <v>31</v>
      </c>
    </row>
    <row r="6" spans="1:6" ht="12.95" customHeight="1" x14ac:dyDescent="0.2">
      <c r="A6" s="6" t="s">
        <v>1</v>
      </c>
    </row>
    <row r="7" spans="1:6" ht="12.95" customHeight="1" x14ac:dyDescent="0.2">
      <c r="A7" t="s">
        <v>2</v>
      </c>
      <c r="C7">
        <v>51112.807460000004</v>
      </c>
      <c r="D7" s="13" t="s">
        <v>41</v>
      </c>
    </row>
    <row r="8" spans="1:6" ht="12.95" customHeight="1" x14ac:dyDescent="0.2">
      <c r="A8" t="s">
        <v>3</v>
      </c>
      <c r="C8">
        <v>3.7474620000000001</v>
      </c>
      <c r="D8" s="29" t="s">
        <v>42</v>
      </c>
    </row>
    <row r="9" spans="1:6" ht="12.95" customHeight="1" x14ac:dyDescent="0.2">
      <c r="A9" s="11" t="s">
        <v>27</v>
      </c>
      <c r="B9" s="11"/>
      <c r="C9" s="12">
        <v>21</v>
      </c>
      <c r="D9" s="12">
        <v>21</v>
      </c>
    </row>
    <row r="10" spans="1:6" ht="12.95" customHeight="1" thickBot="1" x14ac:dyDescent="0.25">
      <c r="A10" s="13"/>
      <c r="B10" s="13"/>
      <c r="C10" s="5" t="s">
        <v>18</v>
      </c>
      <c r="D10" s="5" t="s">
        <v>19</v>
      </c>
    </row>
    <row r="11" spans="1:6" ht="12.95" customHeight="1" x14ac:dyDescent="0.2">
      <c r="A11" s="13" t="s">
        <v>13</v>
      </c>
      <c r="B11" s="13"/>
      <c r="C11" s="14">
        <f ca="1">INTERCEPT(INDIRECT(C14):R$934,INDIRECT(C13):$F$934)</f>
        <v>-6.10580642109026E-4</v>
      </c>
      <c r="D11" s="14">
        <f ca="1">INTERCEPT(INDIRECT(D14):S$934,INDIRECT(D13):$F$934)</f>
        <v>4.0328837582552415E-2</v>
      </c>
      <c r="E11" s="11" t="s">
        <v>33</v>
      </c>
      <c r="F11">
        <v>1</v>
      </c>
    </row>
    <row r="12" spans="1:6" ht="12.95" customHeight="1" x14ac:dyDescent="0.2">
      <c r="A12" s="13" t="s">
        <v>14</v>
      </c>
      <c r="B12" s="13"/>
      <c r="C12" s="14">
        <f ca="1">SLOPE(INDIRECT(C14):R$934,INDIRECT(C13):$F$934)</f>
        <v>-5.4424003773170501E-6</v>
      </c>
      <c r="D12" s="14">
        <f ca="1">SLOPE(INDIRECT(D14):S$934,INDIRECT(D13):$F$934)</f>
        <v>-7.0542333929114593E-6</v>
      </c>
      <c r="E12" s="11" t="s">
        <v>34</v>
      </c>
      <c r="F12" s="21">
        <f ca="1">NOW()+15018.5+$C$5/24</f>
        <v>60322.747602314812</v>
      </c>
    </row>
    <row r="13" spans="1:6" ht="12.95" customHeight="1" x14ac:dyDescent="0.2">
      <c r="A13" s="11" t="s">
        <v>28</v>
      </c>
      <c r="B13" s="11"/>
      <c r="C13" s="12" t="str">
        <f>"F"&amp;C9</f>
        <v>F21</v>
      </c>
      <c r="D13" s="12" t="str">
        <f>"F"&amp;D9</f>
        <v>F21</v>
      </c>
      <c r="E13" s="11" t="s">
        <v>35</v>
      </c>
      <c r="F13" s="21">
        <f ca="1">ROUND(2*(F12-$C$7)/$C$8,0)/2+F11</f>
        <v>2458.5</v>
      </c>
    </row>
    <row r="14" spans="1:6" ht="12.95" customHeight="1" x14ac:dyDescent="0.2">
      <c r="A14" s="11" t="s">
        <v>29</v>
      </c>
      <c r="B14" s="11"/>
      <c r="C14" s="12" t="str">
        <f>"R"&amp;C9</f>
        <v>R21</v>
      </c>
      <c r="D14" s="12" t="str">
        <f>"S"&amp;D9</f>
        <v>S21</v>
      </c>
      <c r="E14" s="11" t="s">
        <v>36</v>
      </c>
      <c r="F14" s="22">
        <f ca="1">ROUND(2*(F12-$C$15)/$C$16,0)/2+F11</f>
        <v>781.5</v>
      </c>
    </row>
    <row r="15" spans="1:6" ht="12.95" customHeight="1" x14ac:dyDescent="0.2">
      <c r="A15" s="15" t="s">
        <v>15</v>
      </c>
      <c r="B15" s="13"/>
      <c r="C15" s="16">
        <f ca="1">($C7+C11)+($C8+C12)*INT(MAX($F21:$F3532))</f>
        <v>57397.291496513935</v>
      </c>
      <c r="D15" s="16">
        <f ca="1">($C7+D11)+($C8+D12)*INT(MAX($F21:$F3532))</f>
        <v>57397.329732888189</v>
      </c>
      <c r="E15" s="11" t="s">
        <v>37</v>
      </c>
      <c r="F15" s="23">
        <f ca="1">+$C$15+$C$16*F14-15018.5-$C$5/24</f>
        <v>45307.824629611379</v>
      </c>
    </row>
    <row r="16" spans="1:6" ht="12.95" customHeight="1" x14ac:dyDescent="0.2">
      <c r="A16" s="17" t="s">
        <v>4</v>
      </c>
      <c r="B16" s="13"/>
      <c r="C16" s="18">
        <f ca="1">+$C8+C12</f>
        <v>3.7474565575996226</v>
      </c>
      <c r="D16" s="14">
        <f ca="1">+$C8+D12</f>
        <v>3.7474549457666071</v>
      </c>
      <c r="E16" s="24"/>
      <c r="F16" s="24" t="s">
        <v>32</v>
      </c>
    </row>
    <row r="17" spans="1:19" ht="12.95" customHeight="1" thickBot="1" x14ac:dyDescent="0.25">
      <c r="A17" s="10" t="s">
        <v>26</v>
      </c>
      <c r="C17">
        <f>COUNT(C21:C1246)</f>
        <v>14</v>
      </c>
    </row>
    <row r="18" spans="1:19" ht="12.95" customHeight="1" thickTop="1" thickBot="1" x14ac:dyDescent="0.25">
      <c r="A18" s="6" t="s">
        <v>21</v>
      </c>
      <c r="C18" s="3">
        <f ca="1">+C15</f>
        <v>57397.291496513935</v>
      </c>
      <c r="D18" s="4">
        <f ca="1">+C16</f>
        <v>3.7474565575996226</v>
      </c>
      <c r="E18" s="25">
        <f>R19</f>
        <v>9</v>
      </c>
    </row>
    <row r="19" spans="1:19" ht="12.95" customHeight="1" thickTop="1" thickBot="1" x14ac:dyDescent="0.25">
      <c r="A19" s="6" t="s">
        <v>22</v>
      </c>
      <c r="C19" s="3">
        <f ca="1">+D15</f>
        <v>57397.329732888189</v>
      </c>
      <c r="D19" s="4">
        <f ca="1">+D16</f>
        <v>3.7474549457666071</v>
      </c>
      <c r="E19" s="25">
        <f>S19</f>
        <v>5</v>
      </c>
      <c r="R19">
        <f>COUNT(R21:R321)</f>
        <v>9</v>
      </c>
      <c r="S19">
        <f>COUNT(S21:S321)</f>
        <v>5</v>
      </c>
    </row>
    <row r="20" spans="1:19" ht="12.95" customHeight="1" thickTop="1" thickBot="1" x14ac:dyDescent="0.25">
      <c r="A20" s="5" t="s">
        <v>5</v>
      </c>
      <c r="B20" s="5" t="s">
        <v>6</v>
      </c>
      <c r="C20" s="5" t="s">
        <v>7</v>
      </c>
      <c r="D20" s="5" t="s">
        <v>11</v>
      </c>
      <c r="E20" s="5" t="s">
        <v>8</v>
      </c>
      <c r="F20" s="5" t="s">
        <v>9</v>
      </c>
      <c r="G20" s="5" t="s">
        <v>10</v>
      </c>
      <c r="H20" s="8" t="s">
        <v>55</v>
      </c>
      <c r="I20" s="8" t="s">
        <v>45</v>
      </c>
      <c r="J20" s="8" t="s">
        <v>56</v>
      </c>
      <c r="K20" s="8" t="s">
        <v>57</v>
      </c>
      <c r="L20" s="8" t="s">
        <v>25</v>
      </c>
      <c r="M20" s="8" t="s">
        <v>17</v>
      </c>
      <c r="N20" s="8" t="s">
        <v>20</v>
      </c>
      <c r="O20" s="8" t="s">
        <v>23</v>
      </c>
      <c r="P20" s="7" t="s">
        <v>24</v>
      </c>
      <c r="Q20" s="5" t="s">
        <v>12</v>
      </c>
      <c r="R20" s="9" t="s">
        <v>18</v>
      </c>
      <c r="S20" s="9" t="s">
        <v>19</v>
      </c>
    </row>
    <row r="21" spans="1:19" ht="12.95" customHeight="1" x14ac:dyDescent="0.2">
      <c r="A21" t="s">
        <v>43</v>
      </c>
      <c r="C21" s="30">
        <v>51112.807460000004</v>
      </c>
      <c r="D21" s="30">
        <v>1E-4</v>
      </c>
      <c r="E21">
        <f t="shared" ref="E21:E34" si="0">+(C21-C$7)/C$8</f>
        <v>0</v>
      </c>
      <c r="F21">
        <f t="shared" ref="F21:F34" si="1">ROUND(2*E21,0)/2</f>
        <v>0</v>
      </c>
      <c r="I21">
        <f>+G21</f>
        <v>0</v>
      </c>
      <c r="O21">
        <f ca="1">+C$11+C$12*$F21</f>
        <v>-6.10580642109026E-4</v>
      </c>
      <c r="P21">
        <f ca="1">+D$11+D$12*$F21</f>
        <v>4.0328837582552415E-2</v>
      </c>
      <c r="Q21" s="2">
        <f>+C21-15018.5</f>
        <v>36094.307460000004</v>
      </c>
      <c r="R21">
        <f>G21</f>
        <v>0</v>
      </c>
    </row>
    <row r="22" spans="1:19" ht="12.95" customHeight="1" x14ac:dyDescent="0.2">
      <c r="A22" t="s">
        <v>43</v>
      </c>
      <c r="C22" s="30">
        <v>51129.715100000001</v>
      </c>
      <c r="D22" s="30">
        <v>2.0000000000000001E-4</v>
      </c>
      <c r="E22">
        <f t="shared" si="0"/>
        <v>4.5117575575142927</v>
      </c>
      <c r="F22">
        <f t="shared" si="1"/>
        <v>4.5</v>
      </c>
      <c r="G22">
        <f t="shared" ref="G22:G34" si="2">+C22-(C$7+F22*C$8)</f>
        <v>4.406100000051083E-2</v>
      </c>
      <c r="I22">
        <f>+G22</f>
        <v>4.406100000051083E-2</v>
      </c>
      <c r="O22">
        <f t="shared" ref="O22:O34" ca="1" si="3">+C$11+C$12*$F22</f>
        <v>-6.3507144380695274E-4</v>
      </c>
      <c r="P22">
        <f t="shared" ref="P22:P34" ca="1" si="4">+D$11+D$12*$F22</f>
        <v>4.0297093532284313E-2</v>
      </c>
      <c r="Q22" s="2">
        <f t="shared" ref="Q22:Q34" si="5">+C22-15018.5</f>
        <v>36111.215100000001</v>
      </c>
      <c r="S22">
        <f>G22</f>
        <v>4.406100000051083E-2</v>
      </c>
    </row>
    <row r="23" spans="1:19" ht="12.95" customHeight="1" x14ac:dyDescent="0.2">
      <c r="A23" s="34" t="s">
        <v>43</v>
      </c>
      <c r="B23" s="34"/>
      <c r="C23" s="35">
        <v>51144.703500000003</v>
      </c>
      <c r="D23" s="35">
        <v>1E-3</v>
      </c>
      <c r="E23">
        <f t="shared" si="0"/>
        <v>8.5113711626694624</v>
      </c>
      <c r="F23">
        <f t="shared" si="1"/>
        <v>8.5</v>
      </c>
      <c r="G23">
        <f t="shared" si="2"/>
        <v>4.2612999997800216E-2</v>
      </c>
      <c r="I23">
        <f>+G23</f>
        <v>4.2612999997800216E-2</v>
      </c>
      <c r="O23">
        <f t="shared" ca="1" si="3"/>
        <v>-6.5684104531622096E-4</v>
      </c>
      <c r="P23">
        <f t="shared" ca="1" si="4"/>
        <v>4.0268876598712665E-2</v>
      </c>
      <c r="Q23" s="2">
        <f t="shared" si="5"/>
        <v>36126.203500000003</v>
      </c>
      <c r="S23">
        <f>G23</f>
        <v>4.2612999997800216E-2</v>
      </c>
    </row>
    <row r="24" spans="1:19" ht="12.95" customHeight="1" x14ac:dyDescent="0.2">
      <c r="A24" s="36" t="s">
        <v>46</v>
      </c>
      <c r="B24" s="37" t="s">
        <v>47</v>
      </c>
      <c r="C24" s="35">
        <v>53340.699800000002</v>
      </c>
      <c r="D24" s="35">
        <v>6.9999999999999999E-4</v>
      </c>
      <c r="E24">
        <f t="shared" si="0"/>
        <v>594.50698632834667</v>
      </c>
      <c r="F24">
        <f t="shared" si="1"/>
        <v>594.5</v>
      </c>
      <c r="G24">
        <f t="shared" si="2"/>
        <v>2.618100000108825E-2</v>
      </c>
      <c r="K24">
        <f>+G24</f>
        <v>2.618100000108825E-2</v>
      </c>
      <c r="O24">
        <f t="shared" ca="1" si="3"/>
        <v>-3.8460876664240121E-3</v>
      </c>
      <c r="P24">
        <f t="shared" ca="1" si="4"/>
        <v>3.6135095830466556E-2</v>
      </c>
      <c r="Q24" s="2">
        <f t="shared" si="5"/>
        <v>38322.199800000002</v>
      </c>
      <c r="S24">
        <f>G24</f>
        <v>2.618100000108825E-2</v>
      </c>
    </row>
    <row r="25" spans="1:19" ht="12.95" customHeight="1" x14ac:dyDescent="0.2">
      <c r="A25" s="31" t="s">
        <v>48</v>
      </c>
      <c r="B25" s="32" t="s">
        <v>44</v>
      </c>
      <c r="C25" s="33">
        <v>54800.302000000003</v>
      </c>
      <c r="D25" s="33" t="s">
        <v>45</v>
      </c>
      <c r="E25" s="34">
        <f t="shared" si="0"/>
        <v>983.99784707623439</v>
      </c>
      <c r="F25">
        <f t="shared" si="1"/>
        <v>984</v>
      </c>
      <c r="G25">
        <f t="shared" si="2"/>
        <v>-8.0680000028223731E-3</v>
      </c>
      <c r="I25">
        <f>+G25</f>
        <v>-8.0680000028223731E-3</v>
      </c>
      <c r="O25">
        <f t="shared" ca="1" si="3"/>
        <v>-5.9659026133890031E-3</v>
      </c>
      <c r="P25">
        <f t="shared" ca="1" si="4"/>
        <v>3.3387471923927541E-2</v>
      </c>
      <c r="Q25" s="2">
        <f t="shared" si="5"/>
        <v>39781.802000000003</v>
      </c>
      <c r="R25">
        <f t="shared" ref="R25:R34" si="6">G25</f>
        <v>-8.0680000028223731E-3</v>
      </c>
    </row>
    <row r="26" spans="1:19" ht="12.95" customHeight="1" x14ac:dyDescent="0.2">
      <c r="A26" s="31" t="s">
        <v>48</v>
      </c>
      <c r="B26" s="32" t="s">
        <v>44</v>
      </c>
      <c r="C26" s="33">
        <v>54845.272400000002</v>
      </c>
      <c r="D26" s="33" t="s">
        <v>45</v>
      </c>
      <c r="E26" s="34">
        <f t="shared" si="0"/>
        <v>995.99807549749619</v>
      </c>
      <c r="F26">
        <f t="shared" si="1"/>
        <v>996</v>
      </c>
      <c r="G26">
        <f t="shared" si="2"/>
        <v>-7.2120000040740706E-3</v>
      </c>
      <c r="I26">
        <f>+G26</f>
        <v>-7.2120000040740706E-3</v>
      </c>
      <c r="O26">
        <f t="shared" ca="1" si="3"/>
        <v>-6.0312114179168078E-3</v>
      </c>
      <c r="P26">
        <f t="shared" ca="1" si="4"/>
        <v>3.3302821123212603E-2</v>
      </c>
      <c r="Q26" s="2">
        <f t="shared" si="5"/>
        <v>39826.772400000002</v>
      </c>
      <c r="R26">
        <f t="shared" si="6"/>
        <v>-7.2120000040740706E-3</v>
      </c>
    </row>
    <row r="27" spans="1:19" ht="12.95" customHeight="1" x14ac:dyDescent="0.2">
      <c r="A27" s="38" t="s">
        <v>49</v>
      </c>
      <c r="B27" s="39" t="s">
        <v>47</v>
      </c>
      <c r="C27" s="38">
        <v>55836.516049999998</v>
      </c>
      <c r="D27" s="38">
        <v>4.4999999999999999E-4</v>
      </c>
      <c r="E27">
        <f t="shared" si="0"/>
        <v>1260.508736312735</v>
      </c>
      <c r="F27">
        <f t="shared" si="1"/>
        <v>1260.5</v>
      </c>
      <c r="G27">
        <f t="shared" si="2"/>
        <v>3.2738999994762708E-2</v>
      </c>
      <c r="K27">
        <f t="shared" ref="K27:K34" si="7">+G27</f>
        <v>3.2738999994762708E-2</v>
      </c>
      <c r="O27">
        <f t="shared" ca="1" si="3"/>
        <v>-7.4707263177171673E-3</v>
      </c>
      <c r="P27">
        <f t="shared" ca="1" si="4"/>
        <v>3.1436976390787519E-2</v>
      </c>
      <c r="Q27" s="2">
        <f t="shared" si="5"/>
        <v>40818.016049999998</v>
      </c>
      <c r="S27">
        <f>G27</f>
        <v>3.2738999994762708E-2</v>
      </c>
    </row>
    <row r="28" spans="1:19" ht="12.95" customHeight="1" x14ac:dyDescent="0.2">
      <c r="A28" s="38" t="s">
        <v>50</v>
      </c>
      <c r="B28" s="39" t="s">
        <v>44</v>
      </c>
      <c r="C28" s="38">
        <v>55845.852200000001</v>
      </c>
      <c r="D28" s="38">
        <v>5.0000000000000001E-4</v>
      </c>
      <c r="E28">
        <f t="shared" si="0"/>
        <v>1263.0000624422603</v>
      </c>
      <c r="F28">
        <f t="shared" si="1"/>
        <v>1263</v>
      </c>
      <c r="G28">
        <f t="shared" si="2"/>
        <v>2.3399999918183312E-4</v>
      </c>
      <c r="K28">
        <f t="shared" si="7"/>
        <v>2.3399999918183312E-4</v>
      </c>
      <c r="O28">
        <f t="shared" ca="1" si="3"/>
        <v>-7.4843323186604607E-3</v>
      </c>
      <c r="P28">
        <f t="shared" ca="1" si="4"/>
        <v>3.141934080730524E-2</v>
      </c>
      <c r="Q28" s="2">
        <f t="shared" si="5"/>
        <v>40827.352200000001</v>
      </c>
      <c r="R28">
        <f t="shared" si="6"/>
        <v>2.3399999918183312E-4</v>
      </c>
    </row>
    <row r="29" spans="1:19" ht="12.95" customHeight="1" x14ac:dyDescent="0.2">
      <c r="A29" s="38" t="s">
        <v>49</v>
      </c>
      <c r="B29" s="39" t="s">
        <v>44</v>
      </c>
      <c r="C29" s="38">
        <v>55868.327940000003</v>
      </c>
      <c r="D29" s="38">
        <v>2.5000000000000001E-4</v>
      </c>
      <c r="E29" s="34">
        <f t="shared" si="0"/>
        <v>1268.9976522777281</v>
      </c>
      <c r="F29">
        <f t="shared" si="1"/>
        <v>1269</v>
      </c>
      <c r="G29">
        <f t="shared" si="2"/>
        <v>-8.798000002570916E-3</v>
      </c>
      <c r="K29">
        <f t="shared" si="7"/>
        <v>-8.798000002570916E-3</v>
      </c>
      <c r="O29">
        <f t="shared" ca="1" si="3"/>
        <v>-7.5169867209243625E-3</v>
      </c>
      <c r="P29">
        <f t="shared" ca="1" si="4"/>
        <v>3.1377015406947775E-2</v>
      </c>
      <c r="Q29" s="2">
        <f t="shared" si="5"/>
        <v>40849.827940000003</v>
      </c>
      <c r="R29">
        <f t="shared" si="6"/>
        <v>-8.798000002570916E-3</v>
      </c>
    </row>
    <row r="30" spans="1:19" ht="12.95" customHeight="1" x14ac:dyDescent="0.2">
      <c r="A30" s="38" t="s">
        <v>49</v>
      </c>
      <c r="B30" s="39" t="s">
        <v>44</v>
      </c>
      <c r="C30" s="38">
        <v>55879.570350000002</v>
      </c>
      <c r="D30" s="38">
        <v>5.9999999999999995E-4</v>
      </c>
      <c r="E30" s="34">
        <f t="shared" si="0"/>
        <v>1271.9976586820621</v>
      </c>
      <c r="F30">
        <f t="shared" si="1"/>
        <v>1272</v>
      </c>
      <c r="G30">
        <f t="shared" si="2"/>
        <v>-8.7740000017220154E-3</v>
      </c>
      <c r="K30">
        <f t="shared" si="7"/>
        <v>-8.7740000017220154E-3</v>
      </c>
      <c r="O30">
        <f t="shared" ca="1" si="3"/>
        <v>-7.5333139220563139E-3</v>
      </c>
      <c r="P30">
        <f t="shared" ca="1" si="4"/>
        <v>3.1355852706769036E-2</v>
      </c>
      <c r="Q30" s="2">
        <f t="shared" si="5"/>
        <v>40861.070350000002</v>
      </c>
      <c r="R30">
        <f t="shared" si="6"/>
        <v>-8.7740000017220154E-3</v>
      </c>
    </row>
    <row r="31" spans="1:19" ht="12.95" customHeight="1" x14ac:dyDescent="0.2">
      <c r="A31" s="40" t="s">
        <v>51</v>
      </c>
      <c r="B31" s="41" t="s">
        <v>44</v>
      </c>
      <c r="C31" s="42">
        <v>55898.307099999998</v>
      </c>
      <c r="D31" s="42">
        <v>2.9999999999999997E-4</v>
      </c>
      <c r="E31" s="34">
        <f t="shared" si="0"/>
        <v>1276.9975092475906</v>
      </c>
      <c r="F31">
        <f t="shared" si="1"/>
        <v>1277</v>
      </c>
      <c r="G31">
        <f t="shared" si="2"/>
        <v>-9.3340000094030984E-3</v>
      </c>
      <c r="K31">
        <f t="shared" si="7"/>
        <v>-9.3340000094030984E-3</v>
      </c>
      <c r="O31">
        <f t="shared" ca="1" si="3"/>
        <v>-7.560525923942899E-3</v>
      </c>
      <c r="P31">
        <f t="shared" ca="1" si="4"/>
        <v>3.1320581539804479E-2</v>
      </c>
      <c r="Q31" s="2">
        <f t="shared" si="5"/>
        <v>40879.807099999998</v>
      </c>
      <c r="R31">
        <f t="shared" si="6"/>
        <v>-9.3340000094030984E-3</v>
      </c>
    </row>
    <row r="32" spans="1:19" ht="12.95" customHeight="1" x14ac:dyDescent="0.2">
      <c r="A32" s="43" t="s">
        <v>52</v>
      </c>
      <c r="B32" s="44" t="s">
        <v>44</v>
      </c>
      <c r="C32" s="43">
        <v>56670.283770000002</v>
      </c>
      <c r="D32" s="43">
        <v>9.0000000000000006E-5</v>
      </c>
      <c r="E32" s="34">
        <f t="shared" si="0"/>
        <v>1482.9973752902627</v>
      </c>
      <c r="F32">
        <f t="shared" si="1"/>
        <v>1483</v>
      </c>
      <c r="G32">
        <f t="shared" si="2"/>
        <v>-9.8360000047250651E-3</v>
      </c>
      <c r="K32">
        <f t="shared" si="7"/>
        <v>-9.8360000047250651E-3</v>
      </c>
      <c r="O32">
        <f t="shared" ca="1" si="3"/>
        <v>-8.6816604016702117E-3</v>
      </c>
      <c r="P32">
        <f t="shared" ca="1" si="4"/>
        <v>2.9867409460864719E-2</v>
      </c>
      <c r="Q32" s="2">
        <f t="shared" si="5"/>
        <v>41651.783770000002</v>
      </c>
      <c r="R32">
        <f t="shared" si="6"/>
        <v>-9.8360000047250651E-3</v>
      </c>
    </row>
    <row r="33" spans="1:19" ht="12.95" customHeight="1" x14ac:dyDescent="0.2">
      <c r="A33" s="45" t="s">
        <v>53</v>
      </c>
      <c r="B33" s="46" t="s">
        <v>47</v>
      </c>
      <c r="C33" s="47">
        <v>57357.983999999997</v>
      </c>
      <c r="D33" s="47">
        <v>2.0000000000000001E-4</v>
      </c>
      <c r="E33" s="34">
        <f t="shared" si="0"/>
        <v>1666.5083034864645</v>
      </c>
      <c r="F33">
        <f t="shared" si="1"/>
        <v>1666.5</v>
      </c>
      <c r="G33">
        <f t="shared" si="2"/>
        <v>3.1116999991354533E-2</v>
      </c>
      <c r="K33">
        <f t="shared" si="7"/>
        <v>3.1116999991354533E-2</v>
      </c>
      <c r="O33">
        <f t="shared" ca="1" si="3"/>
        <v>-9.68034087090789E-3</v>
      </c>
      <c r="P33">
        <f t="shared" ca="1" si="4"/>
        <v>2.8572957633265471E-2</v>
      </c>
      <c r="Q33" s="2">
        <f t="shared" si="5"/>
        <v>42339.483999999997</v>
      </c>
      <c r="S33">
        <f>G33</f>
        <v>3.1116999991354533E-2</v>
      </c>
    </row>
    <row r="34" spans="1:19" ht="12.95" customHeight="1" x14ac:dyDescent="0.2">
      <c r="A34" s="45" t="s">
        <v>54</v>
      </c>
      <c r="B34" s="46" t="s">
        <v>44</v>
      </c>
      <c r="C34" s="47">
        <v>57397.291899999997</v>
      </c>
      <c r="D34" s="48">
        <v>4.0000000000000001E-3</v>
      </c>
      <c r="E34" s="34">
        <f t="shared" si="0"/>
        <v>1676.9975092475902</v>
      </c>
      <c r="F34">
        <f t="shared" si="1"/>
        <v>1677</v>
      </c>
      <c r="G34">
        <f t="shared" si="2"/>
        <v>-9.3340000094030984E-3</v>
      </c>
      <c r="K34">
        <f t="shared" si="7"/>
        <v>-9.3340000094030984E-3</v>
      </c>
      <c r="O34">
        <f t="shared" ca="1" si="3"/>
        <v>-9.7374860748697181E-3</v>
      </c>
      <c r="P34">
        <f t="shared" ca="1" si="4"/>
        <v>2.8498888182639896E-2</v>
      </c>
      <c r="Q34" s="2">
        <f t="shared" si="5"/>
        <v>42378.791899999997</v>
      </c>
      <c r="R34">
        <f t="shared" si="6"/>
        <v>-9.3340000094030984E-3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2024-01-13T04:56:32Z</dcterms:modified>
</cp:coreProperties>
</file>