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E72FF3D-2BF3-4055-A828-521546D2E45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E23" i="1"/>
  <c r="F23" i="1"/>
  <c r="G23" i="1"/>
  <c r="H23" i="1"/>
  <c r="G11" i="1"/>
  <c r="F11" i="1"/>
  <c r="Q21" i="1"/>
  <c r="H22" i="1"/>
  <c r="Q22" i="1"/>
  <c r="Q23" i="1"/>
  <c r="E14" i="1"/>
  <c r="E15" i="1" s="1"/>
  <c r="C17" i="1"/>
  <c r="C12" i="1"/>
  <c r="C16" i="1" l="1"/>
  <c r="D18" i="1" s="1"/>
  <c r="C11" i="1"/>
  <c r="O23" i="1" l="1"/>
  <c r="S23" i="1" s="1"/>
  <c r="C15" i="1"/>
  <c r="O22" i="1"/>
  <c r="S22" i="1" s="1"/>
  <c r="O21" i="1"/>
  <c r="S21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<sst xmlns="http://schemas.openxmlformats.org/spreadsheetml/2006/main" count="59" uniqueCount="54">
  <si>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</si>
  <si>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</si>
  <si>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</si>
  <si>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</si>
  <si>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</si>
  <si>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</si>
  <si>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</si>
  <si>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</si>
  <si>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</si>
  <si>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</si>
  <si>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</si>
  <si>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</si>
  <si>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</si>
  <si>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</si>
  <si>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</si>
  <si>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</si>
  <si>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</si>
  <si>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</si>
  <si>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</si>
  <si>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</si>
  <si>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</si>
  <si>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</si>
  <si>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</si>
  <si>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</si>
  <si>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</si>
  <si>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</si>
  <si>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</si>
  <si>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</si>
  <si>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</si>
  <si>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</si>
  <si>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</si>
  <si>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</si>
  <si>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</si>
  <si>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</si>
  <si>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</si>
  <si>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</si>
  <si>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</si>
  <si>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</si>
  <si>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</si>
  <si>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</si>
  <si>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</si>
  <si>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</si>
  <si>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</si>
  <si>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G1209-1201</t>
  </si>
  <si>
    <t>G1209-1201_Ari.xls</t>
  </si>
  <si>
    <t>Ari</t>
  </si>
  <si>
    <t>BRNO</t>
  </si>
  <si>
    <t>IBVS 5920</t>
  </si>
  <si>
    <t>I</t>
  </si>
  <si>
    <t>IBVS 5960</t>
  </si>
  <si>
    <t>IBVS 6011</t>
  </si>
  <si>
    <t>II</t>
  </si>
  <si>
    <t>CCD</t>
  </si>
  <si>
    <t>CMN Ari / GSC 1209-1201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</si>
</sst>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-1011</c:v>
                </c:pt>
                <c:pt idx="1">
                  <c:v>0</c:v>
                </c:pt>
                <c:pt idx="2">
                  <c:v>1255.5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-1.7540000044391491E-3</c:v>
                </c:pt>
                <c:pt idx="1">
                  <c:v>0</c:v>
                </c:pt>
                <c:pt idx="2">
                  <c:v>3.2269999937852845E-3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E3-4D9E-927B-55DAC82F1C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-1011</c:v>
                </c:pt>
                <c:pt idx="1">
                  <c:v>0</c:v>
                </c:pt>
                <c:pt idx="2">
                  <c:v>1255.5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E3-4D9E-927B-55DAC82F1C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-1011</c:v>
                </c:pt>
                <c:pt idx="1">
                  <c:v>0</c:v>
                </c:pt>
                <c:pt idx="2">
                  <c:v>1255.5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E3-4D9E-927B-55DAC82F1C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-1011</c:v>
                </c:pt>
                <c:pt idx="1">
                  <c:v>0</c:v>
                </c:pt>
                <c:pt idx="2">
                  <c:v>1255.5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E3-4D9E-927B-55DAC82F1C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-1011</c:v>
                </c:pt>
                <c:pt idx="1">
                  <c:v>0</c:v>
                </c:pt>
                <c:pt idx="2">
                  <c:v>1255.5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E3-4D9E-927B-55DAC82F1C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-1011</c:v>
                </c:pt>
                <c:pt idx="1">
                  <c:v>0</c:v>
                </c:pt>
                <c:pt idx="2">
                  <c:v>1255.5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E3-4D9E-927B-55DAC82F1C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-1011</c:v>
                </c:pt>
                <c:pt idx="1">
                  <c:v>0</c:v>
                </c:pt>
                <c:pt idx="2">
                  <c:v>1255.5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E3-4D9E-927B-55DAC82F1C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-1011</c:v>
                </c:pt>
                <c:pt idx="1">
                  <c:v>0</c:v>
                </c:pt>
                <c:pt idx="2">
                  <c:v>1255.5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-1.926100395596046E-3</c:v>
                </c:pt>
                <c:pt idx="1">
                  <c:v>3.1068541342660859E-4</c:v>
                </c:pt>
                <c:pt idx="2">
                  <c:v>3.0884149715155731E-3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E3-4D9E-927B-55DAC82F1C5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-1011</c:v>
                </c:pt>
                <c:pt idx="1">
                  <c:v>0</c:v>
                </c:pt>
                <c:pt idx="2">
                  <c:v>1255.5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E3-4D9E-927B-55DAC82F1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04584"/>
        <c:axId val="1"/>
      </c:scatterChart>
      <c:valAx>
        <c:axId val="778704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04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203007518796991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0</xdr:rowOff>
    </xdr:from>
    <xdr:to>
      <xdr:col>17</xdr:col>
      <xdr:colOff>657225</xdr:colOff>
      <xdr:row>18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D9E38E-B05C-A20C-BB50-D80BD6FA6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44</v>
      </c>
    </row>
    <row r="2" spans="1:7" x14ac:dyDescent="0.2">
      <c r="A2" t="s">
        <v>24</v>
      </c>
      <c r="B2" t="s">
        <v>13</v>
      </c>
      <c r="C2" s="31" t="s">
        <v>42</v>
      </c>
      <c r="D2" s="3" t="s">
        <v>45</v>
      </c>
      <c r="E2" s="32" t="s">
        <v>43</v>
      </c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55469.855600000003</v>
      </c>
      <c r="D7" s="30" t="s">
        <v>46</v>
      </c>
    </row>
    <row r="8" spans="1:7" x14ac:dyDescent="0.2">
      <c r="A8" t="s">
        <v>3</v>
      </c>
      <c r="C8" s="35">
        <v>0.35108600000000001</v>
      </c>
      <c r="D8" s="30" t="s">
        <v>46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3.1068541342660859E-4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2.2124488714368493E-6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60322.752398495366</v>
      </c>
    </row>
    <row r="15" spans="1:7" x14ac:dyDescent="0.2">
      <c r="A15" s="12" t="s">
        <v>17</v>
      </c>
      <c r="B15" s="10"/>
      <c r="C15" s="13">
        <f ca="1">(C7+C11)+(C8+C12)*INT(MAX(F21:F3532))</f>
        <v>55910.471617308751</v>
      </c>
      <c r="D15" s="14" t="s">
        <v>39</v>
      </c>
      <c r="E15" s="15">
        <f ca="1">ROUND(2*(E14-$C$7)/$C$8,0)/2+E13</f>
        <v>13823.5</v>
      </c>
    </row>
    <row r="16" spans="1:7" x14ac:dyDescent="0.2">
      <c r="A16" s="16" t="s">
        <v>4</v>
      </c>
      <c r="B16" s="10"/>
      <c r="C16" s="17">
        <f ca="1">+C8+C12</f>
        <v>0.35108821244887145</v>
      </c>
      <c r="D16" s="14" t="s">
        <v>40</v>
      </c>
      <c r="E16" s="24">
        <f ca="1">ROUND(2*(E14-$C$15)/$C$16,0)/2+E13</f>
        <v>12568.5</v>
      </c>
    </row>
    <row r="17" spans="1:19" ht="13.5" thickBot="1" x14ac:dyDescent="0.25">
      <c r="A17" s="14" t="s">
        <v>30</v>
      </c>
      <c r="B17" s="10"/>
      <c r="C17" s="10">
        <f>COUNT(C21:C2190)</f>
        <v>3</v>
      </c>
      <c r="D17" s="14" t="s">
        <v>34</v>
      </c>
      <c r="E17" s="18">
        <f ca="1">+$C$15+$C$16*E16-15018.5-$C$9/24</f>
        <v>45305.019648805726</v>
      </c>
    </row>
    <row r="18" spans="1:19" ht="14.25" thickTop="1" thickBot="1" x14ac:dyDescent="0.25">
      <c r="A18" s="16" t="s">
        <v>5</v>
      </c>
      <c r="B18" s="10"/>
      <c r="C18" s="19">
        <f ca="1">+C15</f>
        <v>55910.471617308751</v>
      </c>
      <c r="D18" s="20">
        <f ca="1">+C16</f>
        <v>0.35108821244887145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SQRT(SUM(S21:S49)/(COUNT(S21:S49)-1))</f>
        <v>2.6958280652697052E-4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52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47</v>
      </c>
      <c r="B21" s="34" t="s">
        <v>48</v>
      </c>
      <c r="C21" s="33">
        <v>55114.905899999998</v>
      </c>
      <c r="D21" s="33">
        <v>2.9999999999999997E-4</v>
      </c>
      <c r="E21">
        <f>+(C21-C$7)/C$8</f>
        <v>-1011.0049959269371</v>
      </c>
      <c r="F21">
        <f>ROUND(2*E21,0)/2</f>
        <v>-1011</v>
      </c>
      <c r="G21">
        <f>+C21-(C$7+F21*C$8)</f>
        <v>-1.7540000044391491E-3</v>
      </c>
      <c r="H21">
        <f>+G21</f>
        <v>-1.7540000044391491E-3</v>
      </c>
      <c r="O21">
        <f ca="1">+C$11+C$12*$F21</f>
        <v>-1.926100395596046E-3</v>
      </c>
      <c r="Q21" s="2">
        <f>+C21-15018.5</f>
        <v>40096.405899999998</v>
      </c>
      <c r="S21">
        <f ca="1">+(O21-G21)^2</f>
        <v>2.9618544636356923E-8</v>
      </c>
    </row>
    <row r="22" spans="1:19" x14ac:dyDescent="0.2">
      <c r="A22" s="33" t="s">
        <v>49</v>
      </c>
      <c r="B22" s="34" t="s">
        <v>48</v>
      </c>
      <c r="C22" s="33">
        <v>55469.855600000003</v>
      </c>
      <c r="D22" s="33">
        <v>2.0000000000000001E-4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3.1068541342660859E-4</v>
      </c>
      <c r="Q22" s="2">
        <f>+C22-15018.5</f>
        <v>40451.355600000003</v>
      </c>
      <c r="S22">
        <f ca="1">+(O22-G22)^2</f>
        <v>9.65254261160627E-8</v>
      </c>
    </row>
    <row r="23" spans="1:19" x14ac:dyDescent="0.2">
      <c r="A23" s="33" t="s">
        <v>50</v>
      </c>
      <c r="B23" s="34" t="s">
        <v>51</v>
      </c>
      <c r="C23" s="33">
        <v>55910.647299999997</v>
      </c>
      <c r="D23" s="33">
        <v>4.0000000000000002E-4</v>
      </c>
      <c r="E23">
        <f>+(C23-C$7)/C$8</f>
        <v>1255.5091914801339</v>
      </c>
      <c r="F23">
        <f>ROUND(2*E23,0)/2</f>
        <v>1255.5</v>
      </c>
      <c r="G23">
        <f>+C23-(C$7+F23*C$8)</f>
        <v>3.2269999937852845E-3</v>
      </c>
      <c r="H23">
        <f>+G23</f>
        <v>3.2269999937852845E-3</v>
      </c>
      <c r="O23">
        <f ca="1">+C$11+C$12*$F23</f>
        <v>3.0884149715155731E-3</v>
      </c>
      <c r="Q23" s="2">
        <f>+C23-15018.5</f>
        <v>40892.147299999997</v>
      </c>
      <c r="S23">
        <f ca="1">+(O23-G23)^2</f>
        <v>1.9205808397496391E-8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2024-01-13T05:03:27Z</dcterms:modified>
</cp:coreProperties>
</file>