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816643A-0480-4C7B-A76D-4DEF504583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2" i="1"/>
  <c r="C16" i="1" l="1"/>
  <c r="D18" i="1" s="1"/>
  <c r="E15" i="1"/>
  <c r="C11" i="1"/>
  <c r="O22" i="1" l="1"/>
  <c r="S22" i="1" s="1"/>
  <c r="O24" i="1"/>
  <c r="S24" i="1" s="1"/>
  <c r="O25" i="1"/>
  <c r="S25" i="1" s="1"/>
  <c r="O21" i="1"/>
  <c r="S21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<sst xmlns="http://schemas.openxmlformats.org/spreadsheetml/2006/main" count="59" uniqueCount="54">
  <si>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</si>
  <si>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</si>
  <si>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</si>
  <si>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</si>
  <si>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</si>
  <si>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</si>
  <si>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</si>
  <si>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</si>
  <si>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</si>
  <si>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</si>
  <si>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</si>
  <si>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</si>
  <si>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</si>
  <si>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</si>
  <si>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</si>
  <si>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</si>
  <si>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</si>
  <si>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</si>
  <si>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</si>
  <si>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</si>
  <si>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</si>
  <si>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</si>
  <si>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</si>
  <si>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</si>
  <si>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</si>
  <si>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</si>
  <si>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</si>
  <si>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</si>
  <si>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</si>
  <si>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</si>
  <si>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</si>
  <si>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</si>
  <si>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</si>
  <si>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</si>
  <si>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</si>
  <si>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</si>
  <si>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</si>
  <si>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</si>
  <si>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</si>
  <si>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</si>
  <si>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</si>
  <si>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</si>
  <si>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G1240-0657</t>
  </si>
  <si>
    <t>G1240-0657_Ari.xls</t>
  </si>
  <si>
    <t>Ari</t>
  </si>
  <si>
    <t>VSX</t>
  </si>
  <si>
    <t>IBVS 5945</t>
  </si>
  <si>
    <t>I</t>
  </si>
  <si>
    <t>IBVS 5960</t>
  </si>
  <si>
    <t>II</t>
  </si>
  <si>
    <t>IBVS 6011</t>
  </si>
  <si>
    <t>IBVS 6042</t>
  </si>
  <si>
    <t>DL Ari / GSC 1240-0657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</si>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</sst>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8E-4BE2-9C79-9BBC575361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2.4000005942070857E-4</c:v>
                </c:pt>
                <c:pt idx="2">
                  <c:v>3.2000006467569619E-4</c:v>
                </c:pt>
                <c:pt idx="3">
                  <c:v>3.0600000609410927E-3</c:v>
                </c:pt>
                <c:pt idx="4">
                  <c:v>-1.5799999382579699E-3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8E-4BE2-9C79-9BBC575361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8E-4BE2-9C79-9BBC575361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8E-4BE2-9C79-9BBC575361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8E-4BE2-9C79-9BBC575361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8E-4BE2-9C79-9BBC575361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8E-4BE2-9C79-9BBC575361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2.8885448822340968E-4</c:v>
                </c:pt>
                <c:pt idx="1">
                  <c:v>4.052626994997006E-4</c:v>
                </c:pt>
                <c:pt idx="2">
                  <c:v>4.2675627989236528E-4</c:v>
                </c:pt>
                <c:pt idx="3">
                  <c:v>4.4632294734277397E-4</c:v>
                </c:pt>
                <c:pt idx="4">
                  <c:v>4.7280383182127787E-4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8E-4BE2-9C79-9BBC5753610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8E-4BE2-9C79-9BBC5753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03408"/>
        <c:axId val="1"/>
      </c:scatterChart>
      <c:valAx>
        <c:axId val="780103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103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B92813-DA46-405B-1D5E-C08944B51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32" sqref="K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s="6" customFormat="1" ht="12.95" customHeight="1" x14ac:dyDescent="0.2">
      <c r="A2" s="6" t="s">
        <v>23</v>
      </c>
      <c r="B2" s="6">
        <v>0</v>
      </c>
      <c r="C2" s="7" t="s">
        <v>41</v>
      </c>
      <c r="D2" s="8" t="s">
        <v>44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53338.63599999994</v>
      </c>
      <c r="D7" s="13" t="s">
        <v>45</v>
      </c>
    </row>
    <row r="8" spans="1:7" s="6" customFormat="1" ht="12.95" customHeight="1" x14ac:dyDescent="0.2">
      <c r="A8" s="6" t="s">
        <v>3</v>
      </c>
      <c r="C8" s="37">
        <v>0.45351999999999998</v>
      </c>
      <c r="D8" s="13" t="s">
        <v>45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2.8885448822340968E-4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2.833695503317695E-8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60322.759972106476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56282.434792789609</v>
      </c>
      <c r="D15" s="19" t="s">
        <v>38</v>
      </c>
      <c r="E15" s="20">
        <f ca="1">ROUND(2*(E14-$C$7)/$C$8,0)/2+E13</f>
        <v>15401</v>
      </c>
    </row>
    <row r="16" spans="1:7" s="6" customFormat="1" ht="12.95" customHeight="1" x14ac:dyDescent="0.2">
      <c r="A16" s="9" t="s">
        <v>4</v>
      </c>
      <c r="C16" s="23">
        <f ca="1">+C8+C12</f>
        <v>0.45352002833695504</v>
      </c>
      <c r="D16" s="19" t="s">
        <v>39</v>
      </c>
      <c r="E16" s="17">
        <f ca="1">ROUND(2*(E14-$C$15)/$C$16,0)/2+E13</f>
        <v>8910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45305.194078605215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56282.434792789609</v>
      </c>
      <c r="D18" s="26">
        <f ca="1">+C16</f>
        <v>0.45352002833695504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1.6708872581400643E-3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28</v>
      </c>
      <c r="J20" s="30" t="s">
        <v>53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53338.63599999994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2.8885448822340968E-4</v>
      </c>
      <c r="Q21" s="33">
        <f>+C21-15018.5</f>
        <v>38320.13599999994</v>
      </c>
      <c r="S21" s="6">
        <f ca="1">+(O21-G21)^2</f>
        <v>8.3436915366807926E-8</v>
      </c>
    </row>
    <row r="22" spans="1:19" s="6" customFormat="1" ht="12.95" customHeight="1" x14ac:dyDescent="0.2">
      <c r="A22" s="4" t="s">
        <v>46</v>
      </c>
      <c r="B22" s="5" t="s">
        <v>47</v>
      </c>
      <c r="C22" s="4">
        <v>55201.696400000001</v>
      </c>
      <c r="D22" s="4">
        <v>2.0000000000000001E-4</v>
      </c>
      <c r="E22" s="6">
        <f>+(C22-C$7)/C$8</f>
        <v>4108.0005291939942</v>
      </c>
      <c r="F22" s="6">
        <f>ROUND(2*E22,0)/2</f>
        <v>4108</v>
      </c>
      <c r="G22" s="6">
        <f>+C22-(C$7+F22*C$8)</f>
        <v>2.4000005942070857E-4</v>
      </c>
      <c r="I22" s="6">
        <f>+G22</f>
        <v>2.4000005942070857E-4</v>
      </c>
      <c r="O22" s="6">
        <f ca="1">+C$11+C$12*$F22</f>
        <v>4.052626994997006E-4</v>
      </c>
      <c r="Q22" s="33">
        <f>+C22-15018.5</f>
        <v>40183.196400000001</v>
      </c>
      <c r="S22" s="6">
        <f ca="1">+(O22-G22)^2</f>
        <v>2.7311740205878465E-8</v>
      </c>
    </row>
    <row r="23" spans="1:19" s="6" customFormat="1" ht="12.95" customHeight="1" x14ac:dyDescent="0.2">
      <c r="A23" s="4" t="s">
        <v>48</v>
      </c>
      <c r="B23" s="5" t="s">
        <v>49</v>
      </c>
      <c r="C23" s="4">
        <v>55545.691400000003</v>
      </c>
      <c r="D23" s="4">
        <v>5.0000000000000001E-4</v>
      </c>
      <c r="E23" s="6">
        <f>+(C23-C$7)/C$8</f>
        <v>4866.5007055919541</v>
      </c>
      <c r="F23" s="6">
        <f>ROUND(2*E23,0)/2</f>
        <v>4866.5</v>
      </c>
      <c r="G23" s="6">
        <f>+C23-(C$7+F23*C$8)</f>
        <v>3.2000006467569619E-4</v>
      </c>
      <c r="I23" s="6">
        <f>+G23</f>
        <v>3.2000006467569619E-4</v>
      </c>
      <c r="O23" s="6">
        <f ca="1">+C$11+C$12*$F23</f>
        <v>4.2675627989236528E-4</v>
      </c>
      <c r="Q23" s="33">
        <f>+C23-15018.5</f>
        <v>40527.191400000003</v>
      </c>
      <c r="S23" s="6">
        <f ca="1">+(O23-G23)^2</f>
        <v>1.1396889487387769E-8</v>
      </c>
    </row>
    <row r="24" spans="1:19" s="6" customFormat="1" ht="12.95" customHeight="1" x14ac:dyDescent="0.2">
      <c r="A24" s="4" t="s">
        <v>50</v>
      </c>
      <c r="B24" s="5" t="s">
        <v>47</v>
      </c>
      <c r="C24" s="4">
        <v>55858.849699999999</v>
      </c>
      <c r="D24" s="4">
        <v>8.0000000000000004E-4</v>
      </c>
      <c r="E24" s="6">
        <f>+(C24-C$7)/C$8</f>
        <v>5557.0067472218616</v>
      </c>
      <c r="F24" s="6">
        <f>ROUND(2*E24,0)/2</f>
        <v>5557</v>
      </c>
      <c r="G24" s="6">
        <f>+C24-(C$7+F24*C$8)</f>
        <v>3.0600000609410927E-3</v>
      </c>
      <c r="I24" s="6">
        <f>+G24</f>
        <v>3.0600000609410927E-3</v>
      </c>
      <c r="O24" s="6">
        <f ca="1">+C$11+C$12*$F24</f>
        <v>4.4632294734277397E-4</v>
      </c>
      <c r="Q24" s="33">
        <f>+C24-15018.5</f>
        <v>40840.349699999999</v>
      </c>
      <c r="S24" s="6">
        <f ca="1">+(O24-G24)^2</f>
        <v>6.8313080541476386E-6</v>
      </c>
    </row>
    <row r="25" spans="1:19" s="6" customFormat="1" ht="12.95" customHeight="1" x14ac:dyDescent="0.2">
      <c r="A25" s="34" t="s">
        <v>51</v>
      </c>
      <c r="B25" s="35" t="s">
        <v>49</v>
      </c>
      <c r="C25" s="36">
        <v>56282.659500000002</v>
      </c>
      <c r="D25" s="36">
        <v>4.0000000000000002E-4</v>
      </c>
      <c r="E25" s="6">
        <f>+(C25-C$7)/C$8</f>
        <v>6491.496516140548</v>
      </c>
      <c r="F25" s="6">
        <f>ROUND(2*E25,0)/2</f>
        <v>6491.5</v>
      </c>
      <c r="G25" s="6">
        <f>+C25-(C$7+F25*C$8)</f>
        <v>-1.5799999382579699E-3</v>
      </c>
      <c r="I25" s="6">
        <f>+G25</f>
        <v>-1.5799999382579699E-3</v>
      </c>
      <c r="O25" s="6">
        <f ca="1">+C$11+C$12*$F25</f>
        <v>4.7280383182127787E-4</v>
      </c>
      <c r="Q25" s="33">
        <f>+C25-15018.5</f>
        <v>41264.159500000002</v>
      </c>
      <c r="S25" s="6">
        <f ca="1">+(O25-G25)^2</f>
        <v>4.2140033184515738E-6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2024-01-13T05:14:21Z</dcterms:modified>
</cp:coreProperties>
</file>