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3075686-672F-4D88-AFE9-8417264EDC4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7" i="1" l="1"/>
  <c r="F117" i="1"/>
  <c r="G117" i="1"/>
  <c r="K117" i="1"/>
  <c r="E118" i="1"/>
  <c r="F118" i="1"/>
  <c r="G118" i="1"/>
  <c r="K118" i="1"/>
  <c r="E119" i="1"/>
  <c r="F119" i="1"/>
  <c r="G119" i="1"/>
  <c r="K119" i="1"/>
  <c r="P117" i="1"/>
  <c r="P118" i="1"/>
  <c r="P119" i="1"/>
  <c r="E116" i="1"/>
  <c r="F116" i="1"/>
  <c r="G116" i="1"/>
  <c r="K116" i="1"/>
  <c r="P116" i="1"/>
  <c r="E114" i="1"/>
  <c r="F114" i="1"/>
  <c r="G114" i="1"/>
  <c r="K114" i="1"/>
  <c r="E106" i="1"/>
  <c r="F106" i="1"/>
  <c r="G106" i="1"/>
  <c r="K106" i="1"/>
  <c r="E107" i="1"/>
  <c r="F107" i="1"/>
  <c r="G107" i="1"/>
  <c r="K107" i="1"/>
  <c r="E108" i="1"/>
  <c r="F108" i="1"/>
  <c r="G108" i="1"/>
  <c r="E109" i="1"/>
  <c r="F109" i="1"/>
  <c r="G109" i="1"/>
  <c r="K109" i="1"/>
  <c r="E110" i="1"/>
  <c r="F110" i="1"/>
  <c r="G110" i="1"/>
  <c r="K110" i="1"/>
  <c r="E111" i="1"/>
  <c r="F111" i="1"/>
  <c r="G111" i="1"/>
  <c r="E115" i="1"/>
  <c r="F115" i="1"/>
  <c r="G115" i="1"/>
  <c r="K115" i="1"/>
  <c r="E112" i="1"/>
  <c r="F112" i="1"/>
  <c r="G112" i="1"/>
  <c r="K112" i="1"/>
  <c r="E113" i="1"/>
  <c r="F113" i="1"/>
  <c r="G113" i="1"/>
  <c r="K113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K105" i="1"/>
  <c r="D9" i="1"/>
  <c r="C9" i="1"/>
  <c r="P114" i="1"/>
  <c r="P115" i="1"/>
  <c r="P112" i="1"/>
  <c r="P113" i="1"/>
  <c r="E36" i="1"/>
  <c r="F36" i="1"/>
  <c r="G36" i="1"/>
  <c r="H36" i="1"/>
  <c r="E55" i="1"/>
  <c r="F55" i="1"/>
  <c r="G55" i="1"/>
  <c r="H55" i="1"/>
  <c r="E57" i="1"/>
  <c r="F57" i="1"/>
  <c r="G57" i="1"/>
  <c r="E58" i="1"/>
  <c r="F58" i="1"/>
  <c r="G58" i="1"/>
  <c r="E61" i="1"/>
  <c r="F61" i="1"/>
  <c r="G61" i="1"/>
  <c r="E62" i="1"/>
  <c r="F62" i="1"/>
  <c r="G62" i="1"/>
  <c r="E63" i="1"/>
  <c r="F63" i="1"/>
  <c r="G63" i="1"/>
  <c r="E65" i="1"/>
  <c r="F65" i="1"/>
  <c r="G65" i="1"/>
  <c r="E68" i="1"/>
  <c r="F68" i="1"/>
  <c r="G68" i="1"/>
  <c r="E69" i="1"/>
  <c r="F69" i="1"/>
  <c r="G69" i="1"/>
  <c r="E70" i="1"/>
  <c r="F70" i="1"/>
  <c r="G70" i="1"/>
  <c r="E73" i="1"/>
  <c r="F73" i="1"/>
  <c r="G73" i="1"/>
  <c r="I73" i="1"/>
  <c r="E79" i="1"/>
  <c r="F79" i="1"/>
  <c r="G79" i="1"/>
  <c r="P36" i="1"/>
  <c r="P55" i="1"/>
  <c r="P105" i="1"/>
  <c r="P106" i="1"/>
  <c r="P107" i="1"/>
  <c r="P110" i="1"/>
  <c r="G90" i="2"/>
  <c r="C90" i="2"/>
  <c r="E90" i="2"/>
  <c r="G96" i="2"/>
  <c r="C96" i="2"/>
  <c r="E96" i="2"/>
  <c r="G89" i="2"/>
  <c r="C89" i="2"/>
  <c r="E89" i="2"/>
  <c r="G88" i="2"/>
  <c r="C88" i="2"/>
  <c r="E88" i="2"/>
  <c r="G95" i="2"/>
  <c r="C95" i="2"/>
  <c r="E95" i="2"/>
  <c r="G94" i="2"/>
  <c r="C94" i="2"/>
  <c r="E94" i="2"/>
  <c r="G93" i="2"/>
  <c r="C93" i="2"/>
  <c r="E93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E97" i="1"/>
  <c r="G80" i="2"/>
  <c r="C80" i="2"/>
  <c r="E80" i="2"/>
  <c r="E96" i="1"/>
  <c r="G79" i="2"/>
  <c r="C79" i="2"/>
  <c r="E79" i="2"/>
  <c r="E95" i="1"/>
  <c r="G78" i="2"/>
  <c r="C78" i="2"/>
  <c r="E78" i="2"/>
  <c r="E94" i="1"/>
  <c r="G77" i="2"/>
  <c r="C77" i="2"/>
  <c r="E77" i="2"/>
  <c r="E93" i="1"/>
  <c r="G76" i="2"/>
  <c r="C76" i="2"/>
  <c r="E76" i="2"/>
  <c r="E92" i="1"/>
  <c r="G75" i="2"/>
  <c r="C75" i="2"/>
  <c r="E75" i="2"/>
  <c r="E91" i="1"/>
  <c r="G74" i="2"/>
  <c r="C74" i="2"/>
  <c r="E74" i="2"/>
  <c r="E90" i="1"/>
  <c r="G73" i="2"/>
  <c r="C73" i="2"/>
  <c r="E73" i="2"/>
  <c r="E89" i="1"/>
  <c r="G72" i="2"/>
  <c r="C72" i="2"/>
  <c r="E72" i="2"/>
  <c r="E88" i="1"/>
  <c r="G71" i="2"/>
  <c r="C71" i="2"/>
  <c r="E71" i="2"/>
  <c r="E87" i="1"/>
  <c r="G70" i="2"/>
  <c r="C70" i="2"/>
  <c r="E70" i="2"/>
  <c r="E86" i="1"/>
  <c r="G69" i="2"/>
  <c r="C69" i="2"/>
  <c r="E69" i="2"/>
  <c r="E85" i="1"/>
  <c r="G68" i="2"/>
  <c r="C68" i="2"/>
  <c r="E68" i="2"/>
  <c r="E84" i="1"/>
  <c r="G67" i="2"/>
  <c r="C67" i="2"/>
  <c r="E67" i="2"/>
  <c r="E83" i="1"/>
  <c r="G66" i="2"/>
  <c r="C66" i="2"/>
  <c r="E66" i="2"/>
  <c r="E82" i="1"/>
  <c r="G65" i="2"/>
  <c r="C65" i="2"/>
  <c r="E65" i="2"/>
  <c r="E81" i="1"/>
  <c r="G64" i="2"/>
  <c r="C64" i="2"/>
  <c r="E64" i="2"/>
  <c r="E80" i="1"/>
  <c r="G63" i="2"/>
  <c r="C63" i="2"/>
  <c r="E63" i="2"/>
  <c r="G62" i="2"/>
  <c r="C62" i="2"/>
  <c r="E62" i="2"/>
  <c r="E77" i="1"/>
  <c r="G61" i="2"/>
  <c r="C61" i="2"/>
  <c r="E61" i="2"/>
  <c r="E76" i="1"/>
  <c r="G60" i="2"/>
  <c r="C60" i="2"/>
  <c r="E60" i="2"/>
  <c r="E75" i="1"/>
  <c r="G59" i="2"/>
  <c r="C59" i="2"/>
  <c r="E59" i="2"/>
  <c r="E74" i="1"/>
  <c r="G58" i="2"/>
  <c r="C58" i="2"/>
  <c r="E58" i="2"/>
  <c r="E72" i="1"/>
  <c r="G57" i="2"/>
  <c r="C57" i="2"/>
  <c r="E57" i="2"/>
  <c r="E71" i="1"/>
  <c r="G56" i="2"/>
  <c r="C56" i="2"/>
  <c r="E56" i="2"/>
  <c r="G55" i="2"/>
  <c r="C55" i="2"/>
  <c r="E55" i="2"/>
  <c r="G54" i="2"/>
  <c r="C54" i="2"/>
  <c r="E54" i="2"/>
  <c r="G53" i="2"/>
  <c r="C53" i="2"/>
  <c r="E53" i="2"/>
  <c r="E67" i="1"/>
  <c r="G52" i="2"/>
  <c r="C52" i="2"/>
  <c r="E52" i="2"/>
  <c r="E66" i="1"/>
  <c r="G51" i="2"/>
  <c r="C51" i="2"/>
  <c r="E51" i="2"/>
  <c r="G50" i="2"/>
  <c r="C50" i="2"/>
  <c r="E50" i="2"/>
  <c r="E64" i="1"/>
  <c r="G49" i="2"/>
  <c r="C49" i="2"/>
  <c r="E49" i="2"/>
  <c r="G48" i="2"/>
  <c r="C48" i="2"/>
  <c r="E48" i="2"/>
  <c r="G47" i="2"/>
  <c r="C47" i="2"/>
  <c r="E47" i="2"/>
  <c r="G46" i="2"/>
  <c r="C46" i="2"/>
  <c r="E46" i="2"/>
  <c r="E60" i="1"/>
  <c r="G45" i="2"/>
  <c r="C45" i="2"/>
  <c r="E45" i="2"/>
  <c r="E59" i="1"/>
  <c r="G44" i="2"/>
  <c r="C44" i="2"/>
  <c r="E44" i="2"/>
  <c r="G43" i="2"/>
  <c r="C43" i="2"/>
  <c r="E43" i="2"/>
  <c r="G92" i="2"/>
  <c r="C92" i="2"/>
  <c r="E92" i="2"/>
  <c r="G42" i="2"/>
  <c r="C42" i="2"/>
  <c r="E54" i="1"/>
  <c r="E42" i="2"/>
  <c r="G41" i="2"/>
  <c r="C41" i="2"/>
  <c r="E41" i="2"/>
  <c r="E53" i="1"/>
  <c r="G40" i="2"/>
  <c r="C40" i="2"/>
  <c r="E52" i="1"/>
  <c r="E40" i="2"/>
  <c r="G39" i="2"/>
  <c r="C39" i="2"/>
  <c r="E39" i="2"/>
  <c r="E51" i="1"/>
  <c r="G38" i="2"/>
  <c r="C38" i="2"/>
  <c r="E50" i="1"/>
  <c r="E38" i="2"/>
  <c r="G37" i="2"/>
  <c r="C37" i="2"/>
  <c r="E37" i="2"/>
  <c r="E49" i="1"/>
  <c r="G36" i="2"/>
  <c r="C36" i="2"/>
  <c r="E48" i="1"/>
  <c r="E36" i="2"/>
  <c r="G35" i="2"/>
  <c r="C35" i="2"/>
  <c r="E35" i="2"/>
  <c r="E47" i="1"/>
  <c r="G34" i="2"/>
  <c r="C34" i="2"/>
  <c r="E46" i="1"/>
  <c r="E34" i="2"/>
  <c r="G33" i="2"/>
  <c r="C33" i="2"/>
  <c r="E33" i="2"/>
  <c r="E45" i="1"/>
  <c r="G32" i="2"/>
  <c r="C32" i="2"/>
  <c r="E44" i="1"/>
  <c r="E32" i="2"/>
  <c r="G31" i="2"/>
  <c r="C31" i="2"/>
  <c r="E31" i="2"/>
  <c r="E43" i="1"/>
  <c r="G30" i="2"/>
  <c r="C30" i="2"/>
  <c r="E42" i="1"/>
  <c r="E30" i="2"/>
  <c r="G29" i="2"/>
  <c r="C29" i="2"/>
  <c r="E29" i="2"/>
  <c r="E41" i="1"/>
  <c r="G28" i="2"/>
  <c r="C28" i="2"/>
  <c r="E39" i="1"/>
  <c r="E28" i="2"/>
  <c r="G27" i="2"/>
  <c r="C27" i="2"/>
  <c r="E27" i="2"/>
  <c r="E38" i="1"/>
  <c r="G26" i="2"/>
  <c r="C26" i="2"/>
  <c r="E37" i="1"/>
  <c r="E26" i="2"/>
  <c r="G91" i="2"/>
  <c r="C91" i="2"/>
  <c r="E91" i="2"/>
  <c r="G25" i="2"/>
  <c r="C25" i="2"/>
  <c r="E25" i="2"/>
  <c r="E35" i="1"/>
  <c r="G24" i="2"/>
  <c r="C24" i="2"/>
  <c r="E24" i="2"/>
  <c r="E34" i="1"/>
  <c r="G23" i="2"/>
  <c r="C23" i="2"/>
  <c r="E23" i="2"/>
  <c r="E33" i="1"/>
  <c r="G22" i="2"/>
  <c r="C22" i="2"/>
  <c r="E22" i="2"/>
  <c r="E32" i="1"/>
  <c r="G21" i="2"/>
  <c r="C21" i="2"/>
  <c r="E21" i="2"/>
  <c r="E31" i="1"/>
  <c r="G20" i="2"/>
  <c r="C20" i="2"/>
  <c r="E20" i="2"/>
  <c r="E30" i="1"/>
  <c r="G19" i="2"/>
  <c r="C19" i="2"/>
  <c r="E19" i="2"/>
  <c r="E29" i="1"/>
  <c r="G18" i="2"/>
  <c r="C18" i="2"/>
  <c r="E18" i="2"/>
  <c r="E28" i="1"/>
  <c r="G17" i="2"/>
  <c r="C17" i="2"/>
  <c r="E17" i="2"/>
  <c r="E27" i="1"/>
  <c r="G16" i="2"/>
  <c r="C16" i="2"/>
  <c r="E16" i="2"/>
  <c r="E26" i="1"/>
  <c r="G15" i="2"/>
  <c r="C15" i="2"/>
  <c r="E15" i="2"/>
  <c r="E25" i="1"/>
  <c r="G14" i="2"/>
  <c r="C14" i="2"/>
  <c r="E14" i="2"/>
  <c r="E24" i="1"/>
  <c r="G13" i="2"/>
  <c r="C13" i="2"/>
  <c r="E13" i="2"/>
  <c r="E23" i="1"/>
  <c r="G12" i="2"/>
  <c r="C12" i="2"/>
  <c r="E12" i="2"/>
  <c r="E22" i="1"/>
  <c r="G11" i="2"/>
  <c r="C11" i="2"/>
  <c r="E11" i="2"/>
  <c r="E21" i="1"/>
  <c r="H90" i="2"/>
  <c r="B90" i="2"/>
  <c r="D90" i="2"/>
  <c r="A90" i="2"/>
  <c r="H96" i="2"/>
  <c r="B96" i="2"/>
  <c r="D96" i="2"/>
  <c r="A96" i="2"/>
  <c r="H89" i="2"/>
  <c r="B89" i="2"/>
  <c r="D89" i="2"/>
  <c r="A89" i="2"/>
  <c r="H88" i="2"/>
  <c r="B88" i="2"/>
  <c r="D88" i="2"/>
  <c r="A88" i="2"/>
  <c r="H95" i="2"/>
  <c r="B95" i="2"/>
  <c r="D95" i="2"/>
  <c r="A95" i="2"/>
  <c r="H94" i="2"/>
  <c r="B94" i="2"/>
  <c r="D94" i="2"/>
  <c r="A94" i="2"/>
  <c r="H93" i="2"/>
  <c r="B93" i="2"/>
  <c r="D93" i="2"/>
  <c r="A93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F80" i="2"/>
  <c r="D80" i="2"/>
  <c r="A80" i="2"/>
  <c r="H79" i="2"/>
  <c r="F79" i="2"/>
  <c r="D79" i="2"/>
  <c r="B79" i="2"/>
  <c r="A79" i="2"/>
  <c r="H78" i="2"/>
  <c r="F78" i="2"/>
  <c r="D78" i="2"/>
  <c r="B78" i="2"/>
  <c r="A78" i="2"/>
  <c r="H77" i="2"/>
  <c r="B77" i="2"/>
  <c r="F77" i="2"/>
  <c r="D77" i="2"/>
  <c r="A77" i="2"/>
  <c r="H76" i="2"/>
  <c r="B76" i="2"/>
  <c r="F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92" i="2"/>
  <c r="B92" i="2"/>
  <c r="D92" i="2"/>
  <c r="A92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91" i="2"/>
  <c r="B91" i="2"/>
  <c r="D91" i="2"/>
  <c r="A91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K111" i="1"/>
  <c r="P111" i="1"/>
  <c r="K108" i="1"/>
  <c r="P108" i="1"/>
  <c r="P109" i="1"/>
  <c r="F83" i="1"/>
  <c r="F84" i="1"/>
  <c r="F86" i="1"/>
  <c r="G86" i="1"/>
  <c r="I86" i="1"/>
  <c r="F91" i="1"/>
  <c r="F95" i="1"/>
  <c r="G95" i="1"/>
  <c r="I95" i="1"/>
  <c r="F96" i="1"/>
  <c r="G96" i="1"/>
  <c r="E56" i="1"/>
  <c r="F56" i="1"/>
  <c r="G56" i="1"/>
  <c r="H56" i="1"/>
  <c r="F60" i="1"/>
  <c r="G60" i="1"/>
  <c r="F76" i="1"/>
  <c r="G76" i="1"/>
  <c r="I76" i="1"/>
  <c r="F82" i="1"/>
  <c r="F85" i="1"/>
  <c r="F87" i="1"/>
  <c r="F88" i="1"/>
  <c r="G88" i="1"/>
  <c r="I88" i="1"/>
  <c r="F89" i="1"/>
  <c r="F90" i="1"/>
  <c r="F92" i="1"/>
  <c r="F93" i="1"/>
  <c r="G93" i="1"/>
  <c r="I93" i="1"/>
  <c r="F94" i="1"/>
  <c r="F97" i="1"/>
  <c r="F59" i="1"/>
  <c r="F64" i="1"/>
  <c r="F66" i="1"/>
  <c r="G66" i="1"/>
  <c r="F67" i="1"/>
  <c r="F71" i="1"/>
  <c r="F72" i="1"/>
  <c r="G72" i="1"/>
  <c r="I72" i="1"/>
  <c r="F74" i="1"/>
  <c r="F75" i="1"/>
  <c r="F77" i="1"/>
  <c r="E78" i="1"/>
  <c r="F78" i="1"/>
  <c r="G78" i="1"/>
  <c r="I78" i="1"/>
  <c r="F80" i="1"/>
  <c r="F81" i="1"/>
  <c r="F21" i="1"/>
  <c r="G21" i="1"/>
  <c r="H21" i="1"/>
  <c r="F22" i="1"/>
  <c r="F23" i="1"/>
  <c r="F24" i="1"/>
  <c r="F25" i="1"/>
  <c r="G25" i="1"/>
  <c r="F26" i="1"/>
  <c r="F27" i="1"/>
  <c r="F28" i="1"/>
  <c r="F29" i="1"/>
  <c r="F30" i="1"/>
  <c r="F31" i="1"/>
  <c r="F32" i="1"/>
  <c r="G32" i="1"/>
  <c r="H32" i="1"/>
  <c r="F33" i="1"/>
  <c r="G33" i="1"/>
  <c r="F34" i="1"/>
  <c r="F35" i="1"/>
  <c r="F37" i="1"/>
  <c r="F38" i="1"/>
  <c r="G38" i="1"/>
  <c r="H38" i="1"/>
  <c r="F39" i="1"/>
  <c r="E40" i="1"/>
  <c r="F40" i="1"/>
  <c r="G40" i="1"/>
  <c r="H40" i="1"/>
  <c r="F41" i="1"/>
  <c r="F42" i="1"/>
  <c r="G42" i="1"/>
  <c r="F43" i="1"/>
  <c r="F44" i="1"/>
  <c r="F45" i="1"/>
  <c r="G45" i="1"/>
  <c r="H45" i="1"/>
  <c r="F46" i="1"/>
  <c r="F47" i="1"/>
  <c r="G47" i="1"/>
  <c r="H47" i="1"/>
  <c r="F48" i="1"/>
  <c r="F49" i="1"/>
  <c r="G49" i="1"/>
  <c r="H49" i="1"/>
  <c r="F50" i="1"/>
  <c r="G50" i="1"/>
  <c r="F51" i="1"/>
  <c r="F52" i="1"/>
  <c r="F53" i="1"/>
  <c r="F54" i="1"/>
  <c r="G54" i="1"/>
  <c r="H54" i="1"/>
  <c r="F16" i="1"/>
  <c r="C17" i="1"/>
  <c r="G83" i="1"/>
  <c r="I83" i="1"/>
  <c r="G84" i="1"/>
  <c r="G85" i="1"/>
  <c r="I85" i="1"/>
  <c r="G87" i="1"/>
  <c r="I87" i="1"/>
  <c r="G89" i="1"/>
  <c r="G90" i="1"/>
  <c r="I90" i="1"/>
  <c r="G91" i="1"/>
  <c r="G92" i="1"/>
  <c r="I92" i="1"/>
  <c r="G94" i="1"/>
  <c r="G97" i="1"/>
  <c r="I97" i="1"/>
  <c r="I99" i="1"/>
  <c r="I98" i="1"/>
  <c r="I96" i="1"/>
  <c r="I94" i="1"/>
  <c r="I91" i="1"/>
  <c r="I89" i="1"/>
  <c r="I84" i="1"/>
  <c r="G82" i="1"/>
  <c r="I82" i="1"/>
  <c r="I79" i="1"/>
  <c r="I70" i="1"/>
  <c r="I69" i="1"/>
  <c r="I68" i="1"/>
  <c r="I65" i="1"/>
  <c r="I63" i="1"/>
  <c r="I62" i="1"/>
  <c r="I61" i="1"/>
  <c r="I60" i="1"/>
  <c r="I58" i="1"/>
  <c r="I57" i="1"/>
  <c r="G22" i="1"/>
  <c r="G23" i="1"/>
  <c r="G24" i="1"/>
  <c r="G26" i="1"/>
  <c r="G27" i="1"/>
  <c r="G28" i="1"/>
  <c r="G29" i="1"/>
  <c r="G30" i="1"/>
  <c r="G31" i="1"/>
  <c r="G34" i="1"/>
  <c r="G35" i="1"/>
  <c r="G37" i="1"/>
  <c r="G39" i="1"/>
  <c r="G41" i="1"/>
  <c r="G43" i="1"/>
  <c r="G44" i="1"/>
  <c r="G46" i="1"/>
  <c r="G48" i="1"/>
  <c r="G51" i="1"/>
  <c r="G52" i="1"/>
  <c r="G53" i="1"/>
  <c r="H53" i="1"/>
  <c r="G59" i="1"/>
  <c r="G64" i="1"/>
  <c r="I64" i="1"/>
  <c r="G67" i="1"/>
  <c r="I67" i="1"/>
  <c r="G71" i="1"/>
  <c r="I71" i="1"/>
  <c r="G74" i="1"/>
  <c r="I74" i="1"/>
  <c r="G75" i="1"/>
  <c r="G77" i="1"/>
  <c r="I77" i="1"/>
  <c r="G80" i="1"/>
  <c r="I80" i="1"/>
  <c r="G81" i="1"/>
  <c r="I81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79" i="1"/>
  <c r="P76" i="1"/>
  <c r="P73" i="1"/>
  <c r="P70" i="1"/>
  <c r="P69" i="1"/>
  <c r="P68" i="1"/>
  <c r="P65" i="1"/>
  <c r="P63" i="1"/>
  <c r="P62" i="1"/>
  <c r="P61" i="1"/>
  <c r="P60" i="1"/>
  <c r="P58" i="1"/>
  <c r="P57" i="1"/>
  <c r="J104" i="1"/>
  <c r="P104" i="1"/>
  <c r="H103" i="1"/>
  <c r="P103" i="1"/>
  <c r="I102" i="1"/>
  <c r="I101" i="1"/>
  <c r="I100" i="1"/>
  <c r="P102" i="1"/>
  <c r="P101" i="1"/>
  <c r="P100" i="1"/>
  <c r="P81" i="1"/>
  <c r="P80" i="1"/>
  <c r="P78" i="1"/>
  <c r="P77" i="1"/>
  <c r="P75" i="1"/>
  <c r="I75" i="1"/>
  <c r="P74" i="1"/>
  <c r="P72" i="1"/>
  <c r="P71" i="1"/>
  <c r="P67" i="1"/>
  <c r="P66" i="1"/>
  <c r="I66" i="1"/>
  <c r="P64" i="1"/>
  <c r="P59" i="1"/>
  <c r="I59" i="1"/>
  <c r="P56" i="1"/>
  <c r="P54" i="1"/>
  <c r="P53" i="1"/>
  <c r="P52" i="1"/>
  <c r="H52" i="1"/>
  <c r="P51" i="1"/>
  <c r="H51" i="1"/>
  <c r="P50" i="1"/>
  <c r="H50" i="1"/>
  <c r="P49" i="1"/>
  <c r="P48" i="1"/>
  <c r="H48" i="1"/>
  <c r="P47" i="1"/>
  <c r="P46" i="1"/>
  <c r="H46" i="1"/>
  <c r="P45" i="1"/>
  <c r="P44" i="1"/>
  <c r="H44" i="1"/>
  <c r="P43" i="1"/>
  <c r="H43" i="1"/>
  <c r="P42" i="1"/>
  <c r="H42" i="1"/>
  <c r="P41" i="1"/>
  <c r="H41" i="1"/>
  <c r="P40" i="1"/>
  <c r="P39" i="1"/>
  <c r="H39" i="1"/>
  <c r="P38" i="1"/>
  <c r="P37" i="1"/>
  <c r="H37" i="1"/>
  <c r="P35" i="1"/>
  <c r="H35" i="1"/>
  <c r="P34" i="1"/>
  <c r="H34" i="1"/>
  <c r="P33" i="1"/>
  <c r="H33" i="1"/>
  <c r="P32" i="1"/>
  <c r="P31" i="1"/>
  <c r="H31" i="1"/>
  <c r="P30" i="1"/>
  <c r="H30" i="1"/>
  <c r="P29" i="1"/>
  <c r="H29" i="1"/>
  <c r="P28" i="1"/>
  <c r="H28" i="1"/>
  <c r="P27" i="1"/>
  <c r="H27" i="1"/>
  <c r="P26" i="1"/>
  <c r="H26" i="1"/>
  <c r="P25" i="1"/>
  <c r="H25" i="1"/>
  <c r="P24" i="1"/>
  <c r="H24" i="1"/>
  <c r="P23" i="1"/>
  <c r="H23" i="1"/>
  <c r="P22" i="1"/>
  <c r="H22" i="1"/>
  <c r="P21" i="1"/>
  <c r="C12" i="1"/>
  <c r="C11" i="1"/>
  <c r="N110" i="1" l="1"/>
  <c r="N108" i="1"/>
  <c r="N104" i="1"/>
  <c r="N109" i="1"/>
  <c r="N105" i="1"/>
  <c r="N36" i="1"/>
  <c r="N115" i="1"/>
  <c r="N91" i="1"/>
  <c r="N119" i="1"/>
  <c r="N93" i="1"/>
  <c r="N94" i="1"/>
  <c r="N101" i="1"/>
  <c r="N102" i="1"/>
  <c r="N98" i="1"/>
  <c r="N113" i="1"/>
  <c r="N97" i="1"/>
  <c r="N96" i="1"/>
  <c r="C15" i="1"/>
  <c r="N83" i="1"/>
  <c r="N106" i="1"/>
  <c r="N84" i="1"/>
  <c r="N99" i="1"/>
  <c r="N103" i="1"/>
  <c r="N89" i="1"/>
  <c r="N87" i="1"/>
  <c r="N107" i="1"/>
  <c r="N88" i="1"/>
  <c r="N86" i="1"/>
  <c r="N95" i="1"/>
  <c r="N85" i="1"/>
  <c r="N55" i="1"/>
  <c r="N116" i="1"/>
  <c r="N112" i="1"/>
  <c r="N111" i="1"/>
  <c r="N118" i="1"/>
  <c r="N117" i="1"/>
  <c r="N114" i="1"/>
  <c r="N92" i="1"/>
  <c r="N90" i="1"/>
  <c r="N100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<sst xmlns="http://schemas.openxmlformats.org/spreadsheetml/2006/main" count="836" uniqueCount="356">
  <si>
    <t>VSB-64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</si>
  <si>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</si>
  <si>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</si>
  <si>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</si>
  <si>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</si>
  <si>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</si>
  <si>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</si>
  <si>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</si>
  <si>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</si>
  <si>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</si>
  <si>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</si>
  <si>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</si>
  <si>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</si>
  <si>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</si>
  <si>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</si>
  <si>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</si>
  <si>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</si>
  <si>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</si>
  <si>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</si>
  <si>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</si>
  <si>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</si>
  <si>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</si>
  <si>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</si>
  <si>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</si>
  <si>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</si>
  <si>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System Type:</t>
  </si>
  <si>
    <t>EA/DM</t>
  </si>
  <si>
    <t>Srivastava 1990</t>
  </si>
  <si>
    <t>Srivastava 1990 concludes that there is a third body perturbing the system.</t>
  </si>
  <si>
    <t>Srivastava1990Ap&amp;SS.168..201S</t>
  </si>
  <si>
    <t>I</t>
  </si>
  <si>
    <t>II</t>
  </si>
  <si>
    <t>BBSAG Bull.25</t>
  </si>
  <si>
    <t>BBSAG Bull.26</t>
  </si>
  <si>
    <t>BBSAG Bull.46</t>
  </si>
  <si>
    <t>ROTSE</t>
  </si>
  <si>
    <t>W.Strohmeier VB 7.72</t>
  </si>
  <si>
    <t>W.Strohmeier KVB 25.5</t>
  </si>
  <si>
    <t>S.R”ssiger MVS 382</t>
  </si>
  <si>
    <t>G.S.Filatov AC 182.14</t>
  </si>
  <si>
    <t>There are threfore sinusoidal variations in the period.  However recent ToM's don't support his theory.</t>
  </si>
  <si>
    <t>IBVS 5690</t>
  </si>
  <si>
    <t># of data points:</t>
  </si>
  <si>
    <t>SZ Ari / GSC 01241-00181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</si>
  <si>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</si>
  <si>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</si>
  <si>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</si>
  <si>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</si>
  <si>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</si>
  <si>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</si>
  <si>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</si>
  <si>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</si>
  <si>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5992</t>
  </si>
  <si>
    <t>IBVS 6011</t>
  </si>
  <si>
    <t>IBVS 6042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</si>
  <si>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</si>
  <si>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</si>
  <si>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</si>
  <si>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</si>
  <si>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</si>
  <si>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</si>
  <si>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</si>
  <si>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</si>
  <si>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</si>
  <si>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</si>
  <si>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</si>
  <si>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2415430.608 </t>
  </si>
  <si>
    <t> 15.02.1901 02:35 </t>
  </si>
  <si>
    <t> -0.243 </t>
  </si>
  <si>
    <t>P </t>
  </si>
  <si>
    <t> W.Strohmeier </t>
  </si>
  <si>
    <t> VB 7.72 </t>
  </si>
  <si>
    <t>2415819.526 </t>
  </si>
  <si>
    <t> 11.03.1902 00:37 </t>
  </si>
  <si>
    <t> -0.344 </t>
  </si>
  <si>
    <t>2416031.676 </t>
  </si>
  <si>
    <t> 09.10.1902 04:13 </t>
  </si>
  <si>
    <t> -0.308 </t>
  </si>
  <si>
    <t>2416165.535 </t>
  </si>
  <si>
    <t> 20.02.1903 00:50 </t>
  </si>
  <si>
    <t> -0.416 </t>
  </si>
  <si>
    <t>2416400.890 </t>
  </si>
  <si>
    <t> 13.10.1903 09:21 </t>
  </si>
  <si>
    <t> -0.362 </t>
  </si>
  <si>
    <t>2416407.730 </t>
  </si>
  <si>
    <t> 20.10.1903 05:31 </t>
  </si>
  <si>
    <t> -0.392 </t>
  </si>
  <si>
    <t>2416711.834 </t>
  </si>
  <si>
    <t> 19.08.1904 08:00 </t>
  </si>
  <si>
    <t> -0.289 </t>
  </si>
  <si>
    <t>2417230.547 </t>
  </si>
  <si>
    <t> 20.01.1906 01:07 </t>
  </si>
  <si>
    <t> -0.268 </t>
  </si>
  <si>
    <t>2417532.760 </t>
  </si>
  <si>
    <t> 18.11.1906 06:14 </t>
  </si>
  <si>
    <t> -0.339 </t>
  </si>
  <si>
    <t>2417534.695 </t>
  </si>
  <si>
    <t> 20.11.1906 04:40 </t>
  </si>
  <si>
    <t> -0.122 </t>
  </si>
  <si>
    <t>2417848.838 </t>
  </si>
  <si>
    <t> 30.09.1907 08:06 </t>
  </si>
  <si>
    <t> -0.285 </t>
  </si>
  <si>
    <t>2417855.870 </t>
  </si>
  <si>
    <t> 07.10.1907 08:52 </t>
  </si>
  <si>
    <t> -0.124 </t>
  </si>
  <si>
    <t>2417922.636 </t>
  </si>
  <si>
    <t> 13.12.1907 03:15 </t>
  </si>
  <si>
    <t> -0.341 </t>
  </si>
  <si>
    <t>2418288.725 </t>
  </si>
  <si>
    <t> 13.12.1908 05:24 </t>
  </si>
  <si>
    <t> -0.084 </t>
  </si>
  <si>
    <t>2418597.698 </t>
  </si>
  <si>
    <t> 18.10.1909 04:45 </t>
  </si>
  <si>
    <t> -0.266 </t>
  </si>
  <si>
    <t>2418645.698 </t>
  </si>
  <si>
    <t> 05.12.1909 04:45 </t>
  </si>
  <si>
    <t> -0.356 </t>
  </si>
  <si>
    <t>2419344.742 </t>
  </si>
  <si>
    <t> 04.11.1911 05:48 </t>
  </si>
  <si>
    <t>2419351.743 </t>
  </si>
  <si>
    <t> 11.11.1911 05:49 </t>
  </si>
  <si>
    <t> -0.213 </t>
  </si>
  <si>
    <t>2419443.498 </t>
  </si>
  <si>
    <t> 10.02.1912 23:57 </t>
  </si>
  <si>
    <t> -0.346 </t>
  </si>
  <si>
    <t>2420007.806 </t>
  </si>
  <si>
    <t> 28.08.1913 07:20 </t>
  </si>
  <si>
    <t> -0.244 </t>
  </si>
  <si>
    <t>2420062.785 </t>
  </si>
  <si>
    <t> 22.10.1913 06:50 </t>
  </si>
  <si>
    <t> -0.226 </t>
  </si>
  <si>
    <t>2420457.700 </t>
  </si>
  <si>
    <t> 21.11.1914 04:48 </t>
  </si>
  <si>
    <t>2421144.827 </t>
  </si>
  <si>
    <t> 08.10.1916 07:50 </t>
  </si>
  <si>
    <t> -0.223 </t>
  </si>
  <si>
    <t>2421163.735 </t>
  </si>
  <si>
    <t> 27.10.1916 05:38 </t>
  </si>
  <si>
    <t> -0.208 </t>
  </si>
  <si>
    <t>2421570.670 </t>
  </si>
  <si>
    <t> 08.12.1917 04:04 </t>
  </si>
  <si>
    <t> -0.326 </t>
  </si>
  <si>
    <t>2422233.804 </t>
  </si>
  <si>
    <t> 02.10.1919 07:17 </t>
  </si>
  <si>
    <t> -0.156 </t>
  </si>
  <si>
    <t>2422739.571 </t>
  </si>
  <si>
    <t> 19.02.1921 01:42 </t>
  </si>
  <si>
    <t> -0.199 </t>
  </si>
  <si>
    <t>2423315.836 </t>
  </si>
  <si>
    <t> 18.09.1922 08:03 </t>
  </si>
  <si>
    <t> -0.163 </t>
  </si>
  <si>
    <t>2423724.620 </t>
  </si>
  <si>
    <t> 01.11.1923 02:52 </t>
  </si>
  <si>
    <t> -0.150 </t>
  </si>
  <si>
    <t>2425566.862 </t>
  </si>
  <si>
    <t> 16.11.1928 08:41 </t>
  </si>
  <si>
    <t> 0.049 </t>
  </si>
  <si>
    <t>2425893.749 </t>
  </si>
  <si>
    <t> 09.10.1929 05:58 </t>
  </si>
  <si>
    <t> -0.252 </t>
  </si>
  <si>
    <t>2425912.711 </t>
  </si>
  <si>
    <t> 28.10.1929 05:03 </t>
  </si>
  <si>
    <t> -0.183 </t>
  </si>
  <si>
    <t>2426321.650 </t>
  </si>
  <si>
    <t> 11.12.1930 03:36 </t>
  </si>
  <si>
    <t> -0.014 </t>
  </si>
  <si>
    <t>2426414.299 </t>
  </si>
  <si>
    <t> 13.03.1931 19:10 </t>
  </si>
  <si>
    <t> -0.112 </t>
  </si>
  <si>
    <t> KVB 25.5 </t>
  </si>
  <si>
    <t>2426546.553 </t>
  </si>
  <si>
    <t> 24.07.1931 01:16 </t>
  </si>
  <si>
    <t> -0.107 </t>
  </si>
  <si>
    <t>2427101.275 </t>
  </si>
  <si>
    <t> 28.01.1933 18:36 </t>
  </si>
  <si>
    <t> -0.145 </t>
  </si>
  <si>
    <t>2427360.757 </t>
  </si>
  <si>
    <t> 15.10.1933 06:10 </t>
  </si>
  <si>
    <t> -0.009 </t>
  </si>
  <si>
    <t>2427367.482 </t>
  </si>
  <si>
    <t> 21.10.1933 23:34 </t>
  </si>
  <si>
    <t> -0.154 </t>
  </si>
  <si>
    <t> S.Rössiger </t>
  </si>
  <si>
    <t> MVS 382 </t>
  </si>
  <si>
    <t>2427367.556 </t>
  </si>
  <si>
    <t> 22.10.1933 01:20 </t>
  </si>
  <si>
    <t> -0.080 </t>
  </si>
  <si>
    <t>2427386.362 </t>
  </si>
  <si>
    <t> 09.11.1933 20:41 </t>
  </si>
  <si>
    <t> -0.167 </t>
  </si>
  <si>
    <t>2427398.453 </t>
  </si>
  <si>
    <t> 21.11.1933 22:52 </t>
  </si>
  <si>
    <t> -0.098 </t>
  </si>
  <si>
    <t>2427453.519 </t>
  </si>
  <si>
    <t> 16.01.1934 00:27 </t>
  </si>
  <si>
    <t> 0.007 </t>
  </si>
  <si>
    <t>2428054.583 </t>
  </si>
  <si>
    <t> 09.09.1935 01:59 </t>
  </si>
  <si>
    <t> -0.062 </t>
  </si>
  <si>
    <t>2428428.870 </t>
  </si>
  <si>
    <t> 17.09.1936 08:52 </t>
  </si>
  <si>
    <t> -0.195 </t>
  </si>
  <si>
    <t>2428447.821 </t>
  </si>
  <si>
    <t> 06.10.1936 07:42 </t>
  </si>
  <si>
    <t> -0.137 </t>
  </si>
  <si>
    <t>2428784.496 </t>
  </si>
  <si>
    <t> 07.09.1937 23:54 </t>
  </si>
  <si>
    <t> -0.096 </t>
  </si>
  <si>
    <t>2429167.514 </t>
  </si>
  <si>
    <t> 26.09.1938 00:20 </t>
  </si>
  <si>
    <t> -0.086 </t>
  </si>
  <si>
    <t>2429167.564 </t>
  </si>
  <si>
    <t> 26.09.1938 01:32 </t>
  </si>
  <si>
    <t> -0.036 </t>
  </si>
  <si>
    <t>2429871.591 </t>
  </si>
  <si>
    <t> 30.08.1940 02:11 </t>
  </si>
  <si>
    <t> -0.193 </t>
  </si>
  <si>
    <t>2429883.833 </t>
  </si>
  <si>
    <t> 11.09.1940 07:59 </t>
  </si>
  <si>
    <t> 0.026 </t>
  </si>
  <si>
    <t>2429907.828 </t>
  </si>
  <si>
    <t> 05.10.1940 07:52 </t>
  </si>
  <si>
    <t> -0.024 </t>
  </si>
  <si>
    <t>2430371.505 </t>
  </si>
  <si>
    <t> 12.01.1942 00:07 </t>
  </si>
  <si>
    <t> -0.079 </t>
  </si>
  <si>
    <t>2430378.352 </t>
  </si>
  <si>
    <t> 18.01.1942 20:26 </t>
  </si>
  <si>
    <t> -0.102 </t>
  </si>
  <si>
    <t>2430730.551 </t>
  </si>
  <si>
    <t> 06.01.1943 01:13 </t>
  </si>
  <si>
    <t> 0.005 </t>
  </si>
  <si>
    <t>2431089.556 </t>
  </si>
  <si>
    <t> 31.12.1943 01:20 </t>
  </si>
  <si>
    <t> 0.048 </t>
  </si>
  <si>
    <t>2431429.610 </t>
  </si>
  <si>
    <t> 05.12.1944 02:38 </t>
  </si>
  <si>
    <t> 0.032 </t>
  </si>
  <si>
    <t>2431812.541 </t>
  </si>
  <si>
    <t> 23.12.1945 00:59 </t>
  </si>
  <si>
    <t> -0.044 </t>
  </si>
  <si>
    <t>2432420.571 </t>
  </si>
  <si>
    <t> 23.08.1947 01:42 </t>
  </si>
  <si>
    <t> -0.018 </t>
  </si>
  <si>
    <t>2433157.410 </t>
  </si>
  <si>
    <t> 28.08.1949 21:50 </t>
  </si>
  <si>
    <t> 0.004 </t>
  </si>
  <si>
    <t> G.S.Filatov </t>
  </si>
  <si>
    <t> AC 182.14 </t>
  </si>
  <si>
    <t>2433181.460 </t>
  </si>
  <si>
    <t> 21.09.1949 23:02 </t>
  </si>
  <si>
    <t> 0.009 </t>
  </si>
  <si>
    <t>2433947.496 </t>
  </si>
  <si>
    <t> 27.10.1951 23:54 </t>
  </si>
  <si>
    <t> 0.029 </t>
  </si>
  <si>
    <t>2434281.413 </t>
  </si>
  <si>
    <t> 25.09.1952 21:54 </t>
  </si>
  <si>
    <t>2434342.519 </t>
  </si>
  <si>
    <t> 26.11.1952 00:27 </t>
  </si>
  <si>
    <t> 0.022 </t>
  </si>
  <si>
    <t>2434392.330 </t>
  </si>
  <si>
    <t> 14.01.1953 19:55 </t>
  </si>
  <si>
    <t> 0.025 </t>
  </si>
  <si>
    <t>2434775.332 </t>
  </si>
  <si>
    <t> 01.02.1954 19:58 </t>
  </si>
  <si>
    <t> 0.019 </t>
  </si>
  <si>
    <t>2434986.543 </t>
  </si>
  <si>
    <t> 01.09.1954 01:01 </t>
  </si>
  <si>
    <t> -0.025 </t>
  </si>
  <si>
    <t>2435036.310 </t>
  </si>
  <si>
    <t> 20.10.1954 19:26 </t>
  </si>
  <si>
    <t> -0.066 </t>
  </si>
  <si>
    <t>2435053.575 </t>
  </si>
  <si>
    <t> 07.11.1954 01:48 </t>
  </si>
  <si>
    <t> 0.024 </t>
  </si>
  <si>
    <t>2435369.545 </t>
  </si>
  <si>
    <t> 19.09.1955 01:04 </t>
  </si>
  <si>
    <t> -0.031 </t>
  </si>
  <si>
    <t>2435369.581 </t>
  </si>
  <si>
    <t> 19.09.1955 01:56 </t>
  </si>
  <si>
    <t>2435395.351 </t>
  </si>
  <si>
    <t> 14.10.1955 20:25 </t>
  </si>
  <si>
    <t> 0.013 </t>
  </si>
  <si>
    <t>2435809.269 </t>
  </si>
  <si>
    <t> 01.12.1956 18:27 </t>
  </si>
  <si>
    <t> 0.008 </t>
  </si>
  <si>
    <t>2435814.406 </t>
  </si>
  <si>
    <t> 06.12.1956 21:44 </t>
  </si>
  <si>
    <t> -0.008 </t>
  </si>
  <si>
    <t>2435814.429 </t>
  </si>
  <si>
    <t> 06.12.1956 22:17 </t>
  </si>
  <si>
    <t> 0.015 </t>
  </si>
  <si>
    <t>2435900.304 </t>
  </si>
  <si>
    <t> 02.03.1957 19:17 </t>
  </si>
  <si>
    <t> 0.014 </t>
  </si>
  <si>
    <t>2442777.236 </t>
  </si>
  <si>
    <t> 30.12.1975 17:39 </t>
  </si>
  <si>
    <t> -0.016 </t>
  </si>
  <si>
    <t>V </t>
  </si>
  <si>
    <t> R.Diethelm </t>
  </si>
  <si>
    <t> BBS 25 </t>
  </si>
  <si>
    <t>2442782.379 </t>
  </si>
  <si>
    <t> 04.01.1976 21:05 </t>
  </si>
  <si>
    <t> -0.026 </t>
  </si>
  <si>
    <t> BBS 26 </t>
  </si>
  <si>
    <t>2444266.391 </t>
  </si>
  <si>
    <t> 27.01.1980 21:23 </t>
  </si>
  <si>
    <t> 0.046 </t>
  </si>
  <si>
    <t> BBS 46 </t>
  </si>
  <si>
    <t>2453303.9399 </t>
  </si>
  <si>
    <t> 25.10.2004 10:33 </t>
  </si>
  <si>
    <t> -0.0109 </t>
  </si>
  <si>
    <t>E </t>
  </si>
  <si>
    <t>?</t>
  </si>
  <si>
    <t> T. Krajci </t>
  </si>
  <si>
    <t>IBVS 5690 </t>
  </si>
  <si>
    <t>2454124.9101 </t>
  </si>
  <si>
    <t> 24.01.2007 09:50 </t>
  </si>
  <si>
    <t> -0.0167 </t>
  </si>
  <si>
    <t>C </t>
  </si>
  <si>
    <t>Ic</t>
  </si>
  <si>
    <t> K.Nakajima </t>
  </si>
  <si>
    <t>VSB 46 </t>
  </si>
  <si>
    <t>2454446.0922 </t>
  </si>
  <si>
    <t> 11.12.2007 14:12 </t>
  </si>
  <si>
    <t> -0.0114 </t>
  </si>
  <si>
    <t> H.Itoh </t>
  </si>
  <si>
    <t>2454755.2416 </t>
  </si>
  <si>
    <t> 15.10.2008 17:47 </t>
  </si>
  <si>
    <t> -0.0161 </t>
  </si>
  <si>
    <t>VSB 48 </t>
  </si>
  <si>
    <t>2455579.6533 </t>
  </si>
  <si>
    <t> 18.01.2011 03:40 </t>
  </si>
  <si>
    <t> -0.0154 </t>
  </si>
  <si>
    <t>IBVS 5992 </t>
  </si>
  <si>
    <t>2455845.8704 </t>
  </si>
  <si>
    <t> 11.10.2011 08:53 </t>
  </si>
  <si>
    <t> -0.0144 </t>
  </si>
  <si>
    <t>IBVS 6011 </t>
  </si>
  <si>
    <t>2456234.0346 </t>
  </si>
  <si>
    <t> 02.11.2012 12:49 </t>
  </si>
  <si>
    <t> -0.0104 </t>
  </si>
  <si>
    <t>Rc</t>
  </si>
  <si>
    <t> K.Shiokawa </t>
  </si>
  <si>
    <t>VSB 55 </t>
  </si>
  <si>
    <t>2456290.7143 </t>
  </si>
  <si>
    <t> 29.12.2012 05:08 </t>
  </si>
  <si>
    <t> -0.0090 </t>
  </si>
  <si>
    <t>IBVS 6042 </t>
  </si>
  <si>
    <t>s5</t>
  </si>
  <si>
    <t>s6</t>
  </si>
  <si>
    <t>s7</t>
  </si>
  <si>
    <t>ROTSE data show secondary eclipse is approx 0.05 magnitude, and very broad.  I doubt that the secondary could be detected with photographic means.  ROTSE data also shows little scatter in the light curve, with a well defined primary eclipse.</t>
  </si>
  <si>
    <t>VSB_061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</si>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</sst>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6" formatCode="0.000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2" fontId="0" fillId="0" borderId="0" xfId="0" applyNumberFormat="1" applyAlignment="1"/>
    <xf numFmtId="2" fontId="0" fillId="0" borderId="0" xfId="0" applyNumberFormat="1" applyAlignment="1"/>
    <xf numFmtId="22" fontId="0" fillId="0" borderId="0" xfId="0" applyNumberFormat="1" applyAlignment="1"/>
    <xf numFmtId="14" fontId="0" fillId="0" borderId="0" xfId="0" applyNumberFormat="1" applyAlignment="1"/>
    <xf numFmtId="176" fontId="0" fillId="0" borderId="0" xfId="0" applyNumberFormat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0" xfId="0" applyBorder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2" fontId="16" fillId="0" borderId="0" xfId="0" applyNumberFormat="1" applyFont="1" applyAlignment="1"/>
    <xf numFmtId="172" fontId="16" fillId="0" borderId="0" xfId="0" applyNumberFormat="1" applyFont="1" applyAlignment="1"/>
    <xf numFmtId="14" fontId="16" fillId="0" borderId="0" xfId="0" applyNumberFormat="1" applyFont="1" applyAlignment="1"/>
    <xf numFmtId="22" fontId="16" fillId="0" borderId="0" xfId="0" applyNumberFormat="1" applyFont="1" applyAlignment="1"/>
    <xf numFmtId="0" fontId="16" fillId="0" borderId="0" xfId="0" applyFont="1" applyAlignment="1">
      <alignment horizontal="left"/>
    </xf>
    <xf numFmtId="172" fontId="16" fillId="0" borderId="0" xfId="0" applyNumberFormat="1" applyFont="1" applyAlignment="1">
      <alignment horizontal="left"/>
    </xf>
    <xf numFmtId="172" fontId="0" fillId="0" borderId="0" xfId="0" applyNumberFormat="1" applyAlignment="1">
      <alignment horizontal="left"/>
    </xf>
    <xf numFmtId="0" fontId="15" fillId="0" borderId="0" xfId="0" applyFont="1" applyAlignment="1"/>
    <xf numFmtId="172" fontId="15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Fill="1" applyAlignment="1"/>
    <xf numFmtId="0" fontId="19" fillId="0" borderId="0" xfId="0" applyFont="1" applyFill="1" applyAlignment="1">
      <alignment horizontal="center"/>
    </xf>
    <xf numFmtId="172" fontId="19" fillId="0" borderId="0" xfId="0" applyNumberFormat="1" applyFont="1" applyFill="1" applyAlignment="1">
      <alignment horizontal="left"/>
    </xf>
    <xf numFmtId="0" fontId="16" fillId="0" borderId="0" xfId="0" applyNumberFormat="1" applyFont="1" applyAlignment="1">
      <alignment horizontal="left"/>
    </xf>
    <xf numFmtId="0" fontId="19" fillId="0" borderId="0" xfId="0" applyNumberFormat="1" applyFont="1" applyFill="1" applyAlignment="1">
      <alignment horizontal="left"/>
    </xf>
    <xf numFmtId="0" fontId="0" fillId="0" borderId="0" xfId="0" applyNumberFormat="1" applyAlignment="1">
      <alignment horizontal="left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/>
    <xf numFmtId="0" fontId="16" fillId="0" borderId="0" xfId="42" applyFont="1"/>
    <xf numFmtId="0" fontId="16" fillId="0" borderId="0" xfId="42" applyFont="1" applyBorder="1" applyAlignment="1">
      <alignment horizontal="center"/>
    </xf>
    <xf numFmtId="172" fontId="16" fillId="0" borderId="0" xfId="42" applyNumberFormat="1" applyFont="1" applyFill="1" applyBorder="1" applyAlignment="1" applyProtection="1">
      <alignment horizontal="left" vertical="top"/>
    </xf>
    <xf numFmtId="0" fontId="16" fillId="0" borderId="0" xfId="42" applyNumberFormat="1" applyFont="1" applyFill="1" applyBorder="1" applyAlignment="1" applyProtection="1">
      <alignment horizontal="left" vertical="top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Ari - O-C Diagr.</a:t>
            </a:r>
          </a:p>
        </c:rich>
      </c:tx>
      <c:layout>
        <c:manualLayout>
          <c:xMode val="edge"/>
          <c:yMode val="edge"/>
          <c:x val="0.39586410635155095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09453471196457E-2"/>
          <c:y val="0.11504457919829461"/>
          <c:w val="0.8892171344165436"/>
          <c:h val="0.710916502225358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-22051</c:v>
                </c:pt>
                <c:pt idx="1">
                  <c:v>-21824.5</c:v>
                </c:pt>
                <c:pt idx="2">
                  <c:v>-21701</c:v>
                </c:pt>
                <c:pt idx="3">
                  <c:v>-21623</c:v>
                </c:pt>
                <c:pt idx="4">
                  <c:v>-21486</c:v>
                </c:pt>
                <c:pt idx="5">
                  <c:v>-21482</c:v>
                </c:pt>
                <c:pt idx="6">
                  <c:v>-21305</c:v>
                </c:pt>
                <c:pt idx="7">
                  <c:v>-21003</c:v>
                </c:pt>
                <c:pt idx="8">
                  <c:v>-20827</c:v>
                </c:pt>
                <c:pt idx="9">
                  <c:v>-20826</c:v>
                </c:pt>
                <c:pt idx="10">
                  <c:v>-20643</c:v>
                </c:pt>
                <c:pt idx="11">
                  <c:v>-20639</c:v>
                </c:pt>
                <c:pt idx="12">
                  <c:v>-20600</c:v>
                </c:pt>
                <c:pt idx="13">
                  <c:v>-20387</c:v>
                </c:pt>
                <c:pt idx="14">
                  <c:v>-20207</c:v>
                </c:pt>
                <c:pt idx="15">
                  <c:v>-20179</c:v>
                </c:pt>
                <c:pt idx="16">
                  <c:v>-19772</c:v>
                </c:pt>
                <c:pt idx="17">
                  <c:v>-19768</c:v>
                </c:pt>
                <c:pt idx="18">
                  <c:v>-19714.5</c:v>
                </c:pt>
                <c:pt idx="19">
                  <c:v>-19597</c:v>
                </c:pt>
                <c:pt idx="20">
                  <c:v>-19386</c:v>
                </c:pt>
                <c:pt idx="21">
                  <c:v>-19354</c:v>
                </c:pt>
                <c:pt idx="22">
                  <c:v>-19124</c:v>
                </c:pt>
                <c:pt idx="23">
                  <c:v>-18724</c:v>
                </c:pt>
                <c:pt idx="24">
                  <c:v>-18713</c:v>
                </c:pt>
                <c:pt idx="25">
                  <c:v>-18476</c:v>
                </c:pt>
                <c:pt idx="26">
                  <c:v>-18090</c:v>
                </c:pt>
                <c:pt idx="27">
                  <c:v>-17795.5</c:v>
                </c:pt>
                <c:pt idx="28">
                  <c:v>-17460</c:v>
                </c:pt>
                <c:pt idx="29">
                  <c:v>-17222</c:v>
                </c:pt>
                <c:pt idx="30">
                  <c:v>-16149.5</c:v>
                </c:pt>
                <c:pt idx="31">
                  <c:v>-15959</c:v>
                </c:pt>
                <c:pt idx="32">
                  <c:v>-15948</c:v>
                </c:pt>
                <c:pt idx="33">
                  <c:v>-15710</c:v>
                </c:pt>
                <c:pt idx="34">
                  <c:v>-15656</c:v>
                </c:pt>
                <c:pt idx="35">
                  <c:v>-15656</c:v>
                </c:pt>
                <c:pt idx="36">
                  <c:v>-15579</c:v>
                </c:pt>
                <c:pt idx="37">
                  <c:v>-15256</c:v>
                </c:pt>
                <c:pt idx="38">
                  <c:v>-15105</c:v>
                </c:pt>
                <c:pt idx="39">
                  <c:v>-15101</c:v>
                </c:pt>
                <c:pt idx="40">
                  <c:v>-15101</c:v>
                </c:pt>
                <c:pt idx="41">
                  <c:v>-15090</c:v>
                </c:pt>
                <c:pt idx="42">
                  <c:v>-15083</c:v>
                </c:pt>
                <c:pt idx="43">
                  <c:v>-15051</c:v>
                </c:pt>
                <c:pt idx="44">
                  <c:v>-14701</c:v>
                </c:pt>
                <c:pt idx="45">
                  <c:v>-14483</c:v>
                </c:pt>
                <c:pt idx="46">
                  <c:v>-14472</c:v>
                </c:pt>
                <c:pt idx="47">
                  <c:v>-14276</c:v>
                </c:pt>
                <c:pt idx="48">
                  <c:v>-14053</c:v>
                </c:pt>
                <c:pt idx="49">
                  <c:v>-14053</c:v>
                </c:pt>
                <c:pt idx="50">
                  <c:v>-13643</c:v>
                </c:pt>
                <c:pt idx="51">
                  <c:v>-13636</c:v>
                </c:pt>
                <c:pt idx="52">
                  <c:v>-13636</c:v>
                </c:pt>
                <c:pt idx="53">
                  <c:v>-13622</c:v>
                </c:pt>
                <c:pt idx="54">
                  <c:v>-13352</c:v>
                </c:pt>
                <c:pt idx="55">
                  <c:v>-13348</c:v>
                </c:pt>
                <c:pt idx="56">
                  <c:v>-13143</c:v>
                </c:pt>
                <c:pt idx="57">
                  <c:v>-13143</c:v>
                </c:pt>
                <c:pt idx="58">
                  <c:v>-12934</c:v>
                </c:pt>
                <c:pt idx="59">
                  <c:v>-12736</c:v>
                </c:pt>
                <c:pt idx="60">
                  <c:v>-12513</c:v>
                </c:pt>
                <c:pt idx="61">
                  <c:v>-12159</c:v>
                </c:pt>
                <c:pt idx="62">
                  <c:v>-11730</c:v>
                </c:pt>
                <c:pt idx="63">
                  <c:v>-11716</c:v>
                </c:pt>
                <c:pt idx="64">
                  <c:v>-11270</c:v>
                </c:pt>
                <c:pt idx="65">
                  <c:v>-11075.5</c:v>
                </c:pt>
                <c:pt idx="66">
                  <c:v>-11040</c:v>
                </c:pt>
                <c:pt idx="67">
                  <c:v>-11011</c:v>
                </c:pt>
                <c:pt idx="68">
                  <c:v>-10788</c:v>
                </c:pt>
                <c:pt idx="69">
                  <c:v>-10665</c:v>
                </c:pt>
                <c:pt idx="70">
                  <c:v>-10636</c:v>
                </c:pt>
                <c:pt idx="71">
                  <c:v>-10626</c:v>
                </c:pt>
                <c:pt idx="72">
                  <c:v>-10442</c:v>
                </c:pt>
                <c:pt idx="73">
                  <c:v>-10442</c:v>
                </c:pt>
                <c:pt idx="74">
                  <c:v>-10427</c:v>
                </c:pt>
                <c:pt idx="75">
                  <c:v>-10186</c:v>
                </c:pt>
                <c:pt idx="76">
                  <c:v>-10183</c:v>
                </c:pt>
                <c:pt idx="77">
                  <c:v>-10183</c:v>
                </c:pt>
                <c:pt idx="78">
                  <c:v>-10133</c:v>
                </c:pt>
                <c:pt idx="79">
                  <c:v>-6129</c:v>
                </c:pt>
                <c:pt idx="80">
                  <c:v>-6126</c:v>
                </c:pt>
                <c:pt idx="81">
                  <c:v>-5262</c:v>
                </c:pt>
                <c:pt idx="82">
                  <c:v>-1045</c:v>
                </c:pt>
                <c:pt idx="83">
                  <c:v>0</c:v>
                </c:pt>
                <c:pt idx="84">
                  <c:v>478</c:v>
                </c:pt>
                <c:pt idx="85">
                  <c:v>665</c:v>
                </c:pt>
                <c:pt idx="86">
                  <c:v>845</c:v>
                </c:pt>
                <c:pt idx="87">
                  <c:v>1325</c:v>
                </c:pt>
                <c:pt idx="88">
                  <c:v>1480</c:v>
                </c:pt>
                <c:pt idx="89">
                  <c:v>1706</c:v>
                </c:pt>
                <c:pt idx="90">
                  <c:v>1739</c:v>
                </c:pt>
                <c:pt idx="91">
                  <c:v>2306</c:v>
                </c:pt>
                <c:pt idx="92">
                  <c:v>2332</c:v>
                </c:pt>
                <c:pt idx="93">
                  <c:v>2332</c:v>
                </c:pt>
                <c:pt idx="94">
                  <c:v>2332</c:v>
                </c:pt>
                <c:pt idx="95">
                  <c:v>2774.5</c:v>
                </c:pt>
                <c:pt idx="96">
                  <c:v>2575.5</c:v>
                </c:pt>
                <c:pt idx="97">
                  <c:v>2575.5</c:v>
                </c:pt>
                <c:pt idx="98">
                  <c:v>2781</c:v>
                </c:pt>
              </c:numCache>
            </c:numRef>
          </c:xVal>
          <c:yVal>
            <c:numRef>
              <c:f>Active!$H$21:$H$1024</c:f>
              <c:numCache>
                <c:formatCode>0.0000</c:formatCode>
                <c:ptCount val="1004"/>
                <c:pt idx="0">
                  <c:v>-0.24616323199734325</c:v>
                </c:pt>
                <c:pt idx="1">
                  <c:v>-0.34697958399738127</c:v>
                </c:pt>
                <c:pt idx="2">
                  <c:v>-0.3109920319984667</c:v>
                </c:pt>
                <c:pt idx="3">
                  <c:v>-0.41873673599548056</c:v>
                </c:pt>
                <c:pt idx="4">
                  <c:v>-0.3643011519961874</c:v>
                </c:pt>
                <c:pt idx="5">
                  <c:v>-0.39439062399833347</c:v>
                </c:pt>
                <c:pt idx="6">
                  <c:v>-0.29184976000033203</c:v>
                </c:pt>
                <c:pt idx="7">
                  <c:v>-0.27060489599534776</c:v>
                </c:pt>
                <c:pt idx="8">
                  <c:v>-0.34154166400185204</c:v>
                </c:pt>
                <c:pt idx="9">
                  <c:v>-0.1240640319956583</c:v>
                </c:pt>
                <c:pt idx="10">
                  <c:v>-0.28765737599678687</c:v>
                </c:pt>
                <c:pt idx="11">
                  <c:v>-0.12574684799983515</c:v>
                </c:pt>
                <c:pt idx="12">
                  <c:v>-0.34311919999890961</c:v>
                </c:pt>
                <c:pt idx="13">
                  <c:v>-8.6383583999122493E-2</c:v>
                </c:pt>
                <c:pt idx="14">
                  <c:v>-0.26740982399860513</c:v>
                </c:pt>
                <c:pt idx="15">
                  <c:v>-0.35803612800009432</c:v>
                </c:pt>
                <c:pt idx="16">
                  <c:v>-0.34563990400056355</c:v>
                </c:pt>
                <c:pt idx="17">
                  <c:v>-0.21472937599537545</c:v>
                </c:pt>
                <c:pt idx="18">
                  <c:v>-0.34717606399499346</c:v>
                </c:pt>
                <c:pt idx="19">
                  <c:v>4.3945696004811907E-2</c:v>
                </c:pt>
                <c:pt idx="20">
                  <c:v>-0.24527395199766033</c:v>
                </c:pt>
                <c:pt idx="21">
                  <c:v>-0.22698972799480543</c:v>
                </c:pt>
                <c:pt idx="22">
                  <c:v>-0.34213436799836927</c:v>
                </c:pt>
                <c:pt idx="23">
                  <c:v>-0.2240815679942898</c:v>
                </c:pt>
                <c:pt idx="24">
                  <c:v>-0.20882761599568767</c:v>
                </c:pt>
                <c:pt idx="25">
                  <c:v>-0.32662883199736825</c:v>
                </c:pt>
                <c:pt idx="26">
                  <c:v>-0.15626287999839406</c:v>
                </c:pt>
                <c:pt idx="27">
                  <c:v>-0.19960025599721121</c:v>
                </c:pt>
                <c:pt idx="28">
                  <c:v>-0.16335471999627771</c:v>
                </c:pt>
                <c:pt idx="29">
                  <c:v>-0.14967830399837112</c:v>
                </c:pt>
                <c:pt idx="30">
                  <c:v>4.9582016003114404E-2</c:v>
                </c:pt>
                <c:pt idx="31">
                  <c:v>-0.25142908799898578</c:v>
                </c:pt>
                <c:pt idx="32">
                  <c:v>-0.18217513599665835</c:v>
                </c:pt>
                <c:pt idx="33">
                  <c:v>-1.3498719996277941E-2</c:v>
                </c:pt>
                <c:pt idx="34">
                  <c:v>-0.11070659199685906</c:v>
                </c:pt>
                <c:pt idx="35">
                  <c:v>-0.10870659199645161</c:v>
                </c:pt>
                <c:pt idx="82">
                  <c:v>-1.3025439999182709E-2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EF-4393-BA36-B08BE57AAF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Active!$D$22:$D$33</c:f>
                <c:numCache>
                  <c:formatCode>General</c:formatCode>
                  <c:ptCount val="1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Active!$F$21:$F$1024</c:f>
              <c:numCache>
                <c:formatCode>General</c:formatCode>
                <c:ptCount val="1004"/>
                <c:pt idx="0">
                  <c:v>-22051</c:v>
                </c:pt>
                <c:pt idx="1">
                  <c:v>-21824.5</c:v>
                </c:pt>
                <c:pt idx="2">
                  <c:v>-21701</c:v>
                </c:pt>
                <c:pt idx="3">
                  <c:v>-21623</c:v>
                </c:pt>
                <c:pt idx="4">
                  <c:v>-21486</c:v>
                </c:pt>
                <c:pt idx="5">
                  <c:v>-21482</c:v>
                </c:pt>
                <c:pt idx="6">
                  <c:v>-21305</c:v>
                </c:pt>
                <c:pt idx="7">
                  <c:v>-21003</c:v>
                </c:pt>
                <c:pt idx="8">
                  <c:v>-20827</c:v>
                </c:pt>
                <c:pt idx="9">
                  <c:v>-20826</c:v>
                </c:pt>
                <c:pt idx="10">
                  <c:v>-20643</c:v>
                </c:pt>
                <c:pt idx="11">
                  <c:v>-20639</c:v>
                </c:pt>
                <c:pt idx="12">
                  <c:v>-20600</c:v>
                </c:pt>
                <c:pt idx="13">
                  <c:v>-20387</c:v>
                </c:pt>
                <c:pt idx="14">
                  <c:v>-20207</c:v>
                </c:pt>
                <c:pt idx="15">
                  <c:v>-20179</c:v>
                </c:pt>
                <c:pt idx="16">
                  <c:v>-19772</c:v>
                </c:pt>
                <c:pt idx="17">
                  <c:v>-19768</c:v>
                </c:pt>
                <c:pt idx="18">
                  <c:v>-19714.5</c:v>
                </c:pt>
                <c:pt idx="19">
                  <c:v>-19597</c:v>
                </c:pt>
                <c:pt idx="20">
                  <c:v>-19386</c:v>
                </c:pt>
                <c:pt idx="21">
                  <c:v>-19354</c:v>
                </c:pt>
                <c:pt idx="22">
                  <c:v>-19124</c:v>
                </c:pt>
                <c:pt idx="23">
                  <c:v>-18724</c:v>
                </c:pt>
                <c:pt idx="24">
                  <c:v>-18713</c:v>
                </c:pt>
                <c:pt idx="25">
                  <c:v>-18476</c:v>
                </c:pt>
                <c:pt idx="26">
                  <c:v>-18090</c:v>
                </c:pt>
                <c:pt idx="27">
                  <c:v>-17795.5</c:v>
                </c:pt>
                <c:pt idx="28">
                  <c:v>-17460</c:v>
                </c:pt>
                <c:pt idx="29">
                  <c:v>-17222</c:v>
                </c:pt>
                <c:pt idx="30">
                  <c:v>-16149.5</c:v>
                </c:pt>
                <c:pt idx="31">
                  <c:v>-15959</c:v>
                </c:pt>
                <c:pt idx="32">
                  <c:v>-15948</c:v>
                </c:pt>
                <c:pt idx="33">
                  <c:v>-15710</c:v>
                </c:pt>
                <c:pt idx="34">
                  <c:v>-15656</c:v>
                </c:pt>
                <c:pt idx="35">
                  <c:v>-15656</c:v>
                </c:pt>
                <c:pt idx="36">
                  <c:v>-15579</c:v>
                </c:pt>
                <c:pt idx="37">
                  <c:v>-15256</c:v>
                </c:pt>
                <c:pt idx="38">
                  <c:v>-15105</c:v>
                </c:pt>
                <c:pt idx="39">
                  <c:v>-15101</c:v>
                </c:pt>
                <c:pt idx="40">
                  <c:v>-15101</c:v>
                </c:pt>
                <c:pt idx="41">
                  <c:v>-15090</c:v>
                </c:pt>
                <c:pt idx="42">
                  <c:v>-15083</c:v>
                </c:pt>
                <c:pt idx="43">
                  <c:v>-15051</c:v>
                </c:pt>
                <c:pt idx="44">
                  <c:v>-14701</c:v>
                </c:pt>
                <c:pt idx="45">
                  <c:v>-14483</c:v>
                </c:pt>
                <c:pt idx="46">
                  <c:v>-14472</c:v>
                </c:pt>
                <c:pt idx="47">
                  <c:v>-14276</c:v>
                </c:pt>
                <c:pt idx="48">
                  <c:v>-14053</c:v>
                </c:pt>
                <c:pt idx="49">
                  <c:v>-14053</c:v>
                </c:pt>
                <c:pt idx="50">
                  <c:v>-13643</c:v>
                </c:pt>
                <c:pt idx="51">
                  <c:v>-13636</c:v>
                </c:pt>
                <c:pt idx="52">
                  <c:v>-13636</c:v>
                </c:pt>
                <c:pt idx="53">
                  <c:v>-13622</c:v>
                </c:pt>
                <c:pt idx="54">
                  <c:v>-13352</c:v>
                </c:pt>
                <c:pt idx="55">
                  <c:v>-13348</c:v>
                </c:pt>
                <c:pt idx="56">
                  <c:v>-13143</c:v>
                </c:pt>
                <c:pt idx="57">
                  <c:v>-13143</c:v>
                </c:pt>
                <c:pt idx="58">
                  <c:v>-12934</c:v>
                </c:pt>
                <c:pt idx="59">
                  <c:v>-12736</c:v>
                </c:pt>
                <c:pt idx="60">
                  <c:v>-12513</c:v>
                </c:pt>
                <c:pt idx="61">
                  <c:v>-12159</c:v>
                </c:pt>
                <c:pt idx="62">
                  <c:v>-11730</c:v>
                </c:pt>
                <c:pt idx="63">
                  <c:v>-11716</c:v>
                </c:pt>
                <c:pt idx="64">
                  <c:v>-11270</c:v>
                </c:pt>
                <c:pt idx="65">
                  <c:v>-11075.5</c:v>
                </c:pt>
                <c:pt idx="66">
                  <c:v>-11040</c:v>
                </c:pt>
                <c:pt idx="67">
                  <c:v>-11011</c:v>
                </c:pt>
                <c:pt idx="68">
                  <c:v>-10788</c:v>
                </c:pt>
                <c:pt idx="69">
                  <c:v>-10665</c:v>
                </c:pt>
                <c:pt idx="70">
                  <c:v>-10636</c:v>
                </c:pt>
                <c:pt idx="71">
                  <c:v>-10626</c:v>
                </c:pt>
                <c:pt idx="72">
                  <c:v>-10442</c:v>
                </c:pt>
                <c:pt idx="73">
                  <c:v>-10442</c:v>
                </c:pt>
                <c:pt idx="74">
                  <c:v>-10427</c:v>
                </c:pt>
                <c:pt idx="75">
                  <c:v>-10186</c:v>
                </c:pt>
                <c:pt idx="76">
                  <c:v>-10183</c:v>
                </c:pt>
                <c:pt idx="77">
                  <c:v>-10183</c:v>
                </c:pt>
                <c:pt idx="78">
                  <c:v>-10133</c:v>
                </c:pt>
                <c:pt idx="79">
                  <c:v>-6129</c:v>
                </c:pt>
                <c:pt idx="80">
                  <c:v>-6126</c:v>
                </c:pt>
                <c:pt idx="81">
                  <c:v>-5262</c:v>
                </c:pt>
                <c:pt idx="82">
                  <c:v>-1045</c:v>
                </c:pt>
                <c:pt idx="83">
                  <c:v>0</c:v>
                </c:pt>
                <c:pt idx="84">
                  <c:v>478</c:v>
                </c:pt>
                <c:pt idx="85">
                  <c:v>665</c:v>
                </c:pt>
                <c:pt idx="86">
                  <c:v>845</c:v>
                </c:pt>
                <c:pt idx="87">
                  <c:v>1325</c:v>
                </c:pt>
                <c:pt idx="88">
                  <c:v>1480</c:v>
                </c:pt>
                <c:pt idx="89">
                  <c:v>1706</c:v>
                </c:pt>
                <c:pt idx="90">
                  <c:v>1739</c:v>
                </c:pt>
                <c:pt idx="91">
                  <c:v>2306</c:v>
                </c:pt>
                <c:pt idx="92">
                  <c:v>2332</c:v>
                </c:pt>
                <c:pt idx="93">
                  <c:v>2332</c:v>
                </c:pt>
                <c:pt idx="94">
                  <c:v>2332</c:v>
                </c:pt>
                <c:pt idx="95">
                  <c:v>2774.5</c:v>
                </c:pt>
                <c:pt idx="96">
                  <c:v>2575.5</c:v>
                </c:pt>
                <c:pt idx="97">
                  <c:v>2575.5</c:v>
                </c:pt>
                <c:pt idx="98">
                  <c:v>2781</c:v>
                </c:pt>
              </c:numCache>
            </c:numRef>
          </c:xVal>
          <c:yVal>
            <c:numRef>
              <c:f>Active!$I$21:$I$1024</c:f>
              <c:numCache>
                <c:formatCode>0.0000</c:formatCode>
                <c:ptCount val="1004"/>
                <c:pt idx="36">
                  <c:v>-0.10592892799832043</c:v>
                </c:pt>
                <c:pt idx="37">
                  <c:v>-0.14365379199443851</c:v>
                </c:pt>
                <c:pt idx="38">
                  <c:v>-7.5313599954824895E-3</c:v>
                </c:pt>
                <c:pt idx="39">
                  <c:v>-0.15262083199559129</c:v>
                </c:pt>
                <c:pt idx="40">
                  <c:v>-7.8620831995067419E-2</c:v>
                </c:pt>
                <c:pt idx="41">
                  <c:v>-0.16536687999541755</c:v>
                </c:pt>
                <c:pt idx="42">
                  <c:v>-9.7023455997259589E-2</c:v>
                </c:pt>
                <c:pt idx="43">
                  <c:v>8.2607680014916696E-3</c:v>
                </c:pt>
                <c:pt idx="44">
                  <c:v>-6.0568031996808713E-2</c:v>
                </c:pt>
                <c:pt idx="45">
                  <c:v>-0.19344425599774695</c:v>
                </c:pt>
                <c:pt idx="46">
                  <c:v>-0.13519030399766052</c:v>
                </c:pt>
                <c:pt idx="47">
                  <c:v>-9.45744319978985E-2</c:v>
                </c:pt>
                <c:pt idx="48">
                  <c:v>-8.4062495996477082E-2</c:v>
                </c:pt>
                <c:pt idx="49">
                  <c:v>-3.4062495997204678E-2</c:v>
                </c:pt>
                <c:pt idx="50">
                  <c:v>-0.19123337599739898</c:v>
                </c:pt>
                <c:pt idx="51">
                  <c:v>2.8110048002417898E-2</c:v>
                </c:pt>
                <c:pt idx="52">
                  <c:v>2.8110048002417898E-2</c:v>
                </c:pt>
                <c:pt idx="53">
                  <c:v>-2.2203103995707352E-2</c:v>
                </c:pt>
                <c:pt idx="54">
                  <c:v>-7.6242463997914456E-2</c:v>
                </c:pt>
                <c:pt idx="55">
                  <c:v>-9.9331935998634435E-2</c:v>
                </c:pt>
                <c:pt idx="56">
                  <c:v>7.5826240026799496E-3</c:v>
                </c:pt>
                <c:pt idx="57">
                  <c:v>1.2582624003698584E-2</c:v>
                </c:pt>
                <c:pt idx="58">
                  <c:v>5.0407712002197513E-2</c:v>
                </c:pt>
                <c:pt idx="59">
                  <c:v>3.4978848001628648E-2</c:v>
                </c:pt>
                <c:pt idx="60">
                  <c:v>-4.1509215996484272E-2</c:v>
                </c:pt>
                <c:pt idx="61">
                  <c:v>-1.4427487996726995E-2</c:v>
                </c:pt>
                <c:pt idx="62">
                  <c:v>7.47664000664372E-3</c:v>
                </c:pt>
                <c:pt idx="63">
                  <c:v>1.2163487997895572E-2</c:v>
                </c:pt>
                <c:pt idx="64">
                  <c:v>3.3187360000738408E-2</c:v>
                </c:pt>
                <c:pt idx="65">
                  <c:v>-0.10791321599390358</c:v>
                </c:pt>
                <c:pt idx="66">
                  <c:v>2.6042720004625153E-2</c:v>
                </c:pt>
                <c:pt idx="67">
                  <c:v>2.8894048009533435E-2</c:v>
                </c:pt>
                <c:pt idx="68">
                  <c:v>2.3405984007695224E-2</c:v>
                </c:pt>
                <c:pt idx="69">
                  <c:v>-2.0845279999775812E-2</c:v>
                </c:pt>
                <c:pt idx="70">
                  <c:v>-6.1993951996555552E-2</c:v>
                </c:pt>
                <c:pt idx="71">
                  <c:v>2.7782368000771385E-2</c:v>
                </c:pt>
                <c:pt idx="72">
                  <c:v>-2.6333343994338065E-2</c:v>
                </c:pt>
                <c:pt idx="73">
                  <c:v>9.6666560057201423E-3</c:v>
                </c:pt>
                <c:pt idx="74">
                  <c:v>1.6831136010296177E-2</c:v>
                </c:pt>
                <c:pt idx="75">
                  <c:v>1.1940448006498627E-2</c:v>
                </c:pt>
                <c:pt idx="76">
                  <c:v>-3.6266559909563512E-3</c:v>
                </c:pt>
                <c:pt idx="77">
                  <c:v>1.9373344002815429E-2</c:v>
                </c:pt>
                <c:pt idx="78">
                  <c:v>1.8254943999636453E-2</c:v>
                </c:pt>
                <c:pt idx="79">
                  <c:v>-9.3065280016162433E-3</c:v>
                </c:pt>
                <c:pt idx="80">
                  <c:v>-1.8873631997848861E-2</c:v>
                </c:pt>
                <c:pt idx="81">
                  <c:v>5.3800416004378349E-2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EF-4393-BA36-B08BE57AAF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Active!$F$21:$F$1024</c:f>
              <c:numCache>
                <c:formatCode>General</c:formatCode>
                <c:ptCount val="1004"/>
                <c:pt idx="0">
                  <c:v>-22051</c:v>
                </c:pt>
                <c:pt idx="1">
                  <c:v>-21824.5</c:v>
                </c:pt>
                <c:pt idx="2">
                  <c:v>-21701</c:v>
                </c:pt>
                <c:pt idx="3">
                  <c:v>-21623</c:v>
                </c:pt>
                <c:pt idx="4">
                  <c:v>-21486</c:v>
                </c:pt>
                <c:pt idx="5">
                  <c:v>-21482</c:v>
                </c:pt>
                <c:pt idx="6">
                  <c:v>-21305</c:v>
                </c:pt>
                <c:pt idx="7">
                  <c:v>-21003</c:v>
                </c:pt>
                <c:pt idx="8">
                  <c:v>-20827</c:v>
                </c:pt>
                <c:pt idx="9">
                  <c:v>-20826</c:v>
                </c:pt>
                <c:pt idx="10">
                  <c:v>-20643</c:v>
                </c:pt>
                <c:pt idx="11">
                  <c:v>-20639</c:v>
                </c:pt>
                <c:pt idx="12">
                  <c:v>-20600</c:v>
                </c:pt>
                <c:pt idx="13">
                  <c:v>-20387</c:v>
                </c:pt>
                <c:pt idx="14">
                  <c:v>-20207</c:v>
                </c:pt>
                <c:pt idx="15">
                  <c:v>-20179</c:v>
                </c:pt>
                <c:pt idx="16">
                  <c:v>-19772</c:v>
                </c:pt>
                <c:pt idx="17">
                  <c:v>-19768</c:v>
                </c:pt>
                <c:pt idx="18">
                  <c:v>-19714.5</c:v>
                </c:pt>
                <c:pt idx="19">
                  <c:v>-19597</c:v>
                </c:pt>
                <c:pt idx="20">
                  <c:v>-19386</c:v>
                </c:pt>
                <c:pt idx="21">
                  <c:v>-19354</c:v>
                </c:pt>
                <c:pt idx="22">
                  <c:v>-19124</c:v>
                </c:pt>
                <c:pt idx="23">
                  <c:v>-18724</c:v>
                </c:pt>
                <c:pt idx="24">
                  <c:v>-18713</c:v>
                </c:pt>
                <c:pt idx="25">
                  <c:v>-18476</c:v>
                </c:pt>
                <c:pt idx="26">
                  <c:v>-18090</c:v>
                </c:pt>
                <c:pt idx="27">
                  <c:v>-17795.5</c:v>
                </c:pt>
                <c:pt idx="28">
                  <c:v>-17460</c:v>
                </c:pt>
                <c:pt idx="29">
                  <c:v>-17222</c:v>
                </c:pt>
                <c:pt idx="30">
                  <c:v>-16149.5</c:v>
                </c:pt>
                <c:pt idx="31">
                  <c:v>-15959</c:v>
                </c:pt>
                <c:pt idx="32">
                  <c:v>-15948</c:v>
                </c:pt>
                <c:pt idx="33">
                  <c:v>-15710</c:v>
                </c:pt>
                <c:pt idx="34">
                  <c:v>-15656</c:v>
                </c:pt>
                <c:pt idx="35">
                  <c:v>-15656</c:v>
                </c:pt>
                <c:pt idx="36">
                  <c:v>-15579</c:v>
                </c:pt>
                <c:pt idx="37">
                  <c:v>-15256</c:v>
                </c:pt>
                <c:pt idx="38">
                  <c:v>-15105</c:v>
                </c:pt>
                <c:pt idx="39">
                  <c:v>-15101</c:v>
                </c:pt>
                <c:pt idx="40">
                  <c:v>-15101</c:v>
                </c:pt>
                <c:pt idx="41">
                  <c:v>-15090</c:v>
                </c:pt>
                <c:pt idx="42">
                  <c:v>-15083</c:v>
                </c:pt>
                <c:pt idx="43">
                  <c:v>-15051</c:v>
                </c:pt>
                <c:pt idx="44">
                  <c:v>-14701</c:v>
                </c:pt>
                <c:pt idx="45">
                  <c:v>-14483</c:v>
                </c:pt>
                <c:pt idx="46">
                  <c:v>-14472</c:v>
                </c:pt>
                <c:pt idx="47">
                  <c:v>-14276</c:v>
                </c:pt>
                <c:pt idx="48">
                  <c:v>-14053</c:v>
                </c:pt>
                <c:pt idx="49">
                  <c:v>-14053</c:v>
                </c:pt>
                <c:pt idx="50">
                  <c:v>-13643</c:v>
                </c:pt>
                <c:pt idx="51">
                  <c:v>-13636</c:v>
                </c:pt>
                <c:pt idx="52">
                  <c:v>-13636</c:v>
                </c:pt>
                <c:pt idx="53">
                  <c:v>-13622</c:v>
                </c:pt>
                <c:pt idx="54">
                  <c:v>-13352</c:v>
                </c:pt>
                <c:pt idx="55">
                  <c:v>-13348</c:v>
                </c:pt>
                <c:pt idx="56">
                  <c:v>-13143</c:v>
                </c:pt>
                <c:pt idx="57">
                  <c:v>-13143</c:v>
                </c:pt>
                <c:pt idx="58">
                  <c:v>-12934</c:v>
                </c:pt>
                <c:pt idx="59">
                  <c:v>-12736</c:v>
                </c:pt>
                <c:pt idx="60">
                  <c:v>-12513</c:v>
                </c:pt>
                <c:pt idx="61">
                  <c:v>-12159</c:v>
                </c:pt>
                <c:pt idx="62">
                  <c:v>-11730</c:v>
                </c:pt>
                <c:pt idx="63">
                  <c:v>-11716</c:v>
                </c:pt>
                <c:pt idx="64">
                  <c:v>-11270</c:v>
                </c:pt>
                <c:pt idx="65">
                  <c:v>-11075.5</c:v>
                </c:pt>
                <c:pt idx="66">
                  <c:v>-11040</c:v>
                </c:pt>
                <c:pt idx="67">
                  <c:v>-11011</c:v>
                </c:pt>
                <c:pt idx="68">
                  <c:v>-10788</c:v>
                </c:pt>
                <c:pt idx="69">
                  <c:v>-10665</c:v>
                </c:pt>
                <c:pt idx="70">
                  <c:v>-10636</c:v>
                </c:pt>
                <c:pt idx="71">
                  <c:v>-10626</c:v>
                </c:pt>
                <c:pt idx="72">
                  <c:v>-10442</c:v>
                </c:pt>
                <c:pt idx="73">
                  <c:v>-10442</c:v>
                </c:pt>
                <c:pt idx="74">
                  <c:v>-10427</c:v>
                </c:pt>
                <c:pt idx="75">
                  <c:v>-10186</c:v>
                </c:pt>
                <c:pt idx="76">
                  <c:v>-10183</c:v>
                </c:pt>
                <c:pt idx="77">
                  <c:v>-10183</c:v>
                </c:pt>
                <c:pt idx="78">
                  <c:v>-10133</c:v>
                </c:pt>
                <c:pt idx="79">
                  <c:v>-6129</c:v>
                </c:pt>
                <c:pt idx="80">
                  <c:v>-6126</c:v>
                </c:pt>
                <c:pt idx="81">
                  <c:v>-5262</c:v>
                </c:pt>
                <c:pt idx="82">
                  <c:v>-1045</c:v>
                </c:pt>
                <c:pt idx="83">
                  <c:v>0</c:v>
                </c:pt>
                <c:pt idx="84">
                  <c:v>478</c:v>
                </c:pt>
                <c:pt idx="85">
                  <c:v>665</c:v>
                </c:pt>
                <c:pt idx="86">
                  <c:v>845</c:v>
                </c:pt>
                <c:pt idx="87">
                  <c:v>1325</c:v>
                </c:pt>
                <c:pt idx="88">
                  <c:v>1480</c:v>
                </c:pt>
                <c:pt idx="89">
                  <c:v>1706</c:v>
                </c:pt>
                <c:pt idx="90">
                  <c:v>1739</c:v>
                </c:pt>
                <c:pt idx="91">
                  <c:v>2306</c:v>
                </c:pt>
                <c:pt idx="92">
                  <c:v>2332</c:v>
                </c:pt>
                <c:pt idx="93">
                  <c:v>2332</c:v>
                </c:pt>
                <c:pt idx="94">
                  <c:v>2332</c:v>
                </c:pt>
                <c:pt idx="95">
                  <c:v>2774.5</c:v>
                </c:pt>
                <c:pt idx="96">
                  <c:v>2575.5</c:v>
                </c:pt>
                <c:pt idx="97">
                  <c:v>2575.5</c:v>
                </c:pt>
                <c:pt idx="98">
                  <c:v>2781</c:v>
                </c:pt>
              </c:numCache>
            </c:numRef>
          </c:xVal>
          <c:yVal>
            <c:numRef>
              <c:f>Active!$J$21:$J$1024</c:f>
              <c:numCache>
                <c:formatCode>0.0000</c:formatCode>
                <c:ptCount val="1004"/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EF-4393-BA36-B08BE57AAF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-22051</c:v>
                </c:pt>
                <c:pt idx="1">
                  <c:v>-21824.5</c:v>
                </c:pt>
                <c:pt idx="2">
                  <c:v>-21701</c:v>
                </c:pt>
                <c:pt idx="3">
                  <c:v>-21623</c:v>
                </c:pt>
                <c:pt idx="4">
                  <c:v>-21486</c:v>
                </c:pt>
                <c:pt idx="5">
                  <c:v>-21482</c:v>
                </c:pt>
                <c:pt idx="6">
                  <c:v>-21305</c:v>
                </c:pt>
                <c:pt idx="7">
                  <c:v>-21003</c:v>
                </c:pt>
                <c:pt idx="8">
                  <c:v>-20827</c:v>
                </c:pt>
                <c:pt idx="9">
                  <c:v>-20826</c:v>
                </c:pt>
                <c:pt idx="10">
                  <c:v>-20643</c:v>
                </c:pt>
                <c:pt idx="11">
                  <c:v>-20639</c:v>
                </c:pt>
                <c:pt idx="12">
                  <c:v>-20600</c:v>
                </c:pt>
                <c:pt idx="13">
                  <c:v>-20387</c:v>
                </c:pt>
                <c:pt idx="14">
                  <c:v>-20207</c:v>
                </c:pt>
                <c:pt idx="15">
                  <c:v>-20179</c:v>
                </c:pt>
                <c:pt idx="16">
                  <c:v>-19772</c:v>
                </c:pt>
                <c:pt idx="17">
                  <c:v>-19768</c:v>
                </c:pt>
                <c:pt idx="18">
                  <c:v>-19714.5</c:v>
                </c:pt>
                <c:pt idx="19">
                  <c:v>-19597</c:v>
                </c:pt>
                <c:pt idx="20">
                  <c:v>-19386</c:v>
                </c:pt>
                <c:pt idx="21">
                  <c:v>-19354</c:v>
                </c:pt>
                <c:pt idx="22">
                  <c:v>-19124</c:v>
                </c:pt>
                <c:pt idx="23">
                  <c:v>-18724</c:v>
                </c:pt>
                <c:pt idx="24">
                  <c:v>-18713</c:v>
                </c:pt>
                <c:pt idx="25">
                  <c:v>-18476</c:v>
                </c:pt>
                <c:pt idx="26">
                  <c:v>-18090</c:v>
                </c:pt>
                <c:pt idx="27">
                  <c:v>-17795.5</c:v>
                </c:pt>
                <c:pt idx="28">
                  <c:v>-17460</c:v>
                </c:pt>
                <c:pt idx="29">
                  <c:v>-17222</c:v>
                </c:pt>
                <c:pt idx="30">
                  <c:v>-16149.5</c:v>
                </c:pt>
                <c:pt idx="31">
                  <c:v>-15959</c:v>
                </c:pt>
                <c:pt idx="32">
                  <c:v>-15948</c:v>
                </c:pt>
                <c:pt idx="33">
                  <c:v>-15710</c:v>
                </c:pt>
                <c:pt idx="34">
                  <c:v>-15656</c:v>
                </c:pt>
                <c:pt idx="35">
                  <c:v>-15656</c:v>
                </c:pt>
                <c:pt idx="36">
                  <c:v>-15579</c:v>
                </c:pt>
                <c:pt idx="37">
                  <c:v>-15256</c:v>
                </c:pt>
                <c:pt idx="38">
                  <c:v>-15105</c:v>
                </c:pt>
                <c:pt idx="39">
                  <c:v>-15101</c:v>
                </c:pt>
                <c:pt idx="40">
                  <c:v>-15101</c:v>
                </c:pt>
                <c:pt idx="41">
                  <c:v>-15090</c:v>
                </c:pt>
                <c:pt idx="42">
                  <c:v>-15083</c:v>
                </c:pt>
                <c:pt idx="43">
                  <c:v>-15051</c:v>
                </c:pt>
                <c:pt idx="44">
                  <c:v>-14701</c:v>
                </c:pt>
                <c:pt idx="45">
                  <c:v>-14483</c:v>
                </c:pt>
                <c:pt idx="46">
                  <c:v>-14472</c:v>
                </c:pt>
                <c:pt idx="47">
                  <c:v>-14276</c:v>
                </c:pt>
                <c:pt idx="48">
                  <c:v>-14053</c:v>
                </c:pt>
                <c:pt idx="49">
                  <c:v>-14053</c:v>
                </c:pt>
                <c:pt idx="50">
                  <c:v>-13643</c:v>
                </c:pt>
                <c:pt idx="51">
                  <c:v>-13636</c:v>
                </c:pt>
                <c:pt idx="52">
                  <c:v>-13636</c:v>
                </c:pt>
                <c:pt idx="53">
                  <c:v>-13622</c:v>
                </c:pt>
                <c:pt idx="54">
                  <c:v>-13352</c:v>
                </c:pt>
                <c:pt idx="55">
                  <c:v>-13348</c:v>
                </c:pt>
                <c:pt idx="56">
                  <c:v>-13143</c:v>
                </c:pt>
                <c:pt idx="57">
                  <c:v>-13143</c:v>
                </c:pt>
                <c:pt idx="58">
                  <c:v>-12934</c:v>
                </c:pt>
                <c:pt idx="59">
                  <c:v>-12736</c:v>
                </c:pt>
                <c:pt idx="60">
                  <c:v>-12513</c:v>
                </c:pt>
                <c:pt idx="61">
                  <c:v>-12159</c:v>
                </c:pt>
                <c:pt idx="62">
                  <c:v>-11730</c:v>
                </c:pt>
                <c:pt idx="63">
                  <c:v>-11716</c:v>
                </c:pt>
                <c:pt idx="64">
                  <c:v>-11270</c:v>
                </c:pt>
                <c:pt idx="65">
                  <c:v>-11075.5</c:v>
                </c:pt>
                <c:pt idx="66">
                  <c:v>-11040</c:v>
                </c:pt>
                <c:pt idx="67">
                  <c:v>-11011</c:v>
                </c:pt>
                <c:pt idx="68">
                  <c:v>-10788</c:v>
                </c:pt>
                <c:pt idx="69">
                  <c:v>-10665</c:v>
                </c:pt>
                <c:pt idx="70">
                  <c:v>-10636</c:v>
                </c:pt>
                <c:pt idx="71">
                  <c:v>-10626</c:v>
                </c:pt>
                <c:pt idx="72">
                  <c:v>-10442</c:v>
                </c:pt>
                <c:pt idx="73">
                  <c:v>-10442</c:v>
                </c:pt>
                <c:pt idx="74">
                  <c:v>-10427</c:v>
                </c:pt>
                <c:pt idx="75">
                  <c:v>-10186</c:v>
                </c:pt>
                <c:pt idx="76">
                  <c:v>-10183</c:v>
                </c:pt>
                <c:pt idx="77">
                  <c:v>-10183</c:v>
                </c:pt>
                <c:pt idx="78">
                  <c:v>-10133</c:v>
                </c:pt>
                <c:pt idx="79">
                  <c:v>-6129</c:v>
                </c:pt>
                <c:pt idx="80">
                  <c:v>-6126</c:v>
                </c:pt>
                <c:pt idx="81">
                  <c:v>-5262</c:v>
                </c:pt>
                <c:pt idx="82">
                  <c:v>-1045</c:v>
                </c:pt>
                <c:pt idx="83">
                  <c:v>0</c:v>
                </c:pt>
                <c:pt idx="84">
                  <c:v>478</c:v>
                </c:pt>
                <c:pt idx="85">
                  <c:v>665</c:v>
                </c:pt>
                <c:pt idx="86">
                  <c:v>845</c:v>
                </c:pt>
                <c:pt idx="87">
                  <c:v>1325</c:v>
                </c:pt>
                <c:pt idx="88">
                  <c:v>1480</c:v>
                </c:pt>
                <c:pt idx="89">
                  <c:v>1706</c:v>
                </c:pt>
                <c:pt idx="90">
                  <c:v>1739</c:v>
                </c:pt>
                <c:pt idx="91">
                  <c:v>2306</c:v>
                </c:pt>
                <c:pt idx="92">
                  <c:v>2332</c:v>
                </c:pt>
                <c:pt idx="93">
                  <c:v>2332</c:v>
                </c:pt>
                <c:pt idx="94">
                  <c:v>2332</c:v>
                </c:pt>
                <c:pt idx="95">
                  <c:v>2774.5</c:v>
                </c:pt>
                <c:pt idx="96">
                  <c:v>2575.5</c:v>
                </c:pt>
                <c:pt idx="97">
                  <c:v>2575.5</c:v>
                </c:pt>
                <c:pt idx="98">
                  <c:v>2781</c:v>
                </c:pt>
              </c:numCache>
            </c:numRef>
          </c:xVal>
          <c:yVal>
            <c:numRef>
              <c:f>Active!$K$21:$K$1024</c:f>
              <c:numCache>
                <c:formatCode>0.0000</c:formatCode>
                <c:ptCount val="1004"/>
                <c:pt idx="84">
                  <c:v>-5.4919039976084605E-3</c:v>
                </c:pt>
                <c:pt idx="85">
                  <c:v>-7.4719995609484613E-5</c:v>
                </c:pt>
                <c:pt idx="86">
                  <c:v>-4.7009599948069081E-3</c:v>
                </c:pt>
                <c:pt idx="87">
                  <c:v>-3.7375999963842332E-3</c:v>
                </c:pt>
                <c:pt idx="88">
                  <c:v>-2.6046400016639382E-3</c:v>
                </c:pt>
                <c:pt idx="89">
                  <c:v>1.5401920027215965E-3</c:v>
                </c:pt>
                <c:pt idx="90">
                  <c:v>3.0020480044186115E-3</c:v>
                </c:pt>
                <c:pt idx="91">
                  <c:v>2.1669392001058441E-2</c:v>
                </c:pt>
                <c:pt idx="92">
                  <c:v>2.2437824001826812E-2</c:v>
                </c:pt>
                <c:pt idx="93">
                  <c:v>2.2437824016378727E-2</c:v>
                </c:pt>
                <c:pt idx="94">
                  <c:v>2.2437824016378727E-2</c:v>
                </c:pt>
                <c:pt idx="95">
                  <c:v>7.0899840065976605E-3</c:v>
                </c:pt>
                <c:pt idx="96">
                  <c:v>2.5281215974246152E-2</c:v>
                </c:pt>
                <c:pt idx="97">
                  <c:v>3.4541216169600375E-2</c:v>
                </c:pt>
                <c:pt idx="98">
                  <c:v>2.3934592078148853E-2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EF-4393-BA36-B08BE57AAF50}"/>
            </c:ext>
          </c:extLst>
        </c:ser>
        <c:ser>
          <c:idx val="2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-22051</c:v>
                </c:pt>
                <c:pt idx="1">
                  <c:v>-21824.5</c:v>
                </c:pt>
                <c:pt idx="2">
                  <c:v>-21701</c:v>
                </c:pt>
                <c:pt idx="3">
                  <c:v>-21623</c:v>
                </c:pt>
                <c:pt idx="4">
                  <c:v>-21486</c:v>
                </c:pt>
                <c:pt idx="5">
                  <c:v>-21482</c:v>
                </c:pt>
                <c:pt idx="6">
                  <c:v>-21305</c:v>
                </c:pt>
                <c:pt idx="7">
                  <c:v>-21003</c:v>
                </c:pt>
                <c:pt idx="8">
                  <c:v>-20827</c:v>
                </c:pt>
                <c:pt idx="9">
                  <c:v>-20826</c:v>
                </c:pt>
                <c:pt idx="10">
                  <c:v>-20643</c:v>
                </c:pt>
                <c:pt idx="11">
                  <c:v>-20639</c:v>
                </c:pt>
                <c:pt idx="12">
                  <c:v>-20600</c:v>
                </c:pt>
                <c:pt idx="13">
                  <c:v>-20387</c:v>
                </c:pt>
                <c:pt idx="14">
                  <c:v>-20207</c:v>
                </c:pt>
                <c:pt idx="15">
                  <c:v>-20179</c:v>
                </c:pt>
                <c:pt idx="16">
                  <c:v>-19772</c:v>
                </c:pt>
                <c:pt idx="17">
                  <c:v>-19768</c:v>
                </c:pt>
                <c:pt idx="18">
                  <c:v>-19714.5</c:v>
                </c:pt>
                <c:pt idx="19">
                  <c:v>-19597</c:v>
                </c:pt>
                <c:pt idx="20">
                  <c:v>-19386</c:v>
                </c:pt>
                <c:pt idx="21">
                  <c:v>-19354</c:v>
                </c:pt>
                <c:pt idx="22">
                  <c:v>-19124</c:v>
                </c:pt>
                <c:pt idx="23">
                  <c:v>-18724</c:v>
                </c:pt>
                <c:pt idx="24">
                  <c:v>-18713</c:v>
                </c:pt>
                <c:pt idx="25">
                  <c:v>-18476</c:v>
                </c:pt>
                <c:pt idx="26">
                  <c:v>-18090</c:v>
                </c:pt>
                <c:pt idx="27">
                  <c:v>-17795.5</c:v>
                </c:pt>
                <c:pt idx="28">
                  <c:v>-17460</c:v>
                </c:pt>
                <c:pt idx="29">
                  <c:v>-17222</c:v>
                </c:pt>
                <c:pt idx="30">
                  <c:v>-16149.5</c:v>
                </c:pt>
                <c:pt idx="31">
                  <c:v>-15959</c:v>
                </c:pt>
                <c:pt idx="32">
                  <c:v>-15948</c:v>
                </c:pt>
                <c:pt idx="33">
                  <c:v>-15710</c:v>
                </c:pt>
                <c:pt idx="34">
                  <c:v>-15656</c:v>
                </c:pt>
                <c:pt idx="35">
                  <c:v>-15656</c:v>
                </c:pt>
                <c:pt idx="36">
                  <c:v>-15579</c:v>
                </c:pt>
                <c:pt idx="37">
                  <c:v>-15256</c:v>
                </c:pt>
                <c:pt idx="38">
                  <c:v>-15105</c:v>
                </c:pt>
                <c:pt idx="39">
                  <c:v>-15101</c:v>
                </c:pt>
                <c:pt idx="40">
                  <c:v>-15101</c:v>
                </c:pt>
                <c:pt idx="41">
                  <c:v>-15090</c:v>
                </c:pt>
                <c:pt idx="42">
                  <c:v>-15083</c:v>
                </c:pt>
                <c:pt idx="43">
                  <c:v>-15051</c:v>
                </c:pt>
                <c:pt idx="44">
                  <c:v>-14701</c:v>
                </c:pt>
                <c:pt idx="45">
                  <c:v>-14483</c:v>
                </c:pt>
                <c:pt idx="46">
                  <c:v>-14472</c:v>
                </c:pt>
                <c:pt idx="47">
                  <c:v>-14276</c:v>
                </c:pt>
                <c:pt idx="48">
                  <c:v>-14053</c:v>
                </c:pt>
                <c:pt idx="49">
                  <c:v>-14053</c:v>
                </c:pt>
                <c:pt idx="50">
                  <c:v>-13643</c:v>
                </c:pt>
                <c:pt idx="51">
                  <c:v>-13636</c:v>
                </c:pt>
                <c:pt idx="52">
                  <c:v>-13636</c:v>
                </c:pt>
                <c:pt idx="53">
                  <c:v>-13622</c:v>
                </c:pt>
                <c:pt idx="54">
                  <c:v>-13352</c:v>
                </c:pt>
                <c:pt idx="55">
                  <c:v>-13348</c:v>
                </c:pt>
                <c:pt idx="56">
                  <c:v>-13143</c:v>
                </c:pt>
                <c:pt idx="57">
                  <c:v>-13143</c:v>
                </c:pt>
                <c:pt idx="58">
                  <c:v>-12934</c:v>
                </c:pt>
                <c:pt idx="59">
                  <c:v>-12736</c:v>
                </c:pt>
                <c:pt idx="60">
                  <c:v>-12513</c:v>
                </c:pt>
                <c:pt idx="61">
                  <c:v>-12159</c:v>
                </c:pt>
                <c:pt idx="62">
                  <c:v>-11730</c:v>
                </c:pt>
                <c:pt idx="63">
                  <c:v>-11716</c:v>
                </c:pt>
                <c:pt idx="64">
                  <c:v>-11270</c:v>
                </c:pt>
                <c:pt idx="65">
                  <c:v>-11075.5</c:v>
                </c:pt>
                <c:pt idx="66">
                  <c:v>-11040</c:v>
                </c:pt>
                <c:pt idx="67">
                  <c:v>-11011</c:v>
                </c:pt>
                <c:pt idx="68">
                  <c:v>-10788</c:v>
                </c:pt>
                <c:pt idx="69">
                  <c:v>-10665</c:v>
                </c:pt>
                <c:pt idx="70">
                  <c:v>-10636</c:v>
                </c:pt>
                <c:pt idx="71">
                  <c:v>-10626</c:v>
                </c:pt>
                <c:pt idx="72">
                  <c:v>-10442</c:v>
                </c:pt>
                <c:pt idx="73">
                  <c:v>-10442</c:v>
                </c:pt>
                <c:pt idx="74">
                  <c:v>-10427</c:v>
                </c:pt>
                <c:pt idx="75">
                  <c:v>-10186</c:v>
                </c:pt>
                <c:pt idx="76">
                  <c:v>-10183</c:v>
                </c:pt>
                <c:pt idx="77">
                  <c:v>-10183</c:v>
                </c:pt>
                <c:pt idx="78">
                  <c:v>-10133</c:v>
                </c:pt>
                <c:pt idx="79">
                  <c:v>-6129</c:v>
                </c:pt>
                <c:pt idx="80">
                  <c:v>-6126</c:v>
                </c:pt>
                <c:pt idx="81">
                  <c:v>-5262</c:v>
                </c:pt>
                <c:pt idx="82">
                  <c:v>-1045</c:v>
                </c:pt>
                <c:pt idx="83">
                  <c:v>0</c:v>
                </c:pt>
                <c:pt idx="84">
                  <c:v>478</c:v>
                </c:pt>
                <c:pt idx="85">
                  <c:v>665</c:v>
                </c:pt>
                <c:pt idx="86">
                  <c:v>845</c:v>
                </c:pt>
                <c:pt idx="87">
                  <c:v>1325</c:v>
                </c:pt>
                <c:pt idx="88">
                  <c:v>1480</c:v>
                </c:pt>
                <c:pt idx="89">
                  <c:v>1706</c:v>
                </c:pt>
                <c:pt idx="90">
                  <c:v>1739</c:v>
                </c:pt>
                <c:pt idx="91">
                  <c:v>2306</c:v>
                </c:pt>
                <c:pt idx="92">
                  <c:v>2332</c:v>
                </c:pt>
                <c:pt idx="93">
                  <c:v>2332</c:v>
                </c:pt>
                <c:pt idx="94">
                  <c:v>2332</c:v>
                </c:pt>
                <c:pt idx="95">
                  <c:v>2774.5</c:v>
                </c:pt>
                <c:pt idx="96">
                  <c:v>2575.5</c:v>
                </c:pt>
                <c:pt idx="97">
                  <c:v>2575.5</c:v>
                </c:pt>
                <c:pt idx="98">
                  <c:v>2781</c:v>
                </c:pt>
              </c:numCache>
            </c:numRef>
          </c:xVal>
          <c:yVal>
            <c:numRef>
              <c:f>Active!$N$21:$N$1024</c:f>
              <c:numCache>
                <c:formatCode>0.0000</c:formatCode>
                <c:ptCount val="1004"/>
                <c:pt idx="15">
                  <c:v>-0.25794470373350969</c:v>
                </c:pt>
                <c:pt idx="34">
                  <c:v>-0.20261815796030991</c:v>
                </c:pt>
                <c:pt idx="62">
                  <c:v>-0.15459427586754354</c:v>
                </c:pt>
                <c:pt idx="63">
                  <c:v>-0.15442302412294376</c:v>
                </c:pt>
                <c:pt idx="64">
                  <c:v>-0.14896743283069369</c:v>
                </c:pt>
                <c:pt idx="65">
                  <c:v>-0.14658825680750392</c:v>
                </c:pt>
                <c:pt idx="66">
                  <c:v>-0.14615401131226877</c:v>
                </c:pt>
                <c:pt idx="67">
                  <c:v>-0.1457992755555978</c:v>
                </c:pt>
                <c:pt idx="68">
                  <c:v>-0.14307147990947275</c:v>
                </c:pt>
                <c:pt idx="69">
                  <c:v>-0.14156691101048899</c:v>
                </c:pt>
                <c:pt idx="70">
                  <c:v>-0.14121217525381802</c:v>
                </c:pt>
                <c:pt idx="71">
                  <c:v>-0.14108985257910389</c:v>
                </c:pt>
                <c:pt idx="72">
                  <c:v>-0.13883911536436397</c:v>
                </c:pt>
                <c:pt idx="73">
                  <c:v>-0.13883911536436397</c:v>
                </c:pt>
                <c:pt idx="74">
                  <c:v>-0.13865563135229278</c:v>
                </c:pt>
                <c:pt idx="75">
                  <c:v>-0.13570765489168229</c:v>
                </c:pt>
                <c:pt idx="76">
                  <c:v>-0.13567095808926807</c:v>
                </c:pt>
                <c:pt idx="77">
                  <c:v>-0.13567095808926807</c:v>
                </c:pt>
                <c:pt idx="78">
                  <c:v>-0.13505934471569744</c:v>
                </c:pt>
                <c:pt idx="79">
                  <c:v>-8.6081345760160882E-2</c:v>
                </c:pt>
                <c:pt idx="80">
                  <c:v>-8.6044648957746633E-2</c:v>
                </c:pt>
                <c:pt idx="81">
                  <c:v>-7.5475969862446035E-2</c:v>
                </c:pt>
                <c:pt idx="82">
                  <c:v>-2.3892497935498587E-2</c:v>
                </c:pt>
                <c:pt idx="83">
                  <c:v>-1.1109778427872287E-2</c:v>
                </c:pt>
                <c:pt idx="84">
                  <c:v>-5.2627545765370045E-3</c:v>
                </c:pt>
                <c:pt idx="85">
                  <c:v>-2.9753205593828248E-3</c:v>
                </c:pt>
                <c:pt idx="86">
                  <c:v>-7.7351241452853353E-4</c:v>
                </c:pt>
                <c:pt idx="87">
                  <c:v>5.0979759717495743E-3</c:v>
                </c:pt>
                <c:pt idx="88">
                  <c:v>6.9939774298185473E-3</c:v>
                </c:pt>
                <c:pt idx="89">
                  <c:v>9.7584698783578228E-3</c:v>
                </c:pt>
                <c:pt idx="90">
                  <c:v>1.0162134704914443E-2</c:v>
                </c:pt>
                <c:pt idx="91">
                  <c:v>1.7097830361205459E-2</c:v>
                </c:pt>
                <c:pt idx="92">
                  <c:v>1.7415869315462188E-2</c:v>
                </c:pt>
                <c:pt idx="93">
                  <c:v>1.7415869315462188E-2</c:v>
                </c:pt>
                <c:pt idx="94">
                  <c:v>1.7415869315462188E-2</c:v>
                </c:pt>
                <c:pt idx="95">
                  <c:v>2.282864767156232E-2</c:v>
                </c:pt>
                <c:pt idx="96">
                  <c:v>2.0394426444751187E-2</c:v>
                </c:pt>
                <c:pt idx="97">
                  <c:v>2.0394426444751187E-2</c:v>
                </c:pt>
                <c:pt idx="98">
                  <c:v>2.2908157410126501E-2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EF-4393-BA36-B08BE57A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939584"/>
        <c:axId val="1"/>
      </c:scatterChart>
      <c:valAx>
        <c:axId val="8909395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69276218611525"/>
              <c:y val="0.882008377271425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85524372230428E-3"/>
              <c:y val="0.380532212234532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939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041358936484491"/>
          <c:y val="0.93215617959259511"/>
          <c:w val="0.36779911373707541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SZ Ari - O-C Diagr.</a:t>
            </a:r>
          </a:p>
        </c:rich>
      </c:tx>
      <c:layout>
        <c:manualLayout>
          <c:xMode val="edge"/>
          <c:yMode val="edge"/>
          <c:x val="0.39528085537980318"/>
          <c:y val="1.4705882352941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96275661809296E-2"/>
          <c:y val="0.11470604708474133"/>
          <c:w val="0.88938181200136546"/>
          <c:h val="0.71176572806429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-22051</c:v>
                </c:pt>
                <c:pt idx="1">
                  <c:v>-21824.5</c:v>
                </c:pt>
                <c:pt idx="2">
                  <c:v>-21701</c:v>
                </c:pt>
                <c:pt idx="3">
                  <c:v>-21623</c:v>
                </c:pt>
                <c:pt idx="4">
                  <c:v>-21486</c:v>
                </c:pt>
                <c:pt idx="5">
                  <c:v>-21482</c:v>
                </c:pt>
                <c:pt idx="6">
                  <c:v>-21305</c:v>
                </c:pt>
                <c:pt idx="7">
                  <c:v>-21003</c:v>
                </c:pt>
                <c:pt idx="8">
                  <c:v>-20827</c:v>
                </c:pt>
                <c:pt idx="9">
                  <c:v>-20826</c:v>
                </c:pt>
                <c:pt idx="10">
                  <c:v>-20643</c:v>
                </c:pt>
                <c:pt idx="11">
                  <c:v>-20639</c:v>
                </c:pt>
                <c:pt idx="12">
                  <c:v>-20600</c:v>
                </c:pt>
                <c:pt idx="13">
                  <c:v>-20387</c:v>
                </c:pt>
                <c:pt idx="14">
                  <c:v>-20207</c:v>
                </c:pt>
                <c:pt idx="15">
                  <c:v>-20179</c:v>
                </c:pt>
                <c:pt idx="16">
                  <c:v>-19772</c:v>
                </c:pt>
                <c:pt idx="17">
                  <c:v>-19768</c:v>
                </c:pt>
                <c:pt idx="18">
                  <c:v>-19714.5</c:v>
                </c:pt>
                <c:pt idx="19">
                  <c:v>-19597</c:v>
                </c:pt>
                <c:pt idx="20">
                  <c:v>-19386</c:v>
                </c:pt>
                <c:pt idx="21">
                  <c:v>-19354</c:v>
                </c:pt>
                <c:pt idx="22">
                  <c:v>-19124</c:v>
                </c:pt>
                <c:pt idx="23">
                  <c:v>-18724</c:v>
                </c:pt>
                <c:pt idx="24">
                  <c:v>-18713</c:v>
                </c:pt>
                <c:pt idx="25">
                  <c:v>-18476</c:v>
                </c:pt>
                <c:pt idx="26">
                  <c:v>-18090</c:v>
                </c:pt>
                <c:pt idx="27">
                  <c:v>-17795.5</c:v>
                </c:pt>
                <c:pt idx="28">
                  <c:v>-17460</c:v>
                </c:pt>
                <c:pt idx="29">
                  <c:v>-17222</c:v>
                </c:pt>
                <c:pt idx="30">
                  <c:v>-16149.5</c:v>
                </c:pt>
                <c:pt idx="31">
                  <c:v>-15959</c:v>
                </c:pt>
                <c:pt idx="32">
                  <c:v>-15948</c:v>
                </c:pt>
                <c:pt idx="33">
                  <c:v>-15710</c:v>
                </c:pt>
                <c:pt idx="34">
                  <c:v>-15656</c:v>
                </c:pt>
                <c:pt idx="35">
                  <c:v>-15656</c:v>
                </c:pt>
                <c:pt idx="36">
                  <c:v>-15579</c:v>
                </c:pt>
                <c:pt idx="37">
                  <c:v>-15256</c:v>
                </c:pt>
                <c:pt idx="38">
                  <c:v>-15105</c:v>
                </c:pt>
                <c:pt idx="39">
                  <c:v>-15101</c:v>
                </c:pt>
                <c:pt idx="40">
                  <c:v>-15101</c:v>
                </c:pt>
                <c:pt idx="41">
                  <c:v>-15090</c:v>
                </c:pt>
                <c:pt idx="42">
                  <c:v>-15083</c:v>
                </c:pt>
                <c:pt idx="43">
                  <c:v>-15051</c:v>
                </c:pt>
                <c:pt idx="44">
                  <c:v>-14701</c:v>
                </c:pt>
                <c:pt idx="45">
                  <c:v>-14483</c:v>
                </c:pt>
                <c:pt idx="46">
                  <c:v>-14472</c:v>
                </c:pt>
                <c:pt idx="47">
                  <c:v>-14276</c:v>
                </c:pt>
                <c:pt idx="48">
                  <c:v>-14053</c:v>
                </c:pt>
                <c:pt idx="49">
                  <c:v>-14053</c:v>
                </c:pt>
                <c:pt idx="50">
                  <c:v>-13643</c:v>
                </c:pt>
                <c:pt idx="51">
                  <c:v>-13636</c:v>
                </c:pt>
                <c:pt idx="52">
                  <c:v>-13636</c:v>
                </c:pt>
                <c:pt idx="53">
                  <c:v>-13622</c:v>
                </c:pt>
                <c:pt idx="54">
                  <c:v>-13352</c:v>
                </c:pt>
                <c:pt idx="55">
                  <c:v>-13348</c:v>
                </c:pt>
                <c:pt idx="56">
                  <c:v>-13143</c:v>
                </c:pt>
                <c:pt idx="57">
                  <c:v>-13143</c:v>
                </c:pt>
                <c:pt idx="58">
                  <c:v>-12934</c:v>
                </c:pt>
                <c:pt idx="59">
                  <c:v>-12736</c:v>
                </c:pt>
                <c:pt idx="60">
                  <c:v>-12513</c:v>
                </c:pt>
                <c:pt idx="61">
                  <c:v>-12159</c:v>
                </c:pt>
                <c:pt idx="62">
                  <c:v>-11730</c:v>
                </c:pt>
                <c:pt idx="63">
                  <c:v>-11716</c:v>
                </c:pt>
                <c:pt idx="64">
                  <c:v>-11270</c:v>
                </c:pt>
                <c:pt idx="65">
                  <c:v>-11075.5</c:v>
                </c:pt>
                <c:pt idx="66">
                  <c:v>-11040</c:v>
                </c:pt>
                <c:pt idx="67">
                  <c:v>-11011</c:v>
                </c:pt>
                <c:pt idx="68">
                  <c:v>-10788</c:v>
                </c:pt>
                <c:pt idx="69">
                  <c:v>-10665</c:v>
                </c:pt>
                <c:pt idx="70">
                  <c:v>-10636</c:v>
                </c:pt>
                <c:pt idx="71">
                  <c:v>-10626</c:v>
                </c:pt>
                <c:pt idx="72">
                  <c:v>-10442</c:v>
                </c:pt>
                <c:pt idx="73">
                  <c:v>-10442</c:v>
                </c:pt>
                <c:pt idx="74">
                  <c:v>-10427</c:v>
                </c:pt>
                <c:pt idx="75">
                  <c:v>-10186</c:v>
                </c:pt>
                <c:pt idx="76">
                  <c:v>-10183</c:v>
                </c:pt>
                <c:pt idx="77">
                  <c:v>-10183</c:v>
                </c:pt>
                <c:pt idx="78">
                  <c:v>-10133</c:v>
                </c:pt>
                <c:pt idx="79">
                  <c:v>-6129</c:v>
                </c:pt>
                <c:pt idx="80">
                  <c:v>-6126</c:v>
                </c:pt>
                <c:pt idx="81">
                  <c:v>-5262</c:v>
                </c:pt>
                <c:pt idx="82">
                  <c:v>-1045</c:v>
                </c:pt>
                <c:pt idx="83">
                  <c:v>0</c:v>
                </c:pt>
                <c:pt idx="84">
                  <c:v>478</c:v>
                </c:pt>
                <c:pt idx="85">
                  <c:v>665</c:v>
                </c:pt>
                <c:pt idx="86">
                  <c:v>845</c:v>
                </c:pt>
                <c:pt idx="87">
                  <c:v>1325</c:v>
                </c:pt>
                <c:pt idx="88">
                  <c:v>1480</c:v>
                </c:pt>
                <c:pt idx="89">
                  <c:v>1706</c:v>
                </c:pt>
                <c:pt idx="90">
                  <c:v>1739</c:v>
                </c:pt>
                <c:pt idx="91">
                  <c:v>2306</c:v>
                </c:pt>
                <c:pt idx="92">
                  <c:v>2332</c:v>
                </c:pt>
                <c:pt idx="93">
                  <c:v>2332</c:v>
                </c:pt>
                <c:pt idx="94">
                  <c:v>2332</c:v>
                </c:pt>
                <c:pt idx="95">
                  <c:v>2774.5</c:v>
                </c:pt>
                <c:pt idx="96">
                  <c:v>2575.5</c:v>
                </c:pt>
                <c:pt idx="97">
                  <c:v>2575.5</c:v>
                </c:pt>
                <c:pt idx="98">
                  <c:v>2781</c:v>
                </c:pt>
              </c:numCache>
            </c:numRef>
          </c:xVal>
          <c:yVal>
            <c:numRef>
              <c:f>Active!$H$21:$H$1024</c:f>
              <c:numCache>
                <c:formatCode>0.0000</c:formatCode>
                <c:ptCount val="1004"/>
                <c:pt idx="0">
                  <c:v>-0.24616323199734325</c:v>
                </c:pt>
                <c:pt idx="1">
                  <c:v>-0.34697958399738127</c:v>
                </c:pt>
                <c:pt idx="2">
                  <c:v>-0.3109920319984667</c:v>
                </c:pt>
                <c:pt idx="3">
                  <c:v>-0.41873673599548056</c:v>
                </c:pt>
                <c:pt idx="4">
                  <c:v>-0.3643011519961874</c:v>
                </c:pt>
                <c:pt idx="5">
                  <c:v>-0.39439062399833347</c:v>
                </c:pt>
                <c:pt idx="6">
                  <c:v>-0.29184976000033203</c:v>
                </c:pt>
                <c:pt idx="7">
                  <c:v>-0.27060489599534776</c:v>
                </c:pt>
                <c:pt idx="8">
                  <c:v>-0.34154166400185204</c:v>
                </c:pt>
                <c:pt idx="9">
                  <c:v>-0.1240640319956583</c:v>
                </c:pt>
                <c:pt idx="10">
                  <c:v>-0.28765737599678687</c:v>
                </c:pt>
                <c:pt idx="11">
                  <c:v>-0.12574684799983515</c:v>
                </c:pt>
                <c:pt idx="12">
                  <c:v>-0.34311919999890961</c:v>
                </c:pt>
                <c:pt idx="13">
                  <c:v>-8.6383583999122493E-2</c:v>
                </c:pt>
                <c:pt idx="14">
                  <c:v>-0.26740982399860513</c:v>
                </c:pt>
                <c:pt idx="15">
                  <c:v>-0.35803612800009432</c:v>
                </c:pt>
                <c:pt idx="16">
                  <c:v>-0.34563990400056355</c:v>
                </c:pt>
                <c:pt idx="17">
                  <c:v>-0.21472937599537545</c:v>
                </c:pt>
                <c:pt idx="18">
                  <c:v>-0.34717606399499346</c:v>
                </c:pt>
                <c:pt idx="19">
                  <c:v>4.3945696004811907E-2</c:v>
                </c:pt>
                <c:pt idx="20">
                  <c:v>-0.24527395199766033</c:v>
                </c:pt>
                <c:pt idx="21">
                  <c:v>-0.22698972799480543</c:v>
                </c:pt>
                <c:pt idx="22">
                  <c:v>-0.34213436799836927</c:v>
                </c:pt>
                <c:pt idx="23">
                  <c:v>-0.2240815679942898</c:v>
                </c:pt>
                <c:pt idx="24">
                  <c:v>-0.20882761599568767</c:v>
                </c:pt>
                <c:pt idx="25">
                  <c:v>-0.32662883199736825</c:v>
                </c:pt>
                <c:pt idx="26">
                  <c:v>-0.15626287999839406</c:v>
                </c:pt>
                <c:pt idx="27">
                  <c:v>-0.19960025599721121</c:v>
                </c:pt>
                <c:pt idx="28">
                  <c:v>-0.16335471999627771</c:v>
                </c:pt>
                <c:pt idx="29">
                  <c:v>-0.14967830399837112</c:v>
                </c:pt>
                <c:pt idx="30">
                  <c:v>4.9582016003114404E-2</c:v>
                </c:pt>
                <c:pt idx="31">
                  <c:v>-0.25142908799898578</c:v>
                </c:pt>
                <c:pt idx="32">
                  <c:v>-0.18217513599665835</c:v>
                </c:pt>
                <c:pt idx="33">
                  <c:v>-1.3498719996277941E-2</c:v>
                </c:pt>
                <c:pt idx="34">
                  <c:v>-0.11070659199685906</c:v>
                </c:pt>
                <c:pt idx="35">
                  <c:v>-0.10870659199645161</c:v>
                </c:pt>
                <c:pt idx="82">
                  <c:v>-1.3025439999182709E-2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4A-4528-A240-D45A36548E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Active!$D$22:$D$33</c:f>
                <c:numCache>
                  <c:formatCode>General</c:formatCode>
                  <c:ptCount val="1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Active!$F$21:$F$1024</c:f>
              <c:numCache>
                <c:formatCode>General</c:formatCode>
                <c:ptCount val="1004"/>
                <c:pt idx="0">
                  <c:v>-22051</c:v>
                </c:pt>
                <c:pt idx="1">
                  <c:v>-21824.5</c:v>
                </c:pt>
                <c:pt idx="2">
                  <c:v>-21701</c:v>
                </c:pt>
                <c:pt idx="3">
                  <c:v>-21623</c:v>
                </c:pt>
                <c:pt idx="4">
                  <c:v>-21486</c:v>
                </c:pt>
                <c:pt idx="5">
                  <c:v>-21482</c:v>
                </c:pt>
                <c:pt idx="6">
                  <c:v>-21305</c:v>
                </c:pt>
                <c:pt idx="7">
                  <c:v>-21003</c:v>
                </c:pt>
                <c:pt idx="8">
                  <c:v>-20827</c:v>
                </c:pt>
                <c:pt idx="9">
                  <c:v>-20826</c:v>
                </c:pt>
                <c:pt idx="10">
                  <c:v>-20643</c:v>
                </c:pt>
                <c:pt idx="11">
                  <c:v>-20639</c:v>
                </c:pt>
                <c:pt idx="12">
                  <c:v>-20600</c:v>
                </c:pt>
                <c:pt idx="13">
                  <c:v>-20387</c:v>
                </c:pt>
                <c:pt idx="14">
                  <c:v>-20207</c:v>
                </c:pt>
                <c:pt idx="15">
                  <c:v>-20179</c:v>
                </c:pt>
                <c:pt idx="16">
                  <c:v>-19772</c:v>
                </c:pt>
                <c:pt idx="17">
                  <c:v>-19768</c:v>
                </c:pt>
                <c:pt idx="18">
                  <c:v>-19714.5</c:v>
                </c:pt>
                <c:pt idx="19">
                  <c:v>-19597</c:v>
                </c:pt>
                <c:pt idx="20">
                  <c:v>-19386</c:v>
                </c:pt>
                <c:pt idx="21">
                  <c:v>-19354</c:v>
                </c:pt>
                <c:pt idx="22">
                  <c:v>-19124</c:v>
                </c:pt>
                <c:pt idx="23">
                  <c:v>-18724</c:v>
                </c:pt>
                <c:pt idx="24">
                  <c:v>-18713</c:v>
                </c:pt>
                <c:pt idx="25">
                  <c:v>-18476</c:v>
                </c:pt>
                <c:pt idx="26">
                  <c:v>-18090</c:v>
                </c:pt>
                <c:pt idx="27">
                  <c:v>-17795.5</c:v>
                </c:pt>
                <c:pt idx="28">
                  <c:v>-17460</c:v>
                </c:pt>
                <c:pt idx="29">
                  <c:v>-17222</c:v>
                </c:pt>
                <c:pt idx="30">
                  <c:v>-16149.5</c:v>
                </c:pt>
                <c:pt idx="31">
                  <c:v>-15959</c:v>
                </c:pt>
                <c:pt idx="32">
                  <c:v>-15948</c:v>
                </c:pt>
                <c:pt idx="33">
                  <c:v>-15710</c:v>
                </c:pt>
                <c:pt idx="34">
                  <c:v>-15656</c:v>
                </c:pt>
                <c:pt idx="35">
                  <c:v>-15656</c:v>
                </c:pt>
                <c:pt idx="36">
                  <c:v>-15579</c:v>
                </c:pt>
                <c:pt idx="37">
                  <c:v>-15256</c:v>
                </c:pt>
                <c:pt idx="38">
                  <c:v>-15105</c:v>
                </c:pt>
                <c:pt idx="39">
                  <c:v>-15101</c:v>
                </c:pt>
                <c:pt idx="40">
                  <c:v>-15101</c:v>
                </c:pt>
                <c:pt idx="41">
                  <c:v>-15090</c:v>
                </c:pt>
                <c:pt idx="42">
                  <c:v>-15083</c:v>
                </c:pt>
                <c:pt idx="43">
                  <c:v>-15051</c:v>
                </c:pt>
                <c:pt idx="44">
                  <c:v>-14701</c:v>
                </c:pt>
                <c:pt idx="45">
                  <c:v>-14483</c:v>
                </c:pt>
                <c:pt idx="46">
                  <c:v>-14472</c:v>
                </c:pt>
                <c:pt idx="47">
                  <c:v>-14276</c:v>
                </c:pt>
                <c:pt idx="48">
                  <c:v>-14053</c:v>
                </c:pt>
                <c:pt idx="49">
                  <c:v>-14053</c:v>
                </c:pt>
                <c:pt idx="50">
                  <c:v>-13643</c:v>
                </c:pt>
                <c:pt idx="51">
                  <c:v>-13636</c:v>
                </c:pt>
                <c:pt idx="52">
                  <c:v>-13636</c:v>
                </c:pt>
                <c:pt idx="53">
                  <c:v>-13622</c:v>
                </c:pt>
                <c:pt idx="54">
                  <c:v>-13352</c:v>
                </c:pt>
                <c:pt idx="55">
                  <c:v>-13348</c:v>
                </c:pt>
                <c:pt idx="56">
                  <c:v>-13143</c:v>
                </c:pt>
                <c:pt idx="57">
                  <c:v>-13143</c:v>
                </c:pt>
                <c:pt idx="58">
                  <c:v>-12934</c:v>
                </c:pt>
                <c:pt idx="59">
                  <c:v>-12736</c:v>
                </c:pt>
                <c:pt idx="60">
                  <c:v>-12513</c:v>
                </c:pt>
                <c:pt idx="61">
                  <c:v>-12159</c:v>
                </c:pt>
                <c:pt idx="62">
                  <c:v>-11730</c:v>
                </c:pt>
                <c:pt idx="63">
                  <c:v>-11716</c:v>
                </c:pt>
                <c:pt idx="64">
                  <c:v>-11270</c:v>
                </c:pt>
                <c:pt idx="65">
                  <c:v>-11075.5</c:v>
                </c:pt>
                <c:pt idx="66">
                  <c:v>-11040</c:v>
                </c:pt>
                <c:pt idx="67">
                  <c:v>-11011</c:v>
                </c:pt>
                <c:pt idx="68">
                  <c:v>-10788</c:v>
                </c:pt>
                <c:pt idx="69">
                  <c:v>-10665</c:v>
                </c:pt>
                <c:pt idx="70">
                  <c:v>-10636</c:v>
                </c:pt>
                <c:pt idx="71">
                  <c:v>-10626</c:v>
                </c:pt>
                <c:pt idx="72">
                  <c:v>-10442</c:v>
                </c:pt>
                <c:pt idx="73">
                  <c:v>-10442</c:v>
                </c:pt>
                <c:pt idx="74">
                  <c:v>-10427</c:v>
                </c:pt>
                <c:pt idx="75">
                  <c:v>-10186</c:v>
                </c:pt>
                <c:pt idx="76">
                  <c:v>-10183</c:v>
                </c:pt>
                <c:pt idx="77">
                  <c:v>-10183</c:v>
                </c:pt>
                <c:pt idx="78">
                  <c:v>-10133</c:v>
                </c:pt>
                <c:pt idx="79">
                  <c:v>-6129</c:v>
                </c:pt>
                <c:pt idx="80">
                  <c:v>-6126</c:v>
                </c:pt>
                <c:pt idx="81">
                  <c:v>-5262</c:v>
                </c:pt>
                <c:pt idx="82">
                  <c:v>-1045</c:v>
                </c:pt>
                <c:pt idx="83">
                  <c:v>0</c:v>
                </c:pt>
                <c:pt idx="84">
                  <c:v>478</c:v>
                </c:pt>
                <c:pt idx="85">
                  <c:v>665</c:v>
                </c:pt>
                <c:pt idx="86">
                  <c:v>845</c:v>
                </c:pt>
                <c:pt idx="87">
                  <c:v>1325</c:v>
                </c:pt>
                <c:pt idx="88">
                  <c:v>1480</c:v>
                </c:pt>
                <c:pt idx="89">
                  <c:v>1706</c:v>
                </c:pt>
                <c:pt idx="90">
                  <c:v>1739</c:v>
                </c:pt>
                <c:pt idx="91">
                  <c:v>2306</c:v>
                </c:pt>
                <c:pt idx="92">
                  <c:v>2332</c:v>
                </c:pt>
                <c:pt idx="93">
                  <c:v>2332</c:v>
                </c:pt>
                <c:pt idx="94">
                  <c:v>2332</c:v>
                </c:pt>
                <c:pt idx="95">
                  <c:v>2774.5</c:v>
                </c:pt>
                <c:pt idx="96">
                  <c:v>2575.5</c:v>
                </c:pt>
                <c:pt idx="97">
                  <c:v>2575.5</c:v>
                </c:pt>
                <c:pt idx="98">
                  <c:v>2781</c:v>
                </c:pt>
              </c:numCache>
            </c:numRef>
          </c:xVal>
          <c:yVal>
            <c:numRef>
              <c:f>Active!$I$21:$I$1024</c:f>
              <c:numCache>
                <c:formatCode>0.0000</c:formatCode>
                <c:ptCount val="1004"/>
                <c:pt idx="36">
                  <c:v>-0.10592892799832043</c:v>
                </c:pt>
                <c:pt idx="37">
                  <c:v>-0.14365379199443851</c:v>
                </c:pt>
                <c:pt idx="38">
                  <c:v>-7.5313599954824895E-3</c:v>
                </c:pt>
                <c:pt idx="39">
                  <c:v>-0.15262083199559129</c:v>
                </c:pt>
                <c:pt idx="40">
                  <c:v>-7.8620831995067419E-2</c:v>
                </c:pt>
                <c:pt idx="41">
                  <c:v>-0.16536687999541755</c:v>
                </c:pt>
                <c:pt idx="42">
                  <c:v>-9.7023455997259589E-2</c:v>
                </c:pt>
                <c:pt idx="43">
                  <c:v>8.2607680014916696E-3</c:v>
                </c:pt>
                <c:pt idx="44">
                  <c:v>-6.0568031996808713E-2</c:v>
                </c:pt>
                <c:pt idx="45">
                  <c:v>-0.19344425599774695</c:v>
                </c:pt>
                <c:pt idx="46">
                  <c:v>-0.13519030399766052</c:v>
                </c:pt>
                <c:pt idx="47">
                  <c:v>-9.45744319978985E-2</c:v>
                </c:pt>
                <c:pt idx="48">
                  <c:v>-8.4062495996477082E-2</c:v>
                </c:pt>
                <c:pt idx="49">
                  <c:v>-3.4062495997204678E-2</c:v>
                </c:pt>
                <c:pt idx="50">
                  <c:v>-0.19123337599739898</c:v>
                </c:pt>
                <c:pt idx="51">
                  <c:v>2.8110048002417898E-2</c:v>
                </c:pt>
                <c:pt idx="52">
                  <c:v>2.8110048002417898E-2</c:v>
                </c:pt>
                <c:pt idx="53">
                  <c:v>-2.2203103995707352E-2</c:v>
                </c:pt>
                <c:pt idx="54">
                  <c:v>-7.6242463997914456E-2</c:v>
                </c:pt>
                <c:pt idx="55">
                  <c:v>-9.9331935998634435E-2</c:v>
                </c:pt>
                <c:pt idx="56">
                  <c:v>7.5826240026799496E-3</c:v>
                </c:pt>
                <c:pt idx="57">
                  <c:v>1.2582624003698584E-2</c:v>
                </c:pt>
                <c:pt idx="58">
                  <c:v>5.0407712002197513E-2</c:v>
                </c:pt>
                <c:pt idx="59">
                  <c:v>3.4978848001628648E-2</c:v>
                </c:pt>
                <c:pt idx="60">
                  <c:v>-4.1509215996484272E-2</c:v>
                </c:pt>
                <c:pt idx="61">
                  <c:v>-1.4427487996726995E-2</c:v>
                </c:pt>
                <c:pt idx="62">
                  <c:v>7.47664000664372E-3</c:v>
                </c:pt>
                <c:pt idx="63">
                  <c:v>1.2163487997895572E-2</c:v>
                </c:pt>
                <c:pt idx="64">
                  <c:v>3.3187360000738408E-2</c:v>
                </c:pt>
                <c:pt idx="65">
                  <c:v>-0.10791321599390358</c:v>
                </c:pt>
                <c:pt idx="66">
                  <c:v>2.6042720004625153E-2</c:v>
                </c:pt>
                <c:pt idx="67">
                  <c:v>2.8894048009533435E-2</c:v>
                </c:pt>
                <c:pt idx="68">
                  <c:v>2.3405984007695224E-2</c:v>
                </c:pt>
                <c:pt idx="69">
                  <c:v>-2.0845279999775812E-2</c:v>
                </c:pt>
                <c:pt idx="70">
                  <c:v>-6.1993951996555552E-2</c:v>
                </c:pt>
                <c:pt idx="71">
                  <c:v>2.7782368000771385E-2</c:v>
                </c:pt>
                <c:pt idx="72">
                  <c:v>-2.6333343994338065E-2</c:v>
                </c:pt>
                <c:pt idx="73">
                  <c:v>9.6666560057201423E-3</c:v>
                </c:pt>
                <c:pt idx="74">
                  <c:v>1.6831136010296177E-2</c:v>
                </c:pt>
                <c:pt idx="75">
                  <c:v>1.1940448006498627E-2</c:v>
                </c:pt>
                <c:pt idx="76">
                  <c:v>-3.6266559909563512E-3</c:v>
                </c:pt>
                <c:pt idx="77">
                  <c:v>1.9373344002815429E-2</c:v>
                </c:pt>
                <c:pt idx="78">
                  <c:v>1.8254943999636453E-2</c:v>
                </c:pt>
                <c:pt idx="79">
                  <c:v>-9.3065280016162433E-3</c:v>
                </c:pt>
                <c:pt idx="80">
                  <c:v>-1.8873631997848861E-2</c:v>
                </c:pt>
                <c:pt idx="81">
                  <c:v>5.3800416004378349E-2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4A-4528-A240-D45A36548E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Active!$D$21:$D$33</c:f>
                <c:numCache>
                  <c:formatCode>General</c:formatCode>
                  <c:ptCount val="13"/>
                </c:numCache>
              </c:numRef>
            </c:plus>
            <c:minus>
              <c:numRef>
                <c:f>Active!$D$21:$D$33</c:f>
                <c:numCache>
                  <c:formatCode>General</c:formatCode>
                  <c:ptCount val="1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Active!$F$21:$F$1024</c:f>
              <c:numCache>
                <c:formatCode>General</c:formatCode>
                <c:ptCount val="1004"/>
                <c:pt idx="0">
                  <c:v>-22051</c:v>
                </c:pt>
                <c:pt idx="1">
                  <c:v>-21824.5</c:v>
                </c:pt>
                <c:pt idx="2">
                  <c:v>-21701</c:v>
                </c:pt>
                <c:pt idx="3">
                  <c:v>-21623</c:v>
                </c:pt>
                <c:pt idx="4">
                  <c:v>-21486</c:v>
                </c:pt>
                <c:pt idx="5">
                  <c:v>-21482</c:v>
                </c:pt>
                <c:pt idx="6">
                  <c:v>-21305</c:v>
                </c:pt>
                <c:pt idx="7">
                  <c:v>-21003</c:v>
                </c:pt>
                <c:pt idx="8">
                  <c:v>-20827</c:v>
                </c:pt>
                <c:pt idx="9">
                  <c:v>-20826</c:v>
                </c:pt>
                <c:pt idx="10">
                  <c:v>-20643</c:v>
                </c:pt>
                <c:pt idx="11">
                  <c:v>-20639</c:v>
                </c:pt>
                <c:pt idx="12">
                  <c:v>-20600</c:v>
                </c:pt>
                <c:pt idx="13">
                  <c:v>-20387</c:v>
                </c:pt>
                <c:pt idx="14">
                  <c:v>-20207</c:v>
                </c:pt>
                <c:pt idx="15">
                  <c:v>-20179</c:v>
                </c:pt>
                <c:pt idx="16">
                  <c:v>-19772</c:v>
                </c:pt>
                <c:pt idx="17">
                  <c:v>-19768</c:v>
                </c:pt>
                <c:pt idx="18">
                  <c:v>-19714.5</c:v>
                </c:pt>
                <c:pt idx="19">
                  <c:v>-19597</c:v>
                </c:pt>
                <c:pt idx="20">
                  <c:v>-19386</c:v>
                </c:pt>
                <c:pt idx="21">
                  <c:v>-19354</c:v>
                </c:pt>
                <c:pt idx="22">
                  <c:v>-19124</c:v>
                </c:pt>
                <c:pt idx="23">
                  <c:v>-18724</c:v>
                </c:pt>
                <c:pt idx="24">
                  <c:v>-18713</c:v>
                </c:pt>
                <c:pt idx="25">
                  <c:v>-18476</c:v>
                </c:pt>
                <c:pt idx="26">
                  <c:v>-18090</c:v>
                </c:pt>
                <c:pt idx="27">
                  <c:v>-17795.5</c:v>
                </c:pt>
                <c:pt idx="28">
                  <c:v>-17460</c:v>
                </c:pt>
                <c:pt idx="29">
                  <c:v>-17222</c:v>
                </c:pt>
                <c:pt idx="30">
                  <c:v>-16149.5</c:v>
                </c:pt>
                <c:pt idx="31">
                  <c:v>-15959</c:v>
                </c:pt>
                <c:pt idx="32">
                  <c:v>-15948</c:v>
                </c:pt>
                <c:pt idx="33">
                  <c:v>-15710</c:v>
                </c:pt>
                <c:pt idx="34">
                  <c:v>-15656</c:v>
                </c:pt>
                <c:pt idx="35">
                  <c:v>-15656</c:v>
                </c:pt>
                <c:pt idx="36">
                  <c:v>-15579</c:v>
                </c:pt>
                <c:pt idx="37">
                  <c:v>-15256</c:v>
                </c:pt>
                <c:pt idx="38">
                  <c:v>-15105</c:v>
                </c:pt>
                <c:pt idx="39">
                  <c:v>-15101</c:v>
                </c:pt>
                <c:pt idx="40">
                  <c:v>-15101</c:v>
                </c:pt>
                <c:pt idx="41">
                  <c:v>-15090</c:v>
                </c:pt>
                <c:pt idx="42">
                  <c:v>-15083</c:v>
                </c:pt>
                <c:pt idx="43">
                  <c:v>-15051</c:v>
                </c:pt>
                <c:pt idx="44">
                  <c:v>-14701</c:v>
                </c:pt>
                <c:pt idx="45">
                  <c:v>-14483</c:v>
                </c:pt>
                <c:pt idx="46">
                  <c:v>-14472</c:v>
                </c:pt>
                <c:pt idx="47">
                  <c:v>-14276</c:v>
                </c:pt>
                <c:pt idx="48">
                  <c:v>-14053</c:v>
                </c:pt>
                <c:pt idx="49">
                  <c:v>-14053</c:v>
                </c:pt>
                <c:pt idx="50">
                  <c:v>-13643</c:v>
                </c:pt>
                <c:pt idx="51">
                  <c:v>-13636</c:v>
                </c:pt>
                <c:pt idx="52">
                  <c:v>-13636</c:v>
                </c:pt>
                <c:pt idx="53">
                  <c:v>-13622</c:v>
                </c:pt>
                <c:pt idx="54">
                  <c:v>-13352</c:v>
                </c:pt>
                <c:pt idx="55">
                  <c:v>-13348</c:v>
                </c:pt>
                <c:pt idx="56">
                  <c:v>-13143</c:v>
                </c:pt>
                <c:pt idx="57">
                  <c:v>-13143</c:v>
                </c:pt>
                <c:pt idx="58">
                  <c:v>-12934</c:v>
                </c:pt>
                <c:pt idx="59">
                  <c:v>-12736</c:v>
                </c:pt>
                <c:pt idx="60">
                  <c:v>-12513</c:v>
                </c:pt>
                <c:pt idx="61">
                  <c:v>-12159</c:v>
                </c:pt>
                <c:pt idx="62">
                  <c:v>-11730</c:v>
                </c:pt>
                <c:pt idx="63">
                  <c:v>-11716</c:v>
                </c:pt>
                <c:pt idx="64">
                  <c:v>-11270</c:v>
                </c:pt>
                <c:pt idx="65">
                  <c:v>-11075.5</c:v>
                </c:pt>
                <c:pt idx="66">
                  <c:v>-11040</c:v>
                </c:pt>
                <c:pt idx="67">
                  <c:v>-11011</c:v>
                </c:pt>
                <c:pt idx="68">
                  <c:v>-10788</c:v>
                </c:pt>
                <c:pt idx="69">
                  <c:v>-10665</c:v>
                </c:pt>
                <c:pt idx="70">
                  <c:v>-10636</c:v>
                </c:pt>
                <c:pt idx="71">
                  <c:v>-10626</c:v>
                </c:pt>
                <c:pt idx="72">
                  <c:v>-10442</c:v>
                </c:pt>
                <c:pt idx="73">
                  <c:v>-10442</c:v>
                </c:pt>
                <c:pt idx="74">
                  <c:v>-10427</c:v>
                </c:pt>
                <c:pt idx="75">
                  <c:v>-10186</c:v>
                </c:pt>
                <c:pt idx="76">
                  <c:v>-10183</c:v>
                </c:pt>
                <c:pt idx="77">
                  <c:v>-10183</c:v>
                </c:pt>
                <c:pt idx="78">
                  <c:v>-10133</c:v>
                </c:pt>
                <c:pt idx="79">
                  <c:v>-6129</c:v>
                </c:pt>
                <c:pt idx="80">
                  <c:v>-6126</c:v>
                </c:pt>
                <c:pt idx="81">
                  <c:v>-5262</c:v>
                </c:pt>
                <c:pt idx="82">
                  <c:v>-1045</c:v>
                </c:pt>
                <c:pt idx="83">
                  <c:v>0</c:v>
                </c:pt>
                <c:pt idx="84">
                  <c:v>478</c:v>
                </c:pt>
                <c:pt idx="85">
                  <c:v>665</c:v>
                </c:pt>
                <c:pt idx="86">
                  <c:v>845</c:v>
                </c:pt>
                <c:pt idx="87">
                  <c:v>1325</c:v>
                </c:pt>
                <c:pt idx="88">
                  <c:v>1480</c:v>
                </c:pt>
                <c:pt idx="89">
                  <c:v>1706</c:v>
                </c:pt>
                <c:pt idx="90">
                  <c:v>1739</c:v>
                </c:pt>
                <c:pt idx="91">
                  <c:v>2306</c:v>
                </c:pt>
                <c:pt idx="92">
                  <c:v>2332</c:v>
                </c:pt>
                <c:pt idx="93">
                  <c:v>2332</c:v>
                </c:pt>
                <c:pt idx="94">
                  <c:v>2332</c:v>
                </c:pt>
                <c:pt idx="95">
                  <c:v>2774.5</c:v>
                </c:pt>
                <c:pt idx="96">
                  <c:v>2575.5</c:v>
                </c:pt>
                <c:pt idx="97">
                  <c:v>2575.5</c:v>
                </c:pt>
                <c:pt idx="98">
                  <c:v>2781</c:v>
                </c:pt>
              </c:numCache>
            </c:numRef>
          </c:xVal>
          <c:yVal>
            <c:numRef>
              <c:f>Active!$J$21:$J$1024</c:f>
              <c:numCache>
                <c:formatCode>0.0000</c:formatCode>
                <c:ptCount val="1004"/>
                <c:pt idx="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4A-4528-A240-D45A36548E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-22051</c:v>
                </c:pt>
                <c:pt idx="1">
                  <c:v>-21824.5</c:v>
                </c:pt>
                <c:pt idx="2">
                  <c:v>-21701</c:v>
                </c:pt>
                <c:pt idx="3">
                  <c:v>-21623</c:v>
                </c:pt>
                <c:pt idx="4">
                  <c:v>-21486</c:v>
                </c:pt>
                <c:pt idx="5">
                  <c:v>-21482</c:v>
                </c:pt>
                <c:pt idx="6">
                  <c:v>-21305</c:v>
                </c:pt>
                <c:pt idx="7">
                  <c:v>-21003</c:v>
                </c:pt>
                <c:pt idx="8">
                  <c:v>-20827</c:v>
                </c:pt>
                <c:pt idx="9">
                  <c:v>-20826</c:v>
                </c:pt>
                <c:pt idx="10">
                  <c:v>-20643</c:v>
                </c:pt>
                <c:pt idx="11">
                  <c:v>-20639</c:v>
                </c:pt>
                <c:pt idx="12">
                  <c:v>-20600</c:v>
                </c:pt>
                <c:pt idx="13">
                  <c:v>-20387</c:v>
                </c:pt>
                <c:pt idx="14">
                  <c:v>-20207</c:v>
                </c:pt>
                <c:pt idx="15">
                  <c:v>-20179</c:v>
                </c:pt>
                <c:pt idx="16">
                  <c:v>-19772</c:v>
                </c:pt>
                <c:pt idx="17">
                  <c:v>-19768</c:v>
                </c:pt>
                <c:pt idx="18">
                  <c:v>-19714.5</c:v>
                </c:pt>
                <c:pt idx="19">
                  <c:v>-19597</c:v>
                </c:pt>
                <c:pt idx="20">
                  <c:v>-19386</c:v>
                </c:pt>
                <c:pt idx="21">
                  <c:v>-19354</c:v>
                </c:pt>
                <c:pt idx="22">
                  <c:v>-19124</c:v>
                </c:pt>
                <c:pt idx="23">
                  <c:v>-18724</c:v>
                </c:pt>
                <c:pt idx="24">
                  <c:v>-18713</c:v>
                </c:pt>
                <c:pt idx="25">
                  <c:v>-18476</c:v>
                </c:pt>
                <c:pt idx="26">
                  <c:v>-18090</c:v>
                </c:pt>
                <c:pt idx="27">
                  <c:v>-17795.5</c:v>
                </c:pt>
                <c:pt idx="28">
                  <c:v>-17460</c:v>
                </c:pt>
                <c:pt idx="29">
                  <c:v>-17222</c:v>
                </c:pt>
                <c:pt idx="30">
                  <c:v>-16149.5</c:v>
                </c:pt>
                <c:pt idx="31">
                  <c:v>-15959</c:v>
                </c:pt>
                <c:pt idx="32">
                  <c:v>-15948</c:v>
                </c:pt>
                <c:pt idx="33">
                  <c:v>-15710</c:v>
                </c:pt>
                <c:pt idx="34">
                  <c:v>-15656</c:v>
                </c:pt>
                <c:pt idx="35">
                  <c:v>-15656</c:v>
                </c:pt>
                <c:pt idx="36">
                  <c:v>-15579</c:v>
                </c:pt>
                <c:pt idx="37">
                  <c:v>-15256</c:v>
                </c:pt>
                <c:pt idx="38">
                  <c:v>-15105</c:v>
                </c:pt>
                <c:pt idx="39">
                  <c:v>-15101</c:v>
                </c:pt>
                <c:pt idx="40">
                  <c:v>-15101</c:v>
                </c:pt>
                <c:pt idx="41">
                  <c:v>-15090</c:v>
                </c:pt>
                <c:pt idx="42">
                  <c:v>-15083</c:v>
                </c:pt>
                <c:pt idx="43">
                  <c:v>-15051</c:v>
                </c:pt>
                <c:pt idx="44">
                  <c:v>-14701</c:v>
                </c:pt>
                <c:pt idx="45">
                  <c:v>-14483</c:v>
                </c:pt>
                <c:pt idx="46">
                  <c:v>-14472</c:v>
                </c:pt>
                <c:pt idx="47">
                  <c:v>-14276</c:v>
                </c:pt>
                <c:pt idx="48">
                  <c:v>-14053</c:v>
                </c:pt>
                <c:pt idx="49">
                  <c:v>-14053</c:v>
                </c:pt>
                <c:pt idx="50">
                  <c:v>-13643</c:v>
                </c:pt>
                <c:pt idx="51">
                  <c:v>-13636</c:v>
                </c:pt>
                <c:pt idx="52">
                  <c:v>-13636</c:v>
                </c:pt>
                <c:pt idx="53">
                  <c:v>-13622</c:v>
                </c:pt>
                <c:pt idx="54">
                  <c:v>-13352</c:v>
                </c:pt>
                <c:pt idx="55">
                  <c:v>-13348</c:v>
                </c:pt>
                <c:pt idx="56">
                  <c:v>-13143</c:v>
                </c:pt>
                <c:pt idx="57">
                  <c:v>-13143</c:v>
                </c:pt>
                <c:pt idx="58">
                  <c:v>-12934</c:v>
                </c:pt>
                <c:pt idx="59">
                  <c:v>-12736</c:v>
                </c:pt>
                <c:pt idx="60">
                  <c:v>-12513</c:v>
                </c:pt>
                <c:pt idx="61">
                  <c:v>-12159</c:v>
                </c:pt>
                <c:pt idx="62">
                  <c:v>-11730</c:v>
                </c:pt>
                <c:pt idx="63">
                  <c:v>-11716</c:v>
                </c:pt>
                <c:pt idx="64">
                  <c:v>-11270</c:v>
                </c:pt>
                <c:pt idx="65">
                  <c:v>-11075.5</c:v>
                </c:pt>
                <c:pt idx="66">
                  <c:v>-11040</c:v>
                </c:pt>
                <c:pt idx="67">
                  <c:v>-11011</c:v>
                </c:pt>
                <c:pt idx="68">
                  <c:v>-10788</c:v>
                </c:pt>
                <c:pt idx="69">
                  <c:v>-10665</c:v>
                </c:pt>
                <c:pt idx="70">
                  <c:v>-10636</c:v>
                </c:pt>
                <c:pt idx="71">
                  <c:v>-10626</c:v>
                </c:pt>
                <c:pt idx="72">
                  <c:v>-10442</c:v>
                </c:pt>
                <c:pt idx="73">
                  <c:v>-10442</c:v>
                </c:pt>
                <c:pt idx="74">
                  <c:v>-10427</c:v>
                </c:pt>
                <c:pt idx="75">
                  <c:v>-10186</c:v>
                </c:pt>
                <c:pt idx="76">
                  <c:v>-10183</c:v>
                </c:pt>
                <c:pt idx="77">
                  <c:v>-10183</c:v>
                </c:pt>
                <c:pt idx="78">
                  <c:v>-10133</c:v>
                </c:pt>
                <c:pt idx="79">
                  <c:v>-6129</c:v>
                </c:pt>
                <c:pt idx="80">
                  <c:v>-6126</c:v>
                </c:pt>
                <c:pt idx="81">
                  <c:v>-5262</c:v>
                </c:pt>
                <c:pt idx="82">
                  <c:v>-1045</c:v>
                </c:pt>
                <c:pt idx="83">
                  <c:v>0</c:v>
                </c:pt>
                <c:pt idx="84">
                  <c:v>478</c:v>
                </c:pt>
                <c:pt idx="85">
                  <c:v>665</c:v>
                </c:pt>
                <c:pt idx="86">
                  <c:v>845</c:v>
                </c:pt>
                <c:pt idx="87">
                  <c:v>1325</c:v>
                </c:pt>
                <c:pt idx="88">
                  <c:v>1480</c:v>
                </c:pt>
                <c:pt idx="89">
                  <c:v>1706</c:v>
                </c:pt>
                <c:pt idx="90">
                  <c:v>1739</c:v>
                </c:pt>
                <c:pt idx="91">
                  <c:v>2306</c:v>
                </c:pt>
                <c:pt idx="92">
                  <c:v>2332</c:v>
                </c:pt>
                <c:pt idx="93">
                  <c:v>2332</c:v>
                </c:pt>
                <c:pt idx="94">
                  <c:v>2332</c:v>
                </c:pt>
                <c:pt idx="95">
                  <c:v>2774.5</c:v>
                </c:pt>
                <c:pt idx="96">
                  <c:v>2575.5</c:v>
                </c:pt>
                <c:pt idx="97">
                  <c:v>2575.5</c:v>
                </c:pt>
                <c:pt idx="98">
                  <c:v>2781</c:v>
                </c:pt>
              </c:numCache>
            </c:numRef>
          </c:xVal>
          <c:yVal>
            <c:numRef>
              <c:f>Active!$K$21:$K$1024</c:f>
              <c:numCache>
                <c:formatCode>0.0000</c:formatCode>
                <c:ptCount val="1004"/>
                <c:pt idx="84">
                  <c:v>-5.4919039976084605E-3</c:v>
                </c:pt>
                <c:pt idx="85">
                  <c:v>-7.4719995609484613E-5</c:v>
                </c:pt>
                <c:pt idx="86">
                  <c:v>-4.7009599948069081E-3</c:v>
                </c:pt>
                <c:pt idx="87">
                  <c:v>-3.7375999963842332E-3</c:v>
                </c:pt>
                <c:pt idx="88">
                  <c:v>-2.6046400016639382E-3</c:v>
                </c:pt>
                <c:pt idx="89">
                  <c:v>1.5401920027215965E-3</c:v>
                </c:pt>
                <c:pt idx="90">
                  <c:v>3.0020480044186115E-3</c:v>
                </c:pt>
                <c:pt idx="91">
                  <c:v>2.1669392001058441E-2</c:v>
                </c:pt>
                <c:pt idx="92">
                  <c:v>2.2437824001826812E-2</c:v>
                </c:pt>
                <c:pt idx="93">
                  <c:v>2.2437824016378727E-2</c:v>
                </c:pt>
                <c:pt idx="94">
                  <c:v>2.2437824016378727E-2</c:v>
                </c:pt>
                <c:pt idx="95">
                  <c:v>7.0899840065976605E-3</c:v>
                </c:pt>
                <c:pt idx="96">
                  <c:v>2.5281215974246152E-2</c:v>
                </c:pt>
                <c:pt idx="97">
                  <c:v>3.4541216169600375E-2</c:v>
                </c:pt>
                <c:pt idx="98">
                  <c:v>2.3934592078148853E-2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4A-4528-A240-D45A36548E69}"/>
            </c:ext>
          </c:extLst>
        </c:ser>
        <c:ser>
          <c:idx val="2"/>
          <c:order val="4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Active!$F$21:$F$1024</c:f>
              <c:numCache>
                <c:formatCode>General</c:formatCode>
                <c:ptCount val="1004"/>
                <c:pt idx="0">
                  <c:v>-22051</c:v>
                </c:pt>
                <c:pt idx="1">
                  <c:v>-21824.5</c:v>
                </c:pt>
                <c:pt idx="2">
                  <c:v>-21701</c:v>
                </c:pt>
                <c:pt idx="3">
                  <c:v>-21623</c:v>
                </c:pt>
                <c:pt idx="4">
                  <c:v>-21486</c:v>
                </c:pt>
                <c:pt idx="5">
                  <c:v>-21482</c:v>
                </c:pt>
                <c:pt idx="6">
                  <c:v>-21305</c:v>
                </c:pt>
                <c:pt idx="7">
                  <c:v>-21003</c:v>
                </c:pt>
                <c:pt idx="8">
                  <c:v>-20827</c:v>
                </c:pt>
                <c:pt idx="9">
                  <c:v>-20826</c:v>
                </c:pt>
                <c:pt idx="10">
                  <c:v>-20643</c:v>
                </c:pt>
                <c:pt idx="11">
                  <c:v>-20639</c:v>
                </c:pt>
                <c:pt idx="12">
                  <c:v>-20600</c:v>
                </c:pt>
                <c:pt idx="13">
                  <c:v>-20387</c:v>
                </c:pt>
                <c:pt idx="14">
                  <c:v>-20207</c:v>
                </c:pt>
                <c:pt idx="15">
                  <c:v>-20179</c:v>
                </c:pt>
                <c:pt idx="16">
                  <c:v>-19772</c:v>
                </c:pt>
                <c:pt idx="17">
                  <c:v>-19768</c:v>
                </c:pt>
                <c:pt idx="18">
                  <c:v>-19714.5</c:v>
                </c:pt>
                <c:pt idx="19">
                  <c:v>-19597</c:v>
                </c:pt>
                <c:pt idx="20">
                  <c:v>-19386</c:v>
                </c:pt>
                <c:pt idx="21">
                  <c:v>-19354</c:v>
                </c:pt>
                <c:pt idx="22">
                  <c:v>-19124</c:v>
                </c:pt>
                <c:pt idx="23">
                  <c:v>-18724</c:v>
                </c:pt>
                <c:pt idx="24">
                  <c:v>-18713</c:v>
                </c:pt>
                <c:pt idx="25">
                  <c:v>-18476</c:v>
                </c:pt>
                <c:pt idx="26">
                  <c:v>-18090</c:v>
                </c:pt>
                <c:pt idx="27">
                  <c:v>-17795.5</c:v>
                </c:pt>
                <c:pt idx="28">
                  <c:v>-17460</c:v>
                </c:pt>
                <c:pt idx="29">
                  <c:v>-17222</c:v>
                </c:pt>
                <c:pt idx="30">
                  <c:v>-16149.5</c:v>
                </c:pt>
                <c:pt idx="31">
                  <c:v>-15959</c:v>
                </c:pt>
                <c:pt idx="32">
                  <c:v>-15948</c:v>
                </c:pt>
                <c:pt idx="33">
                  <c:v>-15710</c:v>
                </c:pt>
                <c:pt idx="34">
                  <c:v>-15656</c:v>
                </c:pt>
                <c:pt idx="35">
                  <c:v>-15656</c:v>
                </c:pt>
                <c:pt idx="36">
                  <c:v>-15579</c:v>
                </c:pt>
                <c:pt idx="37">
                  <c:v>-15256</c:v>
                </c:pt>
                <c:pt idx="38">
                  <c:v>-15105</c:v>
                </c:pt>
                <c:pt idx="39">
                  <c:v>-15101</c:v>
                </c:pt>
                <c:pt idx="40">
                  <c:v>-15101</c:v>
                </c:pt>
                <c:pt idx="41">
                  <c:v>-15090</c:v>
                </c:pt>
                <c:pt idx="42">
                  <c:v>-15083</c:v>
                </c:pt>
                <c:pt idx="43">
                  <c:v>-15051</c:v>
                </c:pt>
                <c:pt idx="44">
                  <c:v>-14701</c:v>
                </c:pt>
                <c:pt idx="45">
                  <c:v>-14483</c:v>
                </c:pt>
                <c:pt idx="46">
                  <c:v>-14472</c:v>
                </c:pt>
                <c:pt idx="47">
                  <c:v>-14276</c:v>
                </c:pt>
                <c:pt idx="48">
                  <c:v>-14053</c:v>
                </c:pt>
                <c:pt idx="49">
                  <c:v>-14053</c:v>
                </c:pt>
                <c:pt idx="50">
                  <c:v>-13643</c:v>
                </c:pt>
                <c:pt idx="51">
                  <c:v>-13636</c:v>
                </c:pt>
                <c:pt idx="52">
                  <c:v>-13636</c:v>
                </c:pt>
                <c:pt idx="53">
                  <c:v>-13622</c:v>
                </c:pt>
                <c:pt idx="54">
                  <c:v>-13352</c:v>
                </c:pt>
                <c:pt idx="55">
                  <c:v>-13348</c:v>
                </c:pt>
                <c:pt idx="56">
                  <c:v>-13143</c:v>
                </c:pt>
                <c:pt idx="57">
                  <c:v>-13143</c:v>
                </c:pt>
                <c:pt idx="58">
                  <c:v>-12934</c:v>
                </c:pt>
                <c:pt idx="59">
                  <c:v>-12736</c:v>
                </c:pt>
                <c:pt idx="60">
                  <c:v>-12513</c:v>
                </c:pt>
                <c:pt idx="61">
                  <c:v>-12159</c:v>
                </c:pt>
                <c:pt idx="62">
                  <c:v>-11730</c:v>
                </c:pt>
                <c:pt idx="63">
                  <c:v>-11716</c:v>
                </c:pt>
                <c:pt idx="64">
                  <c:v>-11270</c:v>
                </c:pt>
                <c:pt idx="65">
                  <c:v>-11075.5</c:v>
                </c:pt>
                <c:pt idx="66">
                  <c:v>-11040</c:v>
                </c:pt>
                <c:pt idx="67">
                  <c:v>-11011</c:v>
                </c:pt>
                <c:pt idx="68">
                  <c:v>-10788</c:v>
                </c:pt>
                <c:pt idx="69">
                  <c:v>-10665</c:v>
                </c:pt>
                <c:pt idx="70">
                  <c:v>-10636</c:v>
                </c:pt>
                <c:pt idx="71">
                  <c:v>-10626</c:v>
                </c:pt>
                <c:pt idx="72">
                  <c:v>-10442</c:v>
                </c:pt>
                <c:pt idx="73">
                  <c:v>-10442</c:v>
                </c:pt>
                <c:pt idx="74">
                  <c:v>-10427</c:v>
                </c:pt>
                <c:pt idx="75">
                  <c:v>-10186</c:v>
                </c:pt>
                <c:pt idx="76">
                  <c:v>-10183</c:v>
                </c:pt>
                <c:pt idx="77">
                  <c:v>-10183</c:v>
                </c:pt>
                <c:pt idx="78">
                  <c:v>-10133</c:v>
                </c:pt>
                <c:pt idx="79">
                  <c:v>-6129</c:v>
                </c:pt>
                <c:pt idx="80">
                  <c:v>-6126</c:v>
                </c:pt>
                <c:pt idx="81">
                  <c:v>-5262</c:v>
                </c:pt>
                <c:pt idx="82">
                  <c:v>-1045</c:v>
                </c:pt>
                <c:pt idx="83">
                  <c:v>0</c:v>
                </c:pt>
                <c:pt idx="84">
                  <c:v>478</c:v>
                </c:pt>
                <c:pt idx="85">
                  <c:v>665</c:v>
                </c:pt>
                <c:pt idx="86">
                  <c:v>845</c:v>
                </c:pt>
                <c:pt idx="87">
                  <c:v>1325</c:v>
                </c:pt>
                <c:pt idx="88">
                  <c:v>1480</c:v>
                </c:pt>
                <c:pt idx="89">
                  <c:v>1706</c:v>
                </c:pt>
                <c:pt idx="90">
                  <c:v>1739</c:v>
                </c:pt>
                <c:pt idx="91">
                  <c:v>2306</c:v>
                </c:pt>
                <c:pt idx="92">
                  <c:v>2332</c:v>
                </c:pt>
                <c:pt idx="93">
                  <c:v>2332</c:v>
                </c:pt>
                <c:pt idx="94">
                  <c:v>2332</c:v>
                </c:pt>
                <c:pt idx="95">
                  <c:v>2774.5</c:v>
                </c:pt>
                <c:pt idx="96">
                  <c:v>2575.5</c:v>
                </c:pt>
                <c:pt idx="97">
                  <c:v>2575.5</c:v>
                </c:pt>
                <c:pt idx="98">
                  <c:v>2781</c:v>
                </c:pt>
              </c:numCache>
            </c:numRef>
          </c:xVal>
          <c:yVal>
            <c:numRef>
              <c:f>Active!$N$21:$N$1024</c:f>
              <c:numCache>
                <c:formatCode>0.0000</c:formatCode>
                <c:ptCount val="1004"/>
                <c:pt idx="15">
                  <c:v>-0.25794470373350969</c:v>
                </c:pt>
                <c:pt idx="34">
                  <c:v>-0.20261815796030991</c:v>
                </c:pt>
                <c:pt idx="62">
                  <c:v>-0.15459427586754354</c:v>
                </c:pt>
                <c:pt idx="63">
                  <c:v>-0.15442302412294376</c:v>
                </c:pt>
                <c:pt idx="64">
                  <c:v>-0.14896743283069369</c:v>
                </c:pt>
                <c:pt idx="65">
                  <c:v>-0.14658825680750392</c:v>
                </c:pt>
                <c:pt idx="66">
                  <c:v>-0.14615401131226877</c:v>
                </c:pt>
                <c:pt idx="67">
                  <c:v>-0.1457992755555978</c:v>
                </c:pt>
                <c:pt idx="68">
                  <c:v>-0.14307147990947275</c:v>
                </c:pt>
                <c:pt idx="69">
                  <c:v>-0.14156691101048899</c:v>
                </c:pt>
                <c:pt idx="70">
                  <c:v>-0.14121217525381802</c:v>
                </c:pt>
                <c:pt idx="71">
                  <c:v>-0.14108985257910389</c:v>
                </c:pt>
                <c:pt idx="72">
                  <c:v>-0.13883911536436397</c:v>
                </c:pt>
                <c:pt idx="73">
                  <c:v>-0.13883911536436397</c:v>
                </c:pt>
                <c:pt idx="74">
                  <c:v>-0.13865563135229278</c:v>
                </c:pt>
                <c:pt idx="75">
                  <c:v>-0.13570765489168229</c:v>
                </c:pt>
                <c:pt idx="76">
                  <c:v>-0.13567095808926807</c:v>
                </c:pt>
                <c:pt idx="77">
                  <c:v>-0.13567095808926807</c:v>
                </c:pt>
                <c:pt idx="78">
                  <c:v>-0.13505934471569744</c:v>
                </c:pt>
                <c:pt idx="79">
                  <c:v>-8.6081345760160882E-2</c:v>
                </c:pt>
                <c:pt idx="80">
                  <c:v>-8.6044648957746633E-2</c:v>
                </c:pt>
                <c:pt idx="81">
                  <c:v>-7.5475969862446035E-2</c:v>
                </c:pt>
                <c:pt idx="82">
                  <c:v>-2.3892497935498587E-2</c:v>
                </c:pt>
                <c:pt idx="83">
                  <c:v>-1.1109778427872287E-2</c:v>
                </c:pt>
                <c:pt idx="84">
                  <c:v>-5.2627545765370045E-3</c:v>
                </c:pt>
                <c:pt idx="85">
                  <c:v>-2.9753205593828248E-3</c:v>
                </c:pt>
                <c:pt idx="86">
                  <c:v>-7.7351241452853353E-4</c:v>
                </c:pt>
                <c:pt idx="87">
                  <c:v>5.0979759717495743E-3</c:v>
                </c:pt>
                <c:pt idx="88">
                  <c:v>6.9939774298185473E-3</c:v>
                </c:pt>
                <c:pt idx="89">
                  <c:v>9.7584698783578228E-3</c:v>
                </c:pt>
                <c:pt idx="90">
                  <c:v>1.0162134704914443E-2</c:v>
                </c:pt>
                <c:pt idx="91">
                  <c:v>1.7097830361205459E-2</c:v>
                </c:pt>
                <c:pt idx="92">
                  <c:v>1.7415869315462188E-2</c:v>
                </c:pt>
                <c:pt idx="93">
                  <c:v>1.7415869315462188E-2</c:v>
                </c:pt>
                <c:pt idx="94">
                  <c:v>1.7415869315462188E-2</c:v>
                </c:pt>
                <c:pt idx="95">
                  <c:v>2.282864767156232E-2</c:v>
                </c:pt>
                <c:pt idx="96">
                  <c:v>2.0394426444751187E-2</c:v>
                </c:pt>
                <c:pt idx="97">
                  <c:v>2.0394426444751187E-2</c:v>
                </c:pt>
                <c:pt idx="98">
                  <c:v>2.2908157410126501E-2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4A-4528-A240-D45A36548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942464"/>
        <c:axId val="1"/>
      </c:scatterChart>
      <c:valAx>
        <c:axId val="89094246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95062674687785"/>
              <c:y val="0.882354176316195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3746312684365781E-3"/>
              <c:y val="0.382353558746333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94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135739669709427"/>
          <c:y val="0.93235417631619577"/>
          <c:w val="0.3672571017118435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95250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0BA8C2C-1C94-B333-1679-1F704EE2F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219075</xdr:colOff>
      <xdr:row>0</xdr:row>
      <xdr:rowOff>95250</xdr:rowOff>
    </xdr:from>
    <xdr:to>
      <xdr:col>24</xdr:col>
      <xdr:colOff>238125</xdr:colOff>
      <xdr:row>19</xdr:row>
      <xdr:rowOff>85725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EC40889-CE47-C30F-DB81-D05041CA9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solj.cetus-net.org/no46.pdf" TargetMode="External"/><Relationship Id="rId9" Type="http://schemas.openxmlformats.org/officeDocument/2006/relationships/hyperlink" Target="http://www.konkoly.hu/cgi-bin/IBVS?60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6"/>
  <sheetViews>
    <sheetView tabSelected="1" workbookViewId="0">
      <pane xSplit="12" ySplit="22" topLeftCell="M101" activePane="bottomRight" state="frozen"/>
      <selection pane="topRight" activeCell="M1" sqref="M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21.140625" customWidth="1"/>
    <col min="2" max="2" width="4.140625" style="20" customWidth="1"/>
    <col min="3" max="3" width="11.85546875" style="8" customWidth="1"/>
    <col min="4" max="4" width="9.42578125" style="8" customWidth="1"/>
    <col min="5" max="5" width="10.140625" style="9" customWidth="1"/>
    <col min="6" max="6" width="15.85546875" customWidth="1"/>
    <col min="7" max="7" width="8.140625" style="8" customWidth="1"/>
    <col min="8" max="8" width="13.140625" style="8" bestFit="1" customWidth="1"/>
    <col min="9" max="9" width="12.140625" style="8" bestFit="1" customWidth="1"/>
    <col min="10" max="10" width="10.42578125" style="8" bestFit="1" customWidth="1"/>
    <col min="11" max="13" width="8.5703125" style="8" customWidth="1"/>
    <col min="14" max="14" width="8" style="8" customWidth="1"/>
    <col min="15" max="15" width="7.7109375" style="8" customWidth="1"/>
    <col min="16" max="16" width="10.42578125" style="11" customWidth="1"/>
    <col min="17" max="17" width="16.140625" style="10" customWidth="1"/>
    <col min="18" max="18" width="18.7109375" style="10" bestFit="1" customWidth="1"/>
  </cols>
  <sheetData>
    <row r="1" spans="1:18" ht="20.25" x14ac:dyDescent="0.3">
      <c r="A1" s="1" t="s">
        <v>43</v>
      </c>
      <c r="B1" s="61"/>
      <c r="D1"/>
      <c r="E1"/>
      <c r="G1"/>
      <c r="H1"/>
      <c r="I1"/>
      <c r="J1"/>
      <c r="K1"/>
      <c r="L1"/>
      <c r="M1"/>
      <c r="N1"/>
      <c r="O1"/>
      <c r="P1"/>
      <c r="Q1"/>
      <c r="R1"/>
    </row>
    <row r="2" spans="1:18" ht="12.95" customHeight="1" x14ac:dyDescent="0.2">
      <c r="A2" t="s">
        <v>25</v>
      </c>
      <c r="B2" s="20" t="s">
        <v>26</v>
      </c>
      <c r="D2" s="13" t="s">
        <v>28</v>
      </c>
      <c r="E2"/>
      <c r="G2"/>
      <c r="H2"/>
      <c r="I2"/>
      <c r="J2"/>
      <c r="K2"/>
      <c r="L2"/>
      <c r="M2"/>
      <c r="N2"/>
      <c r="O2"/>
      <c r="P2"/>
      <c r="Q2"/>
      <c r="R2"/>
    </row>
    <row r="3" spans="1:18" ht="12.95" customHeight="1" thickBot="1" x14ac:dyDescent="0.25">
      <c r="A3" t="s">
        <v>29</v>
      </c>
      <c r="C3" s="13" t="s">
        <v>40</v>
      </c>
      <c r="D3"/>
      <c r="E3"/>
      <c r="G3"/>
      <c r="H3"/>
      <c r="I3"/>
      <c r="J3"/>
      <c r="K3"/>
      <c r="L3"/>
      <c r="M3"/>
      <c r="N3"/>
      <c r="O3"/>
      <c r="P3"/>
      <c r="Q3"/>
      <c r="R3"/>
    </row>
    <row r="4" spans="1:18" ht="12.95" customHeight="1" thickTop="1" thickBot="1" x14ac:dyDescent="0.25">
      <c r="A4" s="5" t="s">
        <v>2</v>
      </c>
      <c r="B4" s="62"/>
      <c r="C4" s="2">
        <v>26414.300999999999</v>
      </c>
      <c r="D4" s="3">
        <v>1.717543</v>
      </c>
      <c r="E4" s="14" t="s">
        <v>352</v>
      </c>
      <c r="G4"/>
      <c r="H4"/>
      <c r="I4"/>
      <c r="J4"/>
      <c r="K4"/>
      <c r="L4"/>
      <c r="M4"/>
      <c r="N4"/>
      <c r="O4"/>
      <c r="P4"/>
      <c r="Q4"/>
      <c r="R4"/>
    </row>
    <row r="5" spans="1:18" ht="12.95" customHeight="1" thickTop="1" x14ac:dyDescent="0.2">
      <c r="A5" s="16" t="s">
        <v>44</v>
      </c>
      <c r="B5" s="63"/>
      <c r="C5" s="18">
        <v>-9.5</v>
      </c>
      <c r="D5" s="17" t="s">
        <v>45</v>
      </c>
      <c r="E5" s="17"/>
      <c r="G5"/>
      <c r="H5"/>
      <c r="I5"/>
      <c r="J5"/>
      <c r="K5"/>
      <c r="L5"/>
      <c r="M5"/>
      <c r="N5"/>
      <c r="O5"/>
      <c r="P5"/>
      <c r="Q5"/>
      <c r="R5"/>
    </row>
    <row r="6" spans="1:18" ht="12.95" customHeight="1" x14ac:dyDescent="0.2">
      <c r="A6" s="5" t="s">
        <v>3</v>
      </c>
      <c r="B6" s="62"/>
      <c r="D6"/>
      <c r="E6"/>
      <c r="G6"/>
      <c r="H6"/>
      <c r="I6"/>
      <c r="J6"/>
      <c r="K6"/>
      <c r="L6"/>
      <c r="M6"/>
      <c r="N6"/>
      <c r="O6"/>
      <c r="P6"/>
      <c r="Q6"/>
      <c r="R6"/>
    </row>
    <row r="7" spans="1:18" ht="12.95" customHeight="1" x14ac:dyDescent="0.2">
      <c r="A7" t="s">
        <v>4</v>
      </c>
      <c r="C7" s="15">
        <v>53303.939899999998</v>
      </c>
      <c r="D7"/>
      <c r="E7"/>
      <c r="G7"/>
      <c r="H7"/>
      <c r="I7"/>
      <c r="J7"/>
      <c r="K7"/>
      <c r="L7"/>
      <c r="M7"/>
      <c r="N7"/>
      <c r="O7"/>
      <c r="P7"/>
      <c r="Q7"/>
      <c r="R7"/>
    </row>
    <row r="8" spans="1:18" ht="12.95" customHeight="1" x14ac:dyDescent="0.2">
      <c r="A8" t="s">
        <v>5</v>
      </c>
      <c r="C8" s="12">
        <v>1.717522368</v>
      </c>
      <c r="D8"/>
      <c r="E8"/>
      <c r="G8"/>
      <c r="H8"/>
      <c r="I8"/>
      <c r="J8"/>
      <c r="K8"/>
      <c r="L8"/>
      <c r="M8"/>
      <c r="N8"/>
      <c r="O8"/>
      <c r="P8"/>
      <c r="Q8"/>
      <c r="R8"/>
    </row>
    <row r="9" spans="1:18" ht="12.95" customHeight="1" x14ac:dyDescent="0.2">
      <c r="A9" s="32" t="s">
        <v>49</v>
      </c>
      <c r="B9" s="33">
        <v>104</v>
      </c>
      <c r="C9" s="21" t="str">
        <f>"F"&amp;B9</f>
        <v>F104</v>
      </c>
      <c r="D9" s="22" t="str">
        <f>"G"&amp;B9</f>
        <v>G104</v>
      </c>
      <c r="G9"/>
      <c r="H9"/>
      <c r="I9"/>
      <c r="J9"/>
      <c r="K9"/>
      <c r="L9"/>
      <c r="M9"/>
      <c r="N9"/>
      <c r="O9"/>
      <c r="P9"/>
      <c r="Q9"/>
      <c r="R9"/>
    </row>
    <row r="10" spans="1:18" ht="12.95" customHeight="1" thickBot="1" x14ac:dyDescent="0.25">
      <c r="A10" s="17"/>
      <c r="B10" s="63"/>
      <c r="C10" s="4" t="s">
        <v>22</v>
      </c>
      <c r="D10" s="4" t="s">
        <v>23</v>
      </c>
      <c r="E10" s="17"/>
      <c r="G10"/>
      <c r="H10"/>
      <c r="I10"/>
      <c r="J10"/>
      <c r="K10"/>
      <c r="L10"/>
      <c r="M10"/>
      <c r="N10"/>
      <c r="O10"/>
      <c r="P10"/>
      <c r="Q10"/>
      <c r="R10"/>
    </row>
    <row r="11" spans="1:18" ht="12.95" customHeight="1" x14ac:dyDescent="0.2">
      <c r="A11" s="17" t="s">
        <v>18</v>
      </c>
      <c r="B11" s="63"/>
      <c r="C11" s="19">
        <f ca="1">INTERCEPT(INDIRECT($D$9):G992,INDIRECT($C$9):F992)</f>
        <v>-1.1109778427872287E-2</v>
      </c>
      <c r="D11" s="20"/>
      <c r="E11" s="17"/>
      <c r="H11"/>
      <c r="I11"/>
      <c r="J11"/>
      <c r="K11"/>
      <c r="L11"/>
      <c r="M11"/>
      <c r="N11"/>
      <c r="O11"/>
      <c r="P11"/>
      <c r="Q11"/>
      <c r="R11"/>
    </row>
    <row r="12" spans="1:18" ht="12.95" customHeight="1" x14ac:dyDescent="0.2">
      <c r="A12" s="17" t="s">
        <v>19</v>
      </c>
      <c r="B12" s="63"/>
      <c r="C12" s="19">
        <f ca="1">SLOPE(INDIRECT($D$9):G992,INDIRECT($C$9):F992)</f>
        <v>1.2232267471412725E-5</v>
      </c>
      <c r="D12" s="20"/>
      <c r="E12" s="17"/>
      <c r="G12"/>
      <c r="H12"/>
      <c r="I12"/>
      <c r="J12"/>
      <c r="K12"/>
      <c r="L12"/>
      <c r="M12"/>
      <c r="N12"/>
      <c r="O12"/>
      <c r="P12"/>
      <c r="Q12"/>
      <c r="R12"/>
    </row>
    <row r="13" spans="1:18" ht="12.95" customHeight="1" x14ac:dyDescent="0.2">
      <c r="A13" s="17" t="s">
        <v>21</v>
      </c>
      <c r="B13" s="63"/>
      <c r="C13" s="20" t="s">
        <v>16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ht="12.95" customHeight="1" x14ac:dyDescent="0.2">
      <c r="A14" s="17"/>
      <c r="B14" s="63"/>
      <c r="C14" s="17"/>
      <c r="G14"/>
      <c r="H14"/>
      <c r="I14"/>
      <c r="J14"/>
      <c r="K14"/>
      <c r="L14"/>
      <c r="M14"/>
      <c r="N14"/>
      <c r="O14"/>
      <c r="P14"/>
      <c r="Q14"/>
      <c r="R14"/>
    </row>
    <row r="15" spans="1:18" ht="12.95" customHeight="1" x14ac:dyDescent="0.2">
      <c r="A15" s="23" t="s">
        <v>20</v>
      </c>
      <c r="B15" s="63"/>
      <c r="C15" s="24">
        <f ca="1">(C7+C11)+(C8+C12)*INT(MAX(F21:F3533))</f>
        <v>58080.392513565414</v>
      </c>
      <c r="E15" s="25" t="s">
        <v>50</v>
      </c>
      <c r="F15" s="18">
        <v>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12.95" customHeight="1" x14ac:dyDescent="0.2">
      <c r="A16" s="27" t="s">
        <v>6</v>
      </c>
      <c r="B16" s="63"/>
      <c r="C16" s="28">
        <f ca="1">+C8+C12</f>
        <v>1.7175346002674714</v>
      </c>
      <c r="E16" s="25" t="s">
        <v>46</v>
      </c>
      <c r="F16" s="26">
        <f ca="1">NOW()+15018.5+$C$5/24</f>
        <v>60322.762768055552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21" ht="12.95" customHeight="1" thickBot="1" x14ac:dyDescent="0.25">
      <c r="A17" s="25" t="s">
        <v>42</v>
      </c>
      <c r="B17" s="63"/>
      <c r="C17" s="17">
        <f>COUNT(C21:C2191)</f>
        <v>99</v>
      </c>
      <c r="E17" s="25" t="s">
        <v>51</v>
      </c>
      <c r="F17" s="26">
        <f ca="1">ROUND(2*(F16-$C$7)/$C$8,0)/2+F15</f>
        <v>4087.5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21" ht="12.95" customHeight="1" thickTop="1" thickBot="1" x14ac:dyDescent="0.25">
      <c r="A18" s="27" t="s">
        <v>7</v>
      </c>
      <c r="B18" s="63"/>
      <c r="C18" s="30">
        <f ca="1">+C15</f>
        <v>58080.392513565414</v>
      </c>
      <c r="D18" s="31">
        <f ca="1">+C16</f>
        <v>1.7175346002674714</v>
      </c>
      <c r="E18" s="25" t="s">
        <v>47</v>
      </c>
      <c r="F18" s="22">
        <f ca="1">ROUND(2*(F16-$C$15)/$C$16,0)/2+F15</f>
        <v>1306.5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21" ht="12.95" customHeight="1" thickTop="1" x14ac:dyDescent="0.2">
      <c r="E19" s="25" t="s">
        <v>48</v>
      </c>
      <c r="F19" s="29">
        <f ca="1">+$C$15+$C$16*F18-15018.5-$C$5/24</f>
        <v>45306.2473021482</v>
      </c>
      <c r="G19"/>
      <c r="H19"/>
      <c r="I19"/>
      <c r="J19"/>
      <c r="K19"/>
      <c r="L19"/>
      <c r="M19"/>
      <c r="N19"/>
      <c r="O19"/>
      <c r="P19"/>
      <c r="Q19"/>
      <c r="R19"/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349</v>
      </c>
      <c r="M20" s="7" t="s">
        <v>350</v>
      </c>
      <c r="N20" s="7" t="s">
        <v>351</v>
      </c>
      <c r="O20" s="6" t="s">
        <v>24</v>
      </c>
      <c r="P20" s="4" t="s">
        <v>17</v>
      </c>
      <c r="Q20"/>
      <c r="R20"/>
    </row>
    <row r="21" spans="1:21" ht="12.95" customHeight="1" x14ac:dyDescent="0.2">
      <c r="A21" s="34" t="s">
        <v>27</v>
      </c>
      <c r="B21" s="64" t="s">
        <v>30</v>
      </c>
      <c r="C21" s="39">
        <v>15430.608</v>
      </c>
      <c r="D21" s="39"/>
      <c r="E21" s="35">
        <f t="shared" ref="E21:E52" si="0">+(C21-C$7)/C$8</f>
        <v>-22051.143324614914</v>
      </c>
      <c r="F21" s="34">
        <f t="shared" ref="F21:F52" si="1">ROUND(2*E21,0)/2</f>
        <v>-22051</v>
      </c>
      <c r="G21" s="36">
        <f t="shared" ref="G21:G52" si="2">+C21-(C$7+F21*C$8)</f>
        <v>-0.24616323199734325</v>
      </c>
      <c r="H21" s="36">
        <f t="shared" ref="H21:H56" si="3">G21</f>
        <v>-0.24616323199734325</v>
      </c>
      <c r="I21" s="36"/>
      <c r="K21" s="36"/>
      <c r="L21" s="36"/>
      <c r="M21" s="36"/>
      <c r="N21" s="36"/>
      <c r="O21" s="36"/>
      <c r="P21" s="37">
        <f t="shared" ref="P21:P52" si="4">+C21-15018.5</f>
        <v>412.10800000000017</v>
      </c>
      <c r="Q21" s="38"/>
      <c r="R21" s="38"/>
      <c r="S21" s="34" t="s">
        <v>29</v>
      </c>
      <c r="T21" s="34"/>
      <c r="U21" s="34"/>
    </row>
    <row r="22" spans="1:21" ht="12.95" customHeight="1" x14ac:dyDescent="0.2">
      <c r="A22" s="34" t="s">
        <v>27</v>
      </c>
      <c r="B22" s="64" t="s">
        <v>31</v>
      </c>
      <c r="C22" s="39">
        <v>15819.526</v>
      </c>
      <c r="D22" s="39"/>
      <c r="E22" s="35">
        <f t="shared" si="0"/>
        <v>-21824.702023327594</v>
      </c>
      <c r="F22" s="34">
        <f t="shared" si="1"/>
        <v>-21824.5</v>
      </c>
      <c r="G22" s="36">
        <f t="shared" si="2"/>
        <v>-0.34697958399738127</v>
      </c>
      <c r="H22" s="36">
        <f t="shared" si="3"/>
        <v>-0.34697958399738127</v>
      </c>
      <c r="I22" s="36"/>
      <c r="K22" s="36"/>
      <c r="L22" s="36"/>
      <c r="M22" s="36"/>
      <c r="N22" s="36"/>
      <c r="O22" s="36"/>
      <c r="P22" s="37">
        <f t="shared" si="4"/>
        <v>801.02599999999984</v>
      </c>
      <c r="Q22" s="38"/>
      <c r="R22" s="38"/>
      <c r="S22" s="34"/>
      <c r="T22" s="34"/>
      <c r="U22" s="34"/>
    </row>
    <row r="23" spans="1:21" ht="12.95" customHeight="1" x14ac:dyDescent="0.2">
      <c r="A23" s="34" t="s">
        <v>27</v>
      </c>
      <c r="B23" s="64" t="s">
        <v>30</v>
      </c>
      <c r="C23" s="39">
        <v>16031.675999999999</v>
      </c>
      <c r="D23" s="39"/>
      <c r="E23" s="35">
        <f t="shared" si="0"/>
        <v>-21701.181070149531</v>
      </c>
      <c r="F23" s="34">
        <f t="shared" si="1"/>
        <v>-21701</v>
      </c>
      <c r="G23" s="36">
        <f t="shared" si="2"/>
        <v>-0.3109920319984667</v>
      </c>
      <c r="H23" s="36">
        <f t="shared" si="3"/>
        <v>-0.3109920319984667</v>
      </c>
      <c r="I23" s="36"/>
      <c r="K23" s="36"/>
      <c r="L23" s="36"/>
      <c r="M23" s="36"/>
      <c r="N23" s="36"/>
      <c r="O23" s="36"/>
      <c r="P23" s="37">
        <f t="shared" si="4"/>
        <v>1013.1759999999995</v>
      </c>
      <c r="Q23" s="38"/>
      <c r="R23" s="38"/>
      <c r="S23" s="34"/>
      <c r="T23" s="34"/>
      <c r="U23" s="34"/>
    </row>
    <row r="24" spans="1:21" ht="12.95" customHeight="1" x14ac:dyDescent="0.2">
      <c r="A24" s="34" t="s">
        <v>27</v>
      </c>
      <c r="B24" s="64" t="s">
        <v>30</v>
      </c>
      <c r="C24" s="39">
        <v>16165.535</v>
      </c>
      <c r="D24" s="39"/>
      <c r="E24" s="35">
        <f t="shared" si="0"/>
        <v>-21623.243802784637</v>
      </c>
      <c r="F24" s="34">
        <f t="shared" si="1"/>
        <v>-21623</v>
      </c>
      <c r="G24" s="36">
        <f t="shared" si="2"/>
        <v>-0.41873673599548056</v>
      </c>
      <c r="H24" s="36">
        <f t="shared" si="3"/>
        <v>-0.41873673599548056</v>
      </c>
      <c r="I24" s="36"/>
      <c r="K24" s="36"/>
      <c r="L24" s="36"/>
      <c r="M24" s="36"/>
      <c r="N24" s="36"/>
      <c r="O24" s="36"/>
      <c r="P24" s="37">
        <f t="shared" si="4"/>
        <v>1147.0349999999999</v>
      </c>
      <c r="Q24" s="38"/>
      <c r="R24" s="38"/>
      <c r="S24" s="34"/>
      <c r="T24" s="34"/>
      <c r="U24" s="34"/>
    </row>
    <row r="25" spans="1:21" ht="12.95" customHeight="1" x14ac:dyDescent="0.2">
      <c r="A25" s="34" t="s">
        <v>27</v>
      </c>
      <c r="B25" s="64" t="s">
        <v>30</v>
      </c>
      <c r="C25" s="39">
        <v>16400.89</v>
      </c>
      <c r="D25" s="39"/>
      <c r="E25" s="35">
        <f t="shared" si="0"/>
        <v>-21486.212108534237</v>
      </c>
      <c r="F25" s="34">
        <f t="shared" si="1"/>
        <v>-21486</v>
      </c>
      <c r="G25" s="36">
        <f t="shared" si="2"/>
        <v>-0.3643011519961874</v>
      </c>
      <c r="H25" s="36">
        <f t="shared" si="3"/>
        <v>-0.3643011519961874</v>
      </c>
      <c r="I25" s="36"/>
      <c r="K25" s="36"/>
      <c r="L25" s="36"/>
      <c r="M25" s="36"/>
      <c r="N25" s="36"/>
      <c r="O25" s="36"/>
      <c r="P25" s="37">
        <f t="shared" si="4"/>
        <v>1382.3899999999994</v>
      </c>
      <c r="Q25" s="38"/>
      <c r="R25" s="38"/>
      <c r="S25" s="34"/>
      <c r="T25" s="34"/>
      <c r="U25" s="34"/>
    </row>
    <row r="26" spans="1:21" ht="12.95" customHeight="1" x14ac:dyDescent="0.2">
      <c r="A26" s="34" t="s">
        <v>27</v>
      </c>
      <c r="B26" s="64" t="s">
        <v>30</v>
      </c>
      <c r="C26" s="39">
        <v>16407.73</v>
      </c>
      <c r="D26" s="39"/>
      <c r="E26" s="35">
        <f t="shared" si="0"/>
        <v>-21482.229627649311</v>
      </c>
      <c r="F26" s="34">
        <f t="shared" si="1"/>
        <v>-21482</v>
      </c>
      <c r="G26" s="36">
        <f t="shared" si="2"/>
        <v>-0.39439062399833347</v>
      </c>
      <c r="H26" s="36">
        <f t="shared" si="3"/>
        <v>-0.39439062399833347</v>
      </c>
      <c r="I26" s="36"/>
      <c r="K26" s="36"/>
      <c r="L26" s="36"/>
      <c r="M26" s="36"/>
      <c r="N26" s="36"/>
      <c r="O26" s="36"/>
      <c r="P26" s="37">
        <f t="shared" si="4"/>
        <v>1389.2299999999996</v>
      </c>
      <c r="Q26" s="38"/>
      <c r="R26" s="38"/>
      <c r="S26" s="34"/>
      <c r="T26" s="34"/>
      <c r="U26" s="34"/>
    </row>
    <row r="27" spans="1:21" ht="12.95" customHeight="1" x14ac:dyDescent="0.2">
      <c r="A27" s="34" t="s">
        <v>27</v>
      </c>
      <c r="B27" s="64" t="s">
        <v>30</v>
      </c>
      <c r="C27" s="39">
        <v>16711.833999999999</v>
      </c>
      <c r="D27" s="39"/>
      <c r="E27" s="35">
        <f t="shared" si="0"/>
        <v>-21305.169924867027</v>
      </c>
      <c r="F27" s="34">
        <f t="shared" si="1"/>
        <v>-21305</v>
      </c>
      <c r="G27" s="36">
        <f t="shared" si="2"/>
        <v>-0.29184976000033203</v>
      </c>
      <c r="H27" s="36">
        <f t="shared" si="3"/>
        <v>-0.29184976000033203</v>
      </c>
      <c r="I27" s="36"/>
      <c r="K27" s="36"/>
      <c r="L27" s="36"/>
      <c r="M27" s="36"/>
      <c r="N27" s="36"/>
      <c r="O27" s="36"/>
      <c r="P27" s="37">
        <f t="shared" si="4"/>
        <v>1693.3339999999989</v>
      </c>
      <c r="Q27" s="38"/>
      <c r="R27" s="38"/>
      <c r="S27" s="34"/>
      <c r="T27" s="34"/>
      <c r="U27" s="34"/>
    </row>
    <row r="28" spans="1:21" ht="12.95" customHeight="1" x14ac:dyDescent="0.2">
      <c r="A28" s="34" t="s">
        <v>27</v>
      </c>
      <c r="B28" s="64" t="s">
        <v>30</v>
      </c>
      <c r="C28" s="39">
        <v>17230.546999999999</v>
      </c>
      <c r="D28" s="39"/>
      <c r="E28" s="35">
        <f t="shared" si="0"/>
        <v>-21003.15755538387</v>
      </c>
      <c r="F28" s="34">
        <f t="shared" si="1"/>
        <v>-21003</v>
      </c>
      <c r="G28" s="36">
        <f t="shared" si="2"/>
        <v>-0.27060489599534776</v>
      </c>
      <c r="H28" s="36">
        <f t="shared" si="3"/>
        <v>-0.27060489599534776</v>
      </c>
      <c r="I28" s="36"/>
      <c r="K28" s="36"/>
      <c r="L28" s="36"/>
      <c r="M28" s="36"/>
      <c r="N28" s="36"/>
      <c r="O28" s="36"/>
      <c r="P28" s="37">
        <f t="shared" si="4"/>
        <v>2212.0469999999987</v>
      </c>
      <c r="Q28" s="38"/>
      <c r="R28" s="38"/>
      <c r="S28" s="34"/>
      <c r="T28" s="34"/>
      <c r="U28" s="34"/>
    </row>
    <row r="29" spans="1:21" ht="12.95" customHeight="1" x14ac:dyDescent="0.2">
      <c r="A29" s="34" t="s">
        <v>27</v>
      </c>
      <c r="B29" s="64" t="s">
        <v>30</v>
      </c>
      <c r="C29" s="39">
        <v>17532.759999999998</v>
      </c>
      <c r="D29" s="39"/>
      <c r="E29" s="35">
        <f t="shared" si="0"/>
        <v>-20827.198857185424</v>
      </c>
      <c r="F29" s="34">
        <f t="shared" si="1"/>
        <v>-20827</v>
      </c>
      <c r="G29" s="36">
        <f t="shared" si="2"/>
        <v>-0.34154166400185204</v>
      </c>
      <c r="H29" s="36">
        <f t="shared" si="3"/>
        <v>-0.34154166400185204</v>
      </c>
      <c r="I29" s="36"/>
      <c r="K29" s="36"/>
      <c r="L29" s="36"/>
      <c r="M29" s="36"/>
      <c r="N29" s="36"/>
      <c r="O29" s="36"/>
      <c r="P29" s="37">
        <f t="shared" si="4"/>
        <v>2514.2599999999984</v>
      </c>
      <c r="Q29" s="38"/>
      <c r="R29" s="38"/>
      <c r="S29" s="34"/>
      <c r="T29" s="34"/>
      <c r="U29" s="34"/>
    </row>
    <row r="30" spans="1:21" ht="12.95" customHeight="1" x14ac:dyDescent="0.2">
      <c r="A30" s="34" t="s">
        <v>27</v>
      </c>
      <c r="B30" s="64" t="s">
        <v>30</v>
      </c>
      <c r="C30" s="39">
        <v>17534.695</v>
      </c>
      <c r="D30" s="39"/>
      <c r="E30" s="35">
        <f t="shared" si="0"/>
        <v>-20826.072234303501</v>
      </c>
      <c r="F30" s="34">
        <f t="shared" si="1"/>
        <v>-20826</v>
      </c>
      <c r="G30" s="36">
        <f t="shared" si="2"/>
        <v>-0.1240640319956583</v>
      </c>
      <c r="H30" s="36">
        <f t="shared" si="3"/>
        <v>-0.1240640319956583</v>
      </c>
      <c r="I30" s="36"/>
      <c r="K30" s="36"/>
      <c r="L30" s="36"/>
      <c r="M30" s="36"/>
      <c r="N30" s="36"/>
      <c r="O30" s="36"/>
      <c r="P30" s="37">
        <f t="shared" si="4"/>
        <v>2516.1949999999997</v>
      </c>
      <c r="Q30" s="38"/>
      <c r="R30" s="38"/>
      <c r="S30" s="34"/>
      <c r="T30" s="34"/>
      <c r="U30" s="34"/>
    </row>
    <row r="31" spans="1:21" ht="12.95" customHeight="1" x14ac:dyDescent="0.2">
      <c r="A31" s="34" t="s">
        <v>27</v>
      </c>
      <c r="B31" s="64" t="s">
        <v>30</v>
      </c>
      <c r="C31" s="39">
        <v>17848.838</v>
      </c>
      <c r="D31" s="39"/>
      <c r="E31" s="35">
        <f t="shared" si="0"/>
        <v>-20643.167483918318</v>
      </c>
      <c r="F31" s="34">
        <f t="shared" si="1"/>
        <v>-20643</v>
      </c>
      <c r="G31" s="36">
        <f t="shared" si="2"/>
        <v>-0.28765737599678687</v>
      </c>
      <c r="H31" s="36">
        <f t="shared" si="3"/>
        <v>-0.28765737599678687</v>
      </c>
      <c r="I31" s="36"/>
      <c r="K31" s="36"/>
      <c r="L31" s="36"/>
      <c r="M31" s="36"/>
      <c r="N31" s="36"/>
      <c r="O31" s="36"/>
      <c r="P31" s="37">
        <f t="shared" si="4"/>
        <v>2830.3379999999997</v>
      </c>
      <c r="Q31" s="38"/>
      <c r="R31" s="38"/>
      <c r="S31" s="34"/>
      <c r="T31" s="34"/>
      <c r="U31" s="34"/>
    </row>
    <row r="32" spans="1:21" ht="12.95" customHeight="1" x14ac:dyDescent="0.2">
      <c r="A32" s="34" t="s">
        <v>27</v>
      </c>
      <c r="B32" s="64" t="s">
        <v>30</v>
      </c>
      <c r="C32" s="39">
        <v>17855.87</v>
      </c>
      <c r="D32" s="39"/>
      <c r="E32" s="35">
        <f t="shared" si="0"/>
        <v>-20639.073214096272</v>
      </c>
      <c r="F32" s="34">
        <f t="shared" si="1"/>
        <v>-20639</v>
      </c>
      <c r="G32" s="36">
        <f t="shared" si="2"/>
        <v>-0.12574684799983515</v>
      </c>
      <c r="H32" s="36">
        <f t="shared" si="3"/>
        <v>-0.12574684799983515</v>
      </c>
      <c r="I32" s="36"/>
      <c r="K32" s="36"/>
      <c r="L32" s="36"/>
      <c r="M32" s="36"/>
      <c r="N32" s="36"/>
      <c r="O32" s="36"/>
      <c r="P32" s="37">
        <f t="shared" si="4"/>
        <v>2837.369999999999</v>
      </c>
      <c r="Q32" s="38"/>
      <c r="R32" s="38"/>
      <c r="S32" s="34"/>
      <c r="T32" s="34"/>
      <c r="U32" s="34"/>
    </row>
    <row r="33" spans="1:21" ht="12.95" customHeight="1" x14ac:dyDescent="0.2">
      <c r="A33" s="34" t="s">
        <v>27</v>
      </c>
      <c r="B33" s="64" t="s">
        <v>30</v>
      </c>
      <c r="C33" s="39">
        <v>17922.635999999999</v>
      </c>
      <c r="D33" s="39"/>
      <c r="E33" s="35">
        <f t="shared" si="0"/>
        <v>-20600.19977568059</v>
      </c>
      <c r="F33" s="34">
        <f t="shared" si="1"/>
        <v>-20600</v>
      </c>
      <c r="G33" s="36">
        <f t="shared" si="2"/>
        <v>-0.34311919999890961</v>
      </c>
      <c r="H33" s="36">
        <f t="shared" si="3"/>
        <v>-0.34311919999890961</v>
      </c>
      <c r="I33" s="36"/>
      <c r="K33" s="36"/>
      <c r="L33" s="36"/>
      <c r="M33" s="36"/>
      <c r="N33" s="36"/>
      <c r="O33" s="36"/>
      <c r="P33" s="37">
        <f t="shared" si="4"/>
        <v>2904.1359999999986</v>
      </c>
      <c r="Q33" s="38"/>
      <c r="R33" s="38"/>
      <c r="S33" s="34"/>
      <c r="T33" s="34"/>
      <c r="U33" s="34"/>
    </row>
    <row r="34" spans="1:21" ht="12.95" customHeight="1" x14ac:dyDescent="0.2">
      <c r="A34" s="34" t="s">
        <v>27</v>
      </c>
      <c r="B34" s="64" t="s">
        <v>30</v>
      </c>
      <c r="C34" s="39">
        <v>18288.724999999999</v>
      </c>
      <c r="D34" s="39"/>
      <c r="E34" s="35">
        <f t="shared" si="0"/>
        <v>-20387.050295463749</v>
      </c>
      <c r="F34" s="34">
        <f t="shared" si="1"/>
        <v>-20387</v>
      </c>
      <c r="G34" s="36">
        <f t="shared" si="2"/>
        <v>-8.6383583999122493E-2</v>
      </c>
      <c r="H34" s="36">
        <f t="shared" si="3"/>
        <v>-8.6383583999122493E-2</v>
      </c>
      <c r="I34" s="36"/>
      <c r="K34" s="36"/>
      <c r="L34" s="36"/>
      <c r="M34" s="36"/>
      <c r="N34" s="36"/>
      <c r="O34" s="36"/>
      <c r="P34" s="37">
        <f t="shared" si="4"/>
        <v>3270.2249999999985</v>
      </c>
      <c r="Q34" s="38"/>
      <c r="R34" s="38"/>
      <c r="S34" s="34"/>
      <c r="T34" s="34"/>
      <c r="U34" s="34"/>
    </row>
    <row r="35" spans="1:21" ht="12.95" customHeight="1" x14ac:dyDescent="0.2">
      <c r="A35" s="34" t="s">
        <v>27</v>
      </c>
      <c r="B35" s="64" t="s">
        <v>30</v>
      </c>
      <c r="C35" s="39">
        <v>18597.698</v>
      </c>
      <c r="D35" s="39"/>
      <c r="E35" s="35">
        <f t="shared" si="0"/>
        <v>-20207.155695104168</v>
      </c>
      <c r="F35" s="34">
        <f t="shared" si="1"/>
        <v>-20207</v>
      </c>
      <c r="G35" s="36">
        <f t="shared" si="2"/>
        <v>-0.26740982399860513</v>
      </c>
      <c r="H35" s="36">
        <f t="shared" si="3"/>
        <v>-0.26740982399860513</v>
      </c>
      <c r="I35" s="36"/>
      <c r="K35" s="36"/>
      <c r="L35" s="36"/>
      <c r="M35" s="36"/>
      <c r="N35" s="36"/>
      <c r="O35" s="36"/>
      <c r="P35" s="37">
        <f t="shared" si="4"/>
        <v>3579.1980000000003</v>
      </c>
      <c r="Q35" s="38"/>
      <c r="R35" s="38"/>
      <c r="S35" s="34"/>
      <c r="T35" s="34"/>
      <c r="U35" s="34"/>
    </row>
    <row r="36" spans="1:21" ht="12.95" customHeight="1" x14ac:dyDescent="0.2">
      <c r="A36" s="66" t="s">
        <v>71</v>
      </c>
      <c r="B36" s="67" t="s">
        <v>30</v>
      </c>
      <c r="C36" s="68">
        <v>18645.698</v>
      </c>
      <c r="D36" s="68" t="s">
        <v>65</v>
      </c>
      <c r="E36" s="35">
        <f t="shared" si="0"/>
        <v>-20179.208460823953</v>
      </c>
      <c r="F36" s="34">
        <f t="shared" si="1"/>
        <v>-20179</v>
      </c>
      <c r="G36" s="36">
        <f t="shared" si="2"/>
        <v>-0.35803612800009432</v>
      </c>
      <c r="H36" s="36">
        <f t="shared" si="3"/>
        <v>-0.35803612800009432</v>
      </c>
      <c r="I36" s="36"/>
      <c r="J36" s="36"/>
      <c r="L36" s="36"/>
      <c r="M36" s="36"/>
      <c r="N36" s="36">
        <f ca="1">+C$11+C$12*F36</f>
        <v>-0.25794470373350969</v>
      </c>
      <c r="O36" s="36"/>
      <c r="P36" s="37">
        <f t="shared" si="4"/>
        <v>3627.1980000000003</v>
      </c>
      <c r="Q36" s="38"/>
      <c r="R36" s="38"/>
      <c r="S36" s="34"/>
      <c r="T36" s="34"/>
      <c r="U36" s="34"/>
    </row>
    <row r="37" spans="1:21" ht="12.95" customHeight="1" x14ac:dyDescent="0.2">
      <c r="A37" s="34" t="s">
        <v>27</v>
      </c>
      <c r="B37" s="64" t="s">
        <v>30</v>
      </c>
      <c r="C37" s="39">
        <v>19344.741999999998</v>
      </c>
      <c r="D37" s="39"/>
      <c r="E37" s="35">
        <f t="shared" si="0"/>
        <v>-19772.201243320284</v>
      </c>
      <c r="F37" s="34">
        <f t="shared" si="1"/>
        <v>-19772</v>
      </c>
      <c r="G37" s="36">
        <f t="shared" si="2"/>
        <v>-0.34563990400056355</v>
      </c>
      <c r="H37" s="36">
        <f t="shared" si="3"/>
        <v>-0.34563990400056355</v>
      </c>
      <c r="I37" s="36"/>
      <c r="K37" s="36"/>
      <c r="L37" s="36"/>
      <c r="M37" s="36"/>
      <c r="N37" s="36"/>
      <c r="O37" s="36"/>
      <c r="P37" s="37">
        <f t="shared" si="4"/>
        <v>4326.2419999999984</v>
      </c>
      <c r="Q37" s="38"/>
      <c r="R37" s="38"/>
      <c r="S37" s="34"/>
      <c r="T37" s="34"/>
      <c r="U37" s="34"/>
    </row>
    <row r="38" spans="1:21" ht="12.95" customHeight="1" x14ac:dyDescent="0.2">
      <c r="A38" s="34" t="s">
        <v>27</v>
      </c>
      <c r="B38" s="64" t="s">
        <v>30</v>
      </c>
      <c r="C38" s="39">
        <v>19351.742999999999</v>
      </c>
      <c r="D38" s="39"/>
      <c r="E38" s="35">
        <f t="shared" si="0"/>
        <v>-19768.125022753702</v>
      </c>
      <c r="F38" s="34">
        <f t="shared" si="1"/>
        <v>-19768</v>
      </c>
      <c r="G38" s="36">
        <f t="shared" si="2"/>
        <v>-0.21472937599537545</v>
      </c>
      <c r="H38" s="36">
        <f t="shared" si="3"/>
        <v>-0.21472937599537545</v>
      </c>
      <c r="I38" s="36"/>
      <c r="K38" s="36"/>
      <c r="L38" s="36"/>
      <c r="M38" s="36"/>
      <c r="N38" s="36"/>
      <c r="O38" s="36"/>
      <c r="P38" s="37">
        <f t="shared" si="4"/>
        <v>4333.2429999999986</v>
      </c>
      <c r="Q38" s="38"/>
      <c r="R38" s="38"/>
      <c r="S38" s="34"/>
      <c r="T38" s="34"/>
      <c r="U38" s="34"/>
    </row>
    <row r="39" spans="1:21" ht="12.95" customHeight="1" x14ac:dyDescent="0.2">
      <c r="A39" s="34" t="s">
        <v>27</v>
      </c>
      <c r="B39" s="64" t="s">
        <v>31</v>
      </c>
      <c r="C39" s="39">
        <v>19443.498</v>
      </c>
      <c r="D39" s="39"/>
      <c r="E39" s="35">
        <f t="shared" si="0"/>
        <v>-19714.702137724937</v>
      </c>
      <c r="F39" s="34">
        <f t="shared" si="1"/>
        <v>-19714.5</v>
      </c>
      <c r="G39" s="36">
        <f t="shared" si="2"/>
        <v>-0.34717606399499346</v>
      </c>
      <c r="H39" s="36">
        <f t="shared" si="3"/>
        <v>-0.34717606399499346</v>
      </c>
      <c r="I39" s="36"/>
      <c r="K39" s="36"/>
      <c r="L39" s="36"/>
      <c r="M39" s="36"/>
      <c r="N39" s="36"/>
      <c r="O39" s="36"/>
      <c r="P39" s="37">
        <f t="shared" si="4"/>
        <v>4424.9979999999996</v>
      </c>
      <c r="Q39" s="38"/>
      <c r="R39" s="38"/>
      <c r="S39" s="34"/>
      <c r="T39" s="34"/>
      <c r="U39" s="34"/>
    </row>
    <row r="40" spans="1:21" ht="12.95" customHeight="1" x14ac:dyDescent="0.2">
      <c r="A40" s="34" t="s">
        <v>27</v>
      </c>
      <c r="B40" s="64" t="s">
        <v>30</v>
      </c>
      <c r="C40" s="39">
        <v>19645.698</v>
      </c>
      <c r="D40" s="39"/>
      <c r="E40" s="35">
        <f t="shared" si="0"/>
        <v>-19596.974413319542</v>
      </c>
      <c r="F40" s="34">
        <f t="shared" si="1"/>
        <v>-19597</v>
      </c>
      <c r="G40" s="36">
        <f t="shared" si="2"/>
        <v>4.3945696004811907E-2</v>
      </c>
      <c r="H40" s="36">
        <f t="shared" si="3"/>
        <v>4.3945696004811907E-2</v>
      </c>
      <c r="I40" s="36"/>
      <c r="K40" s="36"/>
      <c r="L40" s="36"/>
      <c r="M40" s="36"/>
      <c r="N40" s="36"/>
      <c r="O40" s="36"/>
      <c r="P40" s="37">
        <f t="shared" si="4"/>
        <v>4627.1980000000003</v>
      </c>
      <c r="Q40" s="38"/>
      <c r="R40" s="38"/>
      <c r="S40" s="34"/>
      <c r="T40" s="34"/>
      <c r="U40" s="34"/>
    </row>
    <row r="41" spans="1:21" ht="12.95" customHeight="1" x14ac:dyDescent="0.2">
      <c r="A41" s="34" t="s">
        <v>27</v>
      </c>
      <c r="B41" s="64" t="s">
        <v>30</v>
      </c>
      <c r="C41" s="39">
        <v>20007.806</v>
      </c>
      <c r="D41" s="39"/>
      <c r="E41" s="35">
        <f t="shared" si="0"/>
        <v>-19386.142806845819</v>
      </c>
      <c r="F41" s="34">
        <f t="shared" si="1"/>
        <v>-19386</v>
      </c>
      <c r="G41" s="36">
        <f t="shared" si="2"/>
        <v>-0.24527395199766033</v>
      </c>
      <c r="H41" s="36">
        <f t="shared" si="3"/>
        <v>-0.24527395199766033</v>
      </c>
      <c r="I41" s="36"/>
      <c r="K41" s="36"/>
      <c r="L41" s="36"/>
      <c r="M41" s="36"/>
      <c r="N41" s="36"/>
      <c r="O41" s="36"/>
      <c r="P41" s="37">
        <f t="shared" si="4"/>
        <v>4989.3060000000005</v>
      </c>
      <c r="Q41" s="38"/>
      <c r="R41" s="38"/>
      <c r="S41" s="34"/>
      <c r="T41" s="34"/>
      <c r="U41" s="34"/>
    </row>
    <row r="42" spans="1:21" ht="12.95" customHeight="1" x14ac:dyDescent="0.2">
      <c r="A42" s="34" t="s">
        <v>27</v>
      </c>
      <c r="B42" s="64" t="s">
        <v>30</v>
      </c>
      <c r="C42" s="39">
        <v>20062.785</v>
      </c>
      <c r="D42" s="39"/>
      <c r="E42" s="35">
        <f t="shared" si="0"/>
        <v>-19354.132161148071</v>
      </c>
      <c r="F42" s="34">
        <f t="shared" si="1"/>
        <v>-19354</v>
      </c>
      <c r="G42" s="36">
        <f t="shared" si="2"/>
        <v>-0.22698972799480543</v>
      </c>
      <c r="H42" s="36">
        <f t="shared" si="3"/>
        <v>-0.22698972799480543</v>
      </c>
      <c r="I42" s="36"/>
      <c r="K42" s="36"/>
      <c r="L42" s="36"/>
      <c r="M42" s="36"/>
      <c r="N42" s="36"/>
      <c r="O42" s="36"/>
      <c r="P42" s="37">
        <f t="shared" si="4"/>
        <v>5044.2849999999999</v>
      </c>
      <c r="Q42" s="38"/>
      <c r="R42" s="38"/>
      <c r="S42" s="34"/>
      <c r="T42" s="34"/>
      <c r="U42" s="34"/>
    </row>
    <row r="43" spans="1:21" ht="12.95" customHeight="1" x14ac:dyDescent="0.2">
      <c r="A43" s="34" t="s">
        <v>27</v>
      </c>
      <c r="B43" s="64" t="s">
        <v>30</v>
      </c>
      <c r="C43" s="39">
        <v>20457.7</v>
      </c>
      <c r="D43" s="39"/>
      <c r="E43" s="35">
        <f t="shared" si="0"/>
        <v>-19124.199202277872</v>
      </c>
      <c r="F43" s="34">
        <f t="shared" si="1"/>
        <v>-19124</v>
      </c>
      <c r="G43" s="36">
        <f t="shared" si="2"/>
        <v>-0.34213436799836927</v>
      </c>
      <c r="H43" s="36">
        <f t="shared" si="3"/>
        <v>-0.34213436799836927</v>
      </c>
      <c r="I43" s="36"/>
      <c r="K43" s="36"/>
      <c r="L43" s="36"/>
      <c r="M43" s="36"/>
      <c r="N43" s="36"/>
      <c r="O43" s="36"/>
      <c r="P43" s="37">
        <f t="shared" si="4"/>
        <v>5439.2000000000007</v>
      </c>
      <c r="Q43" s="38"/>
      <c r="R43" s="38"/>
      <c r="S43" s="34"/>
      <c r="T43" s="34"/>
      <c r="U43" s="34"/>
    </row>
    <row r="44" spans="1:21" ht="12.95" customHeight="1" x14ac:dyDescent="0.2">
      <c r="A44" s="34" t="s">
        <v>27</v>
      </c>
      <c r="B44" s="64" t="s">
        <v>30</v>
      </c>
      <c r="C44" s="39">
        <v>21144.827000000001</v>
      </c>
      <c r="D44" s="39"/>
      <c r="E44" s="35">
        <f t="shared" si="0"/>
        <v>-18724.130467918305</v>
      </c>
      <c r="F44" s="34">
        <f t="shared" si="1"/>
        <v>-18724</v>
      </c>
      <c r="G44" s="36">
        <f t="shared" si="2"/>
        <v>-0.2240815679942898</v>
      </c>
      <c r="H44" s="36">
        <f t="shared" si="3"/>
        <v>-0.2240815679942898</v>
      </c>
      <c r="I44" s="36"/>
      <c r="K44" s="36"/>
      <c r="L44" s="36"/>
      <c r="M44" s="36"/>
      <c r="N44" s="36"/>
      <c r="O44" s="36"/>
      <c r="P44" s="37">
        <f t="shared" si="4"/>
        <v>6126.3270000000011</v>
      </c>
      <c r="Q44" s="38"/>
      <c r="R44" s="38"/>
      <c r="S44" s="34"/>
      <c r="T44" s="34"/>
      <c r="U44" s="34"/>
    </row>
    <row r="45" spans="1:21" ht="12.95" customHeight="1" x14ac:dyDescent="0.2">
      <c r="A45" s="34" t="s">
        <v>27</v>
      </c>
      <c r="B45" s="64" t="s">
        <v>30</v>
      </c>
      <c r="C45" s="39">
        <v>21163.735000000001</v>
      </c>
      <c r="D45" s="39"/>
      <c r="E45" s="35">
        <f t="shared" si="0"/>
        <v>-18713.121586548092</v>
      </c>
      <c r="F45" s="34">
        <f t="shared" si="1"/>
        <v>-18713</v>
      </c>
      <c r="G45" s="36">
        <f t="shared" si="2"/>
        <v>-0.20882761599568767</v>
      </c>
      <c r="H45" s="36">
        <f t="shared" si="3"/>
        <v>-0.20882761599568767</v>
      </c>
      <c r="I45" s="36"/>
      <c r="K45" s="36"/>
      <c r="L45" s="36"/>
      <c r="M45" s="36"/>
      <c r="N45" s="36"/>
      <c r="O45" s="36"/>
      <c r="P45" s="37">
        <f t="shared" si="4"/>
        <v>6145.2350000000006</v>
      </c>
      <c r="Q45" s="38"/>
      <c r="R45" s="38"/>
      <c r="S45" s="34"/>
      <c r="T45" s="34"/>
      <c r="U45" s="34"/>
    </row>
    <row r="46" spans="1:21" ht="12.95" customHeight="1" x14ac:dyDescent="0.2">
      <c r="A46" s="34" t="s">
        <v>27</v>
      </c>
      <c r="B46" s="64" t="s">
        <v>30</v>
      </c>
      <c r="C46" s="39">
        <v>21570.67</v>
      </c>
      <c r="D46" s="39"/>
      <c r="E46" s="35">
        <f t="shared" si="0"/>
        <v>-18476.190174426887</v>
      </c>
      <c r="F46" s="34">
        <f t="shared" si="1"/>
        <v>-18476</v>
      </c>
      <c r="G46" s="36">
        <f t="shared" si="2"/>
        <v>-0.32662883199736825</v>
      </c>
      <c r="H46" s="36">
        <f t="shared" si="3"/>
        <v>-0.32662883199736825</v>
      </c>
      <c r="I46" s="36"/>
      <c r="K46" s="36"/>
      <c r="L46" s="36"/>
      <c r="M46" s="36"/>
      <c r="N46" s="36"/>
      <c r="O46" s="36"/>
      <c r="P46" s="37">
        <f t="shared" si="4"/>
        <v>6552.1699999999983</v>
      </c>
      <c r="Q46" s="38"/>
      <c r="R46" s="38"/>
      <c r="S46" s="34"/>
      <c r="T46" s="34"/>
      <c r="U46" s="34"/>
    </row>
    <row r="47" spans="1:21" ht="12.95" customHeight="1" x14ac:dyDescent="0.2">
      <c r="A47" s="34" t="s">
        <v>27</v>
      </c>
      <c r="B47" s="64" t="s">
        <v>30</v>
      </c>
      <c r="C47" s="39">
        <v>22233.804</v>
      </c>
      <c r="D47" s="39"/>
      <c r="E47" s="35">
        <f t="shared" si="0"/>
        <v>-18090.090981569094</v>
      </c>
      <c r="F47" s="34">
        <f t="shared" si="1"/>
        <v>-18090</v>
      </c>
      <c r="G47" s="36">
        <f t="shared" si="2"/>
        <v>-0.15626287999839406</v>
      </c>
      <c r="H47" s="36">
        <f t="shared" si="3"/>
        <v>-0.15626287999839406</v>
      </c>
      <c r="I47" s="36"/>
      <c r="K47" s="36"/>
      <c r="L47" s="36"/>
      <c r="M47" s="36"/>
      <c r="N47" s="36"/>
      <c r="O47" s="36"/>
      <c r="P47" s="37">
        <f t="shared" si="4"/>
        <v>7215.3040000000001</v>
      </c>
      <c r="Q47" s="38"/>
      <c r="R47" s="38"/>
      <c r="S47" s="34"/>
      <c r="T47" s="34"/>
      <c r="U47" s="34"/>
    </row>
    <row r="48" spans="1:21" ht="12.95" customHeight="1" x14ac:dyDescent="0.2">
      <c r="A48" s="34" t="s">
        <v>27</v>
      </c>
      <c r="B48" s="64" t="s">
        <v>31</v>
      </c>
      <c r="C48" s="39">
        <v>22739.571</v>
      </c>
      <c r="D48" s="39"/>
      <c r="E48" s="35">
        <f t="shared" si="0"/>
        <v>-17795.616214064932</v>
      </c>
      <c r="F48" s="34">
        <f t="shared" si="1"/>
        <v>-17795.5</v>
      </c>
      <c r="G48" s="36">
        <f t="shared" si="2"/>
        <v>-0.19960025599721121</v>
      </c>
      <c r="H48" s="36">
        <f t="shared" si="3"/>
        <v>-0.19960025599721121</v>
      </c>
      <c r="I48" s="36"/>
      <c r="K48" s="36"/>
      <c r="L48" s="36"/>
      <c r="M48" s="36"/>
      <c r="N48" s="36"/>
      <c r="O48" s="36"/>
      <c r="P48" s="37">
        <f t="shared" si="4"/>
        <v>7721.0709999999999</v>
      </c>
      <c r="Q48" s="38"/>
      <c r="R48" s="38"/>
      <c r="S48" s="34"/>
      <c r="T48" s="34"/>
      <c r="U48" s="34"/>
    </row>
    <row r="49" spans="1:21" ht="12.95" customHeight="1" x14ac:dyDescent="0.2">
      <c r="A49" s="34" t="s">
        <v>27</v>
      </c>
      <c r="B49" s="64" t="s">
        <v>30</v>
      </c>
      <c r="C49" s="39">
        <v>23315.835999999999</v>
      </c>
      <c r="D49" s="39"/>
      <c r="E49" s="35">
        <f t="shared" si="0"/>
        <v>-17460.095110679802</v>
      </c>
      <c r="F49" s="34">
        <f t="shared" si="1"/>
        <v>-17460</v>
      </c>
      <c r="G49" s="36">
        <f t="shared" si="2"/>
        <v>-0.16335471999627771</v>
      </c>
      <c r="H49" s="36">
        <f t="shared" si="3"/>
        <v>-0.16335471999627771</v>
      </c>
      <c r="I49" s="36"/>
      <c r="K49" s="36"/>
      <c r="L49" s="36"/>
      <c r="M49" s="36"/>
      <c r="N49" s="36"/>
      <c r="O49" s="36"/>
      <c r="P49" s="37">
        <f t="shared" si="4"/>
        <v>8297.3359999999993</v>
      </c>
      <c r="Q49" s="38"/>
      <c r="R49" s="38"/>
      <c r="S49" s="34"/>
      <c r="T49" s="34"/>
      <c r="U49" s="34"/>
    </row>
    <row r="50" spans="1:21" ht="12.95" customHeight="1" x14ac:dyDescent="0.2">
      <c r="A50" s="34" t="s">
        <v>27</v>
      </c>
      <c r="B50" s="64" t="s">
        <v>30</v>
      </c>
      <c r="C50" s="39">
        <v>23724.62</v>
      </c>
      <c r="D50" s="39"/>
      <c r="E50" s="35">
        <f t="shared" si="0"/>
        <v>-17222.087147804759</v>
      </c>
      <c r="F50" s="34">
        <f t="shared" si="1"/>
        <v>-17222</v>
      </c>
      <c r="G50" s="36">
        <f t="shared" si="2"/>
        <v>-0.14967830399837112</v>
      </c>
      <c r="H50" s="36">
        <f t="shared" si="3"/>
        <v>-0.14967830399837112</v>
      </c>
      <c r="I50" s="36"/>
      <c r="K50" s="36"/>
      <c r="L50" s="36"/>
      <c r="M50" s="36"/>
      <c r="N50" s="36"/>
      <c r="O50" s="36"/>
      <c r="P50" s="37">
        <f t="shared" si="4"/>
        <v>8706.119999999999</v>
      </c>
      <c r="Q50" s="38"/>
      <c r="R50" s="38"/>
      <c r="S50" s="34"/>
      <c r="T50" s="34"/>
      <c r="U50" s="34"/>
    </row>
    <row r="51" spans="1:21" ht="12.95" customHeight="1" x14ac:dyDescent="0.2">
      <c r="A51" s="34" t="s">
        <v>27</v>
      </c>
      <c r="B51" s="64" t="s">
        <v>31</v>
      </c>
      <c r="C51" s="39">
        <v>25566.862000000001</v>
      </c>
      <c r="D51" s="39"/>
      <c r="E51" s="35">
        <f t="shared" si="0"/>
        <v>-16149.471131662138</v>
      </c>
      <c r="F51" s="34">
        <f t="shared" si="1"/>
        <v>-16149.5</v>
      </c>
      <c r="G51" s="36">
        <f t="shared" si="2"/>
        <v>4.9582016003114404E-2</v>
      </c>
      <c r="H51" s="36">
        <f t="shared" si="3"/>
        <v>4.9582016003114404E-2</v>
      </c>
      <c r="I51" s="36"/>
      <c r="K51" s="36"/>
      <c r="L51" s="36"/>
      <c r="M51" s="36"/>
      <c r="N51" s="36"/>
      <c r="O51" s="36"/>
      <c r="P51" s="37">
        <f t="shared" si="4"/>
        <v>10548.362000000001</v>
      </c>
      <c r="Q51" s="38"/>
      <c r="R51" s="38"/>
      <c r="S51" s="34"/>
      <c r="T51" s="34"/>
      <c r="U51" s="34"/>
    </row>
    <row r="52" spans="1:21" ht="12.95" customHeight="1" x14ac:dyDescent="0.2">
      <c r="A52" s="34" t="s">
        <v>27</v>
      </c>
      <c r="B52" s="64" t="s">
        <v>30</v>
      </c>
      <c r="C52" s="39">
        <v>25893.749</v>
      </c>
      <c r="D52" s="39"/>
      <c r="E52" s="35">
        <f t="shared" si="0"/>
        <v>-15959.146390575565</v>
      </c>
      <c r="F52" s="34">
        <f t="shared" si="1"/>
        <v>-15959</v>
      </c>
      <c r="G52" s="36">
        <f t="shared" si="2"/>
        <v>-0.25142908799898578</v>
      </c>
      <c r="H52" s="36">
        <f t="shared" si="3"/>
        <v>-0.25142908799898578</v>
      </c>
      <c r="I52" s="36"/>
      <c r="K52" s="36"/>
      <c r="L52" s="36"/>
      <c r="M52" s="36"/>
      <c r="N52" s="36"/>
      <c r="O52" s="36"/>
      <c r="P52" s="37">
        <f t="shared" si="4"/>
        <v>10875.249</v>
      </c>
      <c r="Q52" s="38"/>
      <c r="R52" s="38"/>
      <c r="S52" s="34"/>
      <c r="T52" s="34"/>
      <c r="U52" s="34"/>
    </row>
    <row r="53" spans="1:21" ht="12.95" customHeight="1" x14ac:dyDescent="0.2">
      <c r="A53" s="34" t="s">
        <v>27</v>
      </c>
      <c r="B53" s="64" t="s">
        <v>30</v>
      </c>
      <c r="C53" s="39">
        <v>25912.710999999999</v>
      </c>
      <c r="D53" s="39"/>
      <c r="E53" s="35">
        <f t="shared" ref="E53:E84" si="5">+(C53-C$7)/C$8</f>
        <v>-15948.106068566787</v>
      </c>
      <c r="F53" s="34">
        <f t="shared" ref="F53:F84" si="6">ROUND(2*E53,0)/2</f>
        <v>-15948</v>
      </c>
      <c r="G53" s="36">
        <f t="shared" ref="G53:G84" si="7">+C53-(C$7+F53*C$8)</f>
        <v>-0.18217513599665835</v>
      </c>
      <c r="H53" s="36">
        <f t="shared" si="3"/>
        <v>-0.18217513599665835</v>
      </c>
      <c r="I53" s="36"/>
      <c r="K53" s="36"/>
      <c r="L53" s="36"/>
      <c r="M53" s="36"/>
      <c r="N53" s="36"/>
      <c r="O53" s="36"/>
      <c r="P53" s="37">
        <f t="shared" ref="P53:P84" si="8">+C53-15018.5</f>
        <v>10894.210999999999</v>
      </c>
      <c r="Q53" s="38"/>
      <c r="R53" s="38"/>
      <c r="S53" s="34"/>
      <c r="T53" s="34"/>
      <c r="U53" s="34"/>
    </row>
    <row r="54" spans="1:21" ht="12.95" customHeight="1" x14ac:dyDescent="0.2">
      <c r="A54" s="34" t="s">
        <v>27</v>
      </c>
      <c r="B54" s="64" t="s">
        <v>30</v>
      </c>
      <c r="C54" s="39">
        <v>26321.65</v>
      </c>
      <c r="D54" s="39"/>
      <c r="E54" s="35">
        <f t="shared" si="5"/>
        <v>-15710.00785941438</v>
      </c>
      <c r="F54" s="34">
        <f t="shared" si="6"/>
        <v>-15710</v>
      </c>
      <c r="G54" s="36">
        <f t="shared" si="7"/>
        <v>-1.3498719996277941E-2</v>
      </c>
      <c r="H54" s="36">
        <f t="shared" si="3"/>
        <v>-1.3498719996277941E-2</v>
      </c>
      <c r="I54" s="36"/>
      <c r="K54" s="36"/>
      <c r="L54" s="36"/>
      <c r="M54" s="36"/>
      <c r="N54" s="36"/>
      <c r="O54" s="36"/>
      <c r="P54" s="37">
        <f t="shared" si="8"/>
        <v>11303.150000000001</v>
      </c>
      <c r="Q54" s="38"/>
      <c r="R54" s="38"/>
      <c r="S54" s="34"/>
      <c r="T54" s="34"/>
      <c r="U54" s="34"/>
    </row>
    <row r="55" spans="1:21" ht="12.95" customHeight="1" x14ac:dyDescent="0.2">
      <c r="A55" s="66" t="s">
        <v>169</v>
      </c>
      <c r="B55" s="67" t="s">
        <v>30</v>
      </c>
      <c r="C55" s="68">
        <v>26414.298999999999</v>
      </c>
      <c r="D55" s="68" t="s">
        <v>65</v>
      </c>
      <c r="E55" s="35">
        <f t="shared" si="5"/>
        <v>-15656.064457147144</v>
      </c>
      <c r="F55" s="34">
        <f t="shared" si="6"/>
        <v>-15656</v>
      </c>
      <c r="G55" s="36">
        <f t="shared" si="7"/>
        <v>-0.11070659199685906</v>
      </c>
      <c r="H55" s="36">
        <f t="shared" si="3"/>
        <v>-0.11070659199685906</v>
      </c>
      <c r="I55" s="36"/>
      <c r="J55" s="36"/>
      <c r="L55" s="36"/>
      <c r="M55" s="36"/>
      <c r="N55" s="36">
        <f ca="1">+C$11+C$12*F55</f>
        <v>-0.20261815796030991</v>
      </c>
      <c r="O55" s="36"/>
      <c r="P55" s="37">
        <f t="shared" si="8"/>
        <v>11395.798999999999</v>
      </c>
      <c r="Q55" s="38"/>
      <c r="R55" s="38"/>
      <c r="S55" s="34"/>
      <c r="T55" s="34"/>
      <c r="U55" s="34"/>
    </row>
    <row r="56" spans="1:21" ht="12.95" customHeight="1" x14ac:dyDescent="0.2">
      <c r="A56" s="34" t="s">
        <v>14</v>
      </c>
      <c r="B56" s="64"/>
      <c r="C56" s="39">
        <v>26414.300999999999</v>
      </c>
      <c r="D56" s="39" t="s">
        <v>16</v>
      </c>
      <c r="E56" s="35">
        <f t="shared" si="5"/>
        <v>-15656.063292679049</v>
      </c>
      <c r="F56" s="34">
        <f t="shared" si="6"/>
        <v>-15656</v>
      </c>
      <c r="G56" s="36">
        <f t="shared" si="7"/>
        <v>-0.10870659199645161</v>
      </c>
      <c r="H56" s="36">
        <f t="shared" si="3"/>
        <v>-0.10870659199645161</v>
      </c>
      <c r="I56" s="36"/>
      <c r="J56" s="36"/>
      <c r="K56" s="36"/>
      <c r="L56" s="36"/>
      <c r="M56" s="36"/>
      <c r="N56" s="36"/>
      <c r="O56" s="36"/>
      <c r="P56" s="37">
        <f t="shared" si="8"/>
        <v>11395.800999999999</v>
      </c>
      <c r="Q56" s="38"/>
      <c r="R56" s="38"/>
      <c r="S56" s="34"/>
      <c r="T56" s="34"/>
      <c r="U56" s="34"/>
    </row>
    <row r="57" spans="1:21" ht="12.95" customHeight="1" x14ac:dyDescent="0.2">
      <c r="A57" s="34" t="s">
        <v>37</v>
      </c>
      <c r="B57" s="64"/>
      <c r="C57" s="69">
        <v>26546.553</v>
      </c>
      <c r="D57" s="40"/>
      <c r="E57" s="35">
        <f t="shared" si="5"/>
        <v>-15579.061675428497</v>
      </c>
      <c r="F57" s="34">
        <f t="shared" si="6"/>
        <v>-15579</v>
      </c>
      <c r="G57" s="36">
        <f t="shared" si="7"/>
        <v>-0.10592892799832043</v>
      </c>
      <c r="H57" s="36"/>
      <c r="I57" s="36">
        <f t="shared" ref="I57:I96" si="9">G57</f>
        <v>-0.10592892799832043</v>
      </c>
      <c r="J57" s="36"/>
      <c r="K57" s="36"/>
      <c r="L57" s="36"/>
      <c r="M57" s="36"/>
      <c r="N57" s="36"/>
      <c r="O57" s="36"/>
      <c r="P57" s="37">
        <f t="shared" si="8"/>
        <v>11528.053</v>
      </c>
      <c r="Q57" s="38"/>
      <c r="R57" s="38"/>
      <c r="S57" s="34"/>
      <c r="T57" s="34"/>
      <c r="U57" s="34"/>
    </row>
    <row r="58" spans="1:21" ht="12.95" customHeight="1" x14ac:dyDescent="0.2">
      <c r="A58" s="34" t="s">
        <v>37</v>
      </c>
      <c r="B58" s="64"/>
      <c r="C58" s="69">
        <v>27101.275000000001</v>
      </c>
      <c r="D58" s="40"/>
      <c r="E58" s="35">
        <f t="shared" si="5"/>
        <v>-15256.083640128752</v>
      </c>
      <c r="F58" s="34">
        <f t="shared" si="6"/>
        <v>-15256</v>
      </c>
      <c r="G58" s="36">
        <f t="shared" si="7"/>
        <v>-0.14365379199443851</v>
      </c>
      <c r="H58" s="36"/>
      <c r="I58" s="36">
        <f t="shared" si="9"/>
        <v>-0.14365379199443851</v>
      </c>
      <c r="J58" s="36"/>
      <c r="K58" s="36"/>
      <c r="L58" s="36"/>
      <c r="M58" s="36"/>
      <c r="N58" s="36"/>
      <c r="O58" s="36"/>
      <c r="P58" s="37">
        <f t="shared" si="8"/>
        <v>12082.775000000001</v>
      </c>
      <c r="Q58" s="38"/>
      <c r="R58" s="38"/>
      <c r="S58" s="34"/>
      <c r="T58" s="34"/>
      <c r="U58" s="34"/>
    </row>
    <row r="59" spans="1:21" ht="12.95" customHeight="1" x14ac:dyDescent="0.2">
      <c r="A59" s="34" t="s">
        <v>27</v>
      </c>
      <c r="B59" s="64" t="s">
        <v>30</v>
      </c>
      <c r="C59" s="69">
        <v>27360.757000000001</v>
      </c>
      <c r="D59" s="39"/>
      <c r="E59" s="35">
        <f t="shared" si="5"/>
        <v>-15105.004385014214</v>
      </c>
      <c r="F59" s="34">
        <f t="shared" si="6"/>
        <v>-15105</v>
      </c>
      <c r="G59" s="36">
        <f t="shared" si="7"/>
        <v>-7.5313599954824895E-3</v>
      </c>
      <c r="H59" s="36"/>
      <c r="I59" s="36">
        <f t="shared" si="9"/>
        <v>-7.5313599954824895E-3</v>
      </c>
      <c r="K59" s="36"/>
      <c r="L59" s="36"/>
      <c r="M59" s="36"/>
      <c r="N59" s="36"/>
      <c r="O59" s="36"/>
      <c r="P59" s="37">
        <f t="shared" si="8"/>
        <v>12342.257000000001</v>
      </c>
      <c r="Q59" s="38"/>
      <c r="R59" s="38"/>
      <c r="S59" s="34"/>
      <c r="T59" s="34"/>
      <c r="U59" s="34"/>
    </row>
    <row r="60" spans="1:21" ht="12.95" customHeight="1" x14ac:dyDescent="0.2">
      <c r="A60" s="34" t="s">
        <v>38</v>
      </c>
      <c r="B60" s="64"/>
      <c r="C60" s="69">
        <v>27367.482</v>
      </c>
      <c r="D60" s="40"/>
      <c r="E60" s="35">
        <f t="shared" si="5"/>
        <v>-15101.088861044747</v>
      </c>
      <c r="F60" s="34">
        <f t="shared" si="6"/>
        <v>-15101</v>
      </c>
      <c r="G60" s="36">
        <f t="shared" si="7"/>
        <v>-0.15262083199559129</v>
      </c>
      <c r="H60" s="36"/>
      <c r="I60" s="36">
        <f t="shared" si="9"/>
        <v>-0.15262083199559129</v>
      </c>
      <c r="J60" s="36"/>
      <c r="K60" s="36"/>
      <c r="L60" s="36"/>
      <c r="M60" s="36"/>
      <c r="N60" s="36"/>
      <c r="O60" s="36"/>
      <c r="P60" s="37">
        <f t="shared" si="8"/>
        <v>12348.982</v>
      </c>
      <c r="Q60" s="38"/>
      <c r="R60" s="38"/>
      <c r="S60" s="34"/>
      <c r="T60" s="34"/>
      <c r="U60" s="34"/>
    </row>
    <row r="61" spans="1:21" ht="12.95" customHeight="1" x14ac:dyDescent="0.2">
      <c r="A61" s="34" t="s">
        <v>37</v>
      </c>
      <c r="B61" s="64"/>
      <c r="C61" s="69">
        <v>27367.556</v>
      </c>
      <c r="D61" s="40"/>
      <c r="E61" s="35">
        <f t="shared" si="5"/>
        <v>-15101.045775725232</v>
      </c>
      <c r="F61" s="34">
        <f t="shared" si="6"/>
        <v>-15101</v>
      </c>
      <c r="G61" s="36">
        <f t="shared" si="7"/>
        <v>-7.8620831995067419E-2</v>
      </c>
      <c r="H61" s="36"/>
      <c r="I61" s="36">
        <f t="shared" si="9"/>
        <v>-7.8620831995067419E-2</v>
      </c>
      <c r="J61" s="36"/>
      <c r="K61" s="36"/>
      <c r="L61" s="36"/>
      <c r="M61" s="36"/>
      <c r="N61" s="36"/>
      <c r="O61" s="36"/>
      <c r="P61" s="37">
        <f t="shared" si="8"/>
        <v>12349.056</v>
      </c>
      <c r="Q61" s="38"/>
      <c r="R61" s="38"/>
      <c r="S61" s="34"/>
      <c r="T61" s="34"/>
      <c r="U61" s="34"/>
    </row>
    <row r="62" spans="1:21" ht="12.95" customHeight="1" x14ac:dyDescent="0.2">
      <c r="A62" s="34" t="s">
        <v>37</v>
      </c>
      <c r="B62" s="64"/>
      <c r="C62" s="69">
        <v>27386.362000000001</v>
      </c>
      <c r="D62" s="40"/>
      <c r="E62" s="35">
        <f t="shared" si="5"/>
        <v>-15090.096282227863</v>
      </c>
      <c r="F62" s="34">
        <f t="shared" si="6"/>
        <v>-15090</v>
      </c>
      <c r="G62" s="36">
        <f t="shared" si="7"/>
        <v>-0.16536687999541755</v>
      </c>
      <c r="H62" s="36"/>
      <c r="I62" s="36">
        <f t="shared" si="9"/>
        <v>-0.16536687999541755</v>
      </c>
      <c r="J62" s="36"/>
      <c r="K62" s="36"/>
      <c r="L62" s="36"/>
      <c r="M62" s="36"/>
      <c r="N62" s="36"/>
      <c r="O62" s="36"/>
      <c r="P62" s="37">
        <f t="shared" si="8"/>
        <v>12367.862000000001</v>
      </c>
      <c r="Q62" s="38"/>
      <c r="R62" s="38"/>
      <c r="S62" s="34"/>
      <c r="T62" s="34"/>
      <c r="U62" s="34"/>
    </row>
    <row r="63" spans="1:21" ht="12.95" customHeight="1" x14ac:dyDescent="0.2">
      <c r="A63" s="34" t="s">
        <v>37</v>
      </c>
      <c r="B63" s="64"/>
      <c r="C63" s="69">
        <v>27398.453000000001</v>
      </c>
      <c r="D63" s="40"/>
      <c r="E63" s="35">
        <f t="shared" si="5"/>
        <v>-15083.056490359488</v>
      </c>
      <c r="F63" s="34">
        <f t="shared" si="6"/>
        <v>-15083</v>
      </c>
      <c r="G63" s="36">
        <f t="shared" si="7"/>
        <v>-9.7023455997259589E-2</v>
      </c>
      <c r="H63" s="36"/>
      <c r="I63" s="36">
        <f t="shared" si="9"/>
        <v>-9.7023455997259589E-2</v>
      </c>
      <c r="J63" s="36"/>
      <c r="K63" s="36"/>
      <c r="L63" s="36"/>
      <c r="M63" s="36"/>
      <c r="N63" s="36"/>
      <c r="O63" s="36"/>
      <c r="P63" s="37">
        <f t="shared" si="8"/>
        <v>12379.953000000001</v>
      </c>
      <c r="Q63" s="38"/>
      <c r="R63" s="38"/>
      <c r="S63" s="34"/>
      <c r="T63" s="34"/>
      <c r="U63" s="34"/>
    </row>
    <row r="64" spans="1:21" ht="12.95" customHeight="1" x14ac:dyDescent="0.2">
      <c r="A64" s="34" t="s">
        <v>27</v>
      </c>
      <c r="B64" s="64" t="s">
        <v>30</v>
      </c>
      <c r="C64" s="69">
        <v>27453.519</v>
      </c>
      <c r="D64" s="39"/>
      <c r="E64" s="35">
        <f t="shared" si="5"/>
        <v>-15050.995190299611</v>
      </c>
      <c r="F64" s="34">
        <f t="shared" si="6"/>
        <v>-15051</v>
      </c>
      <c r="G64" s="36">
        <f t="shared" si="7"/>
        <v>8.2607680014916696E-3</v>
      </c>
      <c r="H64" s="36"/>
      <c r="I64" s="36">
        <f t="shared" si="9"/>
        <v>8.2607680014916696E-3</v>
      </c>
      <c r="K64" s="36"/>
      <c r="L64" s="36"/>
      <c r="M64" s="36"/>
      <c r="N64" s="36"/>
      <c r="O64" s="36"/>
      <c r="P64" s="37">
        <f t="shared" si="8"/>
        <v>12435.019</v>
      </c>
      <c r="Q64" s="38"/>
      <c r="R64" s="38"/>
      <c r="S64" s="34"/>
      <c r="T64" s="34"/>
      <c r="U64" s="34"/>
    </row>
    <row r="65" spans="1:21" ht="12.95" customHeight="1" x14ac:dyDescent="0.2">
      <c r="A65" s="34" t="s">
        <v>37</v>
      </c>
      <c r="B65" s="64"/>
      <c r="C65" s="69">
        <v>28054.582999999999</v>
      </c>
      <c r="D65" s="40"/>
      <c r="E65" s="35">
        <f t="shared" si="5"/>
        <v>-14701.03526477042</v>
      </c>
      <c r="F65" s="34">
        <f t="shared" si="6"/>
        <v>-14701</v>
      </c>
      <c r="G65" s="36">
        <f t="shared" si="7"/>
        <v>-6.0568031996808713E-2</v>
      </c>
      <c r="H65" s="36"/>
      <c r="I65" s="36">
        <f t="shared" si="9"/>
        <v>-6.0568031996808713E-2</v>
      </c>
      <c r="J65" s="36"/>
      <c r="K65" s="36"/>
      <c r="L65" s="36"/>
      <c r="M65" s="36"/>
      <c r="N65" s="36"/>
      <c r="O65" s="36"/>
      <c r="P65" s="37">
        <f t="shared" si="8"/>
        <v>13036.082999999999</v>
      </c>
      <c r="Q65" s="38"/>
      <c r="R65" s="38"/>
      <c r="S65" s="34"/>
      <c r="T65" s="34"/>
      <c r="U65" s="34"/>
    </row>
    <row r="66" spans="1:21" ht="12.95" customHeight="1" x14ac:dyDescent="0.2">
      <c r="A66" s="34" t="s">
        <v>27</v>
      </c>
      <c r="B66" s="64" t="s">
        <v>30</v>
      </c>
      <c r="C66" s="69">
        <v>28428.87</v>
      </c>
      <c r="D66" s="39"/>
      <c r="E66" s="35">
        <f t="shared" si="5"/>
        <v>-14483.112629832136</v>
      </c>
      <c r="F66" s="34">
        <f t="shared" si="6"/>
        <v>-14483</v>
      </c>
      <c r="G66" s="36">
        <f t="shared" si="7"/>
        <v>-0.19344425599774695</v>
      </c>
      <c r="H66" s="36"/>
      <c r="I66" s="36">
        <f t="shared" si="9"/>
        <v>-0.19344425599774695</v>
      </c>
      <c r="K66" s="36"/>
      <c r="L66" s="36"/>
      <c r="M66" s="36"/>
      <c r="N66" s="36"/>
      <c r="O66" s="36"/>
      <c r="P66" s="37">
        <f t="shared" si="8"/>
        <v>13410.369999999999</v>
      </c>
      <c r="Q66" s="38"/>
      <c r="R66" s="38"/>
      <c r="S66" s="34"/>
      <c r="T66" s="34"/>
      <c r="U66" s="34"/>
    </row>
    <row r="67" spans="1:21" ht="12.95" customHeight="1" x14ac:dyDescent="0.2">
      <c r="A67" s="34" t="s">
        <v>27</v>
      </c>
      <c r="B67" s="64" t="s">
        <v>30</v>
      </c>
      <c r="C67" s="69">
        <v>28447.821</v>
      </c>
      <c r="D67" s="39"/>
      <c r="E67" s="35">
        <f t="shared" si="5"/>
        <v>-14472.078712397879</v>
      </c>
      <c r="F67" s="34">
        <f t="shared" si="6"/>
        <v>-14472</v>
      </c>
      <c r="G67" s="36">
        <f t="shared" si="7"/>
        <v>-0.13519030399766052</v>
      </c>
      <c r="H67" s="36"/>
      <c r="I67" s="36">
        <f t="shared" si="9"/>
        <v>-0.13519030399766052</v>
      </c>
      <c r="K67" s="36"/>
      <c r="L67" s="36"/>
      <c r="M67" s="36"/>
      <c r="N67" s="36"/>
      <c r="O67" s="36"/>
      <c r="P67" s="37">
        <f t="shared" si="8"/>
        <v>13429.321</v>
      </c>
      <c r="Q67" s="38"/>
      <c r="R67" s="38"/>
      <c r="S67" s="34"/>
      <c r="T67" s="34"/>
      <c r="U67" s="34"/>
    </row>
    <row r="68" spans="1:21" ht="12.95" customHeight="1" x14ac:dyDescent="0.2">
      <c r="A68" s="34" t="s">
        <v>37</v>
      </c>
      <c r="B68" s="64"/>
      <c r="C68" s="69">
        <v>28784.495999999999</v>
      </c>
      <c r="D68" s="40"/>
      <c r="E68" s="35">
        <f t="shared" si="5"/>
        <v>-14276.055064454333</v>
      </c>
      <c r="F68" s="34">
        <f t="shared" si="6"/>
        <v>-14276</v>
      </c>
      <c r="G68" s="36">
        <f t="shared" si="7"/>
        <v>-9.45744319978985E-2</v>
      </c>
      <c r="H68" s="36"/>
      <c r="I68" s="36">
        <f t="shared" si="9"/>
        <v>-9.45744319978985E-2</v>
      </c>
      <c r="J68" s="36"/>
      <c r="K68" s="36"/>
      <c r="L68" s="36"/>
      <c r="M68" s="36"/>
      <c r="N68" s="36"/>
      <c r="O68" s="36"/>
      <c r="P68" s="37">
        <f t="shared" si="8"/>
        <v>13765.995999999999</v>
      </c>
      <c r="Q68" s="38"/>
      <c r="R68" s="38"/>
      <c r="S68" s="34"/>
      <c r="T68" s="34"/>
      <c r="U68" s="34"/>
    </row>
    <row r="69" spans="1:21" ht="12.95" customHeight="1" x14ac:dyDescent="0.2">
      <c r="A69" s="34" t="s">
        <v>37</v>
      </c>
      <c r="B69" s="64"/>
      <c r="C69" s="69">
        <v>29167.513999999999</v>
      </c>
      <c r="D69" s="40"/>
      <c r="E69" s="35">
        <f t="shared" si="5"/>
        <v>-14053.048944047288</v>
      </c>
      <c r="F69" s="34">
        <f t="shared" si="6"/>
        <v>-14053</v>
      </c>
      <c r="G69" s="36">
        <f t="shared" si="7"/>
        <v>-8.4062495996477082E-2</v>
      </c>
      <c r="H69" s="36"/>
      <c r="I69" s="36">
        <f t="shared" si="9"/>
        <v>-8.4062495996477082E-2</v>
      </c>
      <c r="J69" s="36"/>
      <c r="K69" s="36"/>
      <c r="L69" s="36"/>
      <c r="M69" s="36"/>
      <c r="N69" s="36"/>
      <c r="O69" s="36"/>
      <c r="P69" s="37">
        <f t="shared" si="8"/>
        <v>14149.013999999999</v>
      </c>
      <c r="Q69" s="38"/>
      <c r="R69" s="38"/>
      <c r="S69" s="34"/>
      <c r="T69" s="34"/>
      <c r="U69" s="34"/>
    </row>
    <row r="70" spans="1:21" ht="12.95" customHeight="1" x14ac:dyDescent="0.2">
      <c r="A70" s="34" t="s">
        <v>37</v>
      </c>
      <c r="B70" s="64"/>
      <c r="C70" s="69">
        <v>29167.563999999998</v>
      </c>
      <c r="D70" s="40"/>
      <c r="E70" s="35">
        <f t="shared" si="5"/>
        <v>-14053.019832344913</v>
      </c>
      <c r="F70" s="34">
        <f t="shared" si="6"/>
        <v>-14053</v>
      </c>
      <c r="G70" s="36">
        <f t="shared" si="7"/>
        <v>-3.4062495997204678E-2</v>
      </c>
      <c r="H70" s="36"/>
      <c r="I70" s="36">
        <f t="shared" si="9"/>
        <v>-3.4062495997204678E-2</v>
      </c>
      <c r="J70" s="36"/>
      <c r="K70" s="36"/>
      <c r="L70" s="36"/>
      <c r="M70" s="36"/>
      <c r="N70" s="36"/>
      <c r="O70" s="36"/>
      <c r="P70" s="37">
        <f t="shared" si="8"/>
        <v>14149.063999999998</v>
      </c>
      <c r="Q70" s="38"/>
      <c r="R70" s="38"/>
      <c r="S70" s="34"/>
      <c r="T70" s="34"/>
      <c r="U70" s="34"/>
    </row>
    <row r="71" spans="1:21" ht="12.95" customHeight="1" x14ac:dyDescent="0.2">
      <c r="A71" s="34" t="s">
        <v>27</v>
      </c>
      <c r="B71" s="64" t="s">
        <v>30</v>
      </c>
      <c r="C71" s="69">
        <v>29871.591</v>
      </c>
      <c r="D71" s="39"/>
      <c r="E71" s="35">
        <f t="shared" si="5"/>
        <v>-13643.111342582524</v>
      </c>
      <c r="F71" s="34">
        <f t="shared" si="6"/>
        <v>-13643</v>
      </c>
      <c r="G71" s="36">
        <f t="shared" si="7"/>
        <v>-0.19123337599739898</v>
      </c>
      <c r="H71" s="36"/>
      <c r="I71" s="36">
        <f t="shared" si="9"/>
        <v>-0.19123337599739898</v>
      </c>
      <c r="K71" s="36"/>
      <c r="L71" s="36"/>
      <c r="M71" s="36"/>
      <c r="N71" s="36"/>
      <c r="O71" s="36"/>
      <c r="P71" s="37">
        <f t="shared" si="8"/>
        <v>14853.091</v>
      </c>
      <c r="Q71" s="38"/>
      <c r="R71" s="38"/>
      <c r="S71" s="34"/>
      <c r="T71" s="34"/>
      <c r="U71" s="34"/>
    </row>
    <row r="72" spans="1:21" ht="12.95" customHeight="1" x14ac:dyDescent="0.2">
      <c r="A72" s="34" t="s">
        <v>27</v>
      </c>
      <c r="B72" s="64" t="s">
        <v>30</v>
      </c>
      <c r="C72" s="69">
        <v>29883.832999999999</v>
      </c>
      <c r="D72" s="39"/>
      <c r="E72" s="35">
        <f t="shared" si="5"/>
        <v>-13635.983633372976</v>
      </c>
      <c r="F72" s="34">
        <f t="shared" si="6"/>
        <v>-13636</v>
      </c>
      <c r="G72" s="36">
        <f t="shared" si="7"/>
        <v>2.8110048002417898E-2</v>
      </c>
      <c r="H72" s="36"/>
      <c r="I72" s="36">
        <f t="shared" si="9"/>
        <v>2.8110048002417898E-2</v>
      </c>
      <c r="K72" s="36"/>
      <c r="L72" s="36"/>
      <c r="M72" s="36"/>
      <c r="N72" s="36"/>
      <c r="O72" s="36"/>
      <c r="P72" s="37">
        <f t="shared" si="8"/>
        <v>14865.332999999999</v>
      </c>
      <c r="Q72" s="38"/>
      <c r="R72" s="38"/>
      <c r="S72" s="34"/>
      <c r="T72" s="34"/>
      <c r="U72" s="34"/>
    </row>
    <row r="73" spans="1:21" ht="12.95" customHeight="1" x14ac:dyDescent="0.2">
      <c r="A73" s="34" t="s">
        <v>36</v>
      </c>
      <c r="B73" s="64"/>
      <c r="C73" s="69">
        <v>29883.832999999999</v>
      </c>
      <c r="D73" s="40"/>
      <c r="E73" s="35">
        <f t="shared" si="5"/>
        <v>-13635.983633372976</v>
      </c>
      <c r="F73" s="34">
        <f t="shared" si="6"/>
        <v>-13636</v>
      </c>
      <c r="G73" s="36">
        <f t="shared" si="7"/>
        <v>2.8110048002417898E-2</v>
      </c>
      <c r="H73" s="36"/>
      <c r="I73" s="36">
        <f t="shared" si="9"/>
        <v>2.8110048002417898E-2</v>
      </c>
      <c r="J73" s="36"/>
      <c r="K73" s="36"/>
      <c r="L73" s="36"/>
      <c r="M73" s="36"/>
      <c r="N73" s="36"/>
      <c r="O73" s="36"/>
      <c r="P73" s="37">
        <f t="shared" si="8"/>
        <v>14865.332999999999</v>
      </c>
      <c r="Q73" s="38"/>
      <c r="R73" s="38"/>
      <c r="S73" s="34"/>
      <c r="T73" s="34"/>
      <c r="U73" s="34"/>
    </row>
    <row r="74" spans="1:21" ht="12.95" customHeight="1" x14ac:dyDescent="0.2">
      <c r="A74" s="34" t="s">
        <v>27</v>
      </c>
      <c r="B74" s="64" t="s">
        <v>30</v>
      </c>
      <c r="C74" s="69">
        <v>29907.828000000001</v>
      </c>
      <c r="D74" s="39"/>
      <c r="E74" s="35">
        <f t="shared" si="5"/>
        <v>-13622.012927403106</v>
      </c>
      <c r="F74" s="34">
        <f t="shared" si="6"/>
        <v>-13622</v>
      </c>
      <c r="G74" s="36">
        <f t="shared" si="7"/>
        <v>-2.2203103995707352E-2</v>
      </c>
      <c r="H74" s="36"/>
      <c r="I74" s="36">
        <f t="shared" si="9"/>
        <v>-2.2203103995707352E-2</v>
      </c>
      <c r="K74" s="36"/>
      <c r="L74" s="36"/>
      <c r="M74" s="36"/>
      <c r="N74" s="36"/>
      <c r="O74" s="36"/>
      <c r="P74" s="37">
        <f t="shared" si="8"/>
        <v>14889.328000000001</v>
      </c>
      <c r="Q74" s="38"/>
      <c r="R74" s="38"/>
      <c r="S74" s="34"/>
      <c r="T74" s="34"/>
      <c r="U74" s="34"/>
    </row>
    <row r="75" spans="1:21" ht="12.95" customHeight="1" x14ac:dyDescent="0.2">
      <c r="A75" s="34" t="s">
        <v>27</v>
      </c>
      <c r="B75" s="64" t="s">
        <v>30</v>
      </c>
      <c r="C75" s="69">
        <v>30371.505000000001</v>
      </c>
      <c r="D75" s="39"/>
      <c r="E75" s="35">
        <f t="shared" si="5"/>
        <v>-13352.044390958405</v>
      </c>
      <c r="F75" s="34">
        <f t="shared" si="6"/>
        <v>-13352</v>
      </c>
      <c r="G75" s="36">
        <f t="shared" si="7"/>
        <v>-7.6242463997914456E-2</v>
      </c>
      <c r="H75" s="36"/>
      <c r="I75" s="36">
        <f t="shared" si="9"/>
        <v>-7.6242463997914456E-2</v>
      </c>
      <c r="K75" s="36"/>
      <c r="L75" s="36"/>
      <c r="M75" s="36"/>
      <c r="N75" s="36"/>
      <c r="O75" s="36"/>
      <c r="P75" s="37">
        <f t="shared" si="8"/>
        <v>15353.005000000001</v>
      </c>
      <c r="Q75" s="38"/>
      <c r="R75" s="38"/>
      <c r="S75" s="34"/>
      <c r="T75" s="34"/>
      <c r="U75" s="34"/>
    </row>
    <row r="76" spans="1:21" ht="12.95" customHeight="1" x14ac:dyDescent="0.2">
      <c r="A76" s="34" t="s">
        <v>38</v>
      </c>
      <c r="B76" s="64"/>
      <c r="C76" s="69">
        <v>30378.351999999999</v>
      </c>
      <c r="D76" s="40"/>
      <c r="E76" s="35">
        <f t="shared" si="5"/>
        <v>-13348.057834435143</v>
      </c>
      <c r="F76" s="34">
        <f t="shared" si="6"/>
        <v>-13348</v>
      </c>
      <c r="G76" s="36">
        <f t="shared" si="7"/>
        <v>-9.9331935998634435E-2</v>
      </c>
      <c r="H76" s="36"/>
      <c r="I76" s="36">
        <f t="shared" si="9"/>
        <v>-9.9331935998634435E-2</v>
      </c>
      <c r="J76" s="36"/>
      <c r="K76" s="36"/>
      <c r="L76" s="36"/>
      <c r="M76" s="36"/>
      <c r="N76" s="36"/>
      <c r="O76" s="36"/>
      <c r="P76" s="37">
        <f t="shared" si="8"/>
        <v>15359.851999999999</v>
      </c>
      <c r="Q76" s="38"/>
      <c r="R76" s="38"/>
      <c r="S76" s="34"/>
      <c r="T76" s="34"/>
      <c r="U76" s="34"/>
    </row>
    <row r="77" spans="1:21" ht="12.95" customHeight="1" x14ac:dyDescent="0.2">
      <c r="A77" s="34" t="s">
        <v>27</v>
      </c>
      <c r="B77" s="64" t="s">
        <v>30</v>
      </c>
      <c r="C77" s="69">
        <v>30730.550999999999</v>
      </c>
      <c r="D77" s="39"/>
      <c r="E77" s="35">
        <f t="shared" si="5"/>
        <v>-13142.995585138136</v>
      </c>
      <c r="F77" s="34">
        <f t="shared" si="6"/>
        <v>-13143</v>
      </c>
      <c r="G77" s="36">
        <f t="shared" si="7"/>
        <v>7.5826240026799496E-3</v>
      </c>
      <c r="H77" s="36"/>
      <c r="I77" s="36">
        <f t="shared" si="9"/>
        <v>7.5826240026799496E-3</v>
      </c>
      <c r="K77" s="36"/>
      <c r="L77" s="36"/>
      <c r="M77" s="36"/>
      <c r="N77" s="36"/>
      <c r="O77" s="36"/>
      <c r="P77" s="37">
        <f t="shared" si="8"/>
        <v>15712.050999999999</v>
      </c>
      <c r="Q77" s="38"/>
      <c r="R77" s="38"/>
      <c r="S77" s="34"/>
      <c r="T77" s="34"/>
      <c r="U77" s="34"/>
    </row>
    <row r="78" spans="1:21" ht="12.95" customHeight="1" x14ac:dyDescent="0.2">
      <c r="A78" s="34" t="s">
        <v>27</v>
      </c>
      <c r="B78" s="64" t="s">
        <v>30</v>
      </c>
      <c r="C78" s="69">
        <v>30730.556</v>
      </c>
      <c r="D78" s="39"/>
      <c r="E78" s="35">
        <f t="shared" si="5"/>
        <v>-13142.992673967898</v>
      </c>
      <c r="F78" s="34">
        <f t="shared" si="6"/>
        <v>-13143</v>
      </c>
      <c r="G78" s="36">
        <f t="shared" si="7"/>
        <v>1.2582624003698584E-2</v>
      </c>
      <c r="H78" s="36"/>
      <c r="I78" s="36">
        <f t="shared" si="9"/>
        <v>1.2582624003698584E-2</v>
      </c>
      <c r="K78" s="36"/>
      <c r="L78" s="36"/>
      <c r="M78" s="36"/>
      <c r="N78" s="36"/>
      <c r="O78" s="36"/>
      <c r="P78" s="37">
        <f t="shared" si="8"/>
        <v>15712.056</v>
      </c>
      <c r="Q78" s="38"/>
      <c r="R78" s="38"/>
      <c r="S78" s="34"/>
      <c r="T78" s="34"/>
      <c r="U78" s="34"/>
    </row>
    <row r="79" spans="1:21" ht="12.95" customHeight="1" x14ac:dyDescent="0.2">
      <c r="A79" s="34" t="s">
        <v>36</v>
      </c>
      <c r="B79" s="64"/>
      <c r="C79" s="69">
        <v>31089.556</v>
      </c>
      <c r="D79" s="40"/>
      <c r="E79" s="35">
        <f t="shared" si="5"/>
        <v>-12933.970650913814</v>
      </c>
      <c r="F79" s="34">
        <f t="shared" si="6"/>
        <v>-12934</v>
      </c>
      <c r="G79" s="36">
        <f t="shared" si="7"/>
        <v>5.0407712002197513E-2</v>
      </c>
      <c r="H79" s="36"/>
      <c r="I79" s="36">
        <f t="shared" si="9"/>
        <v>5.0407712002197513E-2</v>
      </c>
      <c r="J79" s="36"/>
      <c r="K79" s="36"/>
      <c r="L79" s="36"/>
      <c r="M79" s="36"/>
      <c r="N79" s="36"/>
      <c r="O79" s="36"/>
      <c r="P79" s="37">
        <f t="shared" si="8"/>
        <v>16071.056</v>
      </c>
      <c r="Q79" s="38"/>
      <c r="R79" s="38"/>
      <c r="S79" s="34"/>
      <c r="T79" s="34"/>
      <c r="U79" s="34"/>
    </row>
    <row r="80" spans="1:21" ht="12.95" customHeight="1" x14ac:dyDescent="0.2">
      <c r="A80" s="34" t="s">
        <v>27</v>
      </c>
      <c r="B80" s="64" t="s">
        <v>30</v>
      </c>
      <c r="C80" s="69">
        <v>31429.61</v>
      </c>
      <c r="D80" s="39"/>
      <c r="E80" s="35">
        <f t="shared" si="5"/>
        <v>-12735.979634123751</v>
      </c>
      <c r="F80" s="34">
        <f t="shared" si="6"/>
        <v>-12736</v>
      </c>
      <c r="G80" s="36">
        <f t="shared" si="7"/>
        <v>3.4978848001628648E-2</v>
      </c>
      <c r="H80" s="36"/>
      <c r="I80" s="36">
        <f t="shared" si="9"/>
        <v>3.4978848001628648E-2</v>
      </c>
      <c r="K80" s="36"/>
      <c r="L80" s="36"/>
      <c r="M80" s="36"/>
      <c r="N80" s="36"/>
      <c r="O80" s="36"/>
      <c r="P80" s="37">
        <f t="shared" si="8"/>
        <v>16411.11</v>
      </c>
      <c r="Q80" s="38"/>
      <c r="R80" s="38"/>
      <c r="S80" s="34"/>
      <c r="T80" s="34"/>
      <c r="U80" s="34"/>
    </row>
    <row r="81" spans="1:21" ht="12.95" customHeight="1" x14ac:dyDescent="0.2">
      <c r="A81" s="34" t="s">
        <v>27</v>
      </c>
      <c r="B81" s="64" t="s">
        <v>30</v>
      </c>
      <c r="C81" s="69">
        <v>31812.541000000001</v>
      </c>
      <c r="D81" s="39"/>
      <c r="E81" s="35">
        <f t="shared" si="5"/>
        <v>-12513.024168078839</v>
      </c>
      <c r="F81" s="34">
        <f t="shared" si="6"/>
        <v>-12513</v>
      </c>
      <c r="G81" s="36">
        <f t="shared" si="7"/>
        <v>-4.1509215996484272E-2</v>
      </c>
      <c r="H81" s="36"/>
      <c r="I81" s="36">
        <f t="shared" si="9"/>
        <v>-4.1509215996484272E-2</v>
      </c>
      <c r="K81" s="36"/>
      <c r="L81" s="36"/>
      <c r="M81" s="36"/>
      <c r="N81" s="36"/>
      <c r="O81" s="36"/>
      <c r="P81" s="37">
        <f t="shared" si="8"/>
        <v>16794.041000000001</v>
      </c>
      <c r="Q81" s="38"/>
      <c r="R81" s="38"/>
      <c r="S81" s="34"/>
      <c r="T81" s="34"/>
      <c r="U81" s="34"/>
    </row>
    <row r="82" spans="1:21" ht="12.95" customHeight="1" x14ac:dyDescent="0.2">
      <c r="A82" s="34" t="s">
        <v>38</v>
      </c>
      <c r="B82" s="64"/>
      <c r="C82" s="69">
        <v>32420.571</v>
      </c>
      <c r="D82" s="40"/>
      <c r="E82" s="35">
        <f t="shared" si="5"/>
        <v>-12159.008400174733</v>
      </c>
      <c r="F82" s="34">
        <f t="shared" si="6"/>
        <v>-12159</v>
      </c>
      <c r="G82" s="36">
        <f t="shared" si="7"/>
        <v>-1.4427487996726995E-2</v>
      </c>
      <c r="H82" s="36"/>
      <c r="I82" s="36">
        <f t="shared" si="9"/>
        <v>-1.4427487996726995E-2</v>
      </c>
      <c r="J82" s="36"/>
      <c r="K82" s="36"/>
      <c r="L82" s="36"/>
      <c r="M82" s="36"/>
      <c r="N82" s="36"/>
      <c r="O82" s="36"/>
      <c r="P82" s="37">
        <f t="shared" si="8"/>
        <v>17402.071</v>
      </c>
      <c r="Q82" s="38"/>
      <c r="R82" s="38"/>
      <c r="S82" s="34"/>
      <c r="T82" s="34"/>
      <c r="U82" s="34"/>
    </row>
    <row r="83" spans="1:21" ht="12.95" customHeight="1" x14ac:dyDescent="0.2">
      <c r="A83" s="34" t="s">
        <v>39</v>
      </c>
      <c r="B83" s="64"/>
      <c r="C83" s="69">
        <v>33157.410000000003</v>
      </c>
      <c r="D83" s="40"/>
      <c r="E83" s="35">
        <f t="shared" si="5"/>
        <v>-11729.995646845628</v>
      </c>
      <c r="F83" s="34">
        <f t="shared" si="6"/>
        <v>-11730</v>
      </c>
      <c r="G83" s="36">
        <f t="shared" si="7"/>
        <v>7.47664000664372E-3</v>
      </c>
      <c r="H83" s="36"/>
      <c r="I83" s="36">
        <f t="shared" si="9"/>
        <v>7.47664000664372E-3</v>
      </c>
      <c r="J83" s="36"/>
      <c r="K83" s="36"/>
      <c r="L83" s="36"/>
      <c r="M83" s="36"/>
      <c r="N83" s="36">
        <f t="shared" ref="N83:N96" ca="1" si="10">+C$11+C$12*F83</f>
        <v>-0.15459427586754354</v>
      </c>
      <c r="O83" s="36"/>
      <c r="P83" s="37">
        <f t="shared" si="8"/>
        <v>18138.910000000003</v>
      </c>
      <c r="Q83" s="38"/>
      <c r="R83" s="38"/>
      <c r="S83" s="34"/>
      <c r="T83" s="34"/>
      <c r="U83" s="34"/>
    </row>
    <row r="84" spans="1:21" ht="12.95" customHeight="1" x14ac:dyDescent="0.2">
      <c r="A84" s="34" t="s">
        <v>39</v>
      </c>
      <c r="B84" s="64"/>
      <c r="C84" s="69">
        <v>33181.46</v>
      </c>
      <c r="D84" s="40"/>
      <c r="E84" s="35">
        <f t="shared" si="5"/>
        <v>-11715.992918003149</v>
      </c>
      <c r="F84" s="34">
        <f t="shared" si="6"/>
        <v>-11716</v>
      </c>
      <c r="G84" s="36">
        <f t="shared" si="7"/>
        <v>1.2163487997895572E-2</v>
      </c>
      <c r="H84" s="36"/>
      <c r="I84" s="36">
        <f t="shared" si="9"/>
        <v>1.2163487997895572E-2</v>
      </c>
      <c r="J84" s="36"/>
      <c r="K84" s="36"/>
      <c r="L84" s="36"/>
      <c r="M84" s="36"/>
      <c r="N84" s="36">
        <f t="shared" ca="1" si="10"/>
        <v>-0.15442302412294376</v>
      </c>
      <c r="O84" s="36"/>
      <c r="P84" s="37">
        <f t="shared" si="8"/>
        <v>18162.96</v>
      </c>
      <c r="Q84" s="38"/>
      <c r="R84" s="38"/>
      <c r="S84" s="34"/>
      <c r="T84" s="34"/>
      <c r="U84" s="34"/>
    </row>
    <row r="85" spans="1:21" ht="12.95" customHeight="1" x14ac:dyDescent="0.2">
      <c r="A85" s="34" t="s">
        <v>38</v>
      </c>
      <c r="B85" s="64"/>
      <c r="C85" s="69">
        <v>33947.495999999999</v>
      </c>
      <c r="D85" s="40"/>
      <c r="E85" s="35">
        <f t="shared" ref="E85:E115" si="11">+(C85-C$7)/C$8</f>
        <v>-11269.98067718906</v>
      </c>
      <c r="F85" s="34">
        <f t="shared" ref="F85:F119" si="12">ROUND(2*E85,0)/2</f>
        <v>-11270</v>
      </c>
      <c r="G85" s="36">
        <f t="shared" ref="G85:G115" si="13">+C85-(C$7+F85*C$8)</f>
        <v>3.3187360000738408E-2</v>
      </c>
      <c r="H85" s="36"/>
      <c r="I85" s="36">
        <f t="shared" si="9"/>
        <v>3.3187360000738408E-2</v>
      </c>
      <c r="J85" s="36"/>
      <c r="K85" s="36"/>
      <c r="L85" s="36"/>
      <c r="M85" s="36"/>
      <c r="N85" s="36">
        <f t="shared" ca="1" si="10"/>
        <v>-0.14896743283069369</v>
      </c>
      <c r="O85" s="36"/>
      <c r="P85" s="37">
        <f t="shared" ref="P85:P115" si="14">+C85-15018.5</f>
        <v>18928.995999999999</v>
      </c>
      <c r="Q85" s="38"/>
      <c r="R85" s="38"/>
      <c r="S85" s="34"/>
      <c r="T85" s="34"/>
      <c r="U85" s="34"/>
    </row>
    <row r="86" spans="1:21" ht="12.95" customHeight="1" x14ac:dyDescent="0.2">
      <c r="A86" s="34" t="s">
        <v>39</v>
      </c>
      <c r="B86" s="64"/>
      <c r="C86" s="69">
        <v>34281.413</v>
      </c>
      <c r="D86" s="40"/>
      <c r="E86" s="35">
        <f t="shared" si="11"/>
        <v>-11075.562830748529</v>
      </c>
      <c r="F86" s="34">
        <f t="shared" si="12"/>
        <v>-11075.5</v>
      </c>
      <c r="G86" s="36">
        <f t="shared" si="13"/>
        <v>-0.10791321599390358</v>
      </c>
      <c r="H86" s="36"/>
      <c r="I86" s="36">
        <f t="shared" si="9"/>
        <v>-0.10791321599390358</v>
      </c>
      <c r="J86" s="36"/>
      <c r="K86" s="36"/>
      <c r="L86" s="36"/>
      <c r="M86" s="36"/>
      <c r="N86" s="36">
        <f t="shared" ca="1" si="10"/>
        <v>-0.14658825680750392</v>
      </c>
      <c r="O86" s="36"/>
      <c r="P86" s="37">
        <f t="shared" si="14"/>
        <v>19262.913</v>
      </c>
      <c r="Q86" s="38"/>
      <c r="R86" s="38"/>
      <c r="S86" s="34"/>
      <c r="T86" s="34"/>
      <c r="U86" s="34"/>
    </row>
    <row r="87" spans="1:21" ht="12.95" customHeight="1" x14ac:dyDescent="0.2">
      <c r="A87" s="34" t="s">
        <v>38</v>
      </c>
      <c r="B87" s="64"/>
      <c r="C87" s="69">
        <v>34342.519</v>
      </c>
      <c r="D87" s="40"/>
      <c r="E87" s="35">
        <f t="shared" si="11"/>
        <v>-11039.984837041724</v>
      </c>
      <c r="F87" s="34">
        <f t="shared" si="12"/>
        <v>-11040</v>
      </c>
      <c r="G87" s="36">
        <f t="shared" si="13"/>
        <v>2.6042720004625153E-2</v>
      </c>
      <c r="H87" s="36"/>
      <c r="I87" s="36">
        <f t="shared" si="9"/>
        <v>2.6042720004625153E-2</v>
      </c>
      <c r="J87" s="36"/>
      <c r="K87" s="36"/>
      <c r="L87" s="36"/>
      <c r="M87" s="36"/>
      <c r="N87" s="36">
        <f t="shared" ca="1" si="10"/>
        <v>-0.14615401131226877</v>
      </c>
      <c r="O87" s="36"/>
      <c r="P87" s="37">
        <f t="shared" si="14"/>
        <v>19324.019</v>
      </c>
      <c r="Q87" s="38"/>
      <c r="R87" s="38"/>
      <c r="S87" s="34"/>
      <c r="T87" s="34"/>
      <c r="U87" s="34"/>
    </row>
    <row r="88" spans="1:21" ht="12.95" customHeight="1" x14ac:dyDescent="0.2">
      <c r="A88" s="34" t="s">
        <v>38</v>
      </c>
      <c r="B88" s="64"/>
      <c r="C88" s="69">
        <v>34392.33</v>
      </c>
      <c r="D88" s="40"/>
      <c r="E88" s="35">
        <f t="shared" si="11"/>
        <v>-11010.983176901482</v>
      </c>
      <c r="F88" s="34">
        <f t="shared" si="12"/>
        <v>-11011</v>
      </c>
      <c r="G88" s="36">
        <f t="shared" si="13"/>
        <v>2.8894048009533435E-2</v>
      </c>
      <c r="H88" s="36"/>
      <c r="I88" s="36">
        <f t="shared" si="9"/>
        <v>2.8894048009533435E-2</v>
      </c>
      <c r="J88" s="36"/>
      <c r="K88" s="36"/>
      <c r="L88" s="36"/>
      <c r="M88" s="36"/>
      <c r="N88" s="36">
        <f t="shared" ca="1" si="10"/>
        <v>-0.1457992755555978</v>
      </c>
      <c r="O88" s="36"/>
      <c r="P88" s="37">
        <f t="shared" si="14"/>
        <v>19373.830000000002</v>
      </c>
      <c r="Q88" s="38"/>
      <c r="R88" s="38"/>
      <c r="S88" s="34"/>
      <c r="T88" s="34"/>
      <c r="U88" s="34"/>
    </row>
    <row r="89" spans="1:21" ht="12.95" customHeight="1" x14ac:dyDescent="0.2">
      <c r="A89" s="34" t="s">
        <v>38</v>
      </c>
      <c r="B89" s="64"/>
      <c r="C89" s="69">
        <v>34775.332000000002</v>
      </c>
      <c r="D89" s="40"/>
      <c r="E89" s="35">
        <f t="shared" si="11"/>
        <v>-10787.986372239196</v>
      </c>
      <c r="F89" s="34">
        <f t="shared" si="12"/>
        <v>-10788</v>
      </c>
      <c r="G89" s="36">
        <f t="shared" si="13"/>
        <v>2.3405984007695224E-2</v>
      </c>
      <c r="H89" s="36"/>
      <c r="I89" s="36">
        <f t="shared" si="9"/>
        <v>2.3405984007695224E-2</v>
      </c>
      <c r="J89" s="36"/>
      <c r="K89" s="36"/>
      <c r="L89" s="36"/>
      <c r="M89" s="36"/>
      <c r="N89" s="36">
        <f t="shared" ca="1" si="10"/>
        <v>-0.14307147990947275</v>
      </c>
      <c r="O89" s="36"/>
      <c r="P89" s="37">
        <f t="shared" si="14"/>
        <v>19756.832000000002</v>
      </c>
      <c r="Q89" s="38"/>
      <c r="R89" s="38"/>
      <c r="S89" s="34"/>
      <c r="T89" s="34"/>
      <c r="U89" s="34"/>
    </row>
    <row r="90" spans="1:21" ht="12.95" customHeight="1" x14ac:dyDescent="0.2">
      <c r="A90" s="34" t="s">
        <v>38</v>
      </c>
      <c r="B90" s="64"/>
      <c r="C90" s="69">
        <v>34986.542999999998</v>
      </c>
      <c r="D90" s="40"/>
      <c r="E90" s="35">
        <f t="shared" si="11"/>
        <v>-10665.012136831745</v>
      </c>
      <c r="F90" s="34">
        <f t="shared" si="12"/>
        <v>-10665</v>
      </c>
      <c r="G90" s="36">
        <f t="shared" si="13"/>
        <v>-2.0845279999775812E-2</v>
      </c>
      <c r="H90" s="36"/>
      <c r="I90" s="36">
        <f t="shared" si="9"/>
        <v>-2.0845279999775812E-2</v>
      </c>
      <c r="J90" s="36"/>
      <c r="K90" s="36"/>
      <c r="L90" s="36"/>
      <c r="M90" s="36"/>
      <c r="N90" s="36">
        <f t="shared" ca="1" si="10"/>
        <v>-0.14156691101048899</v>
      </c>
      <c r="O90" s="36"/>
      <c r="P90" s="37">
        <f t="shared" si="14"/>
        <v>19968.042999999998</v>
      </c>
      <c r="Q90" s="38"/>
      <c r="R90" s="38"/>
      <c r="S90" s="34"/>
      <c r="T90" s="34"/>
      <c r="U90" s="34"/>
    </row>
    <row r="91" spans="1:21" ht="12.95" customHeight="1" x14ac:dyDescent="0.2">
      <c r="A91" s="34" t="s">
        <v>39</v>
      </c>
      <c r="B91" s="64"/>
      <c r="C91" s="69">
        <v>35036.31</v>
      </c>
      <c r="D91" s="40"/>
      <c r="E91" s="35">
        <f t="shared" si="11"/>
        <v>-10636.036094989593</v>
      </c>
      <c r="F91" s="34">
        <f t="shared" si="12"/>
        <v>-10636</v>
      </c>
      <c r="G91" s="36">
        <f t="shared" si="13"/>
        <v>-6.1993951996555552E-2</v>
      </c>
      <c r="H91" s="36"/>
      <c r="I91" s="36">
        <f t="shared" si="9"/>
        <v>-6.1993951996555552E-2</v>
      </c>
      <c r="J91" s="36"/>
      <c r="K91" s="36"/>
      <c r="L91" s="36"/>
      <c r="M91" s="36"/>
      <c r="N91" s="36">
        <f t="shared" ca="1" si="10"/>
        <v>-0.14121217525381802</v>
      </c>
      <c r="O91" s="36"/>
      <c r="P91" s="37">
        <f t="shared" si="14"/>
        <v>20017.809999999998</v>
      </c>
      <c r="Q91" s="38"/>
      <c r="R91" s="38"/>
      <c r="S91" s="34"/>
      <c r="T91" s="34"/>
      <c r="U91" s="34"/>
    </row>
    <row r="92" spans="1:21" ht="12.95" customHeight="1" x14ac:dyDescent="0.2">
      <c r="A92" s="34" t="s">
        <v>38</v>
      </c>
      <c r="B92" s="64"/>
      <c r="C92" s="69">
        <v>35053.574999999997</v>
      </c>
      <c r="D92" s="40"/>
      <c r="E92" s="35">
        <f t="shared" si="11"/>
        <v>-10625.98382415943</v>
      </c>
      <c r="F92" s="34">
        <f t="shared" si="12"/>
        <v>-10626</v>
      </c>
      <c r="G92" s="36">
        <f t="shared" si="13"/>
        <v>2.7782368000771385E-2</v>
      </c>
      <c r="H92" s="36"/>
      <c r="I92" s="36">
        <f t="shared" si="9"/>
        <v>2.7782368000771385E-2</v>
      </c>
      <c r="J92" s="36"/>
      <c r="K92" s="36"/>
      <c r="L92" s="36"/>
      <c r="M92" s="36"/>
      <c r="N92" s="36">
        <f t="shared" ca="1" si="10"/>
        <v>-0.14108985257910389</v>
      </c>
      <c r="O92" s="36"/>
      <c r="P92" s="37">
        <f t="shared" si="14"/>
        <v>20035.074999999997</v>
      </c>
      <c r="Q92" s="38"/>
      <c r="R92" s="38"/>
      <c r="S92" s="34"/>
      <c r="T92" s="34"/>
      <c r="U92" s="34"/>
    </row>
    <row r="93" spans="1:21" ht="12.95" customHeight="1" x14ac:dyDescent="0.2">
      <c r="A93" s="34" t="s">
        <v>38</v>
      </c>
      <c r="B93" s="64"/>
      <c r="C93" s="69">
        <v>35369.544999999998</v>
      </c>
      <c r="D93" s="40"/>
      <c r="E93" s="35">
        <f t="shared" si="11"/>
        <v>-10442.015332169462</v>
      </c>
      <c r="F93" s="34">
        <f t="shared" si="12"/>
        <v>-10442</v>
      </c>
      <c r="G93" s="36">
        <f t="shared" si="13"/>
        <v>-2.6333343994338065E-2</v>
      </c>
      <c r="H93" s="36"/>
      <c r="I93" s="36">
        <f t="shared" si="9"/>
        <v>-2.6333343994338065E-2</v>
      </c>
      <c r="J93" s="36"/>
      <c r="K93" s="36"/>
      <c r="L93" s="36"/>
      <c r="M93" s="36"/>
      <c r="N93" s="36">
        <f t="shared" ca="1" si="10"/>
        <v>-0.13883911536436397</v>
      </c>
      <c r="O93" s="36"/>
      <c r="P93" s="37">
        <f t="shared" si="14"/>
        <v>20351.044999999998</v>
      </c>
      <c r="Q93" s="38"/>
      <c r="R93" s="38"/>
      <c r="S93" s="34"/>
      <c r="T93" s="34"/>
      <c r="U93" s="34"/>
    </row>
    <row r="94" spans="1:21" ht="12.95" customHeight="1" x14ac:dyDescent="0.2">
      <c r="A94" s="34" t="s">
        <v>38</v>
      </c>
      <c r="B94" s="64"/>
      <c r="C94" s="69">
        <v>35369.580999999998</v>
      </c>
      <c r="D94" s="40"/>
      <c r="E94" s="35">
        <f t="shared" si="11"/>
        <v>-10441.994371743751</v>
      </c>
      <c r="F94" s="34">
        <f t="shared" si="12"/>
        <v>-10442</v>
      </c>
      <c r="G94" s="36">
        <f t="shared" si="13"/>
        <v>9.6666560057201423E-3</v>
      </c>
      <c r="H94" s="36"/>
      <c r="I94" s="36">
        <f t="shared" si="9"/>
        <v>9.6666560057201423E-3</v>
      </c>
      <c r="J94" s="36"/>
      <c r="K94" s="36"/>
      <c r="L94" s="36"/>
      <c r="M94" s="36"/>
      <c r="N94" s="36">
        <f t="shared" ca="1" si="10"/>
        <v>-0.13883911536436397</v>
      </c>
      <c r="O94" s="36"/>
      <c r="P94" s="37">
        <f t="shared" si="14"/>
        <v>20351.080999999998</v>
      </c>
      <c r="Q94" s="38"/>
      <c r="R94" s="38"/>
      <c r="S94" s="34"/>
      <c r="T94" s="34"/>
      <c r="U94" s="34"/>
    </row>
    <row r="95" spans="1:21" ht="12.95" customHeight="1" x14ac:dyDescent="0.2">
      <c r="A95" s="34" t="s">
        <v>39</v>
      </c>
      <c r="B95" s="64"/>
      <c r="C95" s="69">
        <v>35395.351000000002</v>
      </c>
      <c r="D95" s="40"/>
      <c r="E95" s="35">
        <f t="shared" si="11"/>
        <v>-10426.99020033956</v>
      </c>
      <c r="F95" s="34">
        <f t="shared" si="12"/>
        <v>-10427</v>
      </c>
      <c r="G95" s="36">
        <f t="shared" si="13"/>
        <v>1.6831136010296177E-2</v>
      </c>
      <c r="H95" s="36"/>
      <c r="I95" s="36">
        <f t="shared" si="9"/>
        <v>1.6831136010296177E-2</v>
      </c>
      <c r="J95" s="36"/>
      <c r="K95" s="36"/>
      <c r="L95" s="36"/>
      <c r="M95" s="36"/>
      <c r="N95" s="36">
        <f t="shared" ca="1" si="10"/>
        <v>-0.13865563135229278</v>
      </c>
      <c r="O95" s="36"/>
      <c r="P95" s="37">
        <f t="shared" si="14"/>
        <v>20376.851000000002</v>
      </c>
      <c r="Q95" s="38"/>
      <c r="R95" s="38"/>
      <c r="S95" s="34"/>
      <c r="T95" s="34"/>
      <c r="U95" s="34"/>
    </row>
    <row r="96" spans="1:21" ht="12.95" customHeight="1" x14ac:dyDescent="0.2">
      <c r="A96" s="34" t="s">
        <v>39</v>
      </c>
      <c r="B96" s="64"/>
      <c r="C96" s="69">
        <v>35809.269</v>
      </c>
      <c r="D96" s="40"/>
      <c r="E96" s="35">
        <f t="shared" si="11"/>
        <v>-10185.993047864631</v>
      </c>
      <c r="F96" s="34">
        <f t="shared" si="12"/>
        <v>-10186</v>
      </c>
      <c r="G96" s="36">
        <f t="shared" si="13"/>
        <v>1.1940448006498627E-2</v>
      </c>
      <c r="H96" s="36"/>
      <c r="I96" s="36">
        <f t="shared" si="9"/>
        <v>1.1940448006498627E-2</v>
      </c>
      <c r="J96" s="36"/>
      <c r="K96" s="36"/>
      <c r="L96" s="36"/>
      <c r="M96" s="36"/>
      <c r="N96" s="36">
        <f t="shared" ca="1" si="10"/>
        <v>-0.13570765489168229</v>
      </c>
      <c r="O96" s="36"/>
      <c r="P96" s="37">
        <f t="shared" si="14"/>
        <v>20790.769</v>
      </c>
      <c r="Q96" s="38"/>
      <c r="R96" s="38"/>
      <c r="S96" s="34"/>
      <c r="T96" s="34"/>
      <c r="U96" s="34"/>
    </row>
    <row r="97" spans="1:21" ht="12.95" customHeight="1" x14ac:dyDescent="0.2">
      <c r="A97" s="34" t="s">
        <v>38</v>
      </c>
      <c r="B97" s="64"/>
      <c r="C97" s="69">
        <v>35814.406000000003</v>
      </c>
      <c r="D97" s="40"/>
      <c r="E97" s="35">
        <f t="shared" si="11"/>
        <v>-10183.002111562599</v>
      </c>
      <c r="F97" s="34">
        <f t="shared" si="12"/>
        <v>-10183</v>
      </c>
      <c r="G97" s="36">
        <f t="shared" si="13"/>
        <v>-3.6266559909563512E-3</v>
      </c>
      <c r="H97" s="36"/>
      <c r="I97" s="36">
        <f t="shared" ref="I97:I102" si="15">G97</f>
        <v>-3.6266559909563512E-3</v>
      </c>
      <c r="J97" s="36"/>
      <c r="K97" s="36"/>
      <c r="L97" s="36"/>
      <c r="M97" s="36"/>
      <c r="N97" s="36">
        <f t="shared" ref="N97:N115" ca="1" si="16">+C$11+C$12*F97</f>
        <v>-0.13567095808926807</v>
      </c>
      <c r="O97" s="36"/>
      <c r="P97" s="37">
        <f t="shared" si="14"/>
        <v>20795.906000000003</v>
      </c>
      <c r="Q97" s="38"/>
      <c r="R97" s="38"/>
      <c r="S97" s="34"/>
      <c r="T97" s="34"/>
      <c r="U97" s="34"/>
    </row>
    <row r="98" spans="1:21" ht="12.95" customHeight="1" x14ac:dyDescent="0.2">
      <c r="A98" s="34" t="s">
        <v>38</v>
      </c>
      <c r="B98" s="64"/>
      <c r="C98" s="69">
        <v>35814.428999999996</v>
      </c>
      <c r="D98" s="40"/>
      <c r="E98" s="35">
        <f t="shared" si="11"/>
        <v>-10182.98872017951</v>
      </c>
      <c r="F98" s="34">
        <f t="shared" si="12"/>
        <v>-10183</v>
      </c>
      <c r="G98" s="36">
        <f t="shared" si="13"/>
        <v>1.9373344002815429E-2</v>
      </c>
      <c r="H98" s="36"/>
      <c r="I98" s="36">
        <f t="shared" si="15"/>
        <v>1.9373344002815429E-2</v>
      </c>
      <c r="J98" s="36"/>
      <c r="K98" s="36"/>
      <c r="L98" s="36"/>
      <c r="M98" s="36"/>
      <c r="N98" s="36">
        <f t="shared" ca="1" si="16"/>
        <v>-0.13567095808926807</v>
      </c>
      <c r="O98" s="36"/>
      <c r="P98" s="37">
        <f t="shared" si="14"/>
        <v>20795.928999999996</v>
      </c>
      <c r="Q98" s="38"/>
      <c r="R98" s="38"/>
      <c r="S98" s="34"/>
      <c r="T98" s="34"/>
      <c r="U98" s="34"/>
    </row>
    <row r="99" spans="1:21" ht="12.95" customHeight="1" x14ac:dyDescent="0.2">
      <c r="A99" s="34" t="s">
        <v>38</v>
      </c>
      <c r="B99" s="64"/>
      <c r="C99" s="69">
        <v>35900.303999999996</v>
      </c>
      <c r="D99" s="40"/>
      <c r="E99" s="35">
        <f t="shared" si="11"/>
        <v>-10132.989371350068</v>
      </c>
      <c r="F99" s="34">
        <f t="shared" si="12"/>
        <v>-10133</v>
      </c>
      <c r="G99" s="36">
        <f t="shared" si="13"/>
        <v>1.8254943999636453E-2</v>
      </c>
      <c r="H99" s="36"/>
      <c r="I99" s="36">
        <f t="shared" si="15"/>
        <v>1.8254943999636453E-2</v>
      </c>
      <c r="J99" s="36"/>
      <c r="K99" s="36"/>
      <c r="L99" s="36"/>
      <c r="M99" s="36"/>
      <c r="N99" s="36">
        <f t="shared" ca="1" si="16"/>
        <v>-0.13505934471569744</v>
      </c>
      <c r="O99" s="36"/>
      <c r="P99" s="37">
        <f t="shared" si="14"/>
        <v>20881.803999999996</v>
      </c>
      <c r="Q99" s="38"/>
      <c r="R99" s="38"/>
      <c r="S99" s="34"/>
      <c r="T99" s="34"/>
      <c r="U99" s="34"/>
    </row>
    <row r="100" spans="1:21" ht="12.95" customHeight="1" x14ac:dyDescent="0.2">
      <c r="A100" s="34" t="s">
        <v>32</v>
      </c>
      <c r="B100" s="64"/>
      <c r="C100" s="39">
        <v>42777.235999999997</v>
      </c>
      <c r="D100" s="39"/>
      <c r="E100" s="35">
        <f t="shared" si="11"/>
        <v>-6129.0054185774661</v>
      </c>
      <c r="F100" s="34">
        <f t="shared" si="12"/>
        <v>-6129</v>
      </c>
      <c r="G100" s="36">
        <f t="shared" si="13"/>
        <v>-9.3065280016162433E-3</v>
      </c>
      <c r="H100" s="36"/>
      <c r="I100" s="36">
        <f t="shared" si="15"/>
        <v>-9.3065280016162433E-3</v>
      </c>
      <c r="J100" s="36"/>
      <c r="K100" s="36"/>
      <c r="L100" s="36"/>
      <c r="M100" s="36"/>
      <c r="N100" s="36">
        <f t="shared" ca="1" si="16"/>
        <v>-8.6081345760160882E-2</v>
      </c>
      <c r="O100" s="36"/>
      <c r="P100" s="37">
        <f t="shared" si="14"/>
        <v>27758.735999999997</v>
      </c>
      <c r="Q100" s="38"/>
      <c r="R100" s="38"/>
      <c r="S100" s="34"/>
      <c r="T100" s="34"/>
      <c r="U100" s="34"/>
    </row>
    <row r="101" spans="1:21" ht="12.95" customHeight="1" x14ac:dyDescent="0.2">
      <c r="A101" s="34" t="s">
        <v>33</v>
      </c>
      <c r="B101" s="64"/>
      <c r="C101" s="39">
        <v>42782.379000000001</v>
      </c>
      <c r="D101" s="39"/>
      <c r="E101" s="35">
        <f t="shared" si="11"/>
        <v>-6126.0109888711486</v>
      </c>
      <c r="F101" s="34">
        <f t="shared" si="12"/>
        <v>-6126</v>
      </c>
      <c r="G101" s="36">
        <f t="shared" si="13"/>
        <v>-1.8873631997848861E-2</v>
      </c>
      <c r="H101" s="36"/>
      <c r="I101" s="36">
        <f t="shared" si="15"/>
        <v>-1.8873631997848861E-2</v>
      </c>
      <c r="J101" s="36"/>
      <c r="K101" s="36"/>
      <c r="L101" s="36"/>
      <c r="M101" s="36"/>
      <c r="N101" s="36">
        <f t="shared" ca="1" si="16"/>
        <v>-8.6044648957746633E-2</v>
      </c>
      <c r="O101" s="36"/>
      <c r="P101" s="37">
        <f t="shared" si="14"/>
        <v>27763.879000000001</v>
      </c>
      <c r="Q101" s="38"/>
      <c r="R101" s="38"/>
      <c r="S101" s="34"/>
      <c r="T101" s="34"/>
      <c r="U101" s="34"/>
    </row>
    <row r="102" spans="1:21" ht="12.95" customHeight="1" x14ac:dyDescent="0.2">
      <c r="A102" s="34" t="s">
        <v>34</v>
      </c>
      <c r="B102" s="64"/>
      <c r="C102" s="39">
        <v>44266.391000000003</v>
      </c>
      <c r="D102" s="39"/>
      <c r="E102" s="35">
        <f t="shared" si="11"/>
        <v>-5261.9686755660314</v>
      </c>
      <c r="F102" s="34">
        <f t="shared" si="12"/>
        <v>-5262</v>
      </c>
      <c r="G102" s="36">
        <f t="shared" si="13"/>
        <v>5.3800416004378349E-2</v>
      </c>
      <c r="H102" s="36"/>
      <c r="I102" s="36">
        <f t="shared" si="15"/>
        <v>5.3800416004378349E-2</v>
      </c>
      <c r="J102" s="36"/>
      <c r="K102" s="36"/>
      <c r="L102" s="36"/>
      <c r="M102" s="36"/>
      <c r="N102" s="36">
        <f t="shared" ca="1" si="16"/>
        <v>-7.5475969862446035E-2</v>
      </c>
      <c r="O102" s="36"/>
      <c r="P102" s="37">
        <f t="shared" si="14"/>
        <v>29247.891000000003</v>
      </c>
      <c r="Q102" s="38"/>
      <c r="R102" s="38"/>
      <c r="S102" s="34"/>
      <c r="T102" s="34"/>
      <c r="U102" s="34"/>
    </row>
    <row r="103" spans="1:21" ht="12.95" customHeight="1" x14ac:dyDescent="0.2">
      <c r="A103" s="42" t="s">
        <v>35</v>
      </c>
      <c r="B103" s="65" t="s">
        <v>30</v>
      </c>
      <c r="C103" s="43">
        <v>51509.116000000002</v>
      </c>
      <c r="D103" s="43"/>
      <c r="E103" s="35">
        <f t="shared" si="11"/>
        <v>-1045.0075838546493</v>
      </c>
      <c r="F103" s="34">
        <f t="shared" si="12"/>
        <v>-1045</v>
      </c>
      <c r="G103" s="36">
        <f t="shared" si="13"/>
        <v>-1.3025439999182709E-2</v>
      </c>
      <c r="H103" s="36">
        <f>G103</f>
        <v>-1.3025439999182709E-2</v>
      </c>
      <c r="I103" s="36"/>
      <c r="J103" s="36"/>
      <c r="K103" s="36"/>
      <c r="L103" s="36"/>
      <c r="M103" s="36"/>
      <c r="N103" s="36">
        <f t="shared" ca="1" si="16"/>
        <v>-2.3892497935498587E-2</v>
      </c>
      <c r="O103" s="36"/>
      <c r="P103" s="37">
        <f t="shared" si="14"/>
        <v>36490.616000000002</v>
      </c>
      <c r="Q103" s="38"/>
      <c r="R103" s="38"/>
      <c r="S103" s="34"/>
      <c r="T103" s="34"/>
      <c r="U103" s="34"/>
    </row>
    <row r="104" spans="1:21" ht="12.95" customHeight="1" x14ac:dyDescent="0.2">
      <c r="A104" s="44" t="s">
        <v>41</v>
      </c>
      <c r="B104" s="65" t="s">
        <v>30</v>
      </c>
      <c r="C104" s="43">
        <v>53303.939899999998</v>
      </c>
      <c r="D104" s="43">
        <v>2.9999999999999997E-4</v>
      </c>
      <c r="E104" s="35">
        <f t="shared" si="11"/>
        <v>0</v>
      </c>
      <c r="F104" s="34">
        <f t="shared" si="12"/>
        <v>0</v>
      </c>
      <c r="G104" s="36">
        <f t="shared" si="13"/>
        <v>0</v>
      </c>
      <c r="H104" s="36"/>
      <c r="I104" s="36"/>
      <c r="J104" s="36">
        <f>G104</f>
        <v>0</v>
      </c>
      <c r="L104" s="36"/>
      <c r="M104" s="36"/>
      <c r="N104" s="36">
        <f t="shared" ca="1" si="16"/>
        <v>-1.1109778427872287E-2</v>
      </c>
      <c r="O104" s="36"/>
      <c r="P104" s="37">
        <f t="shared" si="14"/>
        <v>38285.439899999998</v>
      </c>
      <c r="Q104" s="38"/>
      <c r="R104" s="38"/>
      <c r="S104" s="34"/>
      <c r="T104" s="34"/>
      <c r="U104" s="34"/>
    </row>
    <row r="105" spans="1:21" ht="12.95" customHeight="1" x14ac:dyDescent="0.2">
      <c r="A105" s="66" t="s">
        <v>322</v>
      </c>
      <c r="B105" s="67" t="s">
        <v>30</v>
      </c>
      <c r="C105" s="70">
        <v>54124.910100000001</v>
      </c>
      <c r="D105" s="68" t="s">
        <v>65</v>
      </c>
      <c r="E105" s="35">
        <f t="shared" si="11"/>
        <v>477.99680242650754</v>
      </c>
      <c r="F105" s="34">
        <f t="shared" si="12"/>
        <v>478</v>
      </c>
      <c r="G105" s="36">
        <f t="shared" si="13"/>
        <v>-5.4919039976084605E-3</v>
      </c>
      <c r="H105" s="36"/>
      <c r="I105" s="36"/>
      <c r="J105" s="36"/>
      <c r="K105" s="36">
        <f t="shared" ref="K105:K116" si="17">G105</f>
        <v>-5.4919039976084605E-3</v>
      </c>
      <c r="L105" s="36"/>
      <c r="M105" s="36"/>
      <c r="N105" s="36">
        <f t="shared" ca="1" si="16"/>
        <v>-5.2627545765370045E-3</v>
      </c>
      <c r="O105" s="36"/>
      <c r="P105" s="37">
        <f t="shared" si="14"/>
        <v>39106.410100000001</v>
      </c>
      <c r="Q105" s="38"/>
      <c r="R105" s="38"/>
      <c r="S105" s="34"/>
      <c r="T105" s="34"/>
      <c r="U105" s="34"/>
    </row>
    <row r="106" spans="1:21" ht="12.95" customHeight="1" x14ac:dyDescent="0.2">
      <c r="A106" s="66" t="s">
        <v>322</v>
      </c>
      <c r="B106" s="67" t="s">
        <v>30</v>
      </c>
      <c r="C106" s="70">
        <v>54446.092199999999</v>
      </c>
      <c r="D106" s="68" t="s">
        <v>65</v>
      </c>
      <c r="E106" s="35">
        <f t="shared" si="11"/>
        <v>664.99995649547282</v>
      </c>
      <c r="F106" s="34">
        <f t="shared" si="12"/>
        <v>665</v>
      </c>
      <c r="G106" s="36">
        <f t="shared" si="13"/>
        <v>-7.4719995609484613E-5</v>
      </c>
      <c r="H106" s="36"/>
      <c r="I106" s="36"/>
      <c r="J106" s="36"/>
      <c r="K106" s="36">
        <f t="shared" si="17"/>
        <v>-7.4719995609484613E-5</v>
      </c>
      <c r="L106" s="36"/>
      <c r="M106" s="36"/>
      <c r="N106" s="36">
        <f t="shared" ca="1" si="16"/>
        <v>-2.9753205593828248E-3</v>
      </c>
      <c r="O106" s="36"/>
      <c r="P106" s="37">
        <f t="shared" si="14"/>
        <v>39427.592199999999</v>
      </c>
      <c r="Q106" s="38"/>
      <c r="R106" s="38"/>
      <c r="S106" s="34"/>
      <c r="T106" s="34"/>
      <c r="U106" s="34"/>
    </row>
    <row r="107" spans="1:21" ht="12.95" customHeight="1" x14ac:dyDescent="0.2">
      <c r="A107" s="66" t="s">
        <v>330</v>
      </c>
      <c r="B107" s="67" t="s">
        <v>30</v>
      </c>
      <c r="C107" s="70">
        <v>54755.241600000001</v>
      </c>
      <c r="D107" s="68" t="s">
        <v>65</v>
      </c>
      <c r="E107" s="35">
        <f t="shared" si="11"/>
        <v>844.99726294103414</v>
      </c>
      <c r="F107" s="34">
        <f t="shared" si="12"/>
        <v>845</v>
      </c>
      <c r="G107" s="36">
        <f t="shared" si="13"/>
        <v>-4.7009599948069081E-3</v>
      </c>
      <c r="H107" s="36"/>
      <c r="I107" s="36"/>
      <c r="J107" s="36"/>
      <c r="K107" s="36">
        <f t="shared" si="17"/>
        <v>-4.7009599948069081E-3</v>
      </c>
      <c r="L107" s="36"/>
      <c r="M107" s="36"/>
      <c r="N107" s="36">
        <f t="shared" ca="1" si="16"/>
        <v>-7.7351241452853353E-4</v>
      </c>
      <c r="O107" s="36"/>
      <c r="P107" s="37">
        <f t="shared" si="14"/>
        <v>39736.741600000001</v>
      </c>
      <c r="Q107" s="38"/>
      <c r="R107" s="38"/>
      <c r="S107" s="34"/>
      <c r="T107" s="34"/>
      <c r="U107" s="34"/>
    </row>
    <row r="108" spans="1:21" ht="12.95" customHeight="1" x14ac:dyDescent="0.2">
      <c r="A108" s="45" t="s">
        <v>52</v>
      </c>
      <c r="B108" s="46" t="s">
        <v>30</v>
      </c>
      <c r="C108" s="45">
        <v>55579.653299999998</v>
      </c>
      <c r="D108" s="45">
        <v>4.0000000000000002E-4</v>
      </c>
      <c r="E108" s="35">
        <f t="shared" si="11"/>
        <v>1324.9978238420244</v>
      </c>
      <c r="F108" s="34">
        <f t="shared" si="12"/>
        <v>1325</v>
      </c>
      <c r="G108" s="36">
        <f t="shared" si="13"/>
        <v>-3.7375999963842332E-3</v>
      </c>
      <c r="H108" s="36"/>
      <c r="I108" s="36"/>
      <c r="K108" s="36">
        <f t="shared" si="17"/>
        <v>-3.7375999963842332E-3</v>
      </c>
      <c r="L108" s="36"/>
      <c r="M108" s="36"/>
      <c r="N108" s="36">
        <f t="shared" ca="1" si="16"/>
        <v>5.0979759717495743E-3</v>
      </c>
      <c r="O108" s="36"/>
      <c r="P108" s="37">
        <f t="shared" si="14"/>
        <v>40561.153299999998</v>
      </c>
      <c r="Q108" s="38"/>
      <c r="R108" s="38"/>
      <c r="S108" s="34"/>
      <c r="T108" s="34"/>
      <c r="U108" s="34"/>
    </row>
    <row r="109" spans="1:21" ht="12.95" customHeight="1" x14ac:dyDescent="0.2">
      <c r="A109" s="45" t="s">
        <v>53</v>
      </c>
      <c r="B109" s="46" t="s">
        <v>30</v>
      </c>
      <c r="C109" s="45">
        <v>55845.8704</v>
      </c>
      <c r="D109" s="45">
        <v>5.0000000000000001E-4</v>
      </c>
      <c r="E109" s="35">
        <f t="shared" si="11"/>
        <v>1479.9984834899117</v>
      </c>
      <c r="F109" s="34">
        <f t="shared" si="12"/>
        <v>1480</v>
      </c>
      <c r="G109" s="36">
        <f t="shared" si="13"/>
        <v>-2.6046400016639382E-3</v>
      </c>
      <c r="H109" s="36"/>
      <c r="I109" s="36"/>
      <c r="K109" s="36">
        <f t="shared" si="17"/>
        <v>-2.6046400016639382E-3</v>
      </c>
      <c r="L109" s="36"/>
      <c r="M109" s="36"/>
      <c r="N109" s="36">
        <f t="shared" ca="1" si="16"/>
        <v>6.9939774298185473E-3</v>
      </c>
      <c r="O109" s="36"/>
      <c r="P109" s="37">
        <f t="shared" si="14"/>
        <v>40827.3704</v>
      </c>
      <c r="Q109" s="38"/>
      <c r="R109" s="38"/>
      <c r="S109" s="34"/>
      <c r="T109" s="34"/>
      <c r="U109" s="34"/>
    </row>
    <row r="110" spans="1:21" ht="12.95" customHeight="1" x14ac:dyDescent="0.2">
      <c r="A110" s="66" t="s">
        <v>344</v>
      </c>
      <c r="B110" s="67" t="s">
        <v>30</v>
      </c>
      <c r="C110" s="70">
        <v>56234.034599999999</v>
      </c>
      <c r="D110" s="68" t="s">
        <v>65</v>
      </c>
      <c r="E110" s="35">
        <f t="shared" si="11"/>
        <v>1706.0008967522228</v>
      </c>
      <c r="F110" s="34">
        <f t="shared" si="12"/>
        <v>1706</v>
      </c>
      <c r="G110" s="36">
        <f t="shared" si="13"/>
        <v>1.5401920027215965E-3</v>
      </c>
      <c r="H110" s="36"/>
      <c r="I110" s="36"/>
      <c r="J110" s="36"/>
      <c r="K110" s="36">
        <f t="shared" si="17"/>
        <v>1.5401920027215965E-3</v>
      </c>
      <c r="L110" s="36"/>
      <c r="M110" s="36"/>
      <c r="N110" s="36">
        <f t="shared" ca="1" si="16"/>
        <v>9.7584698783578228E-3</v>
      </c>
      <c r="O110" s="36"/>
      <c r="P110" s="37">
        <f t="shared" si="14"/>
        <v>41215.534599999999</v>
      </c>
      <c r="Q110" s="38"/>
      <c r="R110" s="38"/>
      <c r="S110" s="34"/>
      <c r="T110" s="34"/>
      <c r="U110" s="34"/>
    </row>
    <row r="111" spans="1:21" ht="12.95" customHeight="1" x14ac:dyDescent="0.2">
      <c r="A111" s="72" t="s">
        <v>54</v>
      </c>
      <c r="B111" s="73" t="s">
        <v>30</v>
      </c>
      <c r="C111" s="74">
        <v>56290.7143</v>
      </c>
      <c r="D111" s="74">
        <v>2.0000000000000001E-4</v>
      </c>
      <c r="E111" s="35">
        <f t="shared" si="11"/>
        <v>1739.001747894559</v>
      </c>
      <c r="F111" s="34">
        <f t="shared" si="12"/>
        <v>1739</v>
      </c>
      <c r="G111" s="36">
        <f t="shared" si="13"/>
        <v>3.0020480044186115E-3</v>
      </c>
      <c r="H111" s="36"/>
      <c r="I111" s="36"/>
      <c r="K111" s="36">
        <f t="shared" si="17"/>
        <v>3.0020480044186115E-3</v>
      </c>
      <c r="L111" s="36"/>
      <c r="M111" s="36"/>
      <c r="N111" s="36">
        <f t="shared" ca="1" si="16"/>
        <v>1.0162134704914443E-2</v>
      </c>
      <c r="O111" s="36"/>
      <c r="P111" s="37">
        <f t="shared" si="14"/>
        <v>41272.2143</v>
      </c>
      <c r="Q111" s="38"/>
      <c r="R111" s="38"/>
      <c r="S111" s="34"/>
      <c r="T111" s="34"/>
      <c r="U111" s="34"/>
    </row>
    <row r="112" spans="1:21" ht="12.95" customHeight="1" x14ac:dyDescent="0.2">
      <c r="A112" s="75" t="s">
        <v>354</v>
      </c>
      <c r="B112" s="76" t="s">
        <v>30</v>
      </c>
      <c r="C112" s="77">
        <v>57264.568149999999</v>
      </c>
      <c r="D112" s="77">
        <v>2.9999999999999997E-4</v>
      </c>
      <c r="E112" s="35">
        <f t="shared" si="11"/>
        <v>2306.012616657812</v>
      </c>
      <c r="F112" s="34">
        <f t="shared" si="12"/>
        <v>2306</v>
      </c>
      <c r="G112" s="36">
        <f t="shared" si="13"/>
        <v>2.1669392001058441E-2</v>
      </c>
      <c r="H112" s="36"/>
      <c r="I112" s="36"/>
      <c r="K112" s="36">
        <f t="shared" si="17"/>
        <v>2.1669392001058441E-2</v>
      </c>
      <c r="L112" s="36"/>
      <c r="M112" s="36"/>
      <c r="N112" s="36">
        <f t="shared" ca="1" si="16"/>
        <v>1.7097830361205459E-2</v>
      </c>
      <c r="O112" s="36"/>
      <c r="P112" s="37">
        <f t="shared" si="14"/>
        <v>42246.068149999999</v>
      </c>
      <c r="Q112" s="38"/>
      <c r="R112" s="38"/>
      <c r="S112" s="34"/>
      <c r="T112" s="34"/>
      <c r="U112" s="34"/>
    </row>
    <row r="113" spans="1:21" ht="12.95" customHeight="1" x14ac:dyDescent="0.2">
      <c r="A113" s="78" t="s">
        <v>1</v>
      </c>
      <c r="B113" s="79" t="s">
        <v>30</v>
      </c>
      <c r="C113" s="78">
        <v>57309.224499999997</v>
      </c>
      <c r="D113" s="78" t="s">
        <v>64</v>
      </c>
      <c r="E113" s="35">
        <f t="shared" si="11"/>
        <v>2332.0130640650841</v>
      </c>
      <c r="F113" s="34">
        <f t="shared" si="12"/>
        <v>2332</v>
      </c>
      <c r="G113" s="36">
        <f t="shared" si="13"/>
        <v>2.2437824001826812E-2</v>
      </c>
      <c r="H113" s="36"/>
      <c r="I113" s="36"/>
      <c r="K113" s="36">
        <f t="shared" si="17"/>
        <v>2.2437824001826812E-2</v>
      </c>
      <c r="L113" s="36"/>
      <c r="M113" s="36"/>
      <c r="N113" s="36">
        <f t="shared" ca="1" si="16"/>
        <v>1.7415869315462188E-2</v>
      </c>
      <c r="O113" s="36"/>
      <c r="P113" s="37">
        <f t="shared" si="14"/>
        <v>42290.724499999997</v>
      </c>
      <c r="Q113" s="38"/>
      <c r="R113" s="38"/>
      <c r="S113" s="34"/>
      <c r="T113" s="34"/>
      <c r="U113" s="34"/>
    </row>
    <row r="114" spans="1:21" ht="12.95" customHeight="1" x14ac:dyDescent="0.2">
      <c r="A114" s="80" t="s">
        <v>353</v>
      </c>
      <c r="B114" s="79" t="s">
        <v>30</v>
      </c>
      <c r="C114" s="78">
        <v>57309.224500000011</v>
      </c>
      <c r="D114" s="78"/>
      <c r="E114" s="35">
        <f t="shared" si="11"/>
        <v>2332.0130640650927</v>
      </c>
      <c r="F114" s="34">
        <f t="shared" si="12"/>
        <v>2332</v>
      </c>
      <c r="G114" s="36">
        <f t="shared" si="13"/>
        <v>2.2437824016378727E-2</v>
      </c>
      <c r="H114" s="36"/>
      <c r="I114" s="36"/>
      <c r="K114" s="36">
        <f t="shared" si="17"/>
        <v>2.2437824016378727E-2</v>
      </c>
      <c r="L114" s="36"/>
      <c r="M114" s="36"/>
      <c r="N114" s="36">
        <f t="shared" ca="1" si="16"/>
        <v>1.7415869315462188E-2</v>
      </c>
      <c r="O114" s="36"/>
      <c r="P114" s="37">
        <f t="shared" si="14"/>
        <v>42290.724500000011</v>
      </c>
      <c r="Q114" s="38"/>
      <c r="R114" s="38"/>
      <c r="S114" s="34"/>
      <c r="T114" s="34"/>
      <c r="U114" s="34"/>
    </row>
    <row r="115" spans="1:21" ht="12.95" customHeight="1" x14ac:dyDescent="0.2">
      <c r="A115" s="80" t="s">
        <v>353</v>
      </c>
      <c r="B115" s="79" t="s">
        <v>30</v>
      </c>
      <c r="C115" s="78">
        <v>57309.224500000011</v>
      </c>
      <c r="D115" s="78" t="s">
        <v>64</v>
      </c>
      <c r="E115" s="35">
        <f t="shared" si="11"/>
        <v>2332.0130640650927</v>
      </c>
      <c r="F115" s="34">
        <f t="shared" si="12"/>
        <v>2332</v>
      </c>
      <c r="G115" s="36">
        <f t="shared" si="13"/>
        <v>2.2437824016378727E-2</v>
      </c>
      <c r="H115" s="36"/>
      <c r="I115" s="36"/>
      <c r="K115" s="36">
        <f t="shared" si="17"/>
        <v>2.2437824016378727E-2</v>
      </c>
      <c r="L115" s="36"/>
      <c r="M115" s="36"/>
      <c r="N115" s="36">
        <f t="shared" ca="1" si="16"/>
        <v>1.7415869315462188E-2</v>
      </c>
      <c r="O115" s="36"/>
      <c r="P115" s="37">
        <f t="shared" si="14"/>
        <v>42290.724500000011</v>
      </c>
      <c r="Q115" s="38"/>
      <c r="R115" s="38"/>
      <c r="S115" s="34"/>
      <c r="T115" s="34"/>
      <c r="U115" s="34"/>
    </row>
    <row r="116" spans="1:21" ht="12.95" customHeight="1" x14ac:dyDescent="0.2">
      <c r="A116" s="81" t="s">
        <v>0</v>
      </c>
      <c r="B116" s="82" t="s">
        <v>31</v>
      </c>
      <c r="C116" s="83">
        <v>58069.212800000001</v>
      </c>
      <c r="D116" s="84" t="s">
        <v>342</v>
      </c>
      <c r="E116" s="35">
        <f>+(C116-C$7)/C$8</f>
        <v>2774.5041280300829</v>
      </c>
      <c r="F116" s="34">
        <f t="shared" si="12"/>
        <v>2774.5</v>
      </c>
      <c r="G116" s="36">
        <f>+C116-(C$7+F116*C$8)</f>
        <v>7.0899840065976605E-3</v>
      </c>
      <c r="H116" s="36"/>
      <c r="I116" s="36"/>
      <c r="K116" s="36">
        <f t="shared" si="17"/>
        <v>7.0899840065976605E-3</v>
      </c>
      <c r="L116" s="36"/>
      <c r="M116" s="36"/>
      <c r="N116" s="36">
        <f ca="1">+C$11+C$12*F116</f>
        <v>2.282864767156232E-2</v>
      </c>
      <c r="O116" s="36"/>
      <c r="P116" s="37">
        <f>+C116-15018.5</f>
        <v>43050.712800000001</v>
      </c>
      <c r="Q116" s="38"/>
      <c r="R116" s="38"/>
      <c r="S116" s="34"/>
      <c r="T116" s="34"/>
      <c r="U116" s="34"/>
    </row>
    <row r="117" spans="1:21" ht="12.95" customHeight="1" x14ac:dyDescent="0.2">
      <c r="A117" s="85" t="s">
        <v>355</v>
      </c>
      <c r="B117" s="86" t="s">
        <v>31</v>
      </c>
      <c r="C117" s="87">
        <v>57727.444039999973</v>
      </c>
      <c r="D117" s="87">
        <v>2.7000000000000001E-3</v>
      </c>
      <c r="E117" s="35">
        <f>+(C117-C$7)/C$8</f>
        <v>2575.514719584703</v>
      </c>
      <c r="F117" s="34">
        <f t="shared" si="12"/>
        <v>2575.5</v>
      </c>
      <c r="G117" s="36">
        <f>+C117-(C$7+F117*C$8)</f>
        <v>2.5281215974246152E-2</v>
      </c>
      <c r="H117" s="36"/>
      <c r="I117" s="36"/>
      <c r="K117" s="36">
        <f>G117</f>
        <v>2.5281215974246152E-2</v>
      </c>
      <c r="L117" s="36"/>
      <c r="M117" s="36"/>
      <c r="N117" s="36">
        <f ca="1">+C$11+C$12*F117</f>
        <v>2.0394426444751187E-2</v>
      </c>
      <c r="O117" s="36"/>
      <c r="P117" s="37">
        <f>+C117-15018.5</f>
        <v>42708.944039999973</v>
      </c>
      <c r="Q117" s="38"/>
      <c r="R117" s="38"/>
      <c r="S117" s="34"/>
      <c r="T117" s="34"/>
      <c r="U117" s="34"/>
    </row>
    <row r="118" spans="1:21" ht="12.95" customHeight="1" x14ac:dyDescent="0.2">
      <c r="A118" s="85" t="s">
        <v>355</v>
      </c>
      <c r="B118" s="86" t="s">
        <v>31</v>
      </c>
      <c r="C118" s="87">
        <v>57727.453300000168</v>
      </c>
      <c r="D118" s="87">
        <v>1.5E-3</v>
      </c>
      <c r="E118" s="35">
        <f>+(C118-C$7)/C$8</f>
        <v>2575.5201110720968</v>
      </c>
      <c r="F118" s="34">
        <f t="shared" si="12"/>
        <v>2575.5</v>
      </c>
      <c r="G118" s="36">
        <f>+C118-(C$7+F118*C$8)</f>
        <v>3.4541216169600375E-2</v>
      </c>
      <c r="H118" s="36"/>
      <c r="I118" s="36"/>
      <c r="K118" s="36">
        <f>G118</f>
        <v>3.4541216169600375E-2</v>
      </c>
      <c r="L118" s="36"/>
      <c r="M118" s="36"/>
      <c r="N118" s="36">
        <f ca="1">+C$11+C$12*F118</f>
        <v>2.0394426444751187E-2</v>
      </c>
      <c r="O118" s="36"/>
      <c r="P118" s="37">
        <f>+C118-15018.5</f>
        <v>42708.953300000168</v>
      </c>
      <c r="Q118" s="38"/>
      <c r="R118" s="38"/>
      <c r="S118" s="34"/>
      <c r="T118" s="34"/>
      <c r="U118" s="34"/>
    </row>
    <row r="119" spans="1:21" ht="12.95" customHeight="1" x14ac:dyDescent="0.2">
      <c r="A119" s="85" t="s">
        <v>355</v>
      </c>
      <c r="B119" s="86" t="s">
        <v>30</v>
      </c>
      <c r="C119" s="87">
        <v>58080.393540000077</v>
      </c>
      <c r="D119" s="87">
        <v>2.9999999999999997E-4</v>
      </c>
      <c r="E119" s="35">
        <f>+(C119-C$7)/C$8</f>
        <v>2781.0139355344218</v>
      </c>
      <c r="F119" s="34">
        <f t="shared" si="12"/>
        <v>2781</v>
      </c>
      <c r="G119" s="36">
        <f>+C119-(C$7+F119*C$8)</f>
        <v>2.3934592078148853E-2</v>
      </c>
      <c r="H119" s="36"/>
      <c r="I119" s="36"/>
      <c r="K119" s="36">
        <f>G119</f>
        <v>2.3934592078148853E-2</v>
      </c>
      <c r="L119" s="36"/>
      <c r="M119" s="36"/>
      <c r="N119" s="36">
        <f ca="1">+C$11+C$12*F119</f>
        <v>2.2908157410126501E-2</v>
      </c>
      <c r="O119" s="36"/>
      <c r="P119" s="37">
        <f>+C119-15018.5</f>
        <v>43061.893540000077</v>
      </c>
      <c r="Q119" s="38"/>
      <c r="R119" s="38"/>
      <c r="S119" s="34"/>
      <c r="T119" s="34"/>
      <c r="U119" s="34"/>
    </row>
    <row r="120" spans="1:21" ht="12.95" customHeight="1" x14ac:dyDescent="0.2">
      <c r="A120" s="34"/>
      <c r="B120" s="64"/>
      <c r="C120" s="69"/>
      <c r="D120" s="40"/>
      <c r="E120" s="35"/>
      <c r="F120" s="34"/>
      <c r="G120" s="36"/>
      <c r="H120" s="36"/>
      <c r="I120" s="36"/>
      <c r="J120" s="36"/>
      <c r="K120" s="36"/>
      <c r="L120" s="36"/>
      <c r="M120" s="36"/>
      <c r="N120" s="36"/>
      <c r="O120" s="36"/>
      <c r="P120" s="37"/>
      <c r="Q120" s="38"/>
      <c r="R120" s="38"/>
      <c r="S120" s="34"/>
      <c r="T120" s="34"/>
      <c r="U120" s="34"/>
    </row>
    <row r="121" spans="1:21" ht="12.95" customHeight="1" x14ac:dyDescent="0.2">
      <c r="A121" s="34"/>
      <c r="B121" s="64"/>
      <c r="C121" s="69"/>
      <c r="D121" s="40"/>
      <c r="E121" s="35"/>
      <c r="F121" s="34"/>
      <c r="G121" s="36"/>
      <c r="H121" s="36"/>
      <c r="I121" s="36"/>
      <c r="J121" s="36"/>
      <c r="K121" s="36"/>
      <c r="L121" s="36"/>
      <c r="M121" s="36"/>
      <c r="N121" s="36"/>
      <c r="O121" s="36"/>
      <c r="P121" s="37"/>
      <c r="Q121" s="38"/>
      <c r="R121" s="38"/>
      <c r="S121" s="34"/>
      <c r="T121" s="34"/>
      <c r="U121" s="34"/>
    </row>
    <row r="122" spans="1:21" ht="12.95" customHeight="1" x14ac:dyDescent="0.2">
      <c r="A122" s="34"/>
      <c r="B122" s="64"/>
      <c r="C122" s="69"/>
      <c r="D122" s="40"/>
      <c r="E122" s="35"/>
      <c r="F122" s="34"/>
      <c r="G122" s="36"/>
      <c r="H122" s="36"/>
      <c r="I122" s="36"/>
      <c r="J122" s="36"/>
      <c r="K122" s="36"/>
      <c r="L122" s="36"/>
      <c r="M122" s="36"/>
      <c r="N122" s="36"/>
      <c r="O122" s="36"/>
      <c r="P122" s="37"/>
      <c r="Q122" s="38"/>
      <c r="R122" s="38"/>
      <c r="S122" s="34"/>
      <c r="T122" s="34"/>
      <c r="U122" s="34"/>
    </row>
    <row r="123" spans="1:21" ht="12.95" customHeight="1" x14ac:dyDescent="0.2">
      <c r="A123" s="34"/>
      <c r="B123" s="64"/>
      <c r="C123" s="69"/>
      <c r="D123" s="40"/>
      <c r="E123" s="35"/>
      <c r="F123" s="34"/>
      <c r="G123" s="36"/>
      <c r="H123" s="36"/>
      <c r="I123" s="36"/>
      <c r="J123" s="36"/>
      <c r="K123" s="36"/>
      <c r="L123" s="36"/>
      <c r="M123" s="36"/>
      <c r="N123" s="36"/>
      <c r="O123" s="36"/>
      <c r="P123" s="37"/>
      <c r="Q123" s="38"/>
      <c r="R123" s="38"/>
      <c r="S123" s="34"/>
      <c r="T123" s="34"/>
      <c r="U123" s="34"/>
    </row>
    <row r="124" spans="1:21" ht="12.95" customHeight="1" x14ac:dyDescent="0.2">
      <c r="A124" s="34"/>
      <c r="B124" s="64"/>
      <c r="C124" s="69"/>
      <c r="D124" s="40"/>
      <c r="E124" s="35"/>
      <c r="F124" s="34"/>
      <c r="G124" s="36"/>
      <c r="H124" s="36"/>
      <c r="I124" s="36"/>
      <c r="J124" s="36"/>
      <c r="K124" s="36"/>
      <c r="L124" s="36"/>
      <c r="M124" s="36"/>
      <c r="N124" s="36"/>
      <c r="O124" s="36"/>
      <c r="P124" s="37"/>
      <c r="Q124" s="38"/>
      <c r="R124" s="38"/>
      <c r="S124" s="34"/>
      <c r="T124" s="34"/>
      <c r="U124" s="34"/>
    </row>
    <row r="125" spans="1:21" ht="12.95" customHeight="1" x14ac:dyDescent="0.2">
      <c r="A125" s="34"/>
      <c r="B125" s="64"/>
      <c r="C125" s="69"/>
      <c r="D125" s="40"/>
      <c r="E125" s="35"/>
      <c r="F125" s="34"/>
      <c r="G125" s="36"/>
      <c r="H125" s="36"/>
      <c r="I125" s="36"/>
      <c r="J125" s="36"/>
      <c r="K125" s="36"/>
      <c r="L125" s="36"/>
      <c r="M125" s="36"/>
      <c r="N125" s="36"/>
      <c r="O125" s="36"/>
      <c r="P125" s="37"/>
      <c r="Q125" s="38"/>
      <c r="R125" s="38"/>
      <c r="S125" s="34"/>
      <c r="T125" s="34"/>
      <c r="U125" s="34"/>
    </row>
    <row r="126" spans="1:21" ht="12.95" customHeight="1" x14ac:dyDescent="0.2">
      <c r="A126" s="34"/>
      <c r="B126" s="64"/>
      <c r="C126" s="69"/>
      <c r="D126" s="40"/>
      <c r="E126" s="35"/>
      <c r="F126" s="34"/>
      <c r="G126" s="36"/>
      <c r="H126" s="36"/>
      <c r="I126" s="36"/>
      <c r="J126" s="36"/>
      <c r="K126" s="36"/>
      <c r="L126" s="36"/>
      <c r="M126" s="36"/>
      <c r="N126" s="36"/>
      <c r="O126" s="36"/>
      <c r="P126" s="37"/>
      <c r="Q126" s="38"/>
      <c r="R126" s="38"/>
      <c r="S126" s="34"/>
      <c r="T126" s="34"/>
      <c r="U126" s="34"/>
    </row>
    <row r="127" spans="1:21" ht="12.95" customHeight="1" x14ac:dyDescent="0.2">
      <c r="A127" s="34"/>
      <c r="B127" s="64"/>
      <c r="C127" s="69"/>
      <c r="D127" s="40"/>
      <c r="E127" s="35"/>
      <c r="F127" s="34"/>
      <c r="G127" s="36"/>
      <c r="H127" s="36"/>
      <c r="I127" s="36"/>
      <c r="J127" s="36"/>
      <c r="K127" s="36"/>
      <c r="L127" s="36"/>
      <c r="M127" s="36"/>
      <c r="N127" s="36"/>
      <c r="O127" s="36"/>
      <c r="P127" s="37"/>
      <c r="Q127" s="38"/>
      <c r="R127" s="38"/>
      <c r="S127" s="34"/>
      <c r="T127" s="34"/>
      <c r="U127" s="34"/>
    </row>
    <row r="128" spans="1:21" ht="12.95" customHeight="1" x14ac:dyDescent="0.2">
      <c r="A128" s="34"/>
      <c r="B128" s="64"/>
      <c r="C128" s="69"/>
      <c r="D128" s="40"/>
      <c r="E128" s="35"/>
      <c r="F128" s="34"/>
      <c r="G128" s="36"/>
      <c r="H128" s="36"/>
      <c r="I128" s="36"/>
      <c r="J128" s="36"/>
      <c r="K128" s="36"/>
      <c r="L128" s="36"/>
      <c r="M128" s="36"/>
      <c r="N128" s="36"/>
      <c r="O128" s="36"/>
      <c r="P128" s="37"/>
      <c r="Q128" s="38"/>
      <c r="R128" s="38"/>
      <c r="S128" s="34"/>
      <c r="T128" s="34"/>
      <c r="U128" s="34"/>
    </row>
    <row r="129" spans="1:21" ht="12.95" customHeight="1" x14ac:dyDescent="0.2">
      <c r="A129" s="34"/>
      <c r="B129" s="64"/>
      <c r="C129" s="69"/>
      <c r="D129" s="40"/>
      <c r="E129" s="35"/>
      <c r="F129" s="34"/>
      <c r="G129" s="36"/>
      <c r="H129" s="36"/>
      <c r="I129" s="36"/>
      <c r="J129" s="36"/>
      <c r="K129" s="36"/>
      <c r="L129" s="36"/>
      <c r="M129" s="36"/>
      <c r="N129" s="36"/>
      <c r="O129" s="36"/>
      <c r="P129" s="37"/>
      <c r="Q129" s="38"/>
      <c r="R129" s="38"/>
      <c r="S129" s="34"/>
      <c r="T129" s="34"/>
      <c r="U129" s="34"/>
    </row>
    <row r="130" spans="1:21" ht="12.95" customHeight="1" x14ac:dyDescent="0.2">
      <c r="A130" s="34"/>
      <c r="B130" s="64"/>
      <c r="C130" s="69"/>
      <c r="D130" s="40"/>
      <c r="E130" s="35"/>
      <c r="F130" s="34"/>
      <c r="G130" s="36"/>
      <c r="H130" s="36"/>
      <c r="I130" s="36"/>
      <c r="J130" s="36"/>
      <c r="K130" s="36"/>
      <c r="L130" s="36"/>
      <c r="M130" s="36"/>
      <c r="N130" s="36"/>
      <c r="O130" s="36"/>
      <c r="P130" s="37"/>
      <c r="Q130" s="38"/>
      <c r="R130" s="38"/>
      <c r="S130" s="34"/>
      <c r="T130" s="34"/>
      <c r="U130" s="34"/>
    </row>
    <row r="131" spans="1:21" ht="12.95" customHeight="1" x14ac:dyDescent="0.2">
      <c r="A131" s="34"/>
      <c r="B131" s="64"/>
      <c r="C131" s="69"/>
      <c r="D131" s="40"/>
      <c r="E131" s="35"/>
      <c r="F131" s="34"/>
      <c r="G131" s="36"/>
      <c r="H131" s="36"/>
      <c r="I131" s="36"/>
      <c r="J131" s="36"/>
      <c r="K131" s="36"/>
      <c r="L131" s="36"/>
      <c r="M131" s="36"/>
      <c r="N131" s="36"/>
      <c r="O131" s="36"/>
      <c r="P131" s="37"/>
      <c r="Q131" s="38"/>
      <c r="R131" s="38"/>
      <c r="S131" s="34"/>
      <c r="T131" s="34"/>
      <c r="U131" s="34"/>
    </row>
    <row r="132" spans="1:21" ht="12.95" customHeight="1" x14ac:dyDescent="0.2">
      <c r="A132" s="34"/>
      <c r="B132" s="64"/>
      <c r="C132" s="69"/>
      <c r="D132" s="40"/>
      <c r="E132" s="35"/>
      <c r="F132" s="34"/>
      <c r="G132" s="36"/>
      <c r="H132" s="36"/>
      <c r="I132" s="36"/>
      <c r="J132" s="36"/>
      <c r="K132" s="36"/>
      <c r="L132" s="36"/>
      <c r="M132" s="36"/>
      <c r="N132" s="36"/>
      <c r="O132" s="36"/>
      <c r="P132" s="37"/>
      <c r="Q132" s="38"/>
      <c r="R132" s="38"/>
      <c r="S132" s="34"/>
      <c r="T132" s="34"/>
      <c r="U132" s="34"/>
    </row>
    <row r="133" spans="1:21" ht="12.95" customHeight="1" x14ac:dyDescent="0.2">
      <c r="A133" s="34"/>
      <c r="B133" s="64"/>
      <c r="C133" s="69"/>
      <c r="D133" s="40"/>
      <c r="E133" s="35"/>
      <c r="F133" s="34"/>
      <c r="G133" s="36"/>
      <c r="H133" s="36"/>
      <c r="I133" s="36"/>
      <c r="J133" s="36"/>
      <c r="K133" s="36"/>
      <c r="L133" s="36"/>
      <c r="M133" s="36"/>
      <c r="N133" s="36"/>
      <c r="O133" s="36"/>
      <c r="P133" s="37"/>
      <c r="Q133" s="38"/>
      <c r="R133" s="38"/>
      <c r="S133" s="34"/>
      <c r="T133" s="34"/>
      <c r="U133" s="34"/>
    </row>
    <row r="134" spans="1:21" ht="12.95" customHeight="1" x14ac:dyDescent="0.2">
      <c r="A134" s="34"/>
      <c r="B134" s="64"/>
      <c r="C134" s="69"/>
      <c r="D134" s="40"/>
      <c r="E134" s="35"/>
      <c r="F134" s="34"/>
      <c r="G134" s="36"/>
      <c r="H134" s="36"/>
      <c r="I134" s="36"/>
      <c r="J134" s="36"/>
      <c r="K134" s="36"/>
      <c r="L134" s="36"/>
      <c r="M134" s="36"/>
      <c r="N134" s="36"/>
      <c r="O134" s="36"/>
      <c r="P134" s="37"/>
      <c r="Q134" s="38"/>
      <c r="R134" s="38"/>
      <c r="S134" s="34"/>
      <c r="T134" s="34"/>
      <c r="U134" s="34"/>
    </row>
    <row r="135" spans="1:21" ht="12.95" customHeight="1" x14ac:dyDescent="0.2">
      <c r="A135" s="34"/>
      <c r="B135" s="64"/>
      <c r="C135" s="69"/>
      <c r="D135" s="40"/>
      <c r="E135" s="35"/>
      <c r="F135" s="34"/>
      <c r="G135" s="36"/>
      <c r="H135" s="36"/>
      <c r="I135" s="36"/>
      <c r="J135" s="36"/>
      <c r="K135" s="36"/>
      <c r="L135" s="36"/>
      <c r="M135" s="36"/>
      <c r="N135" s="36"/>
      <c r="O135" s="36"/>
      <c r="P135" s="37"/>
      <c r="Q135" s="38"/>
      <c r="R135" s="38"/>
      <c r="S135" s="34"/>
      <c r="T135" s="34"/>
      <c r="U135" s="34"/>
    </row>
    <row r="136" spans="1:21" ht="12.95" customHeight="1" x14ac:dyDescent="0.2">
      <c r="A136" s="34"/>
      <c r="B136" s="64"/>
      <c r="C136" s="69"/>
      <c r="D136" s="40"/>
      <c r="E136" s="35"/>
      <c r="F136" s="34"/>
      <c r="G136" s="36"/>
      <c r="H136" s="36"/>
      <c r="I136" s="36"/>
      <c r="J136" s="36"/>
      <c r="K136" s="36"/>
      <c r="L136" s="36"/>
      <c r="M136" s="36"/>
      <c r="N136" s="36"/>
      <c r="O136" s="36"/>
      <c r="P136" s="37"/>
      <c r="Q136" s="38"/>
      <c r="R136" s="38"/>
      <c r="S136" s="34"/>
      <c r="T136" s="34"/>
      <c r="U136" s="34"/>
    </row>
    <row r="137" spans="1:21" ht="12.95" customHeight="1" x14ac:dyDescent="0.2">
      <c r="A137" s="34"/>
      <c r="B137" s="64"/>
      <c r="C137" s="69"/>
      <c r="D137" s="40"/>
      <c r="E137" s="35"/>
      <c r="F137" s="34"/>
      <c r="G137" s="36"/>
      <c r="H137" s="36"/>
      <c r="I137" s="36"/>
      <c r="J137" s="36"/>
      <c r="K137" s="36"/>
      <c r="L137" s="36"/>
      <c r="M137" s="36"/>
      <c r="N137" s="36"/>
      <c r="O137" s="36"/>
      <c r="P137" s="37"/>
      <c r="Q137" s="38"/>
      <c r="R137" s="38"/>
      <c r="S137" s="34"/>
      <c r="T137" s="34"/>
      <c r="U137" s="34"/>
    </row>
    <row r="138" spans="1:21" ht="12.95" customHeight="1" x14ac:dyDescent="0.2">
      <c r="A138" s="34"/>
      <c r="B138" s="64"/>
      <c r="C138" s="69"/>
      <c r="D138" s="40"/>
      <c r="E138" s="35"/>
      <c r="F138" s="34"/>
      <c r="G138" s="36"/>
      <c r="H138" s="36"/>
      <c r="I138" s="36"/>
      <c r="J138" s="36"/>
      <c r="K138" s="36"/>
      <c r="L138" s="36"/>
      <c r="M138" s="36"/>
      <c r="N138" s="36"/>
      <c r="O138" s="36"/>
      <c r="P138" s="37"/>
      <c r="Q138" s="38"/>
      <c r="R138" s="38"/>
      <c r="S138" s="34"/>
      <c r="T138" s="34"/>
      <c r="U138" s="34"/>
    </row>
    <row r="139" spans="1:21" ht="12.95" customHeight="1" x14ac:dyDescent="0.2">
      <c r="A139" s="34"/>
      <c r="B139" s="64"/>
      <c r="C139" s="69"/>
      <c r="D139" s="40"/>
      <c r="E139" s="35"/>
      <c r="F139" s="34"/>
      <c r="G139" s="36"/>
      <c r="H139" s="36"/>
      <c r="I139" s="36"/>
      <c r="J139" s="36"/>
      <c r="K139" s="36"/>
      <c r="L139" s="36"/>
      <c r="M139" s="36"/>
      <c r="N139" s="36"/>
      <c r="O139" s="36"/>
      <c r="P139" s="37"/>
      <c r="Q139" s="38"/>
      <c r="R139" s="38"/>
      <c r="S139" s="34"/>
      <c r="T139" s="34"/>
      <c r="U139" s="34"/>
    </row>
    <row r="140" spans="1:21" ht="12.95" customHeight="1" x14ac:dyDescent="0.2">
      <c r="A140" s="34"/>
      <c r="B140" s="64"/>
      <c r="C140" s="69"/>
      <c r="D140" s="40"/>
      <c r="E140" s="35"/>
      <c r="F140" s="34"/>
      <c r="G140" s="36"/>
      <c r="H140" s="36"/>
      <c r="I140" s="36"/>
      <c r="J140" s="36"/>
      <c r="K140" s="36"/>
      <c r="L140" s="36"/>
      <c r="M140" s="36"/>
      <c r="N140" s="36"/>
      <c r="O140" s="36"/>
      <c r="P140" s="37"/>
      <c r="Q140" s="38"/>
      <c r="R140" s="38"/>
      <c r="S140" s="34"/>
      <c r="T140" s="34"/>
      <c r="U140" s="34"/>
    </row>
    <row r="141" spans="1:21" ht="12.95" customHeight="1" x14ac:dyDescent="0.2">
      <c r="A141" s="34"/>
      <c r="B141" s="64"/>
      <c r="C141" s="69"/>
      <c r="D141" s="40"/>
      <c r="E141" s="35"/>
      <c r="F141" s="34"/>
      <c r="G141" s="36"/>
      <c r="H141" s="36"/>
      <c r="I141" s="36"/>
      <c r="J141" s="36"/>
      <c r="K141" s="36"/>
      <c r="L141" s="36"/>
      <c r="M141" s="36"/>
      <c r="N141" s="36"/>
      <c r="O141" s="36"/>
      <c r="P141" s="37"/>
      <c r="Q141" s="38"/>
      <c r="R141" s="38"/>
      <c r="S141" s="34"/>
      <c r="T141" s="34"/>
      <c r="U141" s="34"/>
    </row>
    <row r="142" spans="1:21" ht="12.95" customHeight="1" x14ac:dyDescent="0.2">
      <c r="A142" s="34"/>
      <c r="B142" s="64"/>
      <c r="C142" s="69"/>
      <c r="D142" s="40"/>
      <c r="E142" s="35"/>
      <c r="F142" s="34"/>
      <c r="G142" s="36"/>
      <c r="H142" s="36"/>
      <c r="I142" s="36"/>
      <c r="J142" s="36"/>
      <c r="K142" s="36"/>
      <c r="L142" s="36"/>
      <c r="M142" s="36"/>
      <c r="N142" s="36"/>
      <c r="O142" s="36"/>
      <c r="P142" s="37"/>
      <c r="Q142" s="38"/>
      <c r="R142" s="38"/>
      <c r="S142" s="34"/>
      <c r="T142" s="34"/>
      <c r="U142" s="34"/>
    </row>
    <row r="143" spans="1:21" ht="12.95" customHeight="1" x14ac:dyDescent="0.2">
      <c r="A143" s="34"/>
      <c r="B143" s="64"/>
      <c r="C143" s="69"/>
      <c r="D143" s="40"/>
      <c r="E143" s="35"/>
      <c r="F143" s="34"/>
      <c r="G143" s="36"/>
      <c r="H143" s="36"/>
      <c r="I143" s="36"/>
      <c r="J143" s="36"/>
      <c r="K143" s="36"/>
      <c r="L143" s="36"/>
      <c r="M143" s="36"/>
      <c r="N143" s="36"/>
      <c r="O143" s="36"/>
      <c r="P143" s="37"/>
      <c r="Q143" s="38"/>
      <c r="R143" s="38"/>
      <c r="S143" s="34"/>
      <c r="T143" s="34"/>
      <c r="U143" s="34"/>
    </row>
    <row r="144" spans="1:21" ht="12.95" customHeight="1" x14ac:dyDescent="0.2">
      <c r="A144" s="34"/>
      <c r="B144" s="64"/>
      <c r="C144" s="69"/>
      <c r="D144" s="40"/>
      <c r="E144" s="35"/>
      <c r="F144" s="34"/>
      <c r="G144" s="36"/>
      <c r="H144" s="36"/>
      <c r="I144" s="36"/>
      <c r="J144" s="36"/>
      <c r="K144" s="36"/>
      <c r="L144" s="36"/>
      <c r="M144" s="36"/>
      <c r="N144" s="36"/>
      <c r="O144" s="36"/>
      <c r="P144" s="37"/>
      <c r="Q144" s="38"/>
      <c r="R144" s="38"/>
      <c r="S144" s="34"/>
      <c r="T144" s="34"/>
      <c r="U144" s="34"/>
    </row>
    <row r="145" spans="1:21" ht="12.95" customHeight="1" x14ac:dyDescent="0.2">
      <c r="A145" s="34"/>
      <c r="B145" s="64"/>
      <c r="C145" s="69"/>
      <c r="D145" s="40"/>
      <c r="E145" s="35"/>
      <c r="F145" s="34"/>
      <c r="G145" s="36"/>
      <c r="H145" s="36"/>
      <c r="I145" s="36"/>
      <c r="J145" s="36"/>
      <c r="K145" s="36"/>
      <c r="L145" s="36"/>
      <c r="M145" s="36"/>
      <c r="N145" s="36"/>
      <c r="O145" s="36"/>
      <c r="P145" s="37"/>
      <c r="Q145" s="38"/>
      <c r="R145" s="38"/>
      <c r="S145" s="34"/>
      <c r="T145" s="34"/>
      <c r="U145" s="34"/>
    </row>
    <row r="146" spans="1:21" ht="12.95" customHeight="1" x14ac:dyDescent="0.2">
      <c r="A146" s="34"/>
      <c r="B146" s="64"/>
      <c r="C146" s="69"/>
      <c r="D146" s="40"/>
      <c r="E146" s="35"/>
      <c r="F146" s="34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38"/>
      <c r="R146" s="38"/>
      <c r="S146" s="34"/>
      <c r="T146" s="34"/>
      <c r="U146" s="34"/>
    </row>
    <row r="147" spans="1:21" ht="12.95" customHeight="1" x14ac:dyDescent="0.2">
      <c r="A147" s="34"/>
      <c r="B147" s="64"/>
      <c r="C147" s="69"/>
      <c r="D147" s="40"/>
      <c r="E147" s="35"/>
      <c r="F147" s="34"/>
      <c r="G147" s="36"/>
      <c r="H147" s="36"/>
      <c r="I147" s="36"/>
      <c r="J147" s="36"/>
      <c r="K147" s="36"/>
      <c r="L147" s="36"/>
      <c r="M147" s="36"/>
      <c r="N147" s="36"/>
      <c r="O147" s="36"/>
      <c r="P147" s="37"/>
      <c r="Q147" s="38"/>
      <c r="R147" s="38"/>
      <c r="S147" s="34"/>
      <c r="T147" s="34"/>
      <c r="U147" s="34"/>
    </row>
    <row r="148" spans="1:21" ht="12.95" customHeight="1" x14ac:dyDescent="0.2">
      <c r="A148" s="34"/>
      <c r="B148" s="64"/>
      <c r="C148" s="69"/>
      <c r="D148" s="40"/>
      <c r="E148" s="35"/>
      <c r="F148" s="34"/>
      <c r="G148" s="36"/>
      <c r="H148" s="36"/>
      <c r="I148" s="36"/>
      <c r="J148" s="36"/>
      <c r="K148" s="36"/>
      <c r="L148" s="36"/>
      <c r="M148" s="36"/>
      <c r="N148" s="36"/>
      <c r="O148" s="36"/>
      <c r="P148" s="37"/>
      <c r="Q148" s="38"/>
      <c r="R148" s="38"/>
      <c r="S148" s="34"/>
      <c r="T148" s="34"/>
      <c r="U148" s="34"/>
    </row>
    <row r="149" spans="1:21" ht="12.95" customHeight="1" x14ac:dyDescent="0.2">
      <c r="A149" s="34"/>
      <c r="B149" s="64"/>
      <c r="C149" s="69"/>
      <c r="D149" s="40"/>
      <c r="E149" s="35"/>
      <c r="F149" s="34"/>
      <c r="G149" s="36"/>
      <c r="H149" s="36"/>
      <c r="I149" s="36"/>
      <c r="J149" s="36"/>
      <c r="K149" s="36"/>
      <c r="L149" s="36"/>
      <c r="M149" s="36"/>
      <c r="N149" s="36"/>
      <c r="O149" s="36"/>
      <c r="P149" s="37"/>
      <c r="Q149" s="38"/>
      <c r="R149" s="38"/>
      <c r="S149" s="34"/>
      <c r="T149" s="34"/>
      <c r="U149" s="34"/>
    </row>
    <row r="150" spans="1:21" ht="12.95" customHeight="1" x14ac:dyDescent="0.2">
      <c r="A150" s="34"/>
      <c r="B150" s="64"/>
      <c r="C150" s="69"/>
      <c r="D150" s="40"/>
      <c r="E150" s="35"/>
      <c r="F150" s="34"/>
      <c r="G150" s="36"/>
      <c r="H150" s="36"/>
      <c r="I150" s="36"/>
      <c r="J150" s="36"/>
      <c r="K150" s="36"/>
      <c r="L150" s="36"/>
      <c r="M150" s="36"/>
      <c r="N150" s="36"/>
      <c r="O150" s="36"/>
      <c r="P150" s="37"/>
      <c r="Q150" s="38"/>
      <c r="R150" s="38"/>
      <c r="S150" s="34"/>
      <c r="T150" s="34"/>
      <c r="U150" s="34"/>
    </row>
    <row r="151" spans="1:21" ht="12.95" customHeight="1" x14ac:dyDescent="0.2">
      <c r="A151" s="34"/>
      <c r="B151" s="64"/>
      <c r="C151" s="69"/>
      <c r="D151" s="40"/>
      <c r="E151" s="35"/>
      <c r="F151" s="34"/>
      <c r="G151" s="36"/>
      <c r="H151" s="36"/>
      <c r="I151" s="36"/>
      <c r="J151" s="36"/>
      <c r="K151" s="36"/>
      <c r="L151" s="36"/>
      <c r="M151" s="36"/>
      <c r="N151" s="36"/>
      <c r="O151" s="36"/>
      <c r="P151" s="37"/>
      <c r="Q151" s="38"/>
      <c r="R151" s="38"/>
      <c r="S151" s="34"/>
      <c r="T151" s="34"/>
      <c r="U151" s="34"/>
    </row>
    <row r="152" spans="1:21" ht="12.95" customHeight="1" x14ac:dyDescent="0.2">
      <c r="A152" s="34"/>
      <c r="B152" s="64"/>
      <c r="C152" s="69"/>
      <c r="D152" s="40"/>
      <c r="E152" s="35"/>
      <c r="F152" s="34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38"/>
      <c r="R152" s="38"/>
      <c r="S152" s="34"/>
      <c r="T152" s="34"/>
      <c r="U152" s="34"/>
    </row>
    <row r="153" spans="1:21" ht="12.95" customHeight="1" x14ac:dyDescent="0.2">
      <c r="A153" s="34"/>
      <c r="B153" s="64"/>
      <c r="C153" s="69"/>
      <c r="D153" s="40"/>
      <c r="E153" s="35"/>
      <c r="F153" s="34"/>
      <c r="G153" s="36"/>
      <c r="H153" s="36"/>
      <c r="I153" s="36"/>
      <c r="J153" s="36"/>
      <c r="K153" s="36"/>
      <c r="L153" s="36"/>
      <c r="M153" s="36"/>
      <c r="N153" s="36"/>
      <c r="O153" s="36"/>
      <c r="P153" s="37"/>
      <c r="Q153" s="38"/>
      <c r="R153" s="38"/>
      <c r="S153" s="34"/>
      <c r="T153" s="34"/>
      <c r="U153" s="34"/>
    </row>
    <row r="154" spans="1:21" ht="12.95" customHeight="1" x14ac:dyDescent="0.2">
      <c r="A154" s="34"/>
      <c r="B154" s="64"/>
      <c r="C154" s="69"/>
      <c r="D154" s="40"/>
      <c r="E154" s="35"/>
      <c r="F154" s="34"/>
      <c r="G154" s="36"/>
      <c r="H154" s="36"/>
      <c r="I154" s="36"/>
      <c r="J154" s="36"/>
      <c r="K154" s="36"/>
      <c r="L154" s="36"/>
      <c r="M154" s="36"/>
      <c r="N154" s="36"/>
      <c r="O154" s="36"/>
      <c r="P154" s="37"/>
      <c r="Q154" s="38"/>
      <c r="R154" s="38"/>
      <c r="S154" s="34"/>
      <c r="T154" s="34"/>
      <c r="U154" s="34"/>
    </row>
    <row r="155" spans="1:21" ht="12.95" customHeight="1" x14ac:dyDescent="0.2">
      <c r="A155" s="34"/>
      <c r="B155" s="64"/>
      <c r="C155" s="69"/>
      <c r="D155" s="40"/>
      <c r="E155" s="35"/>
      <c r="F155" s="34"/>
      <c r="G155" s="36"/>
      <c r="H155" s="36"/>
      <c r="I155" s="36"/>
      <c r="J155" s="36"/>
      <c r="K155" s="36"/>
      <c r="L155" s="36"/>
      <c r="M155" s="36"/>
      <c r="N155" s="36"/>
      <c r="O155" s="36"/>
      <c r="P155" s="37"/>
      <c r="Q155" s="38"/>
      <c r="R155" s="38"/>
      <c r="S155" s="34"/>
      <c r="T155" s="34"/>
      <c r="U155" s="34"/>
    </row>
    <row r="156" spans="1:21" ht="12.95" customHeight="1" x14ac:dyDescent="0.2">
      <c r="A156" s="34"/>
      <c r="B156" s="64"/>
      <c r="C156" s="69"/>
      <c r="D156" s="40"/>
      <c r="E156" s="35"/>
      <c r="F156" s="34"/>
      <c r="G156" s="36"/>
      <c r="H156" s="36"/>
      <c r="I156" s="36"/>
      <c r="J156" s="36"/>
      <c r="K156" s="36"/>
      <c r="L156" s="36"/>
      <c r="M156" s="36"/>
      <c r="N156" s="36"/>
      <c r="O156" s="36"/>
      <c r="P156" s="37"/>
      <c r="Q156" s="38"/>
      <c r="R156" s="38"/>
      <c r="S156" s="34"/>
      <c r="T156" s="34"/>
      <c r="U156" s="34"/>
    </row>
    <row r="157" spans="1:21" ht="12.95" customHeight="1" x14ac:dyDescent="0.2">
      <c r="A157" s="34"/>
      <c r="B157" s="64"/>
      <c r="C157" s="69"/>
      <c r="D157" s="40"/>
      <c r="E157" s="35"/>
      <c r="F157" s="34"/>
      <c r="G157" s="36"/>
      <c r="H157" s="36"/>
      <c r="I157" s="36"/>
      <c r="J157" s="36"/>
      <c r="K157" s="36"/>
      <c r="L157" s="36"/>
      <c r="M157" s="36"/>
      <c r="N157" s="36"/>
      <c r="O157" s="36"/>
      <c r="P157" s="37"/>
      <c r="Q157" s="38"/>
      <c r="R157" s="38"/>
      <c r="S157" s="34"/>
      <c r="T157" s="34"/>
      <c r="U157" s="34"/>
    </row>
    <row r="158" spans="1:21" ht="12.95" customHeight="1" x14ac:dyDescent="0.2">
      <c r="A158" s="34"/>
      <c r="B158" s="64"/>
      <c r="C158" s="69"/>
      <c r="D158" s="40"/>
      <c r="E158" s="35"/>
      <c r="F158" s="34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38"/>
      <c r="R158" s="38"/>
      <c r="S158" s="34"/>
      <c r="T158" s="34"/>
      <c r="U158" s="34"/>
    </row>
    <row r="159" spans="1:21" ht="12.95" customHeight="1" x14ac:dyDescent="0.2">
      <c r="A159" s="34"/>
      <c r="B159" s="64"/>
      <c r="C159" s="69"/>
      <c r="D159" s="40"/>
      <c r="E159" s="35"/>
      <c r="F159" s="34"/>
      <c r="G159" s="36"/>
      <c r="H159" s="36"/>
      <c r="I159" s="36"/>
      <c r="J159" s="36"/>
      <c r="K159" s="36"/>
      <c r="L159" s="36"/>
      <c r="M159" s="36"/>
      <c r="N159" s="36"/>
      <c r="O159" s="36"/>
      <c r="P159" s="37"/>
      <c r="Q159" s="38"/>
      <c r="R159" s="38"/>
      <c r="S159" s="34"/>
      <c r="T159" s="34"/>
      <c r="U159" s="34"/>
    </row>
    <row r="160" spans="1:21" ht="12.95" customHeight="1" x14ac:dyDescent="0.2">
      <c r="A160" s="34"/>
      <c r="B160" s="64"/>
      <c r="C160" s="69"/>
      <c r="D160" s="40"/>
      <c r="E160" s="35"/>
      <c r="F160" s="34"/>
      <c r="G160" s="36"/>
      <c r="H160" s="36"/>
      <c r="I160" s="36"/>
      <c r="J160" s="36"/>
      <c r="K160" s="36"/>
      <c r="L160" s="36"/>
      <c r="M160" s="36"/>
      <c r="N160" s="36"/>
      <c r="O160" s="36"/>
      <c r="P160" s="37"/>
      <c r="Q160" s="38"/>
      <c r="R160" s="38"/>
      <c r="S160" s="34"/>
      <c r="T160" s="34"/>
      <c r="U160" s="34"/>
    </row>
    <row r="161" spans="1:21" ht="12.95" customHeight="1" x14ac:dyDescent="0.2">
      <c r="A161" s="34"/>
      <c r="B161" s="64"/>
      <c r="C161" s="69"/>
      <c r="D161" s="40"/>
      <c r="E161" s="35"/>
      <c r="F161" s="34"/>
      <c r="G161" s="36"/>
      <c r="H161" s="36"/>
      <c r="I161" s="36"/>
      <c r="J161" s="36"/>
      <c r="K161" s="36"/>
      <c r="L161" s="36"/>
      <c r="M161" s="36"/>
      <c r="N161" s="36"/>
      <c r="O161" s="36"/>
      <c r="P161" s="37"/>
      <c r="Q161" s="38"/>
      <c r="R161" s="38"/>
      <c r="S161" s="34"/>
      <c r="T161" s="34"/>
      <c r="U161" s="34"/>
    </row>
    <row r="162" spans="1:21" ht="12.95" customHeight="1" x14ac:dyDescent="0.2">
      <c r="A162" s="34"/>
      <c r="B162" s="64"/>
      <c r="C162" s="69"/>
      <c r="D162" s="40"/>
      <c r="E162" s="35"/>
      <c r="F162" s="34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38"/>
      <c r="R162" s="38"/>
      <c r="S162" s="34"/>
      <c r="T162" s="34"/>
      <c r="U162" s="34"/>
    </row>
    <row r="163" spans="1:21" ht="12.95" customHeight="1" x14ac:dyDescent="0.2">
      <c r="A163" s="34"/>
      <c r="B163" s="64"/>
      <c r="C163" s="69"/>
      <c r="D163" s="40"/>
      <c r="E163" s="35"/>
      <c r="F163" s="34"/>
      <c r="G163" s="36"/>
      <c r="H163" s="36"/>
      <c r="I163" s="36"/>
      <c r="J163" s="36"/>
      <c r="K163" s="36"/>
      <c r="L163" s="36"/>
      <c r="M163" s="36"/>
      <c r="N163" s="36"/>
      <c r="O163" s="36"/>
      <c r="P163" s="37"/>
      <c r="Q163" s="38"/>
      <c r="R163" s="38"/>
      <c r="S163" s="34"/>
      <c r="T163" s="34"/>
      <c r="U163" s="34"/>
    </row>
    <row r="164" spans="1:21" ht="12.95" customHeight="1" x14ac:dyDescent="0.2">
      <c r="A164" s="34"/>
      <c r="B164" s="64"/>
      <c r="C164" s="69"/>
      <c r="D164" s="40"/>
      <c r="E164" s="35"/>
      <c r="F164" s="34"/>
      <c r="G164" s="36"/>
      <c r="H164" s="36"/>
      <c r="I164" s="36"/>
      <c r="J164" s="36"/>
      <c r="K164" s="36"/>
      <c r="L164" s="36"/>
      <c r="M164" s="36"/>
      <c r="N164" s="36"/>
      <c r="O164" s="36"/>
      <c r="P164" s="37"/>
      <c r="Q164" s="38"/>
      <c r="R164" s="38"/>
      <c r="S164" s="34"/>
      <c r="T164" s="34"/>
      <c r="U164" s="34"/>
    </row>
    <row r="165" spans="1:21" ht="12.95" customHeight="1" x14ac:dyDescent="0.2">
      <c r="A165" s="34"/>
      <c r="B165" s="64"/>
      <c r="C165" s="69"/>
      <c r="D165" s="40"/>
      <c r="E165" s="35"/>
      <c r="F165" s="34"/>
      <c r="G165" s="36"/>
      <c r="H165" s="36"/>
      <c r="I165" s="36"/>
      <c r="J165" s="36"/>
      <c r="K165" s="36"/>
      <c r="L165" s="36"/>
      <c r="M165" s="36"/>
      <c r="N165" s="36"/>
      <c r="O165" s="36"/>
      <c r="P165" s="37"/>
      <c r="Q165" s="38"/>
      <c r="R165" s="38"/>
      <c r="S165" s="34"/>
      <c r="T165" s="34"/>
      <c r="U165" s="34"/>
    </row>
    <row r="166" spans="1:21" ht="12.95" customHeight="1" x14ac:dyDescent="0.2">
      <c r="A166" s="34"/>
      <c r="B166" s="64"/>
      <c r="C166" s="69"/>
      <c r="D166" s="40"/>
      <c r="E166" s="35"/>
      <c r="F166" s="34"/>
      <c r="G166" s="36"/>
      <c r="H166" s="36"/>
      <c r="I166" s="36"/>
      <c r="J166" s="36"/>
      <c r="K166" s="36"/>
      <c r="L166" s="36"/>
      <c r="M166" s="36"/>
      <c r="N166" s="36"/>
      <c r="O166" s="36"/>
      <c r="P166" s="37"/>
      <c r="Q166" s="38"/>
      <c r="R166" s="38"/>
      <c r="S166" s="34"/>
      <c r="T166" s="34"/>
      <c r="U166" s="34"/>
    </row>
    <row r="167" spans="1:21" ht="12.95" customHeight="1" x14ac:dyDescent="0.2">
      <c r="A167" s="34"/>
      <c r="B167" s="64"/>
      <c r="C167" s="69"/>
      <c r="D167" s="40"/>
      <c r="E167" s="35"/>
      <c r="F167" s="34"/>
      <c r="G167" s="36"/>
      <c r="H167" s="36"/>
      <c r="I167" s="36"/>
      <c r="J167" s="36"/>
      <c r="K167" s="36"/>
      <c r="L167" s="36"/>
      <c r="M167" s="36"/>
      <c r="N167" s="36"/>
      <c r="O167" s="36"/>
      <c r="P167" s="37"/>
      <c r="Q167" s="38"/>
      <c r="R167" s="38"/>
      <c r="S167" s="34"/>
      <c r="T167" s="34"/>
      <c r="U167" s="34"/>
    </row>
    <row r="168" spans="1:21" ht="12.95" customHeight="1" x14ac:dyDescent="0.2">
      <c r="A168" s="34"/>
      <c r="B168" s="64"/>
      <c r="C168" s="69"/>
      <c r="D168" s="40"/>
      <c r="E168" s="35"/>
      <c r="F168" s="34"/>
      <c r="G168" s="36"/>
      <c r="H168" s="36"/>
      <c r="I168" s="36"/>
      <c r="J168" s="36"/>
      <c r="K168" s="36"/>
      <c r="L168" s="36"/>
      <c r="M168" s="36"/>
      <c r="N168" s="36"/>
      <c r="O168" s="36"/>
      <c r="P168" s="37"/>
      <c r="Q168" s="38"/>
      <c r="R168" s="38"/>
      <c r="S168" s="34"/>
      <c r="T168" s="34"/>
      <c r="U168" s="34"/>
    </row>
    <row r="169" spans="1:21" ht="12.95" customHeight="1" x14ac:dyDescent="0.2">
      <c r="A169" s="34"/>
      <c r="B169" s="64"/>
      <c r="C169" s="69"/>
      <c r="D169" s="40"/>
      <c r="E169" s="35"/>
      <c r="F169" s="34"/>
      <c r="G169" s="36"/>
      <c r="H169" s="36"/>
      <c r="I169" s="36"/>
      <c r="J169" s="36"/>
      <c r="K169" s="36"/>
      <c r="L169" s="36"/>
      <c r="M169" s="36"/>
      <c r="N169" s="36"/>
      <c r="O169" s="36"/>
      <c r="P169" s="37"/>
      <c r="Q169" s="38"/>
      <c r="R169" s="38"/>
      <c r="S169" s="34"/>
      <c r="T169" s="34"/>
      <c r="U169" s="34"/>
    </row>
    <row r="170" spans="1:21" ht="12.95" customHeight="1" x14ac:dyDescent="0.2">
      <c r="A170" s="34"/>
      <c r="B170" s="64"/>
      <c r="C170" s="69"/>
      <c r="D170" s="40"/>
      <c r="E170" s="35"/>
      <c r="F170" s="34"/>
      <c r="G170" s="36"/>
      <c r="H170" s="36"/>
      <c r="I170" s="36"/>
      <c r="J170" s="36"/>
      <c r="K170" s="36"/>
      <c r="L170" s="36"/>
      <c r="M170" s="36"/>
      <c r="N170" s="36"/>
      <c r="O170" s="36"/>
      <c r="P170" s="37"/>
      <c r="Q170" s="38"/>
      <c r="R170" s="38"/>
      <c r="S170" s="34"/>
      <c r="T170" s="34"/>
      <c r="U170" s="34"/>
    </row>
    <row r="171" spans="1:21" ht="12.95" customHeight="1" x14ac:dyDescent="0.2">
      <c r="A171" s="34"/>
      <c r="B171" s="64"/>
      <c r="C171" s="69"/>
      <c r="D171" s="40"/>
      <c r="E171" s="35"/>
      <c r="F171" s="34"/>
      <c r="G171" s="36"/>
      <c r="H171" s="36"/>
      <c r="I171" s="36"/>
      <c r="J171" s="36"/>
      <c r="K171" s="36"/>
      <c r="L171" s="36"/>
      <c r="M171" s="36"/>
      <c r="N171" s="36"/>
      <c r="O171" s="36"/>
      <c r="P171" s="37"/>
      <c r="Q171" s="38"/>
      <c r="R171" s="38"/>
      <c r="S171" s="34"/>
      <c r="T171" s="34"/>
      <c r="U171" s="34"/>
    </row>
    <row r="172" spans="1:21" ht="12.95" customHeight="1" x14ac:dyDescent="0.2">
      <c r="A172" s="34"/>
      <c r="B172" s="64"/>
      <c r="C172" s="69"/>
      <c r="D172" s="40"/>
      <c r="E172" s="35"/>
      <c r="F172" s="34"/>
      <c r="G172" s="36"/>
      <c r="H172" s="36"/>
      <c r="I172" s="36"/>
      <c r="J172" s="36"/>
      <c r="K172" s="36"/>
      <c r="L172" s="36"/>
      <c r="M172" s="36"/>
      <c r="N172" s="36"/>
      <c r="O172" s="36"/>
      <c r="P172" s="37"/>
      <c r="Q172" s="38"/>
      <c r="R172" s="38"/>
      <c r="S172" s="34"/>
      <c r="T172" s="34"/>
      <c r="U172" s="34"/>
    </row>
    <row r="173" spans="1:21" ht="12.95" customHeight="1" x14ac:dyDescent="0.2">
      <c r="A173" s="34"/>
      <c r="B173" s="64"/>
      <c r="C173" s="69"/>
      <c r="D173" s="40"/>
      <c r="E173" s="35"/>
      <c r="F173" s="34"/>
      <c r="G173" s="36"/>
      <c r="H173" s="36"/>
      <c r="I173" s="36"/>
      <c r="J173" s="36"/>
      <c r="K173" s="36"/>
      <c r="L173" s="36"/>
      <c r="M173" s="36"/>
      <c r="N173" s="36"/>
      <c r="O173" s="36"/>
      <c r="P173" s="37"/>
      <c r="Q173" s="38"/>
      <c r="R173" s="38"/>
      <c r="S173" s="34"/>
      <c r="T173" s="34"/>
      <c r="U173" s="34"/>
    </row>
    <row r="174" spans="1:21" ht="12.95" customHeight="1" x14ac:dyDescent="0.2">
      <c r="A174" s="34"/>
      <c r="B174" s="64"/>
      <c r="C174" s="69"/>
      <c r="D174" s="40"/>
      <c r="E174" s="35"/>
      <c r="F174" s="34"/>
      <c r="G174" s="36"/>
      <c r="H174" s="36"/>
      <c r="I174" s="36"/>
      <c r="J174" s="36"/>
      <c r="K174" s="36"/>
      <c r="L174" s="36"/>
      <c r="M174" s="36"/>
      <c r="N174" s="36"/>
      <c r="O174" s="36"/>
      <c r="P174" s="37"/>
      <c r="Q174" s="38"/>
      <c r="R174" s="38"/>
      <c r="S174" s="34"/>
      <c r="T174" s="34"/>
      <c r="U174" s="34"/>
    </row>
    <row r="175" spans="1:21" ht="12.95" customHeight="1" x14ac:dyDescent="0.2">
      <c r="A175" s="34"/>
      <c r="B175" s="64"/>
      <c r="C175" s="69"/>
      <c r="D175" s="40"/>
      <c r="E175" s="35"/>
      <c r="F175" s="34"/>
      <c r="G175" s="36"/>
      <c r="H175" s="36"/>
      <c r="I175" s="36"/>
      <c r="J175" s="36"/>
      <c r="K175" s="36"/>
      <c r="L175" s="36"/>
      <c r="M175" s="36"/>
      <c r="N175" s="36"/>
      <c r="O175" s="36"/>
      <c r="P175" s="37"/>
      <c r="Q175" s="38"/>
      <c r="R175" s="38"/>
      <c r="S175" s="34"/>
      <c r="T175" s="34"/>
      <c r="U175" s="34"/>
    </row>
    <row r="176" spans="1:21" ht="12.95" customHeight="1" x14ac:dyDescent="0.2">
      <c r="A176" s="34"/>
      <c r="B176" s="64"/>
      <c r="C176" s="69"/>
      <c r="D176" s="40"/>
      <c r="E176" s="35"/>
      <c r="F176" s="34"/>
      <c r="G176" s="36"/>
      <c r="H176" s="36"/>
      <c r="I176" s="36"/>
      <c r="J176" s="36"/>
      <c r="K176" s="36"/>
      <c r="L176" s="36"/>
      <c r="M176" s="36"/>
      <c r="N176" s="36"/>
      <c r="O176" s="36"/>
      <c r="P176" s="37"/>
      <c r="Q176" s="38"/>
      <c r="R176" s="38"/>
      <c r="S176" s="34"/>
      <c r="T176" s="34"/>
      <c r="U176" s="34"/>
    </row>
    <row r="177" spans="1:21" ht="12.95" customHeight="1" x14ac:dyDescent="0.2">
      <c r="A177" s="34"/>
      <c r="B177" s="64"/>
      <c r="C177" s="69"/>
      <c r="D177" s="40"/>
      <c r="E177" s="35"/>
      <c r="F177" s="34"/>
      <c r="G177" s="36"/>
      <c r="H177" s="36"/>
      <c r="I177" s="36"/>
      <c r="J177" s="36"/>
      <c r="K177" s="36"/>
      <c r="L177" s="36"/>
      <c r="M177" s="36"/>
      <c r="N177" s="36"/>
      <c r="O177" s="36"/>
      <c r="P177" s="37"/>
      <c r="Q177" s="38"/>
      <c r="R177" s="38"/>
      <c r="S177" s="34"/>
      <c r="T177" s="34"/>
      <c r="U177" s="34"/>
    </row>
    <row r="178" spans="1:21" ht="12.95" customHeight="1" x14ac:dyDescent="0.2">
      <c r="A178" s="34"/>
      <c r="B178" s="64"/>
      <c r="C178" s="69"/>
      <c r="D178" s="40"/>
      <c r="E178" s="35"/>
      <c r="F178" s="34"/>
      <c r="G178" s="36"/>
      <c r="H178" s="36"/>
      <c r="I178" s="36"/>
      <c r="J178" s="36"/>
      <c r="K178" s="36"/>
      <c r="L178" s="36"/>
      <c r="M178" s="36"/>
      <c r="N178" s="36"/>
      <c r="O178" s="36"/>
      <c r="P178" s="37"/>
      <c r="Q178" s="38"/>
      <c r="R178" s="38"/>
      <c r="S178" s="34"/>
      <c r="T178" s="34"/>
      <c r="U178" s="34"/>
    </row>
    <row r="179" spans="1:21" ht="12.95" customHeight="1" x14ac:dyDescent="0.2">
      <c r="A179" s="34"/>
      <c r="B179" s="64"/>
      <c r="C179" s="69"/>
      <c r="D179" s="40"/>
      <c r="E179" s="35"/>
      <c r="F179" s="34"/>
      <c r="G179" s="36"/>
      <c r="H179" s="36"/>
      <c r="I179" s="36"/>
      <c r="J179" s="36"/>
      <c r="K179" s="36"/>
      <c r="L179" s="36"/>
      <c r="M179" s="36"/>
      <c r="N179" s="36"/>
      <c r="O179" s="36"/>
      <c r="P179" s="37"/>
      <c r="Q179" s="38"/>
      <c r="R179" s="38"/>
      <c r="S179" s="34"/>
      <c r="T179" s="34"/>
      <c r="U179" s="34"/>
    </row>
    <row r="180" spans="1:21" ht="12.95" customHeight="1" x14ac:dyDescent="0.2">
      <c r="A180" s="34"/>
      <c r="B180" s="64"/>
      <c r="C180" s="69"/>
      <c r="D180" s="40"/>
      <c r="E180" s="35"/>
      <c r="F180" s="34"/>
      <c r="G180" s="36"/>
      <c r="H180" s="36"/>
      <c r="I180" s="36"/>
      <c r="J180" s="36"/>
      <c r="K180" s="36"/>
      <c r="L180" s="36"/>
      <c r="M180" s="36"/>
      <c r="N180" s="36"/>
      <c r="O180" s="36"/>
      <c r="P180" s="37"/>
      <c r="Q180" s="38"/>
      <c r="R180" s="38"/>
      <c r="S180" s="34"/>
      <c r="T180" s="34"/>
      <c r="U180" s="34"/>
    </row>
    <row r="181" spans="1:21" ht="12.95" customHeight="1" x14ac:dyDescent="0.2">
      <c r="A181" s="34"/>
      <c r="B181" s="64"/>
      <c r="C181" s="69"/>
      <c r="D181" s="40"/>
      <c r="E181" s="35"/>
      <c r="F181" s="34"/>
      <c r="G181" s="36"/>
      <c r="H181" s="36"/>
      <c r="I181" s="36"/>
      <c r="J181" s="36"/>
      <c r="K181" s="36"/>
      <c r="L181" s="36"/>
      <c r="M181" s="36"/>
      <c r="N181" s="36"/>
      <c r="O181" s="36"/>
      <c r="P181" s="37"/>
      <c r="Q181" s="38"/>
      <c r="R181" s="38"/>
      <c r="S181" s="34"/>
      <c r="T181" s="34"/>
      <c r="U181" s="34"/>
    </row>
    <row r="182" spans="1:21" ht="12.95" customHeight="1" x14ac:dyDescent="0.2">
      <c r="A182" s="34"/>
      <c r="B182" s="64"/>
      <c r="C182" s="69"/>
      <c r="D182" s="40"/>
      <c r="E182" s="35"/>
      <c r="F182" s="34"/>
      <c r="G182" s="36"/>
      <c r="H182" s="36"/>
      <c r="I182" s="36"/>
      <c r="J182" s="36"/>
      <c r="K182" s="36"/>
      <c r="L182" s="36"/>
      <c r="M182" s="36"/>
      <c r="N182" s="36"/>
      <c r="O182" s="36"/>
      <c r="P182" s="37"/>
      <c r="Q182" s="38"/>
      <c r="R182" s="38"/>
      <c r="S182" s="34"/>
      <c r="T182" s="34"/>
      <c r="U182" s="34"/>
    </row>
    <row r="183" spans="1:21" ht="12.95" customHeight="1" x14ac:dyDescent="0.2">
      <c r="A183" s="34"/>
      <c r="B183" s="64"/>
      <c r="C183" s="69"/>
      <c r="D183" s="40"/>
      <c r="E183" s="35"/>
      <c r="F183" s="34"/>
      <c r="G183" s="36"/>
      <c r="H183" s="36"/>
      <c r="I183" s="36"/>
      <c r="J183" s="36"/>
      <c r="K183" s="36"/>
      <c r="L183" s="36"/>
      <c r="M183" s="36"/>
      <c r="N183" s="36"/>
      <c r="O183" s="36"/>
      <c r="P183" s="37"/>
      <c r="Q183" s="38"/>
      <c r="R183" s="38"/>
      <c r="S183" s="34"/>
      <c r="T183" s="34"/>
      <c r="U183" s="34"/>
    </row>
    <row r="184" spans="1:21" ht="12.95" customHeight="1" x14ac:dyDescent="0.2">
      <c r="A184" s="34"/>
      <c r="B184" s="64"/>
      <c r="C184" s="69"/>
      <c r="D184" s="40"/>
      <c r="E184" s="35"/>
      <c r="F184" s="34"/>
      <c r="G184" s="36"/>
      <c r="H184" s="36"/>
      <c r="I184" s="36"/>
      <c r="J184" s="36"/>
      <c r="K184" s="36"/>
      <c r="L184" s="36"/>
      <c r="M184" s="36"/>
      <c r="N184" s="36"/>
      <c r="O184" s="36"/>
      <c r="P184" s="37"/>
      <c r="Q184" s="38"/>
      <c r="R184" s="38"/>
      <c r="S184" s="34"/>
      <c r="T184" s="34"/>
      <c r="U184" s="34"/>
    </row>
    <row r="185" spans="1:21" ht="12.95" customHeight="1" x14ac:dyDescent="0.2">
      <c r="A185" s="34"/>
      <c r="B185" s="64"/>
      <c r="C185" s="69"/>
      <c r="D185" s="40"/>
      <c r="E185" s="35"/>
      <c r="F185" s="34"/>
      <c r="G185" s="36"/>
      <c r="H185" s="36"/>
      <c r="I185" s="36"/>
      <c r="J185" s="36"/>
      <c r="K185" s="36"/>
      <c r="L185" s="36"/>
      <c r="M185" s="36"/>
      <c r="N185" s="36"/>
      <c r="O185" s="36"/>
      <c r="P185" s="37"/>
      <c r="Q185" s="38"/>
      <c r="R185" s="38"/>
      <c r="S185" s="34"/>
      <c r="T185" s="34"/>
      <c r="U185" s="34"/>
    </row>
    <row r="186" spans="1:21" ht="12.95" customHeight="1" x14ac:dyDescent="0.2">
      <c r="A186" s="34"/>
      <c r="B186" s="64"/>
      <c r="C186" s="69"/>
      <c r="D186" s="40"/>
      <c r="E186" s="35"/>
      <c r="F186" s="34"/>
      <c r="G186" s="36"/>
      <c r="H186" s="36"/>
      <c r="I186" s="36"/>
      <c r="J186" s="36"/>
      <c r="K186" s="36"/>
      <c r="L186" s="36"/>
      <c r="M186" s="36"/>
      <c r="N186" s="36"/>
      <c r="O186" s="36"/>
      <c r="P186" s="37"/>
      <c r="Q186" s="38"/>
      <c r="R186" s="38"/>
      <c r="S186" s="34"/>
      <c r="T186" s="34"/>
      <c r="U186" s="34"/>
    </row>
    <row r="187" spans="1:21" ht="12.95" customHeight="1" x14ac:dyDescent="0.2">
      <c r="A187" s="34"/>
      <c r="B187" s="64"/>
      <c r="C187" s="69"/>
      <c r="D187" s="40"/>
      <c r="E187" s="35"/>
      <c r="F187" s="34"/>
      <c r="G187" s="36"/>
      <c r="H187" s="36"/>
      <c r="I187" s="36"/>
      <c r="J187" s="36"/>
      <c r="K187" s="36"/>
      <c r="L187" s="36"/>
      <c r="M187" s="36"/>
      <c r="N187" s="36"/>
      <c r="O187" s="36"/>
      <c r="P187" s="37"/>
      <c r="Q187" s="38"/>
      <c r="R187" s="38"/>
      <c r="S187" s="34"/>
      <c r="T187" s="34"/>
      <c r="U187" s="34"/>
    </row>
    <row r="188" spans="1:21" ht="12.95" customHeight="1" x14ac:dyDescent="0.2">
      <c r="A188" s="34"/>
      <c r="B188" s="64"/>
      <c r="C188" s="69"/>
      <c r="D188" s="40"/>
      <c r="E188" s="35"/>
      <c r="F188" s="34"/>
      <c r="G188" s="36"/>
      <c r="H188" s="36"/>
      <c r="I188" s="36"/>
      <c r="J188" s="36"/>
      <c r="K188" s="36"/>
      <c r="L188" s="36"/>
      <c r="M188" s="36"/>
      <c r="N188" s="36"/>
      <c r="O188" s="36"/>
      <c r="P188" s="37"/>
      <c r="Q188" s="38"/>
      <c r="R188" s="38"/>
      <c r="S188" s="34"/>
      <c r="T188" s="34"/>
      <c r="U188" s="34"/>
    </row>
    <row r="189" spans="1:21" ht="12.95" customHeight="1" x14ac:dyDescent="0.2">
      <c r="A189" s="34"/>
      <c r="B189" s="64"/>
      <c r="C189" s="69"/>
      <c r="D189" s="40"/>
      <c r="E189" s="35"/>
      <c r="F189" s="34"/>
      <c r="G189" s="36"/>
      <c r="H189" s="36"/>
      <c r="I189" s="36"/>
      <c r="J189" s="36"/>
      <c r="K189" s="36"/>
      <c r="L189" s="36"/>
      <c r="M189" s="36"/>
      <c r="N189" s="36"/>
      <c r="O189" s="36"/>
      <c r="P189" s="37"/>
      <c r="Q189" s="38"/>
      <c r="R189" s="38"/>
      <c r="S189" s="34"/>
      <c r="T189" s="34"/>
      <c r="U189" s="34"/>
    </row>
    <row r="190" spans="1:21" ht="12.95" customHeight="1" x14ac:dyDescent="0.2">
      <c r="A190" s="34"/>
      <c r="B190" s="64"/>
      <c r="C190" s="69"/>
      <c r="D190" s="40"/>
      <c r="E190" s="35"/>
      <c r="F190" s="34"/>
      <c r="G190" s="36"/>
      <c r="H190" s="36"/>
      <c r="I190" s="36"/>
      <c r="J190" s="36"/>
      <c r="K190" s="36"/>
      <c r="L190" s="36"/>
      <c r="M190" s="36"/>
      <c r="N190" s="36"/>
      <c r="O190" s="36"/>
      <c r="P190" s="37"/>
      <c r="Q190" s="38"/>
      <c r="R190" s="38"/>
      <c r="S190" s="34"/>
      <c r="T190" s="34"/>
      <c r="U190" s="34"/>
    </row>
    <row r="191" spans="1:21" ht="12.95" customHeight="1" x14ac:dyDescent="0.2">
      <c r="A191" s="34"/>
      <c r="B191" s="64"/>
      <c r="C191" s="69"/>
      <c r="D191" s="40"/>
      <c r="E191" s="35"/>
      <c r="F191" s="34"/>
      <c r="G191" s="36"/>
      <c r="H191" s="36"/>
      <c r="I191" s="36"/>
      <c r="J191" s="36"/>
      <c r="K191" s="36"/>
      <c r="L191" s="36"/>
      <c r="M191" s="36"/>
      <c r="N191" s="36"/>
      <c r="O191" s="36"/>
      <c r="P191" s="37"/>
      <c r="Q191" s="38"/>
      <c r="R191" s="38"/>
      <c r="S191" s="34"/>
      <c r="T191" s="34"/>
      <c r="U191" s="34"/>
    </row>
    <row r="192" spans="1:21" ht="12.95" customHeight="1" x14ac:dyDescent="0.2">
      <c r="A192" s="34"/>
      <c r="B192" s="64"/>
      <c r="C192" s="69"/>
      <c r="D192" s="40"/>
      <c r="E192" s="35"/>
      <c r="F192" s="34"/>
      <c r="G192" s="36"/>
      <c r="H192" s="36"/>
      <c r="I192" s="36"/>
      <c r="J192" s="36"/>
      <c r="K192" s="36"/>
      <c r="L192" s="36"/>
      <c r="M192" s="36"/>
      <c r="N192" s="36"/>
      <c r="O192" s="36"/>
      <c r="P192" s="37"/>
      <c r="Q192" s="38"/>
      <c r="R192" s="38"/>
      <c r="S192" s="34"/>
      <c r="T192" s="34"/>
      <c r="U192" s="34"/>
    </row>
    <row r="193" spans="1:21" ht="12.95" customHeight="1" x14ac:dyDescent="0.2">
      <c r="A193" s="34"/>
      <c r="B193" s="64"/>
      <c r="C193" s="69"/>
      <c r="D193" s="40"/>
      <c r="E193" s="35"/>
      <c r="F193" s="34"/>
      <c r="G193" s="36"/>
      <c r="H193" s="36"/>
      <c r="I193" s="36"/>
      <c r="J193" s="36"/>
      <c r="K193" s="36"/>
      <c r="L193" s="36"/>
      <c r="M193" s="36"/>
      <c r="N193" s="36"/>
      <c r="O193" s="36"/>
      <c r="P193" s="37"/>
      <c r="Q193" s="38"/>
      <c r="R193" s="38"/>
      <c r="S193" s="34"/>
      <c r="T193" s="34"/>
      <c r="U193" s="34"/>
    </row>
    <row r="194" spans="1:21" ht="12.95" customHeight="1" x14ac:dyDescent="0.2">
      <c r="A194" s="34"/>
      <c r="B194" s="64"/>
      <c r="C194" s="69"/>
      <c r="D194" s="40"/>
      <c r="E194" s="35"/>
      <c r="F194" s="34"/>
      <c r="G194" s="36"/>
      <c r="H194" s="36"/>
      <c r="I194" s="36"/>
      <c r="J194" s="36"/>
      <c r="K194" s="36"/>
      <c r="L194" s="36"/>
      <c r="M194" s="36"/>
      <c r="N194" s="36"/>
      <c r="O194" s="36"/>
      <c r="P194" s="37"/>
      <c r="Q194" s="38"/>
      <c r="R194" s="38"/>
      <c r="S194" s="34"/>
      <c r="T194" s="34"/>
      <c r="U194" s="34"/>
    </row>
    <row r="195" spans="1:21" ht="12.95" customHeight="1" x14ac:dyDescent="0.2">
      <c r="A195" s="34"/>
      <c r="B195" s="64"/>
      <c r="C195" s="69"/>
      <c r="D195" s="40"/>
      <c r="E195" s="35"/>
      <c r="F195" s="34"/>
      <c r="G195" s="36"/>
      <c r="H195" s="36"/>
      <c r="I195" s="36"/>
      <c r="J195" s="36"/>
      <c r="K195" s="36"/>
      <c r="L195" s="36"/>
      <c r="M195" s="36"/>
      <c r="N195" s="36"/>
      <c r="O195" s="36"/>
      <c r="P195" s="37"/>
      <c r="Q195" s="38"/>
      <c r="R195" s="38"/>
      <c r="S195" s="34"/>
      <c r="T195" s="34"/>
      <c r="U195" s="34"/>
    </row>
    <row r="196" spans="1:21" ht="12.95" customHeight="1" x14ac:dyDescent="0.2">
      <c r="A196" s="34"/>
      <c r="B196" s="64"/>
      <c r="C196" s="69"/>
      <c r="D196" s="40"/>
      <c r="E196" s="35"/>
      <c r="F196" s="34"/>
      <c r="G196" s="36"/>
      <c r="H196" s="36"/>
      <c r="I196" s="36"/>
      <c r="J196" s="36"/>
      <c r="K196" s="36"/>
      <c r="L196" s="36"/>
      <c r="M196" s="36"/>
      <c r="N196" s="36"/>
      <c r="O196" s="36"/>
      <c r="P196" s="37"/>
      <c r="Q196" s="38"/>
      <c r="R196" s="38"/>
      <c r="S196" s="34"/>
      <c r="T196" s="34"/>
      <c r="U196" s="34"/>
    </row>
    <row r="197" spans="1:21" ht="12.95" customHeight="1" x14ac:dyDescent="0.2">
      <c r="A197" s="34"/>
      <c r="B197" s="64"/>
      <c r="C197" s="69"/>
      <c r="D197" s="40"/>
      <c r="E197" s="35"/>
      <c r="F197" s="34"/>
      <c r="G197" s="36"/>
      <c r="H197" s="36"/>
      <c r="I197" s="36"/>
      <c r="J197" s="36"/>
      <c r="K197" s="36"/>
      <c r="L197" s="36"/>
      <c r="M197" s="36"/>
      <c r="N197" s="36"/>
      <c r="O197" s="36"/>
      <c r="P197" s="37"/>
      <c r="Q197" s="38"/>
      <c r="R197" s="38"/>
      <c r="S197" s="34"/>
      <c r="T197" s="34"/>
      <c r="U197" s="34"/>
    </row>
    <row r="198" spans="1:21" ht="12.95" customHeight="1" x14ac:dyDescent="0.2">
      <c r="A198" s="34"/>
      <c r="B198" s="64"/>
      <c r="C198" s="69"/>
      <c r="D198" s="40"/>
      <c r="E198" s="35"/>
      <c r="F198" s="34"/>
      <c r="G198" s="36"/>
      <c r="H198" s="36"/>
      <c r="I198" s="36"/>
      <c r="J198" s="36"/>
      <c r="K198" s="36"/>
      <c r="L198" s="36"/>
      <c r="M198" s="36"/>
      <c r="N198" s="36"/>
      <c r="O198" s="36"/>
      <c r="P198" s="37"/>
      <c r="Q198" s="38"/>
      <c r="R198" s="38"/>
      <c r="S198" s="34"/>
      <c r="T198" s="34"/>
      <c r="U198" s="34"/>
    </row>
    <row r="199" spans="1:21" ht="12.95" customHeight="1" x14ac:dyDescent="0.2">
      <c r="A199" s="34"/>
      <c r="B199" s="64"/>
      <c r="C199" s="69"/>
      <c r="D199" s="40"/>
      <c r="E199" s="35"/>
      <c r="F199" s="34"/>
      <c r="G199" s="36"/>
      <c r="H199" s="36"/>
      <c r="I199" s="36"/>
      <c r="J199" s="36"/>
      <c r="K199" s="36"/>
      <c r="L199" s="36"/>
      <c r="M199" s="36"/>
      <c r="N199" s="36"/>
      <c r="O199" s="36"/>
      <c r="P199" s="37"/>
      <c r="Q199" s="38"/>
      <c r="R199" s="38"/>
      <c r="S199" s="34"/>
      <c r="T199" s="34"/>
      <c r="U199" s="34"/>
    </row>
    <row r="200" spans="1:21" ht="12.95" customHeight="1" x14ac:dyDescent="0.2">
      <c r="A200" s="34"/>
      <c r="B200" s="64"/>
      <c r="C200" s="69"/>
      <c r="D200" s="40"/>
      <c r="E200" s="35"/>
      <c r="F200" s="34"/>
      <c r="G200" s="36"/>
      <c r="H200" s="36"/>
      <c r="I200" s="36"/>
      <c r="J200" s="36"/>
      <c r="K200" s="36"/>
      <c r="L200" s="36"/>
      <c r="M200" s="36"/>
      <c r="N200" s="36"/>
      <c r="O200" s="36"/>
      <c r="P200" s="37"/>
      <c r="Q200" s="38"/>
      <c r="R200" s="38"/>
      <c r="S200" s="34"/>
      <c r="T200" s="34"/>
      <c r="U200" s="34"/>
    </row>
    <row r="201" spans="1:21" ht="12.95" customHeight="1" x14ac:dyDescent="0.2">
      <c r="A201" s="34"/>
      <c r="B201" s="64"/>
      <c r="C201" s="69"/>
      <c r="D201" s="40"/>
      <c r="E201" s="35"/>
      <c r="F201" s="34"/>
      <c r="G201" s="36"/>
      <c r="H201" s="36"/>
      <c r="I201" s="36"/>
      <c r="J201" s="36"/>
      <c r="K201" s="36"/>
      <c r="L201" s="36"/>
      <c r="M201" s="36"/>
      <c r="N201" s="36"/>
      <c r="O201" s="36"/>
      <c r="P201" s="37"/>
      <c r="Q201" s="38"/>
      <c r="R201" s="38"/>
      <c r="S201" s="34"/>
      <c r="T201" s="34"/>
      <c r="U201" s="34"/>
    </row>
    <row r="202" spans="1:21" ht="12.95" customHeight="1" x14ac:dyDescent="0.2">
      <c r="A202" s="34"/>
      <c r="B202" s="64"/>
      <c r="C202" s="69"/>
      <c r="D202" s="40"/>
      <c r="E202" s="35"/>
      <c r="F202" s="34"/>
      <c r="G202" s="36"/>
      <c r="H202" s="36"/>
      <c r="I202" s="36"/>
      <c r="J202" s="36"/>
      <c r="K202" s="36"/>
      <c r="L202" s="36"/>
      <c r="M202" s="36"/>
      <c r="N202" s="36"/>
      <c r="O202" s="36"/>
      <c r="P202" s="37"/>
      <c r="Q202" s="38"/>
      <c r="R202" s="38"/>
      <c r="S202" s="34"/>
      <c r="T202" s="34"/>
      <c r="U202" s="34"/>
    </row>
    <row r="203" spans="1:21" ht="12.95" customHeight="1" x14ac:dyDescent="0.2">
      <c r="A203" s="34"/>
      <c r="B203" s="64"/>
      <c r="C203" s="69"/>
      <c r="D203" s="40"/>
      <c r="E203" s="35"/>
      <c r="F203" s="34"/>
      <c r="G203" s="36"/>
      <c r="H203" s="36"/>
      <c r="I203" s="36"/>
      <c r="J203" s="36"/>
      <c r="K203" s="36"/>
      <c r="L203" s="36"/>
      <c r="M203" s="36"/>
      <c r="N203" s="36"/>
      <c r="O203" s="36"/>
      <c r="P203" s="37"/>
      <c r="Q203" s="38"/>
      <c r="R203" s="38"/>
      <c r="S203" s="34"/>
      <c r="T203" s="34"/>
      <c r="U203" s="34"/>
    </row>
    <row r="204" spans="1:21" ht="12.95" customHeight="1" x14ac:dyDescent="0.2">
      <c r="A204" s="34"/>
      <c r="B204" s="64"/>
      <c r="C204" s="69"/>
      <c r="D204" s="40"/>
      <c r="E204" s="35"/>
      <c r="F204" s="34"/>
      <c r="G204" s="36"/>
      <c r="H204" s="36"/>
      <c r="I204" s="36"/>
      <c r="J204" s="36"/>
      <c r="K204" s="36"/>
      <c r="L204" s="36"/>
      <c r="M204" s="36"/>
      <c r="N204" s="36"/>
      <c r="O204" s="36"/>
      <c r="P204" s="37"/>
      <c r="Q204" s="38"/>
      <c r="R204" s="38"/>
      <c r="S204" s="34"/>
      <c r="T204" s="34"/>
      <c r="U204" s="34"/>
    </row>
    <row r="205" spans="1:21" ht="12.95" customHeight="1" x14ac:dyDescent="0.2">
      <c r="A205" s="34"/>
      <c r="B205" s="64"/>
      <c r="C205" s="69"/>
      <c r="D205" s="40"/>
      <c r="E205" s="35"/>
      <c r="F205" s="34"/>
      <c r="G205" s="36"/>
      <c r="H205" s="36"/>
      <c r="I205" s="36"/>
      <c r="J205" s="36"/>
      <c r="K205" s="36"/>
      <c r="L205" s="36"/>
      <c r="M205" s="36"/>
      <c r="N205" s="36"/>
      <c r="O205" s="36"/>
      <c r="P205" s="37"/>
      <c r="Q205" s="38"/>
      <c r="R205" s="38"/>
      <c r="S205" s="34"/>
      <c r="T205" s="34"/>
      <c r="U205" s="34"/>
    </row>
    <row r="206" spans="1:21" ht="12.95" customHeight="1" x14ac:dyDescent="0.2">
      <c r="A206" s="34"/>
      <c r="B206" s="64"/>
      <c r="C206" s="69"/>
      <c r="D206" s="40"/>
      <c r="E206" s="35"/>
      <c r="F206" s="34"/>
      <c r="G206" s="36"/>
      <c r="H206" s="36"/>
      <c r="I206" s="36"/>
      <c r="J206" s="36"/>
      <c r="K206" s="36"/>
      <c r="L206" s="36"/>
      <c r="M206" s="36"/>
      <c r="N206" s="36"/>
      <c r="O206" s="36"/>
      <c r="P206" s="37"/>
      <c r="Q206" s="38"/>
      <c r="R206" s="38"/>
      <c r="S206" s="34"/>
      <c r="T206" s="34"/>
      <c r="U206" s="34"/>
    </row>
    <row r="207" spans="1:21" ht="12.95" customHeight="1" x14ac:dyDescent="0.2">
      <c r="A207" s="34"/>
      <c r="B207" s="64"/>
      <c r="C207" s="69"/>
      <c r="D207" s="40"/>
      <c r="E207" s="35"/>
      <c r="F207" s="34"/>
      <c r="G207" s="36"/>
      <c r="H207" s="36"/>
      <c r="I207" s="36"/>
      <c r="J207" s="36"/>
      <c r="K207" s="36"/>
      <c r="L207" s="36"/>
      <c r="M207" s="36"/>
      <c r="N207" s="36"/>
      <c r="O207" s="36"/>
      <c r="P207" s="37"/>
      <c r="Q207" s="38"/>
      <c r="R207" s="38"/>
      <c r="S207" s="34"/>
      <c r="T207" s="34"/>
      <c r="U207" s="34"/>
    </row>
    <row r="208" spans="1:21" ht="12.95" customHeight="1" x14ac:dyDescent="0.2">
      <c r="A208" s="34"/>
      <c r="B208" s="64"/>
      <c r="C208" s="69"/>
      <c r="D208" s="40"/>
      <c r="E208" s="35"/>
      <c r="F208" s="34"/>
      <c r="G208" s="36"/>
      <c r="H208" s="36"/>
      <c r="I208" s="36"/>
      <c r="J208" s="36"/>
      <c r="K208" s="36"/>
      <c r="L208" s="36"/>
      <c r="M208" s="36"/>
      <c r="N208" s="36"/>
      <c r="O208" s="36"/>
      <c r="P208" s="37"/>
      <c r="Q208" s="38"/>
      <c r="R208" s="38"/>
      <c r="S208" s="34"/>
      <c r="T208" s="34"/>
      <c r="U208" s="34"/>
    </row>
    <row r="209" spans="1:21" ht="12.95" customHeight="1" x14ac:dyDescent="0.2">
      <c r="A209" s="34"/>
      <c r="B209" s="64"/>
      <c r="C209" s="69"/>
      <c r="D209" s="40"/>
      <c r="E209" s="35"/>
      <c r="F209" s="34"/>
      <c r="G209" s="36"/>
      <c r="H209" s="36"/>
      <c r="I209" s="36"/>
      <c r="J209" s="36"/>
      <c r="K209" s="36"/>
      <c r="L209" s="36"/>
      <c r="M209" s="36"/>
      <c r="N209" s="36"/>
      <c r="O209" s="36"/>
      <c r="P209" s="37"/>
      <c r="Q209" s="38"/>
      <c r="R209" s="38"/>
      <c r="S209" s="34"/>
      <c r="T209" s="34"/>
      <c r="U209" s="34"/>
    </row>
    <row r="210" spans="1:21" ht="12.95" customHeight="1" x14ac:dyDescent="0.2">
      <c r="A210" s="34"/>
      <c r="B210" s="64"/>
      <c r="C210" s="69"/>
      <c r="D210" s="40"/>
      <c r="E210" s="35"/>
      <c r="F210" s="34"/>
      <c r="G210" s="36"/>
      <c r="H210" s="36"/>
      <c r="I210" s="36"/>
      <c r="J210" s="36"/>
      <c r="K210" s="36"/>
      <c r="L210" s="36"/>
      <c r="M210" s="36"/>
      <c r="N210" s="36"/>
      <c r="O210" s="36"/>
      <c r="P210" s="37"/>
      <c r="Q210" s="38"/>
      <c r="R210" s="38"/>
      <c r="S210" s="34"/>
      <c r="T210" s="34"/>
      <c r="U210" s="34"/>
    </row>
    <row r="211" spans="1:21" ht="12.95" customHeight="1" x14ac:dyDescent="0.2">
      <c r="A211" s="34"/>
      <c r="B211" s="64"/>
      <c r="C211" s="69"/>
      <c r="D211" s="40"/>
      <c r="E211" s="35"/>
      <c r="F211" s="34"/>
      <c r="G211" s="36"/>
      <c r="H211" s="36"/>
      <c r="I211" s="36"/>
      <c r="J211" s="36"/>
      <c r="K211" s="36"/>
      <c r="L211" s="36"/>
      <c r="M211" s="36"/>
      <c r="N211" s="36"/>
      <c r="O211" s="36"/>
      <c r="P211" s="37"/>
      <c r="Q211" s="38"/>
      <c r="R211" s="38"/>
      <c r="S211" s="34"/>
      <c r="T211" s="34"/>
      <c r="U211" s="34"/>
    </row>
    <row r="212" spans="1:21" ht="12.95" customHeight="1" x14ac:dyDescent="0.2">
      <c r="A212" s="34"/>
      <c r="B212" s="64"/>
      <c r="C212" s="69"/>
      <c r="D212" s="40"/>
      <c r="E212" s="35"/>
      <c r="F212" s="34"/>
      <c r="G212" s="36"/>
      <c r="H212" s="36"/>
      <c r="I212" s="36"/>
      <c r="J212" s="36"/>
      <c r="K212" s="36"/>
      <c r="L212" s="36"/>
      <c r="M212" s="36"/>
      <c r="N212" s="36"/>
      <c r="O212" s="36"/>
      <c r="P212" s="37"/>
      <c r="Q212" s="38"/>
      <c r="R212" s="38"/>
      <c r="S212" s="34"/>
      <c r="T212" s="34"/>
      <c r="U212" s="34"/>
    </row>
    <row r="213" spans="1:21" ht="12.95" customHeight="1" x14ac:dyDescent="0.2">
      <c r="A213" s="34"/>
      <c r="B213" s="64"/>
      <c r="C213" s="69"/>
      <c r="D213" s="40"/>
      <c r="E213" s="35"/>
      <c r="F213" s="34"/>
      <c r="G213" s="36"/>
      <c r="H213" s="36"/>
      <c r="I213" s="36"/>
      <c r="J213" s="36"/>
      <c r="K213" s="36"/>
      <c r="L213" s="36"/>
      <c r="M213" s="36"/>
      <c r="N213" s="36"/>
      <c r="O213" s="36"/>
      <c r="P213" s="37"/>
      <c r="Q213" s="38"/>
      <c r="R213" s="38"/>
      <c r="S213" s="34"/>
      <c r="T213" s="34"/>
      <c r="U213" s="34"/>
    </row>
    <row r="214" spans="1:21" ht="12.95" customHeight="1" x14ac:dyDescent="0.2">
      <c r="A214" s="34"/>
      <c r="B214" s="64"/>
      <c r="C214" s="69"/>
      <c r="D214" s="40"/>
      <c r="E214" s="35"/>
      <c r="F214" s="34"/>
      <c r="G214" s="36"/>
      <c r="H214" s="36"/>
      <c r="I214" s="36"/>
      <c r="J214" s="36"/>
      <c r="K214" s="36"/>
      <c r="L214" s="36"/>
      <c r="M214" s="36"/>
      <c r="N214" s="36"/>
      <c r="O214" s="36"/>
      <c r="P214" s="37"/>
      <c r="Q214" s="38"/>
      <c r="R214" s="38"/>
      <c r="S214" s="34"/>
      <c r="T214" s="34"/>
      <c r="U214" s="34"/>
    </row>
    <row r="215" spans="1:21" ht="12.95" customHeight="1" x14ac:dyDescent="0.2">
      <c r="A215" s="34"/>
      <c r="B215" s="64"/>
      <c r="C215" s="69"/>
      <c r="D215" s="40"/>
      <c r="E215" s="35"/>
      <c r="F215" s="34"/>
      <c r="G215" s="36"/>
      <c r="H215" s="36"/>
      <c r="I215" s="36"/>
      <c r="J215" s="36"/>
      <c r="K215" s="36"/>
      <c r="L215" s="36"/>
      <c r="M215" s="36"/>
      <c r="N215" s="36"/>
      <c r="O215" s="36"/>
      <c r="P215" s="37"/>
      <c r="Q215" s="38"/>
      <c r="R215" s="38"/>
      <c r="S215" s="34"/>
      <c r="T215" s="34"/>
      <c r="U215" s="34"/>
    </row>
    <row r="216" spans="1:21" ht="12.95" customHeight="1" x14ac:dyDescent="0.2">
      <c r="A216" s="34"/>
      <c r="B216" s="64"/>
      <c r="C216" s="69"/>
      <c r="D216" s="40"/>
      <c r="E216" s="35"/>
      <c r="F216" s="34"/>
      <c r="G216" s="36"/>
      <c r="H216" s="36"/>
      <c r="I216" s="36"/>
      <c r="J216" s="36"/>
      <c r="K216" s="36"/>
      <c r="L216" s="36"/>
      <c r="M216" s="36"/>
      <c r="N216" s="36"/>
      <c r="O216" s="36"/>
      <c r="P216" s="37"/>
      <c r="Q216" s="38"/>
      <c r="R216" s="38"/>
      <c r="S216" s="34"/>
      <c r="T216" s="34"/>
      <c r="U216" s="34"/>
    </row>
    <row r="217" spans="1:21" ht="12.95" customHeight="1" x14ac:dyDescent="0.2">
      <c r="A217" s="34"/>
      <c r="B217" s="64"/>
      <c r="C217" s="69"/>
      <c r="D217" s="40"/>
      <c r="E217" s="35"/>
      <c r="F217" s="34"/>
      <c r="G217" s="36"/>
      <c r="H217" s="36"/>
      <c r="I217" s="36"/>
      <c r="J217" s="36"/>
      <c r="K217" s="36"/>
      <c r="L217" s="36"/>
      <c r="M217" s="36"/>
      <c r="N217" s="36"/>
      <c r="O217" s="36"/>
      <c r="P217" s="37"/>
      <c r="Q217" s="38"/>
      <c r="R217" s="38"/>
      <c r="S217" s="34"/>
      <c r="T217" s="34"/>
      <c r="U217" s="34"/>
    </row>
    <row r="218" spans="1:21" ht="12.95" customHeight="1" x14ac:dyDescent="0.2">
      <c r="A218" s="34"/>
      <c r="B218" s="64"/>
      <c r="C218" s="69"/>
      <c r="D218" s="40"/>
      <c r="E218" s="35"/>
      <c r="F218" s="34"/>
      <c r="G218" s="36"/>
      <c r="H218" s="36"/>
      <c r="I218" s="36"/>
      <c r="J218" s="36"/>
      <c r="K218" s="36"/>
      <c r="L218" s="36"/>
      <c r="M218" s="36"/>
      <c r="N218" s="36"/>
      <c r="O218" s="36"/>
      <c r="P218" s="37"/>
      <c r="Q218" s="38"/>
      <c r="R218" s="38"/>
      <c r="S218" s="34"/>
      <c r="T218" s="34"/>
      <c r="U218" s="34"/>
    </row>
    <row r="219" spans="1:21" ht="12.95" customHeight="1" x14ac:dyDescent="0.2">
      <c r="A219" s="34"/>
      <c r="B219" s="64"/>
      <c r="C219" s="69"/>
      <c r="D219" s="40"/>
      <c r="E219" s="35"/>
      <c r="F219" s="34"/>
      <c r="G219" s="36"/>
      <c r="H219" s="36"/>
      <c r="I219" s="36"/>
      <c r="J219" s="36"/>
      <c r="K219" s="36"/>
      <c r="L219" s="36"/>
      <c r="M219" s="36"/>
      <c r="N219" s="36"/>
      <c r="O219" s="36"/>
      <c r="P219" s="37"/>
      <c r="Q219" s="38"/>
      <c r="R219" s="38"/>
      <c r="S219" s="34"/>
      <c r="T219" s="34"/>
      <c r="U219" s="34"/>
    </row>
    <row r="220" spans="1:21" ht="12.95" customHeight="1" x14ac:dyDescent="0.2">
      <c r="A220" s="34"/>
      <c r="B220" s="64"/>
      <c r="C220" s="69"/>
      <c r="D220" s="40"/>
      <c r="E220" s="35"/>
      <c r="F220" s="34"/>
      <c r="G220" s="36"/>
      <c r="H220" s="36"/>
      <c r="I220" s="36"/>
      <c r="J220" s="36"/>
      <c r="K220" s="36"/>
      <c r="L220" s="36"/>
      <c r="M220" s="36"/>
      <c r="N220" s="36"/>
      <c r="O220" s="36"/>
      <c r="P220" s="37"/>
      <c r="Q220" s="38"/>
      <c r="R220" s="38"/>
      <c r="S220" s="34"/>
      <c r="T220" s="34"/>
      <c r="U220" s="34"/>
    </row>
    <row r="221" spans="1:21" ht="12.95" customHeight="1" x14ac:dyDescent="0.2">
      <c r="A221" s="34"/>
      <c r="B221" s="64"/>
      <c r="C221" s="69"/>
      <c r="D221" s="40"/>
      <c r="E221" s="35"/>
      <c r="F221" s="34"/>
      <c r="G221" s="36"/>
      <c r="H221" s="36"/>
      <c r="I221" s="36"/>
      <c r="J221" s="36"/>
      <c r="K221" s="36"/>
      <c r="L221" s="36"/>
      <c r="M221" s="36"/>
      <c r="N221" s="36"/>
      <c r="O221" s="36"/>
      <c r="P221" s="37"/>
      <c r="Q221" s="38"/>
      <c r="R221" s="38"/>
      <c r="S221" s="34"/>
      <c r="T221" s="34"/>
      <c r="U221" s="34"/>
    </row>
    <row r="222" spans="1:21" ht="12.95" customHeight="1" x14ac:dyDescent="0.2">
      <c r="A222" s="34"/>
      <c r="B222" s="64"/>
      <c r="C222" s="69"/>
      <c r="D222" s="40"/>
      <c r="E222" s="35"/>
      <c r="F222" s="34"/>
      <c r="G222" s="36"/>
      <c r="H222" s="36"/>
      <c r="I222" s="36"/>
      <c r="J222" s="36"/>
      <c r="K222" s="36"/>
      <c r="L222" s="36"/>
      <c r="M222" s="36"/>
      <c r="N222" s="36"/>
      <c r="O222" s="36"/>
      <c r="P222" s="37"/>
      <c r="Q222" s="38"/>
      <c r="R222" s="38"/>
      <c r="S222" s="34"/>
      <c r="T222" s="34"/>
      <c r="U222" s="34"/>
    </row>
    <row r="223" spans="1:21" ht="12.95" customHeight="1" x14ac:dyDescent="0.2">
      <c r="A223" s="34"/>
      <c r="B223" s="64"/>
      <c r="C223" s="69"/>
      <c r="D223" s="40"/>
      <c r="E223" s="35"/>
      <c r="F223" s="34"/>
      <c r="G223" s="36"/>
      <c r="H223" s="36"/>
      <c r="I223" s="36"/>
      <c r="J223" s="36"/>
      <c r="K223" s="36"/>
      <c r="L223" s="36"/>
      <c r="M223" s="36"/>
      <c r="N223" s="36"/>
      <c r="O223" s="36"/>
      <c r="P223" s="37"/>
      <c r="Q223" s="38"/>
      <c r="R223" s="38"/>
      <c r="S223" s="34"/>
      <c r="T223" s="34"/>
      <c r="U223" s="34"/>
    </row>
    <row r="224" spans="1:21" ht="12.95" customHeight="1" x14ac:dyDescent="0.2">
      <c r="A224" s="34"/>
      <c r="B224" s="64"/>
      <c r="C224" s="69"/>
      <c r="D224" s="40"/>
      <c r="E224" s="35"/>
      <c r="F224" s="34"/>
      <c r="G224" s="36"/>
      <c r="H224" s="36"/>
      <c r="I224" s="36"/>
      <c r="J224" s="36"/>
      <c r="K224" s="36"/>
      <c r="L224" s="36"/>
      <c r="M224" s="36"/>
      <c r="N224" s="36"/>
      <c r="O224" s="36"/>
      <c r="P224" s="37"/>
      <c r="Q224" s="38"/>
      <c r="R224" s="38"/>
      <c r="S224" s="34"/>
      <c r="T224" s="34"/>
      <c r="U224" s="34"/>
    </row>
    <row r="225" spans="1:21" ht="12.95" customHeight="1" x14ac:dyDescent="0.2">
      <c r="A225" s="34"/>
      <c r="B225" s="64"/>
      <c r="C225" s="69"/>
      <c r="D225" s="40"/>
      <c r="E225" s="35"/>
      <c r="F225" s="34"/>
      <c r="G225" s="36"/>
      <c r="H225" s="36"/>
      <c r="I225" s="36"/>
      <c r="J225" s="36"/>
      <c r="K225" s="36"/>
      <c r="L225" s="36"/>
      <c r="M225" s="36"/>
      <c r="N225" s="36"/>
      <c r="O225" s="36"/>
      <c r="P225" s="37"/>
      <c r="Q225" s="38"/>
      <c r="R225" s="38"/>
      <c r="S225" s="34"/>
      <c r="T225" s="34"/>
      <c r="U225" s="34"/>
    </row>
    <row r="226" spans="1:21" ht="12.95" customHeight="1" x14ac:dyDescent="0.2">
      <c r="A226" s="34"/>
      <c r="B226" s="64"/>
      <c r="C226" s="69"/>
      <c r="D226" s="40"/>
      <c r="E226" s="35"/>
      <c r="F226" s="34"/>
      <c r="G226" s="36"/>
      <c r="H226" s="36"/>
      <c r="I226" s="36"/>
      <c r="J226" s="36"/>
      <c r="K226" s="36"/>
      <c r="L226" s="36"/>
      <c r="M226" s="36"/>
      <c r="N226" s="36"/>
      <c r="O226" s="36"/>
      <c r="P226" s="37"/>
      <c r="Q226" s="38"/>
      <c r="R226" s="38"/>
      <c r="S226" s="34"/>
      <c r="T226" s="34"/>
      <c r="U226" s="34"/>
    </row>
    <row r="227" spans="1:21" ht="12.95" customHeight="1" x14ac:dyDescent="0.2">
      <c r="A227" s="34"/>
      <c r="B227" s="64"/>
      <c r="C227" s="69"/>
      <c r="D227" s="40"/>
      <c r="E227" s="35"/>
      <c r="F227" s="34"/>
      <c r="G227" s="36"/>
      <c r="H227" s="36"/>
      <c r="I227" s="36"/>
      <c r="J227" s="36"/>
      <c r="K227" s="36"/>
      <c r="L227" s="36"/>
      <c r="M227" s="36"/>
      <c r="N227" s="36"/>
      <c r="O227" s="36"/>
      <c r="P227" s="37"/>
      <c r="Q227" s="38"/>
      <c r="R227" s="38"/>
      <c r="S227" s="34"/>
      <c r="T227" s="34"/>
      <c r="U227" s="34"/>
    </row>
    <row r="228" spans="1:21" ht="12.95" customHeight="1" x14ac:dyDescent="0.2">
      <c r="A228" s="34"/>
      <c r="B228" s="64"/>
      <c r="C228" s="69"/>
      <c r="D228" s="40"/>
      <c r="E228" s="35"/>
      <c r="F228" s="34"/>
      <c r="G228" s="36"/>
      <c r="H228" s="36"/>
      <c r="I228" s="36"/>
      <c r="J228" s="36"/>
      <c r="K228" s="36"/>
      <c r="L228" s="36"/>
      <c r="M228" s="36"/>
      <c r="N228" s="36"/>
      <c r="O228" s="36"/>
      <c r="P228" s="37"/>
      <c r="Q228" s="38"/>
      <c r="R228" s="38"/>
      <c r="S228" s="34"/>
      <c r="T228" s="34"/>
      <c r="U228" s="34"/>
    </row>
    <row r="229" spans="1:21" ht="12.95" customHeight="1" x14ac:dyDescent="0.2">
      <c r="A229" s="34"/>
      <c r="B229" s="64"/>
      <c r="C229" s="69"/>
      <c r="D229" s="40"/>
      <c r="E229" s="35"/>
      <c r="F229" s="34"/>
      <c r="G229" s="36"/>
      <c r="H229" s="36"/>
      <c r="I229" s="36"/>
      <c r="J229" s="36"/>
      <c r="K229" s="36"/>
      <c r="L229" s="36"/>
      <c r="M229" s="36"/>
      <c r="N229" s="36"/>
      <c r="O229" s="36"/>
      <c r="P229" s="37"/>
      <c r="Q229" s="38"/>
      <c r="R229" s="38"/>
      <c r="S229" s="34"/>
      <c r="T229" s="34"/>
      <c r="U229" s="34"/>
    </row>
    <row r="230" spans="1:21" ht="12.95" customHeight="1" x14ac:dyDescent="0.2">
      <c r="A230" s="34"/>
      <c r="B230" s="64"/>
      <c r="C230" s="69"/>
      <c r="D230" s="40"/>
      <c r="E230" s="35"/>
      <c r="F230" s="34"/>
      <c r="G230" s="36"/>
      <c r="H230" s="36"/>
      <c r="I230" s="36"/>
      <c r="J230" s="36"/>
      <c r="K230" s="36"/>
      <c r="L230" s="36"/>
      <c r="M230" s="36"/>
      <c r="N230" s="36"/>
      <c r="O230" s="36"/>
      <c r="P230" s="37"/>
      <c r="Q230" s="38"/>
      <c r="R230" s="38"/>
      <c r="S230" s="34"/>
      <c r="T230" s="34"/>
      <c r="U230" s="34"/>
    </row>
    <row r="231" spans="1:21" ht="12.95" customHeight="1" x14ac:dyDescent="0.2">
      <c r="A231" s="34"/>
      <c r="B231" s="64"/>
      <c r="C231" s="69"/>
      <c r="D231" s="40"/>
      <c r="E231" s="35"/>
      <c r="F231" s="34"/>
      <c r="G231" s="36"/>
      <c r="H231" s="36"/>
      <c r="I231" s="36"/>
      <c r="J231" s="36"/>
      <c r="K231" s="36"/>
      <c r="L231" s="36"/>
      <c r="M231" s="36"/>
      <c r="N231" s="36"/>
      <c r="O231" s="36"/>
      <c r="P231" s="37"/>
      <c r="Q231" s="38"/>
      <c r="R231" s="38"/>
      <c r="S231" s="34"/>
      <c r="T231" s="34"/>
      <c r="U231" s="34"/>
    </row>
    <row r="232" spans="1:21" ht="12.95" customHeight="1" x14ac:dyDescent="0.2">
      <c r="A232" s="34"/>
      <c r="B232" s="64"/>
      <c r="C232" s="69"/>
      <c r="D232" s="40"/>
      <c r="E232" s="35"/>
      <c r="F232" s="34"/>
      <c r="G232" s="36"/>
      <c r="H232" s="36"/>
      <c r="I232" s="36"/>
      <c r="J232" s="36"/>
      <c r="K232" s="36"/>
      <c r="L232" s="36"/>
      <c r="M232" s="36"/>
      <c r="N232" s="36"/>
      <c r="O232" s="36"/>
      <c r="P232" s="37"/>
      <c r="Q232" s="38"/>
      <c r="R232" s="38"/>
      <c r="S232" s="34"/>
      <c r="T232" s="34"/>
      <c r="U232" s="34"/>
    </row>
    <row r="233" spans="1:21" ht="12.95" customHeight="1" x14ac:dyDescent="0.2">
      <c r="A233" s="34"/>
      <c r="B233" s="64"/>
      <c r="C233" s="69"/>
      <c r="D233" s="40"/>
      <c r="E233" s="35"/>
      <c r="F233" s="34"/>
      <c r="G233" s="36"/>
      <c r="H233" s="36"/>
      <c r="I233" s="36"/>
      <c r="J233" s="36"/>
      <c r="K233" s="36"/>
      <c r="L233" s="36"/>
      <c r="M233" s="36"/>
      <c r="N233" s="36"/>
      <c r="O233" s="36"/>
      <c r="P233" s="37"/>
      <c r="Q233" s="38"/>
      <c r="R233" s="38"/>
      <c r="S233" s="34"/>
      <c r="T233" s="34"/>
      <c r="U233" s="34"/>
    </row>
    <row r="234" spans="1:21" ht="12.95" customHeight="1" x14ac:dyDescent="0.2">
      <c r="A234" s="34"/>
      <c r="B234" s="64"/>
      <c r="C234" s="69"/>
      <c r="D234" s="40"/>
      <c r="E234" s="35"/>
      <c r="F234" s="34"/>
      <c r="G234" s="36"/>
      <c r="H234" s="36"/>
      <c r="I234" s="36"/>
      <c r="J234" s="36"/>
      <c r="K234" s="36"/>
      <c r="L234" s="36"/>
      <c r="M234" s="36"/>
      <c r="N234" s="36"/>
      <c r="O234" s="36"/>
      <c r="P234" s="37"/>
      <c r="Q234" s="38"/>
      <c r="R234" s="38"/>
      <c r="S234" s="34"/>
      <c r="T234" s="34"/>
      <c r="U234" s="34"/>
    </row>
    <row r="235" spans="1:21" ht="12.95" customHeight="1" x14ac:dyDescent="0.2">
      <c r="A235" s="34"/>
      <c r="B235" s="64"/>
      <c r="C235" s="69"/>
      <c r="D235" s="40"/>
      <c r="E235" s="35"/>
      <c r="F235" s="34"/>
      <c r="G235" s="36"/>
      <c r="H235" s="36"/>
      <c r="I235" s="36"/>
      <c r="J235" s="36"/>
      <c r="K235" s="36"/>
      <c r="L235" s="36"/>
      <c r="M235" s="36"/>
      <c r="N235" s="36"/>
      <c r="O235" s="36"/>
      <c r="P235" s="37"/>
      <c r="Q235" s="38"/>
      <c r="R235" s="38"/>
      <c r="S235" s="34"/>
      <c r="T235" s="34"/>
      <c r="U235" s="34"/>
    </row>
    <row r="236" spans="1:21" ht="12.95" customHeight="1" x14ac:dyDescent="0.2">
      <c r="A236" s="34"/>
      <c r="B236" s="64"/>
      <c r="C236" s="69"/>
      <c r="D236" s="40"/>
      <c r="E236" s="35"/>
      <c r="F236" s="34"/>
      <c r="G236" s="36"/>
      <c r="H236" s="36"/>
      <c r="I236" s="36"/>
      <c r="J236" s="36"/>
      <c r="K236" s="36"/>
      <c r="L236" s="36"/>
      <c r="M236" s="36"/>
      <c r="N236" s="36"/>
      <c r="O236" s="36"/>
      <c r="P236" s="37"/>
      <c r="Q236" s="38"/>
      <c r="R236" s="38"/>
      <c r="S236" s="34"/>
      <c r="T236" s="34"/>
      <c r="U236" s="34"/>
    </row>
    <row r="237" spans="1:21" ht="12.95" customHeight="1" x14ac:dyDescent="0.2">
      <c r="A237" s="34"/>
      <c r="B237" s="64"/>
      <c r="C237" s="69"/>
      <c r="D237" s="40"/>
      <c r="E237" s="35"/>
      <c r="F237" s="34"/>
      <c r="G237" s="36"/>
      <c r="H237" s="36"/>
      <c r="I237" s="36"/>
      <c r="J237" s="36"/>
      <c r="K237" s="36"/>
      <c r="L237" s="36"/>
      <c r="M237" s="36"/>
      <c r="N237" s="36"/>
      <c r="O237" s="36"/>
      <c r="P237" s="37"/>
      <c r="Q237" s="38"/>
      <c r="R237" s="38"/>
      <c r="S237" s="34"/>
      <c r="T237" s="34"/>
      <c r="U237" s="34"/>
    </row>
    <row r="238" spans="1:21" ht="12.95" customHeight="1" x14ac:dyDescent="0.2">
      <c r="A238" s="34"/>
      <c r="B238" s="64"/>
      <c r="C238" s="69"/>
      <c r="D238" s="40"/>
      <c r="E238" s="35"/>
      <c r="F238" s="34"/>
      <c r="G238" s="36"/>
      <c r="H238" s="36"/>
      <c r="I238" s="36"/>
      <c r="J238" s="36"/>
      <c r="K238" s="36"/>
      <c r="L238" s="36"/>
      <c r="M238" s="36"/>
      <c r="N238" s="36"/>
      <c r="O238" s="36"/>
      <c r="P238" s="37"/>
      <c r="Q238" s="38"/>
      <c r="R238" s="38"/>
      <c r="S238" s="34"/>
      <c r="T238" s="34"/>
      <c r="U238" s="34"/>
    </row>
    <row r="239" spans="1:21" ht="12.95" customHeight="1" x14ac:dyDescent="0.2">
      <c r="A239" s="34"/>
      <c r="B239" s="64"/>
      <c r="C239" s="69"/>
      <c r="D239" s="40"/>
      <c r="E239" s="35"/>
      <c r="F239" s="34"/>
      <c r="G239" s="36"/>
      <c r="H239" s="36"/>
      <c r="I239" s="36"/>
      <c r="J239" s="36"/>
      <c r="K239" s="36"/>
      <c r="L239" s="36"/>
      <c r="M239" s="36"/>
      <c r="N239" s="36"/>
      <c r="O239" s="36"/>
      <c r="P239" s="37"/>
      <c r="Q239" s="38"/>
      <c r="R239" s="38"/>
      <c r="S239" s="34"/>
      <c r="T239" s="34"/>
      <c r="U239" s="34"/>
    </row>
    <row r="240" spans="1:21" ht="12.95" customHeight="1" x14ac:dyDescent="0.2">
      <c r="A240" s="34"/>
      <c r="B240" s="64"/>
      <c r="C240" s="69"/>
      <c r="D240" s="40"/>
      <c r="E240" s="35"/>
      <c r="F240" s="34"/>
      <c r="G240" s="36"/>
      <c r="H240" s="36"/>
      <c r="I240" s="36"/>
      <c r="J240" s="36"/>
      <c r="K240" s="36"/>
      <c r="L240" s="36"/>
      <c r="M240" s="36"/>
      <c r="N240" s="36"/>
      <c r="O240" s="36"/>
      <c r="P240" s="37"/>
      <c r="Q240" s="38"/>
      <c r="R240" s="38"/>
      <c r="S240" s="34"/>
      <c r="T240" s="34"/>
      <c r="U240" s="34"/>
    </row>
    <row r="241" spans="1:21" ht="12.95" customHeight="1" x14ac:dyDescent="0.2">
      <c r="A241" s="34"/>
      <c r="B241" s="64"/>
      <c r="C241" s="69"/>
      <c r="D241" s="40"/>
      <c r="E241" s="35"/>
      <c r="F241" s="34"/>
      <c r="G241" s="36"/>
      <c r="H241" s="36"/>
      <c r="I241" s="36"/>
      <c r="J241" s="36"/>
      <c r="K241" s="36"/>
      <c r="L241" s="36"/>
      <c r="M241" s="36"/>
      <c r="N241" s="36"/>
      <c r="O241" s="36"/>
      <c r="P241" s="37"/>
      <c r="Q241" s="38"/>
      <c r="R241" s="38"/>
      <c r="S241" s="34"/>
      <c r="T241" s="34"/>
      <c r="U241" s="34"/>
    </row>
    <row r="242" spans="1:21" ht="12.95" customHeight="1" x14ac:dyDescent="0.2">
      <c r="A242" s="34"/>
      <c r="B242" s="64"/>
      <c r="C242" s="69"/>
      <c r="D242" s="40"/>
      <c r="E242" s="35"/>
      <c r="F242" s="34"/>
      <c r="G242" s="36"/>
      <c r="H242" s="36"/>
      <c r="I242" s="36"/>
      <c r="J242" s="36"/>
      <c r="K242" s="36"/>
      <c r="L242" s="36"/>
      <c r="M242" s="36"/>
      <c r="N242" s="36"/>
      <c r="O242" s="36"/>
      <c r="P242" s="37"/>
      <c r="Q242" s="38"/>
      <c r="R242" s="38"/>
      <c r="S242" s="34"/>
      <c r="T242" s="34"/>
      <c r="U242" s="34"/>
    </row>
    <row r="243" spans="1:21" ht="12.95" customHeight="1" x14ac:dyDescent="0.2">
      <c r="A243" s="34"/>
      <c r="B243" s="64"/>
      <c r="C243" s="69"/>
      <c r="D243" s="40"/>
      <c r="E243" s="35"/>
      <c r="F243" s="34"/>
      <c r="G243" s="36"/>
      <c r="H243" s="36"/>
      <c r="I243" s="36"/>
      <c r="J243" s="36"/>
      <c r="K243" s="36"/>
      <c r="L243" s="36"/>
      <c r="M243" s="36"/>
      <c r="N243" s="36"/>
      <c r="O243" s="36"/>
      <c r="P243" s="37"/>
      <c r="Q243" s="38"/>
      <c r="R243" s="38"/>
      <c r="S243" s="34"/>
      <c r="T243" s="34"/>
      <c r="U243" s="34"/>
    </row>
    <row r="244" spans="1:21" ht="12.95" customHeight="1" x14ac:dyDescent="0.2">
      <c r="A244" s="34"/>
      <c r="B244" s="64"/>
      <c r="C244" s="69"/>
      <c r="D244" s="40"/>
      <c r="E244" s="35"/>
      <c r="F244" s="34"/>
      <c r="G244" s="36"/>
      <c r="H244" s="36"/>
      <c r="I244" s="36"/>
      <c r="J244" s="36"/>
      <c r="K244" s="36"/>
      <c r="L244" s="36"/>
      <c r="M244" s="36"/>
      <c r="N244" s="36"/>
      <c r="O244" s="36"/>
      <c r="P244" s="37"/>
      <c r="Q244" s="38"/>
      <c r="R244" s="38"/>
      <c r="S244" s="34"/>
      <c r="T244" s="34"/>
      <c r="U244" s="34"/>
    </row>
    <row r="245" spans="1:21" ht="12.95" customHeight="1" x14ac:dyDescent="0.2">
      <c r="A245" s="34"/>
      <c r="B245" s="64"/>
      <c r="C245" s="69"/>
      <c r="D245" s="40"/>
      <c r="E245" s="35"/>
      <c r="F245" s="34"/>
      <c r="G245" s="36"/>
      <c r="H245" s="36"/>
      <c r="I245" s="36"/>
      <c r="J245" s="36"/>
      <c r="K245" s="36"/>
      <c r="L245" s="36"/>
      <c r="M245" s="36"/>
      <c r="N245" s="36"/>
      <c r="O245" s="36"/>
      <c r="P245" s="37"/>
      <c r="Q245" s="38"/>
      <c r="R245" s="38"/>
      <c r="S245" s="34"/>
      <c r="T245" s="34"/>
      <c r="U245" s="34"/>
    </row>
    <row r="246" spans="1:21" ht="12.95" customHeight="1" x14ac:dyDescent="0.2">
      <c r="A246" s="34"/>
      <c r="B246" s="64"/>
      <c r="C246" s="69"/>
      <c r="D246" s="40"/>
      <c r="E246" s="35"/>
      <c r="F246" s="34"/>
      <c r="G246" s="36"/>
      <c r="H246" s="36"/>
      <c r="I246" s="36"/>
      <c r="J246" s="36"/>
      <c r="K246" s="36"/>
      <c r="L246" s="36"/>
      <c r="M246" s="36"/>
      <c r="N246" s="36"/>
      <c r="O246" s="36"/>
      <c r="P246" s="37"/>
      <c r="Q246" s="38"/>
      <c r="R246" s="38"/>
      <c r="S246" s="34"/>
      <c r="T246" s="34"/>
      <c r="U246" s="34"/>
    </row>
    <row r="247" spans="1:21" ht="12.95" customHeight="1" x14ac:dyDescent="0.2">
      <c r="A247" s="34"/>
      <c r="B247" s="64"/>
      <c r="C247" s="69"/>
      <c r="D247" s="40"/>
      <c r="E247" s="35"/>
      <c r="F247" s="34"/>
      <c r="G247" s="36"/>
      <c r="H247" s="36"/>
      <c r="I247" s="36"/>
      <c r="J247" s="36"/>
      <c r="K247" s="36"/>
      <c r="L247" s="36"/>
      <c r="M247" s="36"/>
      <c r="N247" s="36"/>
      <c r="O247" s="36"/>
      <c r="P247" s="37"/>
      <c r="Q247" s="38"/>
      <c r="R247" s="38"/>
      <c r="S247" s="34"/>
      <c r="T247" s="34"/>
      <c r="U247" s="34"/>
    </row>
    <row r="248" spans="1:21" ht="12.95" customHeight="1" x14ac:dyDescent="0.2">
      <c r="A248" s="34"/>
      <c r="B248" s="64"/>
      <c r="C248" s="69"/>
      <c r="D248" s="40"/>
      <c r="E248" s="35"/>
      <c r="F248" s="34"/>
      <c r="G248" s="36"/>
      <c r="H248" s="36"/>
      <c r="I248" s="36"/>
      <c r="J248" s="36"/>
      <c r="K248" s="36"/>
      <c r="L248" s="36"/>
      <c r="M248" s="36"/>
      <c r="N248" s="36"/>
      <c r="O248" s="36"/>
      <c r="P248" s="37"/>
      <c r="Q248" s="38"/>
      <c r="R248" s="38"/>
      <c r="S248" s="34"/>
      <c r="T248" s="34"/>
      <c r="U248" s="34"/>
    </row>
    <row r="249" spans="1:21" ht="12.95" customHeight="1" x14ac:dyDescent="0.2">
      <c r="A249" s="34"/>
      <c r="B249" s="64"/>
      <c r="C249" s="69"/>
      <c r="D249" s="40"/>
      <c r="E249" s="35"/>
      <c r="F249" s="34"/>
      <c r="G249" s="36"/>
      <c r="H249" s="36"/>
      <c r="I249" s="36"/>
      <c r="J249" s="36"/>
      <c r="K249" s="36"/>
      <c r="L249" s="36"/>
      <c r="M249" s="36"/>
      <c r="N249" s="36"/>
      <c r="O249" s="36"/>
      <c r="P249" s="37"/>
      <c r="Q249" s="38"/>
      <c r="R249" s="38"/>
      <c r="S249" s="34"/>
      <c r="T249" s="34"/>
      <c r="U249" s="34"/>
    </row>
    <row r="250" spans="1:21" ht="12.95" customHeight="1" x14ac:dyDescent="0.2">
      <c r="A250" s="34"/>
      <c r="B250" s="64"/>
      <c r="C250" s="69"/>
      <c r="D250" s="40"/>
      <c r="E250" s="35"/>
      <c r="F250" s="34"/>
      <c r="G250" s="36"/>
      <c r="H250" s="36"/>
      <c r="I250" s="36"/>
      <c r="J250" s="36"/>
      <c r="K250" s="36"/>
      <c r="L250" s="36"/>
      <c r="M250" s="36"/>
      <c r="N250" s="36"/>
      <c r="O250" s="36"/>
      <c r="P250" s="37"/>
      <c r="Q250" s="38"/>
      <c r="R250" s="38"/>
      <c r="S250" s="34"/>
      <c r="T250" s="34"/>
      <c r="U250" s="34"/>
    </row>
    <row r="251" spans="1:21" ht="12.95" customHeight="1" x14ac:dyDescent="0.2">
      <c r="A251" s="34"/>
      <c r="B251" s="64"/>
      <c r="C251" s="69"/>
      <c r="D251" s="40"/>
      <c r="E251" s="35"/>
      <c r="F251" s="34"/>
      <c r="G251" s="36"/>
      <c r="H251" s="36"/>
      <c r="I251" s="36"/>
      <c r="J251" s="36"/>
      <c r="K251" s="36"/>
      <c r="L251" s="36"/>
      <c r="M251" s="36"/>
      <c r="N251" s="36"/>
      <c r="O251" s="36"/>
      <c r="P251" s="37"/>
      <c r="Q251" s="38"/>
      <c r="R251" s="38"/>
      <c r="S251" s="34"/>
      <c r="T251" s="34"/>
      <c r="U251" s="34"/>
    </row>
    <row r="252" spans="1:21" ht="12.95" customHeight="1" x14ac:dyDescent="0.2">
      <c r="A252" s="34"/>
      <c r="B252" s="64"/>
      <c r="C252" s="69"/>
      <c r="D252" s="40"/>
      <c r="E252" s="35"/>
      <c r="F252" s="34"/>
      <c r="G252" s="36"/>
      <c r="H252" s="36"/>
      <c r="I252" s="36"/>
      <c r="J252" s="36"/>
      <c r="K252" s="36"/>
      <c r="L252" s="36"/>
      <c r="M252" s="36"/>
      <c r="N252" s="36"/>
      <c r="O252" s="36"/>
      <c r="P252" s="37"/>
      <c r="Q252" s="38"/>
      <c r="R252" s="38"/>
      <c r="S252" s="34"/>
      <c r="T252" s="34"/>
      <c r="U252" s="34"/>
    </row>
    <row r="253" spans="1:21" ht="12.95" customHeight="1" x14ac:dyDescent="0.2">
      <c r="A253" s="34"/>
      <c r="B253" s="64"/>
      <c r="C253" s="69"/>
      <c r="D253" s="40"/>
      <c r="E253" s="35"/>
      <c r="F253" s="34"/>
      <c r="G253" s="36"/>
      <c r="H253" s="36"/>
      <c r="I253" s="36"/>
      <c r="J253" s="36"/>
      <c r="K253" s="36"/>
      <c r="L253" s="36"/>
      <c r="M253" s="36"/>
      <c r="N253" s="36"/>
      <c r="O253" s="36"/>
      <c r="P253" s="37"/>
      <c r="Q253" s="38"/>
      <c r="R253" s="38"/>
      <c r="S253" s="34"/>
      <c r="T253" s="34"/>
      <c r="U253" s="34"/>
    </row>
    <row r="254" spans="1:21" ht="12.95" customHeight="1" x14ac:dyDescent="0.2">
      <c r="A254" s="34"/>
      <c r="B254" s="64"/>
      <c r="C254" s="69"/>
      <c r="D254" s="40"/>
      <c r="E254" s="35"/>
      <c r="F254" s="34"/>
      <c r="G254" s="36"/>
      <c r="H254" s="36"/>
      <c r="I254" s="36"/>
      <c r="J254" s="36"/>
      <c r="K254" s="36"/>
      <c r="L254" s="36"/>
      <c r="M254" s="36"/>
      <c r="N254" s="36"/>
      <c r="O254" s="36"/>
      <c r="P254" s="37"/>
      <c r="Q254" s="38"/>
      <c r="R254" s="38"/>
      <c r="S254" s="34"/>
      <c r="T254" s="34"/>
      <c r="U254" s="34"/>
    </row>
    <row r="255" spans="1:21" ht="12.95" customHeight="1" x14ac:dyDescent="0.2">
      <c r="A255" s="34"/>
      <c r="B255" s="64"/>
      <c r="C255" s="69"/>
      <c r="D255" s="40"/>
      <c r="E255" s="35"/>
      <c r="F255" s="34"/>
      <c r="G255" s="36"/>
      <c r="H255" s="36"/>
      <c r="I255" s="36"/>
      <c r="J255" s="36"/>
      <c r="K255" s="36"/>
      <c r="L255" s="36"/>
      <c r="M255" s="36"/>
      <c r="N255" s="36"/>
      <c r="O255" s="36"/>
      <c r="P255" s="37"/>
      <c r="Q255" s="38"/>
      <c r="R255" s="38"/>
      <c r="S255" s="34"/>
      <c r="T255" s="34"/>
      <c r="U255" s="34"/>
    </row>
    <row r="256" spans="1:21" ht="12.95" customHeight="1" x14ac:dyDescent="0.2">
      <c r="A256" s="34"/>
      <c r="B256" s="64"/>
      <c r="C256" s="69"/>
      <c r="D256" s="40"/>
      <c r="E256" s="35"/>
      <c r="F256" s="34"/>
      <c r="G256" s="36"/>
      <c r="H256" s="36"/>
      <c r="I256" s="36"/>
      <c r="J256" s="36"/>
      <c r="K256" s="36"/>
      <c r="L256" s="36"/>
      <c r="M256" s="36"/>
      <c r="N256" s="36"/>
      <c r="O256" s="36"/>
      <c r="P256" s="37"/>
      <c r="Q256" s="38"/>
      <c r="R256" s="38"/>
      <c r="S256" s="34"/>
      <c r="T256" s="34"/>
      <c r="U256" s="34"/>
    </row>
    <row r="257" spans="1:21" ht="12.95" customHeight="1" x14ac:dyDescent="0.2">
      <c r="A257" s="34"/>
      <c r="B257" s="64"/>
      <c r="C257" s="69"/>
      <c r="D257" s="40"/>
      <c r="E257" s="35"/>
      <c r="F257" s="34"/>
      <c r="G257" s="36"/>
      <c r="H257" s="36"/>
      <c r="I257" s="36"/>
      <c r="J257" s="36"/>
      <c r="K257" s="36"/>
      <c r="L257" s="36"/>
      <c r="M257" s="36"/>
      <c r="N257" s="36"/>
      <c r="O257" s="36"/>
      <c r="P257" s="37"/>
      <c r="Q257" s="38"/>
      <c r="R257" s="38"/>
      <c r="S257" s="34"/>
      <c r="T257" s="34"/>
      <c r="U257" s="34"/>
    </row>
    <row r="258" spans="1:21" ht="12.95" customHeight="1" x14ac:dyDescent="0.2">
      <c r="A258" s="34"/>
      <c r="B258" s="64"/>
      <c r="C258" s="69"/>
      <c r="D258" s="40"/>
      <c r="E258" s="35"/>
      <c r="F258" s="34"/>
      <c r="G258" s="36"/>
      <c r="H258" s="36"/>
      <c r="I258" s="36"/>
      <c r="J258" s="36"/>
      <c r="K258" s="36"/>
      <c r="L258" s="36"/>
      <c r="M258" s="36"/>
      <c r="N258" s="36"/>
      <c r="O258" s="36"/>
      <c r="P258" s="37"/>
      <c r="Q258" s="38"/>
      <c r="R258" s="38"/>
      <c r="S258" s="34"/>
      <c r="T258" s="34"/>
      <c r="U258" s="34"/>
    </row>
    <row r="259" spans="1:21" ht="12.95" customHeight="1" x14ac:dyDescent="0.2">
      <c r="A259" s="34"/>
      <c r="B259" s="64"/>
      <c r="C259" s="69"/>
      <c r="D259" s="40"/>
      <c r="E259" s="35"/>
      <c r="F259" s="34"/>
      <c r="G259" s="36"/>
      <c r="H259" s="36"/>
      <c r="I259" s="36"/>
      <c r="J259" s="36"/>
      <c r="K259" s="36"/>
      <c r="L259" s="36"/>
      <c r="M259" s="36"/>
      <c r="N259" s="36"/>
      <c r="O259" s="36"/>
      <c r="P259" s="37"/>
      <c r="Q259" s="38"/>
      <c r="R259" s="38"/>
      <c r="S259" s="34"/>
      <c r="T259" s="34"/>
      <c r="U259" s="34"/>
    </row>
    <row r="260" spans="1:21" ht="12.95" customHeight="1" x14ac:dyDescent="0.2">
      <c r="A260" s="34"/>
      <c r="B260" s="64"/>
      <c r="C260" s="69"/>
      <c r="D260" s="40"/>
      <c r="E260" s="35"/>
      <c r="F260" s="34"/>
      <c r="G260" s="36"/>
      <c r="H260" s="36"/>
      <c r="I260" s="36"/>
      <c r="J260" s="36"/>
      <c r="K260" s="36"/>
      <c r="L260" s="36"/>
      <c r="M260" s="36"/>
      <c r="N260" s="36"/>
      <c r="O260" s="36"/>
      <c r="P260" s="37"/>
      <c r="Q260" s="38"/>
      <c r="R260" s="38"/>
      <c r="S260" s="34"/>
      <c r="T260" s="34"/>
      <c r="U260" s="34"/>
    </row>
    <row r="261" spans="1:21" ht="12.95" customHeight="1" x14ac:dyDescent="0.2">
      <c r="A261" s="34"/>
      <c r="B261" s="64"/>
      <c r="C261" s="69"/>
      <c r="D261" s="40"/>
      <c r="E261" s="35"/>
      <c r="F261" s="34"/>
      <c r="G261" s="36"/>
      <c r="H261" s="36"/>
      <c r="I261" s="36"/>
      <c r="J261" s="36"/>
      <c r="K261" s="36"/>
      <c r="L261" s="36"/>
      <c r="M261" s="36"/>
      <c r="N261" s="36"/>
      <c r="O261" s="36"/>
      <c r="P261" s="37"/>
      <c r="Q261" s="38"/>
      <c r="R261" s="38"/>
      <c r="S261" s="34"/>
      <c r="T261" s="34"/>
      <c r="U261" s="34"/>
    </row>
    <row r="262" spans="1:21" ht="12.95" customHeight="1" x14ac:dyDescent="0.2">
      <c r="A262" s="34"/>
      <c r="B262" s="64"/>
      <c r="C262" s="69"/>
      <c r="D262" s="40"/>
      <c r="E262" s="35"/>
      <c r="F262" s="34"/>
      <c r="G262" s="36"/>
      <c r="H262" s="36"/>
      <c r="I262" s="36"/>
      <c r="J262" s="36"/>
      <c r="K262" s="36"/>
      <c r="L262" s="36"/>
      <c r="M262" s="36"/>
      <c r="N262" s="36"/>
      <c r="O262" s="36"/>
      <c r="P262" s="37"/>
      <c r="Q262" s="38"/>
      <c r="R262" s="38"/>
      <c r="S262" s="34"/>
      <c r="T262" s="34"/>
      <c r="U262" s="34"/>
    </row>
    <row r="263" spans="1:21" ht="12.95" customHeight="1" x14ac:dyDescent="0.2">
      <c r="A263" s="34"/>
      <c r="B263" s="64"/>
      <c r="C263" s="69"/>
      <c r="D263" s="40"/>
      <c r="E263" s="35"/>
      <c r="F263" s="34"/>
      <c r="G263" s="36"/>
      <c r="H263" s="36"/>
      <c r="I263" s="36"/>
      <c r="J263" s="36"/>
      <c r="K263" s="36"/>
      <c r="L263" s="36"/>
      <c r="M263" s="36"/>
      <c r="N263" s="36"/>
      <c r="O263" s="36"/>
      <c r="P263" s="37"/>
      <c r="Q263" s="38"/>
      <c r="R263" s="38"/>
      <c r="S263" s="34"/>
      <c r="T263" s="34"/>
      <c r="U263" s="34"/>
    </row>
    <row r="264" spans="1:21" ht="12.95" customHeight="1" x14ac:dyDescent="0.2">
      <c r="A264" s="34"/>
      <c r="B264" s="64"/>
      <c r="C264" s="69"/>
      <c r="D264" s="40"/>
      <c r="E264" s="35"/>
      <c r="F264" s="34"/>
      <c r="G264" s="36"/>
      <c r="H264" s="36"/>
      <c r="I264" s="36"/>
      <c r="J264" s="36"/>
      <c r="K264" s="36"/>
      <c r="L264" s="36"/>
      <c r="M264" s="36"/>
      <c r="N264" s="36"/>
      <c r="O264" s="36"/>
      <c r="P264" s="37"/>
      <c r="Q264" s="38"/>
      <c r="R264" s="38"/>
      <c r="S264" s="34"/>
      <c r="T264" s="34"/>
      <c r="U264" s="34"/>
    </row>
    <row r="265" spans="1:21" ht="12.95" customHeight="1" x14ac:dyDescent="0.2">
      <c r="A265" s="34"/>
      <c r="B265" s="64"/>
      <c r="C265" s="69"/>
      <c r="D265" s="40"/>
      <c r="E265" s="35"/>
      <c r="F265" s="34"/>
      <c r="G265" s="36"/>
      <c r="H265" s="36"/>
      <c r="I265" s="36"/>
      <c r="J265" s="36"/>
      <c r="K265" s="36"/>
      <c r="L265" s="36"/>
      <c r="M265" s="36"/>
      <c r="N265" s="36"/>
      <c r="O265" s="36"/>
      <c r="P265" s="37"/>
      <c r="Q265" s="38"/>
      <c r="R265" s="38"/>
      <c r="S265" s="34"/>
      <c r="T265" s="34"/>
      <c r="U265" s="34"/>
    </row>
    <row r="266" spans="1:21" ht="12.95" customHeight="1" x14ac:dyDescent="0.2">
      <c r="A266" s="34"/>
      <c r="B266" s="64"/>
      <c r="C266" s="69"/>
      <c r="D266" s="40"/>
      <c r="E266" s="35"/>
      <c r="F266" s="34"/>
      <c r="G266" s="36"/>
      <c r="H266" s="36"/>
      <c r="I266" s="36"/>
      <c r="J266" s="36"/>
      <c r="K266" s="36"/>
      <c r="L266" s="36"/>
      <c r="M266" s="36"/>
      <c r="N266" s="36"/>
      <c r="O266" s="36"/>
      <c r="P266" s="37"/>
      <c r="Q266" s="38"/>
      <c r="R266" s="38"/>
      <c r="S266" s="34"/>
      <c r="T266" s="34"/>
      <c r="U266" s="34"/>
    </row>
    <row r="267" spans="1:21" ht="12.95" customHeight="1" x14ac:dyDescent="0.2">
      <c r="A267" s="34"/>
      <c r="B267" s="64"/>
      <c r="C267" s="69"/>
      <c r="D267" s="40"/>
      <c r="E267" s="35"/>
      <c r="F267" s="34"/>
      <c r="G267" s="36"/>
      <c r="H267" s="36"/>
      <c r="I267" s="36"/>
      <c r="J267" s="36"/>
      <c r="K267" s="36"/>
      <c r="L267" s="36"/>
      <c r="M267" s="36"/>
      <c r="N267" s="36"/>
      <c r="O267" s="36"/>
      <c r="P267" s="37"/>
      <c r="Q267" s="38"/>
      <c r="R267" s="38"/>
      <c r="S267" s="34"/>
      <c r="T267" s="34"/>
      <c r="U267" s="34"/>
    </row>
    <row r="268" spans="1:21" ht="12.95" customHeight="1" x14ac:dyDescent="0.2">
      <c r="A268" s="34"/>
      <c r="B268" s="64"/>
      <c r="C268" s="69"/>
      <c r="D268" s="40"/>
      <c r="E268" s="35"/>
      <c r="F268" s="34"/>
      <c r="G268" s="36"/>
      <c r="H268" s="36"/>
      <c r="I268" s="36"/>
      <c r="J268" s="36"/>
      <c r="K268" s="36"/>
      <c r="L268" s="36"/>
      <c r="M268" s="36"/>
      <c r="N268" s="36"/>
      <c r="O268" s="36"/>
      <c r="P268" s="37"/>
      <c r="Q268" s="38"/>
      <c r="R268" s="38"/>
      <c r="S268" s="34"/>
      <c r="T268" s="34"/>
      <c r="U268" s="34"/>
    </row>
    <row r="269" spans="1:21" ht="12.95" customHeight="1" x14ac:dyDescent="0.2">
      <c r="A269" s="34"/>
      <c r="B269" s="64"/>
      <c r="C269" s="69"/>
      <c r="D269" s="40"/>
      <c r="E269" s="35"/>
      <c r="F269" s="34"/>
      <c r="G269" s="36"/>
      <c r="H269" s="36"/>
      <c r="I269" s="36"/>
      <c r="J269" s="36"/>
      <c r="K269" s="36"/>
      <c r="L269" s="36"/>
      <c r="M269" s="36"/>
      <c r="N269" s="36"/>
      <c r="O269" s="36"/>
      <c r="P269" s="37"/>
      <c r="Q269" s="38"/>
      <c r="R269" s="38"/>
      <c r="S269" s="34"/>
      <c r="T269" s="34"/>
      <c r="U269" s="34"/>
    </row>
    <row r="270" spans="1:21" ht="12.95" customHeight="1" x14ac:dyDescent="0.2">
      <c r="A270" s="34"/>
      <c r="B270" s="64"/>
      <c r="C270" s="69"/>
      <c r="D270" s="40"/>
      <c r="E270" s="35"/>
      <c r="F270" s="34"/>
      <c r="G270" s="36"/>
      <c r="H270" s="36"/>
      <c r="I270" s="36"/>
      <c r="J270" s="36"/>
      <c r="K270" s="36"/>
      <c r="L270" s="36"/>
      <c r="M270" s="36"/>
      <c r="N270" s="36"/>
      <c r="O270" s="36"/>
      <c r="P270" s="37"/>
      <c r="Q270" s="38"/>
      <c r="R270" s="38"/>
      <c r="S270" s="34"/>
      <c r="T270" s="34"/>
      <c r="U270" s="34"/>
    </row>
    <row r="271" spans="1:21" ht="12.95" customHeight="1" x14ac:dyDescent="0.2">
      <c r="A271" s="34"/>
      <c r="B271" s="64"/>
      <c r="C271" s="69"/>
      <c r="D271" s="40"/>
      <c r="E271" s="35"/>
      <c r="F271" s="34"/>
      <c r="G271" s="36"/>
      <c r="H271" s="36"/>
      <c r="I271" s="36"/>
      <c r="J271" s="36"/>
      <c r="K271" s="36"/>
      <c r="L271" s="36"/>
      <c r="M271" s="36"/>
      <c r="N271" s="36"/>
      <c r="O271" s="36"/>
      <c r="P271" s="37"/>
      <c r="Q271" s="38"/>
      <c r="R271" s="38"/>
      <c r="S271" s="34"/>
      <c r="T271" s="34"/>
      <c r="U271" s="34"/>
    </row>
    <row r="272" spans="1:21" ht="12.95" customHeight="1" x14ac:dyDescent="0.2">
      <c r="A272" s="34"/>
      <c r="B272" s="64"/>
      <c r="C272" s="69"/>
      <c r="D272" s="40"/>
      <c r="E272" s="35"/>
      <c r="F272" s="34"/>
      <c r="G272" s="36"/>
      <c r="H272" s="36"/>
      <c r="I272" s="36"/>
      <c r="J272" s="36"/>
      <c r="K272" s="36"/>
      <c r="L272" s="36"/>
      <c r="M272" s="36"/>
      <c r="N272" s="36"/>
      <c r="O272" s="36"/>
      <c r="P272" s="37"/>
      <c r="Q272" s="38"/>
      <c r="R272" s="38"/>
      <c r="S272" s="34"/>
      <c r="T272" s="34"/>
      <c r="U272" s="34"/>
    </row>
    <row r="273" spans="1:21" x14ac:dyDescent="0.2">
      <c r="A273" s="34"/>
      <c r="B273" s="64"/>
      <c r="C273" s="69"/>
      <c r="D273" s="40"/>
      <c r="E273" s="35"/>
      <c r="F273" s="34"/>
      <c r="G273" s="36"/>
      <c r="H273" s="36"/>
      <c r="I273" s="36"/>
      <c r="J273" s="36"/>
      <c r="K273" s="36"/>
      <c r="L273" s="36"/>
      <c r="M273" s="36"/>
      <c r="N273" s="36"/>
      <c r="O273" s="36"/>
      <c r="P273" s="37"/>
      <c r="Q273" s="38"/>
      <c r="R273" s="38"/>
      <c r="S273" s="34"/>
      <c r="T273" s="34"/>
      <c r="U273" s="34"/>
    </row>
    <row r="274" spans="1:21" x14ac:dyDescent="0.2">
      <c r="A274" s="34"/>
      <c r="B274" s="64"/>
      <c r="C274" s="69"/>
      <c r="D274" s="40"/>
      <c r="E274" s="35"/>
      <c r="F274" s="34"/>
      <c r="G274" s="36"/>
      <c r="H274" s="36"/>
      <c r="I274" s="36"/>
      <c r="J274" s="36"/>
      <c r="K274" s="36"/>
      <c r="L274" s="36"/>
      <c r="M274" s="36"/>
      <c r="N274" s="36"/>
      <c r="O274" s="36"/>
      <c r="P274" s="37"/>
      <c r="Q274" s="38"/>
      <c r="R274" s="38"/>
      <c r="S274" s="34"/>
      <c r="T274" s="34"/>
      <c r="U274" s="34"/>
    </row>
    <row r="275" spans="1:21" x14ac:dyDescent="0.2">
      <c r="A275" s="34"/>
      <c r="B275" s="64"/>
      <c r="C275" s="69"/>
      <c r="D275" s="40"/>
      <c r="E275" s="35"/>
      <c r="F275" s="34"/>
      <c r="G275" s="36"/>
      <c r="H275" s="36"/>
      <c r="I275" s="36"/>
      <c r="J275" s="36"/>
      <c r="K275" s="36"/>
      <c r="L275" s="36"/>
      <c r="M275" s="36"/>
      <c r="N275" s="36"/>
      <c r="O275" s="36"/>
      <c r="P275" s="37"/>
      <c r="Q275" s="38"/>
      <c r="R275" s="38"/>
      <c r="S275" s="34"/>
      <c r="T275" s="34"/>
      <c r="U275" s="34"/>
    </row>
    <row r="276" spans="1:21" x14ac:dyDescent="0.2">
      <c r="A276" s="34"/>
      <c r="B276" s="64"/>
      <c r="C276" s="69"/>
      <c r="D276" s="40"/>
      <c r="E276" s="35"/>
      <c r="F276" s="34"/>
      <c r="G276" s="36"/>
      <c r="H276" s="36"/>
      <c r="I276" s="36"/>
      <c r="J276" s="36"/>
      <c r="K276" s="36"/>
      <c r="L276" s="36"/>
      <c r="M276" s="36"/>
      <c r="N276" s="36"/>
      <c r="O276" s="36"/>
      <c r="P276" s="37"/>
      <c r="Q276" s="38"/>
      <c r="R276" s="38"/>
      <c r="S276" s="34"/>
      <c r="T276" s="34"/>
      <c r="U276" s="34"/>
    </row>
    <row r="277" spans="1:21" x14ac:dyDescent="0.2">
      <c r="A277" s="34"/>
      <c r="B277" s="64"/>
      <c r="C277" s="69"/>
      <c r="D277" s="40"/>
      <c r="E277" s="35"/>
      <c r="F277" s="34"/>
      <c r="G277" s="36"/>
      <c r="H277" s="36"/>
      <c r="I277" s="36"/>
      <c r="J277" s="36"/>
      <c r="K277" s="36"/>
      <c r="L277" s="36"/>
      <c r="M277" s="36"/>
      <c r="N277" s="36"/>
      <c r="O277" s="36"/>
      <c r="P277" s="37"/>
      <c r="Q277" s="38"/>
      <c r="R277" s="38"/>
      <c r="S277" s="34"/>
      <c r="T277" s="34"/>
      <c r="U277" s="34"/>
    </row>
    <row r="278" spans="1:21" x14ac:dyDescent="0.2">
      <c r="A278" s="34"/>
      <c r="B278" s="64"/>
      <c r="C278" s="69"/>
      <c r="D278" s="40"/>
      <c r="E278" s="35"/>
      <c r="F278" s="34"/>
      <c r="G278" s="36"/>
      <c r="H278" s="36"/>
      <c r="I278" s="36"/>
      <c r="J278" s="36"/>
      <c r="K278" s="36"/>
      <c r="L278" s="36"/>
      <c r="M278" s="36"/>
      <c r="N278" s="36"/>
      <c r="O278" s="36"/>
      <c r="P278" s="37"/>
      <c r="Q278" s="38"/>
      <c r="R278" s="38"/>
      <c r="S278" s="34"/>
      <c r="T278" s="34"/>
      <c r="U278" s="34"/>
    </row>
    <row r="279" spans="1:21" x14ac:dyDescent="0.2">
      <c r="A279" s="34"/>
      <c r="B279" s="64"/>
      <c r="C279" s="69"/>
      <c r="D279" s="40"/>
      <c r="E279" s="35"/>
      <c r="F279" s="34"/>
      <c r="G279" s="36"/>
      <c r="H279" s="36"/>
      <c r="I279" s="36"/>
      <c r="J279" s="36"/>
      <c r="K279" s="36"/>
      <c r="L279" s="36"/>
      <c r="M279" s="36"/>
      <c r="N279" s="36"/>
      <c r="O279" s="36"/>
      <c r="P279" s="37"/>
      <c r="Q279" s="38"/>
      <c r="R279" s="38"/>
      <c r="S279" s="34"/>
      <c r="T279" s="34"/>
      <c r="U279" s="34"/>
    </row>
    <row r="280" spans="1:21" x14ac:dyDescent="0.2">
      <c r="A280" s="34"/>
      <c r="B280" s="64"/>
      <c r="C280" s="69"/>
      <c r="D280" s="40"/>
      <c r="E280" s="35"/>
      <c r="F280" s="34"/>
      <c r="G280" s="36"/>
      <c r="H280" s="36"/>
      <c r="I280" s="36"/>
      <c r="J280" s="36"/>
      <c r="K280" s="36"/>
      <c r="L280" s="36"/>
      <c r="M280" s="36"/>
      <c r="N280" s="36"/>
      <c r="O280" s="36"/>
      <c r="P280" s="37"/>
      <c r="Q280" s="38"/>
      <c r="R280" s="38"/>
      <c r="S280" s="34"/>
      <c r="T280" s="34"/>
      <c r="U280" s="34"/>
    </row>
    <row r="281" spans="1:21" x14ac:dyDescent="0.2">
      <c r="A281" s="34"/>
      <c r="B281" s="64"/>
      <c r="C281" s="69"/>
      <c r="D281" s="40"/>
      <c r="E281" s="35"/>
      <c r="F281" s="34"/>
      <c r="G281" s="36"/>
      <c r="H281" s="36"/>
      <c r="I281" s="36"/>
      <c r="J281" s="36"/>
      <c r="K281" s="36"/>
      <c r="L281" s="36"/>
      <c r="M281" s="36"/>
      <c r="N281" s="36"/>
      <c r="O281" s="36"/>
      <c r="P281" s="37"/>
      <c r="Q281" s="38"/>
      <c r="R281" s="38"/>
      <c r="S281" s="34"/>
      <c r="T281" s="34"/>
      <c r="U281" s="34"/>
    </row>
    <row r="282" spans="1:21" x14ac:dyDescent="0.2">
      <c r="A282" s="34"/>
      <c r="B282" s="64"/>
      <c r="C282" s="69"/>
      <c r="D282" s="40"/>
      <c r="E282" s="35"/>
      <c r="F282" s="34"/>
      <c r="G282" s="36"/>
      <c r="H282" s="36"/>
      <c r="I282" s="36"/>
      <c r="J282" s="36"/>
      <c r="K282" s="36"/>
      <c r="L282" s="36"/>
      <c r="M282" s="36"/>
      <c r="N282" s="36"/>
      <c r="O282" s="36"/>
      <c r="P282" s="37"/>
      <c r="Q282" s="38"/>
      <c r="R282" s="38"/>
      <c r="S282" s="34"/>
      <c r="T282" s="34"/>
      <c r="U282" s="34"/>
    </row>
    <row r="283" spans="1:21" x14ac:dyDescent="0.2">
      <c r="A283" s="34"/>
      <c r="B283" s="64"/>
      <c r="C283" s="69"/>
      <c r="D283" s="40"/>
      <c r="E283" s="35"/>
      <c r="F283" s="34"/>
      <c r="G283" s="36"/>
      <c r="H283" s="36"/>
      <c r="I283" s="36"/>
      <c r="J283" s="36"/>
      <c r="K283" s="36"/>
      <c r="L283" s="36"/>
      <c r="M283" s="36"/>
      <c r="N283" s="36"/>
      <c r="O283" s="36"/>
      <c r="P283" s="37"/>
      <c r="Q283" s="38"/>
      <c r="R283" s="38"/>
      <c r="S283" s="34"/>
      <c r="T283" s="34"/>
      <c r="U283" s="34"/>
    </row>
    <row r="284" spans="1:21" x14ac:dyDescent="0.2">
      <c r="A284" s="34"/>
      <c r="B284" s="64"/>
      <c r="C284" s="69"/>
      <c r="D284" s="40"/>
      <c r="E284" s="35"/>
      <c r="F284" s="34"/>
      <c r="G284" s="36"/>
      <c r="H284" s="36"/>
      <c r="I284" s="36"/>
      <c r="J284" s="36"/>
      <c r="K284" s="36"/>
      <c r="L284" s="36"/>
      <c r="M284" s="36"/>
      <c r="N284" s="36"/>
      <c r="O284" s="36"/>
      <c r="P284" s="37"/>
      <c r="Q284" s="38"/>
      <c r="R284" s="38"/>
      <c r="S284" s="34"/>
      <c r="T284" s="34"/>
      <c r="U284" s="34"/>
    </row>
    <row r="285" spans="1:21" x14ac:dyDescent="0.2">
      <c r="A285" s="34"/>
      <c r="B285" s="64"/>
      <c r="C285" s="69"/>
      <c r="D285" s="40"/>
      <c r="E285" s="35"/>
      <c r="F285" s="34"/>
      <c r="G285" s="36"/>
      <c r="H285" s="36"/>
      <c r="I285" s="36"/>
      <c r="J285" s="36"/>
      <c r="K285" s="36"/>
      <c r="L285" s="36"/>
      <c r="M285" s="36"/>
      <c r="N285" s="36"/>
      <c r="O285" s="36"/>
      <c r="P285" s="37"/>
      <c r="Q285" s="38"/>
      <c r="R285" s="38"/>
      <c r="S285" s="34"/>
      <c r="T285" s="34"/>
      <c r="U285" s="34"/>
    </row>
    <row r="286" spans="1:21" x14ac:dyDescent="0.2">
      <c r="A286" s="34"/>
      <c r="B286" s="64"/>
      <c r="C286" s="69"/>
      <c r="D286" s="40"/>
      <c r="E286" s="35"/>
      <c r="F286" s="34"/>
      <c r="G286" s="36"/>
      <c r="H286" s="36"/>
      <c r="I286" s="36"/>
      <c r="J286" s="36"/>
      <c r="K286" s="36"/>
      <c r="L286" s="36"/>
      <c r="M286" s="36"/>
      <c r="N286" s="36"/>
      <c r="O286" s="36"/>
      <c r="P286" s="37"/>
      <c r="Q286" s="38"/>
      <c r="R286" s="38"/>
      <c r="S286" s="34"/>
      <c r="T286" s="34"/>
      <c r="U286" s="34"/>
    </row>
    <row r="287" spans="1:21" x14ac:dyDescent="0.2">
      <c r="A287" s="34"/>
      <c r="B287" s="64"/>
      <c r="C287" s="69"/>
      <c r="D287" s="40"/>
      <c r="E287" s="35"/>
      <c r="F287" s="34"/>
      <c r="G287" s="36"/>
      <c r="H287" s="36"/>
      <c r="I287" s="36"/>
      <c r="J287" s="36"/>
      <c r="K287" s="36"/>
      <c r="L287" s="36"/>
      <c r="M287" s="36"/>
      <c r="N287" s="36"/>
      <c r="O287" s="36"/>
      <c r="P287" s="37"/>
      <c r="Q287" s="38"/>
      <c r="R287" s="38"/>
      <c r="S287" s="34"/>
      <c r="T287" s="34"/>
      <c r="U287" s="34"/>
    </row>
    <row r="288" spans="1:21" x14ac:dyDescent="0.2">
      <c r="A288" s="34"/>
      <c r="B288" s="64"/>
      <c r="C288" s="69"/>
      <c r="D288" s="40"/>
      <c r="E288" s="35"/>
      <c r="F288" s="34"/>
      <c r="G288" s="36"/>
      <c r="H288" s="36"/>
      <c r="I288" s="36"/>
      <c r="J288" s="36"/>
      <c r="K288" s="36"/>
      <c r="L288" s="36"/>
      <c r="M288" s="36"/>
      <c r="N288" s="36"/>
      <c r="O288" s="36"/>
      <c r="P288" s="37"/>
      <c r="Q288" s="38"/>
      <c r="R288" s="38"/>
      <c r="S288" s="34"/>
      <c r="T288" s="34"/>
      <c r="U288" s="34"/>
    </row>
    <row r="289" spans="1:21" x14ac:dyDescent="0.2">
      <c r="A289" s="34"/>
      <c r="B289" s="64"/>
      <c r="C289" s="69"/>
      <c r="D289" s="40"/>
      <c r="E289" s="35"/>
      <c r="F289" s="34"/>
      <c r="G289" s="36"/>
      <c r="H289" s="36"/>
      <c r="I289" s="36"/>
      <c r="J289" s="36"/>
      <c r="K289" s="36"/>
      <c r="L289" s="36"/>
      <c r="M289" s="36"/>
      <c r="N289" s="36"/>
      <c r="O289" s="36"/>
      <c r="P289" s="37"/>
      <c r="Q289" s="38"/>
      <c r="R289" s="38"/>
      <c r="S289" s="34"/>
      <c r="T289" s="34"/>
      <c r="U289" s="34"/>
    </row>
    <row r="290" spans="1:21" x14ac:dyDescent="0.2">
      <c r="A290" s="34"/>
      <c r="B290" s="64"/>
      <c r="C290" s="69"/>
      <c r="D290" s="40"/>
      <c r="E290" s="35"/>
      <c r="F290" s="34"/>
      <c r="G290" s="36"/>
      <c r="H290" s="36"/>
      <c r="I290" s="36"/>
      <c r="J290" s="36"/>
      <c r="K290" s="36"/>
      <c r="L290" s="36"/>
      <c r="M290" s="36"/>
      <c r="N290" s="36"/>
      <c r="O290" s="36"/>
      <c r="P290" s="37"/>
      <c r="Q290" s="38"/>
      <c r="R290" s="38"/>
      <c r="S290" s="34"/>
      <c r="T290" s="34"/>
      <c r="U290" s="34"/>
    </row>
    <row r="291" spans="1:21" x14ac:dyDescent="0.2">
      <c r="A291" s="34"/>
      <c r="B291" s="64"/>
      <c r="C291" s="69"/>
      <c r="D291" s="40"/>
      <c r="E291" s="35"/>
      <c r="F291" s="34"/>
      <c r="G291" s="36"/>
      <c r="H291" s="36"/>
      <c r="I291" s="36"/>
      <c r="J291" s="36"/>
      <c r="K291" s="36"/>
      <c r="L291" s="36"/>
      <c r="M291" s="36"/>
      <c r="N291" s="36"/>
      <c r="O291" s="36"/>
      <c r="P291" s="37"/>
      <c r="Q291" s="38"/>
      <c r="R291" s="38"/>
      <c r="S291" s="34"/>
      <c r="T291" s="34"/>
      <c r="U291" s="34"/>
    </row>
    <row r="292" spans="1:21" x14ac:dyDescent="0.2">
      <c r="A292" s="34"/>
      <c r="B292" s="64"/>
      <c r="C292" s="69"/>
      <c r="D292" s="40"/>
      <c r="E292" s="35"/>
      <c r="F292" s="34"/>
      <c r="G292" s="36"/>
      <c r="H292" s="36"/>
      <c r="I292" s="36"/>
      <c r="J292" s="36"/>
      <c r="K292" s="36"/>
      <c r="L292" s="36"/>
      <c r="M292" s="36"/>
      <c r="N292" s="36"/>
      <c r="O292" s="36"/>
      <c r="P292" s="37"/>
      <c r="Q292" s="38"/>
      <c r="R292" s="38"/>
      <c r="S292" s="34"/>
      <c r="T292" s="34"/>
      <c r="U292" s="34"/>
    </row>
    <row r="293" spans="1:21" x14ac:dyDescent="0.2">
      <c r="A293" s="34"/>
      <c r="B293" s="64"/>
      <c r="C293" s="69"/>
      <c r="D293" s="40"/>
      <c r="E293" s="35"/>
      <c r="F293" s="34"/>
      <c r="G293" s="36"/>
      <c r="H293" s="36"/>
      <c r="I293" s="36"/>
      <c r="J293" s="36"/>
      <c r="K293" s="36"/>
      <c r="L293" s="36"/>
      <c r="M293" s="36"/>
      <c r="N293" s="36"/>
      <c r="O293" s="36"/>
      <c r="P293" s="37"/>
      <c r="Q293" s="38"/>
      <c r="R293" s="38"/>
      <c r="S293" s="34"/>
      <c r="T293" s="34"/>
      <c r="U293" s="34"/>
    </row>
    <row r="294" spans="1:21" x14ac:dyDescent="0.2">
      <c r="A294" s="34"/>
      <c r="B294" s="64"/>
      <c r="C294" s="69"/>
      <c r="D294" s="40"/>
      <c r="E294" s="35"/>
      <c r="F294" s="34"/>
      <c r="G294" s="36"/>
      <c r="H294" s="36"/>
      <c r="I294" s="36"/>
      <c r="J294" s="36"/>
      <c r="K294" s="36"/>
      <c r="L294" s="36"/>
      <c r="M294" s="36"/>
      <c r="N294" s="36"/>
      <c r="O294" s="36"/>
      <c r="P294" s="37"/>
      <c r="Q294" s="38"/>
      <c r="R294" s="38"/>
      <c r="S294" s="34"/>
      <c r="T294" s="34"/>
      <c r="U294" s="34"/>
    </row>
    <row r="295" spans="1:21" x14ac:dyDescent="0.2">
      <c r="A295" s="34"/>
      <c r="B295" s="64"/>
      <c r="C295" s="69"/>
      <c r="D295" s="40"/>
      <c r="E295" s="35"/>
      <c r="F295" s="34"/>
      <c r="G295" s="36"/>
      <c r="H295" s="36"/>
      <c r="I295" s="36"/>
      <c r="J295" s="36"/>
      <c r="K295" s="36"/>
      <c r="L295" s="36"/>
      <c r="M295" s="36"/>
      <c r="N295" s="36"/>
      <c r="O295" s="36"/>
      <c r="P295" s="37"/>
      <c r="Q295" s="38"/>
      <c r="R295" s="38"/>
      <c r="S295" s="34"/>
      <c r="T295" s="34"/>
      <c r="U295" s="34"/>
    </row>
    <row r="296" spans="1:21" x14ac:dyDescent="0.2">
      <c r="A296" s="34"/>
      <c r="B296" s="64"/>
      <c r="C296" s="69"/>
      <c r="D296" s="40"/>
      <c r="E296" s="35"/>
      <c r="F296" s="34"/>
      <c r="G296" s="36"/>
      <c r="H296" s="36"/>
      <c r="I296" s="36"/>
      <c r="J296" s="36"/>
      <c r="K296" s="36"/>
      <c r="L296" s="36"/>
      <c r="M296" s="36"/>
      <c r="N296" s="36"/>
      <c r="O296" s="36"/>
      <c r="P296" s="37"/>
      <c r="Q296" s="38"/>
      <c r="R296" s="38"/>
      <c r="S296" s="34"/>
      <c r="T296" s="34"/>
      <c r="U296" s="34"/>
    </row>
    <row r="297" spans="1:21" x14ac:dyDescent="0.2">
      <c r="A297" s="34"/>
      <c r="B297" s="64"/>
      <c r="C297" s="69"/>
      <c r="D297" s="40"/>
      <c r="E297" s="35"/>
      <c r="F297" s="34"/>
      <c r="G297" s="36"/>
      <c r="H297" s="36"/>
      <c r="I297" s="36"/>
      <c r="J297" s="36"/>
      <c r="K297" s="36"/>
      <c r="L297" s="36"/>
      <c r="M297" s="36"/>
      <c r="N297" s="36"/>
      <c r="O297" s="36"/>
      <c r="P297" s="37"/>
      <c r="Q297" s="38"/>
      <c r="R297" s="38"/>
      <c r="S297" s="34"/>
      <c r="T297" s="34"/>
      <c r="U297" s="34"/>
    </row>
    <row r="298" spans="1:21" x14ac:dyDescent="0.2">
      <c r="A298" s="34"/>
      <c r="B298" s="64"/>
      <c r="C298" s="69"/>
      <c r="D298" s="40"/>
      <c r="E298" s="35"/>
      <c r="F298" s="34"/>
      <c r="G298" s="36"/>
      <c r="H298" s="36"/>
      <c r="I298" s="36"/>
      <c r="J298" s="36"/>
      <c r="K298" s="36"/>
      <c r="L298" s="36"/>
      <c r="M298" s="36"/>
      <c r="N298" s="36"/>
      <c r="O298" s="36"/>
      <c r="P298" s="37"/>
      <c r="Q298" s="38"/>
      <c r="R298" s="38"/>
      <c r="S298" s="34"/>
      <c r="T298" s="34"/>
      <c r="U298" s="34"/>
    </row>
    <row r="299" spans="1:21" x14ac:dyDescent="0.2">
      <c r="A299" s="34"/>
      <c r="B299" s="64"/>
      <c r="C299" s="69"/>
      <c r="D299" s="40"/>
      <c r="E299" s="35"/>
      <c r="F299" s="34"/>
      <c r="G299" s="36"/>
      <c r="H299" s="36"/>
      <c r="I299" s="36"/>
      <c r="J299" s="36"/>
      <c r="K299" s="36"/>
      <c r="L299" s="36"/>
      <c r="M299" s="36"/>
      <c r="N299" s="36"/>
      <c r="O299" s="36"/>
      <c r="P299" s="37"/>
      <c r="Q299" s="38"/>
      <c r="R299" s="38"/>
      <c r="S299" s="34"/>
      <c r="T299" s="34"/>
      <c r="U299" s="34"/>
    </row>
    <row r="300" spans="1:21" x14ac:dyDescent="0.2">
      <c r="A300" s="34"/>
      <c r="B300" s="64"/>
      <c r="C300" s="69"/>
      <c r="D300" s="40"/>
      <c r="E300" s="35"/>
      <c r="F300" s="34"/>
      <c r="G300" s="36"/>
      <c r="H300" s="36"/>
      <c r="I300" s="36"/>
      <c r="J300" s="36"/>
      <c r="K300" s="36"/>
      <c r="L300" s="36"/>
      <c r="M300" s="36"/>
      <c r="N300" s="36"/>
      <c r="O300" s="36"/>
      <c r="P300" s="37"/>
      <c r="Q300" s="38"/>
      <c r="R300" s="38"/>
      <c r="S300" s="34"/>
      <c r="T300" s="34"/>
      <c r="U300" s="34"/>
    </row>
    <row r="301" spans="1:21" x14ac:dyDescent="0.2">
      <c r="A301" s="34"/>
      <c r="B301" s="64"/>
      <c r="C301" s="69"/>
      <c r="D301" s="40"/>
      <c r="E301" s="35"/>
      <c r="F301" s="34"/>
      <c r="G301" s="36"/>
      <c r="H301" s="36"/>
      <c r="I301" s="36"/>
      <c r="J301" s="36"/>
      <c r="K301" s="36"/>
      <c r="L301" s="36"/>
      <c r="M301" s="36"/>
      <c r="N301" s="36"/>
      <c r="O301" s="36"/>
      <c r="P301" s="37"/>
      <c r="Q301" s="38"/>
      <c r="R301" s="38"/>
      <c r="S301" s="34"/>
      <c r="T301" s="34"/>
      <c r="U301" s="34"/>
    </row>
    <row r="302" spans="1:21" x14ac:dyDescent="0.2">
      <c r="A302" s="34"/>
      <c r="B302" s="64"/>
      <c r="C302" s="69"/>
      <c r="D302" s="40"/>
      <c r="E302" s="35"/>
      <c r="F302" s="34"/>
      <c r="G302" s="36"/>
      <c r="H302" s="36"/>
      <c r="I302" s="36"/>
      <c r="J302" s="36"/>
      <c r="K302" s="36"/>
      <c r="L302" s="36"/>
      <c r="M302" s="36"/>
      <c r="N302" s="36"/>
      <c r="O302" s="36"/>
      <c r="P302" s="37"/>
      <c r="Q302" s="38"/>
      <c r="R302" s="38"/>
      <c r="S302" s="34"/>
      <c r="T302" s="34"/>
      <c r="U302" s="34"/>
    </row>
    <row r="303" spans="1:21" x14ac:dyDescent="0.2">
      <c r="A303" s="34"/>
      <c r="B303" s="64"/>
      <c r="C303" s="69"/>
      <c r="D303" s="40"/>
      <c r="E303" s="35"/>
      <c r="F303" s="34"/>
      <c r="G303" s="36"/>
      <c r="H303" s="36"/>
      <c r="I303" s="36"/>
      <c r="J303" s="36"/>
      <c r="K303" s="36"/>
      <c r="L303" s="36"/>
      <c r="M303" s="36"/>
      <c r="N303" s="36"/>
      <c r="O303" s="36"/>
      <c r="P303" s="37"/>
      <c r="Q303" s="38"/>
      <c r="R303" s="38"/>
      <c r="S303" s="34"/>
      <c r="T303" s="34"/>
      <c r="U303" s="34"/>
    </row>
    <row r="304" spans="1:21" x14ac:dyDescent="0.2">
      <c r="A304" s="34"/>
      <c r="B304" s="64"/>
      <c r="C304" s="69"/>
      <c r="D304" s="40"/>
      <c r="E304" s="35"/>
      <c r="F304" s="34"/>
      <c r="G304" s="36"/>
      <c r="H304" s="36"/>
      <c r="I304" s="36"/>
      <c r="J304" s="36"/>
      <c r="K304" s="36"/>
      <c r="L304" s="36"/>
      <c r="M304" s="36"/>
      <c r="N304" s="36"/>
      <c r="O304" s="36"/>
      <c r="P304" s="37"/>
      <c r="Q304" s="38"/>
      <c r="R304" s="38"/>
      <c r="S304" s="34"/>
      <c r="T304" s="34"/>
      <c r="U304" s="34"/>
    </row>
    <row r="305" spans="1:21" x14ac:dyDescent="0.2">
      <c r="A305" s="34"/>
      <c r="B305" s="64"/>
      <c r="C305" s="69"/>
      <c r="D305" s="40"/>
      <c r="E305" s="35"/>
      <c r="F305" s="34"/>
      <c r="G305" s="36"/>
      <c r="H305" s="36"/>
      <c r="I305" s="36"/>
      <c r="J305" s="36"/>
      <c r="K305" s="36"/>
      <c r="L305" s="36"/>
      <c r="M305" s="36"/>
      <c r="N305" s="36"/>
      <c r="O305" s="36"/>
      <c r="P305" s="37"/>
      <c r="Q305" s="38"/>
      <c r="R305" s="38"/>
      <c r="S305" s="34"/>
      <c r="T305" s="34"/>
      <c r="U305" s="34"/>
    </row>
    <row r="306" spans="1:21" x14ac:dyDescent="0.2">
      <c r="A306" s="34"/>
      <c r="B306" s="64"/>
      <c r="C306" s="69"/>
      <c r="D306" s="40"/>
      <c r="E306" s="35"/>
      <c r="F306" s="34"/>
      <c r="G306" s="36"/>
      <c r="H306" s="36"/>
      <c r="I306" s="36"/>
      <c r="J306" s="36"/>
      <c r="K306" s="36"/>
      <c r="L306" s="36"/>
      <c r="M306" s="36"/>
      <c r="N306" s="36"/>
      <c r="O306" s="36"/>
      <c r="P306" s="37"/>
      <c r="Q306" s="38"/>
      <c r="R306" s="38"/>
      <c r="S306" s="34"/>
      <c r="T306" s="34"/>
      <c r="U306" s="34"/>
    </row>
    <row r="307" spans="1:21" x14ac:dyDescent="0.2">
      <c r="A307" s="34"/>
      <c r="B307" s="64"/>
      <c r="C307" s="69"/>
      <c r="D307" s="40"/>
      <c r="E307" s="35"/>
      <c r="F307" s="34"/>
      <c r="G307" s="36"/>
      <c r="H307" s="36"/>
      <c r="I307" s="36"/>
      <c r="J307" s="36"/>
      <c r="K307" s="36"/>
      <c r="L307" s="36"/>
      <c r="M307" s="36"/>
      <c r="N307" s="36"/>
      <c r="O307" s="36"/>
      <c r="P307" s="37"/>
      <c r="Q307" s="38"/>
      <c r="R307" s="38"/>
      <c r="S307" s="34"/>
      <c r="T307" s="34"/>
      <c r="U307" s="34"/>
    </row>
    <row r="308" spans="1:21" x14ac:dyDescent="0.2">
      <c r="A308" s="34"/>
      <c r="B308" s="64"/>
      <c r="C308" s="69"/>
      <c r="D308" s="40"/>
      <c r="E308" s="35"/>
      <c r="F308" s="34"/>
      <c r="G308" s="36"/>
      <c r="H308" s="36"/>
      <c r="I308" s="36"/>
      <c r="J308" s="36"/>
      <c r="K308" s="36"/>
      <c r="L308" s="36"/>
      <c r="M308" s="36"/>
      <c r="N308" s="36"/>
      <c r="O308" s="36"/>
      <c r="P308" s="37"/>
      <c r="Q308" s="38"/>
      <c r="R308" s="38"/>
      <c r="S308" s="34"/>
      <c r="T308" s="34"/>
      <c r="U308" s="34"/>
    </row>
    <row r="309" spans="1:21" x14ac:dyDescent="0.2">
      <c r="A309" s="34"/>
      <c r="B309" s="64"/>
      <c r="C309" s="69"/>
      <c r="D309" s="40"/>
      <c r="E309" s="35"/>
      <c r="F309" s="34"/>
      <c r="G309" s="36"/>
      <c r="H309" s="36"/>
      <c r="I309" s="36"/>
      <c r="J309" s="36"/>
      <c r="K309" s="36"/>
      <c r="L309" s="36"/>
      <c r="M309" s="36"/>
      <c r="N309" s="36"/>
      <c r="O309" s="36"/>
      <c r="P309" s="37"/>
      <c r="Q309" s="38"/>
      <c r="R309" s="38"/>
      <c r="S309" s="34"/>
      <c r="T309" s="34"/>
      <c r="U309" s="34"/>
    </row>
    <row r="310" spans="1:21" x14ac:dyDescent="0.2">
      <c r="A310" s="34"/>
      <c r="B310" s="64"/>
      <c r="C310" s="69"/>
      <c r="D310" s="40"/>
      <c r="E310" s="35"/>
      <c r="F310" s="34"/>
      <c r="G310" s="36"/>
      <c r="H310" s="36"/>
      <c r="I310" s="36"/>
      <c r="J310" s="36"/>
      <c r="K310" s="36"/>
      <c r="L310" s="36"/>
      <c r="M310" s="36"/>
      <c r="N310" s="36"/>
      <c r="O310" s="36"/>
      <c r="P310" s="37"/>
      <c r="Q310" s="38"/>
      <c r="R310" s="38"/>
      <c r="S310" s="34"/>
      <c r="T310" s="34"/>
      <c r="U310" s="34"/>
    </row>
    <row r="311" spans="1:21" x14ac:dyDescent="0.2">
      <c r="A311" s="34"/>
      <c r="B311" s="64"/>
      <c r="C311" s="69"/>
      <c r="D311" s="40"/>
      <c r="E311" s="35"/>
      <c r="F311" s="34"/>
      <c r="G311" s="36"/>
      <c r="H311" s="36"/>
      <c r="I311" s="36"/>
      <c r="J311" s="36"/>
      <c r="K311" s="36"/>
      <c r="L311" s="36"/>
      <c r="M311" s="36"/>
      <c r="N311" s="36"/>
      <c r="O311" s="36"/>
      <c r="P311" s="37"/>
      <c r="Q311" s="38"/>
      <c r="R311" s="38"/>
      <c r="S311" s="34"/>
      <c r="T311" s="34"/>
      <c r="U311" s="34"/>
    </row>
    <row r="312" spans="1:21" x14ac:dyDescent="0.2">
      <c r="A312" s="34"/>
      <c r="B312" s="64"/>
      <c r="C312" s="69"/>
      <c r="D312" s="40"/>
      <c r="E312" s="35"/>
      <c r="F312" s="34"/>
      <c r="G312" s="36"/>
      <c r="H312" s="36"/>
      <c r="I312" s="36"/>
      <c r="J312" s="36"/>
      <c r="K312" s="36"/>
      <c r="L312" s="36"/>
      <c r="M312" s="36"/>
      <c r="N312" s="36"/>
      <c r="O312" s="36"/>
      <c r="P312" s="37"/>
      <c r="Q312" s="38"/>
      <c r="R312" s="38"/>
      <c r="S312" s="34"/>
      <c r="T312" s="34"/>
      <c r="U312" s="34"/>
    </row>
    <row r="313" spans="1:21" x14ac:dyDescent="0.2">
      <c r="A313" s="34"/>
      <c r="B313" s="64"/>
      <c r="C313" s="69"/>
      <c r="D313" s="40"/>
      <c r="E313" s="35"/>
      <c r="F313" s="34"/>
      <c r="G313" s="36"/>
      <c r="H313" s="36"/>
      <c r="I313" s="36"/>
      <c r="J313" s="36"/>
      <c r="K313" s="36"/>
      <c r="L313" s="36"/>
      <c r="M313" s="36"/>
      <c r="N313" s="36"/>
      <c r="O313" s="36"/>
      <c r="P313" s="37"/>
      <c r="Q313" s="38"/>
      <c r="R313" s="38"/>
      <c r="S313" s="34"/>
      <c r="T313" s="34"/>
      <c r="U313" s="34"/>
    </row>
    <row r="314" spans="1:21" x14ac:dyDescent="0.2">
      <c r="A314" s="34"/>
      <c r="B314" s="64"/>
      <c r="C314" s="69"/>
      <c r="D314" s="40"/>
      <c r="E314" s="35"/>
      <c r="F314" s="34"/>
      <c r="G314" s="36"/>
      <c r="H314" s="36"/>
      <c r="I314" s="36"/>
      <c r="J314" s="36"/>
      <c r="K314" s="36"/>
      <c r="L314" s="36"/>
      <c r="M314" s="36"/>
      <c r="N314" s="36"/>
      <c r="O314" s="36"/>
      <c r="P314" s="37"/>
      <c r="Q314" s="38"/>
      <c r="R314" s="38"/>
      <c r="S314" s="34"/>
      <c r="T314" s="34"/>
      <c r="U314" s="34"/>
    </row>
    <row r="315" spans="1:21" x14ac:dyDescent="0.2">
      <c r="A315" s="34"/>
      <c r="B315" s="64"/>
      <c r="C315" s="69"/>
      <c r="D315" s="40"/>
      <c r="E315" s="35"/>
      <c r="F315" s="34"/>
      <c r="G315" s="36"/>
      <c r="H315" s="36"/>
      <c r="I315" s="36"/>
      <c r="J315" s="36"/>
      <c r="K315" s="36"/>
      <c r="L315" s="36"/>
      <c r="M315" s="36"/>
      <c r="N315" s="36"/>
      <c r="O315" s="36"/>
      <c r="P315" s="37"/>
      <c r="Q315" s="38"/>
      <c r="R315" s="38"/>
      <c r="S315" s="34"/>
      <c r="T315" s="34"/>
      <c r="U315" s="34"/>
    </row>
    <row r="316" spans="1:21" x14ac:dyDescent="0.2">
      <c r="A316" s="34"/>
      <c r="B316" s="64"/>
      <c r="C316" s="69"/>
      <c r="D316" s="40"/>
      <c r="E316" s="35"/>
      <c r="F316" s="34"/>
      <c r="G316" s="36"/>
      <c r="H316" s="36"/>
      <c r="I316" s="36"/>
      <c r="J316" s="36"/>
      <c r="K316" s="36"/>
      <c r="L316" s="36"/>
      <c r="M316" s="36"/>
      <c r="N316" s="36"/>
      <c r="O316" s="36"/>
      <c r="P316" s="37"/>
      <c r="Q316" s="38"/>
      <c r="R316" s="38"/>
      <c r="S316" s="34"/>
      <c r="T316" s="34"/>
      <c r="U316" s="34"/>
    </row>
    <row r="317" spans="1:21" x14ac:dyDescent="0.2">
      <c r="A317" s="34"/>
      <c r="B317" s="64"/>
      <c r="C317" s="69"/>
      <c r="D317" s="40"/>
      <c r="E317" s="35"/>
      <c r="F317" s="34"/>
      <c r="G317" s="36"/>
      <c r="H317" s="36"/>
      <c r="I317" s="36"/>
      <c r="J317" s="36"/>
      <c r="K317" s="36"/>
      <c r="L317" s="36"/>
      <c r="M317" s="36"/>
      <c r="N317" s="36"/>
      <c r="O317" s="36"/>
      <c r="P317" s="37"/>
      <c r="Q317" s="38"/>
      <c r="R317" s="38"/>
      <c r="S317" s="34"/>
      <c r="T317" s="34"/>
      <c r="U317" s="34"/>
    </row>
    <row r="318" spans="1:21" x14ac:dyDescent="0.2">
      <c r="A318" s="34"/>
      <c r="B318" s="64"/>
      <c r="C318" s="69"/>
      <c r="D318" s="40"/>
      <c r="E318" s="35"/>
      <c r="F318" s="34"/>
      <c r="G318" s="36"/>
      <c r="H318" s="36"/>
      <c r="I318" s="36"/>
      <c r="J318" s="36"/>
      <c r="K318" s="36"/>
      <c r="L318" s="36"/>
      <c r="M318" s="36"/>
      <c r="N318" s="36"/>
      <c r="O318" s="36"/>
      <c r="P318" s="37"/>
      <c r="Q318" s="38"/>
      <c r="R318" s="38"/>
      <c r="S318" s="34"/>
      <c r="T318" s="34"/>
      <c r="U318" s="34"/>
    </row>
    <row r="319" spans="1:21" x14ac:dyDescent="0.2">
      <c r="A319" s="34"/>
      <c r="B319" s="64"/>
      <c r="C319" s="69"/>
      <c r="D319" s="40"/>
      <c r="E319" s="35"/>
      <c r="F319" s="34"/>
      <c r="G319" s="36"/>
      <c r="H319" s="36"/>
      <c r="I319" s="36"/>
      <c r="J319" s="36"/>
      <c r="K319" s="36"/>
      <c r="L319" s="36"/>
      <c r="M319" s="36"/>
      <c r="N319" s="36"/>
      <c r="O319" s="36"/>
      <c r="P319" s="37"/>
      <c r="Q319" s="38"/>
      <c r="R319" s="38"/>
      <c r="S319" s="34"/>
      <c r="T319" s="34"/>
      <c r="U319" s="34"/>
    </row>
    <row r="320" spans="1:21" x14ac:dyDescent="0.2">
      <c r="A320" s="34"/>
      <c r="B320" s="64"/>
      <c r="C320" s="69"/>
      <c r="D320" s="40"/>
      <c r="E320" s="35"/>
      <c r="F320" s="34"/>
      <c r="G320" s="36"/>
      <c r="H320" s="36"/>
      <c r="I320" s="36"/>
      <c r="J320" s="36"/>
      <c r="K320" s="36"/>
      <c r="L320" s="36"/>
      <c r="M320" s="36"/>
      <c r="N320" s="36"/>
      <c r="O320" s="36"/>
      <c r="P320" s="37"/>
      <c r="Q320" s="38"/>
      <c r="R320" s="38"/>
      <c r="S320" s="34"/>
      <c r="T320" s="34"/>
      <c r="U320" s="34"/>
    </row>
    <row r="321" spans="1:21" x14ac:dyDescent="0.2">
      <c r="A321" s="34"/>
      <c r="B321" s="64"/>
      <c r="C321" s="69"/>
      <c r="D321" s="40"/>
      <c r="E321" s="35"/>
      <c r="F321" s="34"/>
      <c r="G321" s="36"/>
      <c r="H321" s="36"/>
      <c r="I321" s="36"/>
      <c r="J321" s="36"/>
      <c r="K321" s="36"/>
      <c r="L321" s="36"/>
      <c r="M321" s="36"/>
      <c r="N321" s="36"/>
      <c r="O321" s="36"/>
      <c r="P321" s="37"/>
      <c r="Q321" s="38"/>
      <c r="R321" s="38"/>
      <c r="S321" s="34"/>
      <c r="T321" s="34"/>
      <c r="U321" s="34"/>
    </row>
    <row r="322" spans="1:21" x14ac:dyDescent="0.2">
      <c r="A322" s="34"/>
      <c r="B322" s="64"/>
      <c r="C322" s="69"/>
      <c r="D322" s="40"/>
      <c r="E322" s="35"/>
      <c r="F322" s="34"/>
      <c r="G322" s="36"/>
      <c r="H322" s="36"/>
      <c r="I322" s="36"/>
      <c r="J322" s="36"/>
      <c r="K322" s="36"/>
      <c r="L322" s="36"/>
      <c r="M322" s="36"/>
      <c r="N322" s="36"/>
      <c r="O322" s="36"/>
      <c r="P322" s="37"/>
      <c r="Q322" s="38"/>
      <c r="R322" s="38"/>
      <c r="S322" s="34"/>
      <c r="T322" s="34"/>
      <c r="U322" s="34"/>
    </row>
    <row r="323" spans="1:21" x14ac:dyDescent="0.2">
      <c r="A323" s="34"/>
      <c r="B323" s="64"/>
      <c r="C323" s="69"/>
      <c r="D323" s="40"/>
      <c r="E323" s="35"/>
      <c r="F323" s="34"/>
      <c r="G323" s="36"/>
      <c r="H323" s="36"/>
      <c r="I323" s="36"/>
      <c r="J323" s="36"/>
      <c r="K323" s="36"/>
      <c r="L323" s="36"/>
      <c r="M323" s="36"/>
      <c r="N323" s="36"/>
      <c r="O323" s="36"/>
      <c r="P323" s="37"/>
      <c r="Q323" s="38"/>
      <c r="R323" s="38"/>
      <c r="S323" s="34"/>
      <c r="T323" s="34"/>
      <c r="U323" s="34"/>
    </row>
    <row r="324" spans="1:21" x14ac:dyDescent="0.2">
      <c r="A324" s="34"/>
      <c r="B324" s="64"/>
      <c r="C324" s="69"/>
      <c r="D324" s="40"/>
      <c r="E324" s="35"/>
      <c r="F324" s="34"/>
      <c r="G324" s="36"/>
      <c r="H324" s="36"/>
      <c r="I324" s="36"/>
      <c r="J324" s="36"/>
      <c r="K324" s="36"/>
      <c r="L324" s="36"/>
      <c r="M324" s="36"/>
      <c r="N324" s="36"/>
      <c r="O324" s="36"/>
      <c r="P324" s="37"/>
      <c r="Q324" s="38"/>
      <c r="R324" s="38"/>
      <c r="S324" s="34"/>
      <c r="T324" s="34"/>
      <c r="U324" s="34"/>
    </row>
    <row r="325" spans="1:21" x14ac:dyDescent="0.2">
      <c r="A325" s="34"/>
      <c r="B325" s="64"/>
      <c r="C325" s="69"/>
      <c r="D325" s="40"/>
      <c r="E325" s="35"/>
      <c r="F325" s="34"/>
      <c r="G325" s="36"/>
      <c r="H325" s="36"/>
      <c r="I325" s="36"/>
      <c r="J325" s="36"/>
      <c r="K325" s="36"/>
      <c r="L325" s="36"/>
      <c r="M325" s="36"/>
      <c r="N325" s="36"/>
      <c r="O325" s="36"/>
      <c r="P325" s="37"/>
      <c r="Q325" s="38"/>
      <c r="R325" s="38"/>
      <c r="S325" s="34"/>
      <c r="T325" s="34"/>
      <c r="U325" s="34"/>
    </row>
    <row r="326" spans="1:21" x14ac:dyDescent="0.2">
      <c r="A326" s="34"/>
      <c r="B326" s="64"/>
      <c r="C326" s="69"/>
      <c r="D326" s="40"/>
      <c r="E326" s="35"/>
      <c r="F326" s="34"/>
      <c r="G326" s="36"/>
      <c r="H326" s="36"/>
      <c r="I326" s="36"/>
      <c r="J326" s="36"/>
      <c r="K326" s="36"/>
      <c r="L326" s="36"/>
      <c r="M326" s="36"/>
      <c r="N326" s="36"/>
      <c r="O326" s="36"/>
      <c r="P326" s="37"/>
      <c r="Q326" s="38"/>
      <c r="R326" s="38"/>
      <c r="S326" s="34"/>
      <c r="T326" s="34"/>
      <c r="U326" s="34"/>
    </row>
    <row r="327" spans="1:21" x14ac:dyDescent="0.2">
      <c r="A327" s="34"/>
      <c r="B327" s="64"/>
      <c r="C327" s="69"/>
      <c r="D327" s="40"/>
      <c r="E327" s="35"/>
      <c r="F327" s="34"/>
      <c r="G327" s="36"/>
      <c r="H327" s="36"/>
      <c r="I327" s="36"/>
      <c r="J327" s="36"/>
      <c r="K327" s="36"/>
      <c r="L327" s="36"/>
      <c r="M327" s="36"/>
      <c r="N327" s="36"/>
      <c r="O327" s="36"/>
      <c r="P327" s="37"/>
      <c r="Q327" s="38"/>
      <c r="R327" s="38"/>
      <c r="S327" s="34"/>
      <c r="T327" s="34"/>
      <c r="U327" s="34"/>
    </row>
    <row r="328" spans="1:21" x14ac:dyDescent="0.2">
      <c r="A328" s="34"/>
      <c r="B328" s="64"/>
      <c r="C328" s="69"/>
      <c r="D328" s="40"/>
      <c r="E328" s="35"/>
      <c r="F328" s="34"/>
      <c r="G328" s="36"/>
      <c r="H328" s="36"/>
      <c r="I328" s="36"/>
      <c r="J328" s="36"/>
      <c r="K328" s="36"/>
      <c r="L328" s="36"/>
      <c r="M328" s="36"/>
      <c r="N328" s="36"/>
      <c r="O328" s="36"/>
      <c r="P328" s="37"/>
      <c r="Q328" s="38"/>
      <c r="R328" s="38"/>
      <c r="S328" s="34"/>
      <c r="T328" s="34"/>
      <c r="U328" s="34"/>
    </row>
    <row r="329" spans="1:21" x14ac:dyDescent="0.2">
      <c r="A329" s="34"/>
      <c r="B329" s="64"/>
      <c r="C329" s="69"/>
      <c r="D329" s="40"/>
      <c r="E329" s="35"/>
      <c r="F329" s="34"/>
      <c r="G329" s="36"/>
      <c r="H329" s="36"/>
      <c r="I329" s="36"/>
      <c r="J329" s="36"/>
      <c r="K329" s="36"/>
      <c r="L329" s="36"/>
      <c r="M329" s="36"/>
      <c r="N329" s="36"/>
      <c r="O329" s="36"/>
      <c r="P329" s="37"/>
      <c r="Q329" s="38"/>
      <c r="R329" s="38"/>
      <c r="S329" s="34"/>
      <c r="T329" s="34"/>
      <c r="U329" s="34"/>
    </row>
    <row r="330" spans="1:21" x14ac:dyDescent="0.2">
      <c r="A330" s="34"/>
      <c r="B330" s="64"/>
      <c r="C330" s="69"/>
      <c r="D330" s="40"/>
      <c r="E330" s="35"/>
      <c r="F330" s="34"/>
      <c r="G330" s="36"/>
      <c r="H330" s="36"/>
      <c r="I330" s="36"/>
      <c r="J330" s="36"/>
      <c r="K330" s="36"/>
      <c r="L330" s="36"/>
      <c r="M330" s="36"/>
      <c r="N330" s="36"/>
      <c r="O330" s="36"/>
      <c r="P330" s="37"/>
      <c r="Q330" s="38"/>
      <c r="R330" s="38"/>
      <c r="S330" s="34"/>
      <c r="T330" s="34"/>
      <c r="U330" s="34"/>
    </row>
    <row r="331" spans="1:21" x14ac:dyDescent="0.2">
      <c r="A331" s="34"/>
      <c r="B331" s="64"/>
      <c r="C331" s="69"/>
      <c r="D331" s="40"/>
      <c r="E331" s="35"/>
      <c r="F331" s="34"/>
      <c r="G331" s="36"/>
      <c r="H331" s="36"/>
      <c r="I331" s="36"/>
      <c r="J331" s="36"/>
      <c r="K331" s="36"/>
      <c r="L331" s="36"/>
      <c r="M331" s="36"/>
      <c r="N331" s="36"/>
      <c r="O331" s="36"/>
      <c r="P331" s="37"/>
      <c r="Q331" s="38"/>
      <c r="R331" s="38"/>
      <c r="S331" s="34"/>
      <c r="T331" s="34"/>
      <c r="U331" s="34"/>
    </row>
    <row r="332" spans="1:21" x14ac:dyDescent="0.2">
      <c r="A332" s="34"/>
      <c r="B332" s="64"/>
      <c r="C332" s="69"/>
      <c r="D332" s="40"/>
      <c r="E332" s="35"/>
      <c r="F332" s="34"/>
      <c r="G332" s="36"/>
      <c r="H332" s="36"/>
      <c r="I332" s="36"/>
      <c r="J332" s="36"/>
      <c r="K332" s="36"/>
      <c r="L332" s="36"/>
      <c r="M332" s="36"/>
      <c r="N332" s="36"/>
      <c r="O332" s="36"/>
      <c r="P332" s="37"/>
      <c r="Q332" s="38"/>
      <c r="R332" s="38"/>
      <c r="S332" s="34"/>
      <c r="T332" s="34"/>
      <c r="U332" s="34"/>
    </row>
    <row r="333" spans="1:21" x14ac:dyDescent="0.2">
      <c r="A333" s="34"/>
      <c r="B333" s="64"/>
      <c r="C333" s="69"/>
      <c r="D333" s="40"/>
      <c r="E333" s="35"/>
      <c r="F333" s="34"/>
      <c r="G333" s="36"/>
      <c r="H333" s="36"/>
      <c r="I333" s="36"/>
      <c r="J333" s="36"/>
      <c r="K333" s="36"/>
      <c r="L333" s="36"/>
      <c r="M333" s="36"/>
      <c r="N333" s="36"/>
      <c r="O333" s="36"/>
      <c r="P333" s="37"/>
      <c r="Q333" s="38"/>
      <c r="R333" s="38"/>
      <c r="S333" s="34"/>
      <c r="T333" s="34"/>
      <c r="U333" s="34"/>
    </row>
    <row r="334" spans="1:21" x14ac:dyDescent="0.2">
      <c r="A334" s="34"/>
      <c r="B334" s="64"/>
      <c r="C334" s="69"/>
      <c r="D334" s="40"/>
      <c r="E334" s="35"/>
      <c r="F334" s="34"/>
      <c r="G334" s="36"/>
      <c r="H334" s="36"/>
      <c r="I334" s="36"/>
      <c r="J334" s="36"/>
      <c r="K334" s="36"/>
      <c r="L334" s="36"/>
      <c r="M334" s="36"/>
      <c r="N334" s="36"/>
      <c r="O334" s="36"/>
      <c r="P334" s="37"/>
      <c r="Q334" s="38"/>
      <c r="R334" s="38"/>
      <c r="S334" s="34"/>
      <c r="T334" s="34"/>
      <c r="U334" s="34"/>
    </row>
    <row r="335" spans="1:21" x14ac:dyDescent="0.2">
      <c r="A335" s="34"/>
      <c r="B335" s="64"/>
      <c r="C335" s="69"/>
      <c r="D335" s="40"/>
      <c r="E335" s="35"/>
      <c r="F335" s="34"/>
      <c r="G335" s="36"/>
      <c r="H335" s="36"/>
      <c r="I335" s="36"/>
      <c r="J335" s="36"/>
      <c r="K335" s="36"/>
      <c r="L335" s="36"/>
      <c r="M335" s="36"/>
      <c r="N335" s="36"/>
      <c r="O335" s="36"/>
      <c r="P335" s="37"/>
      <c r="Q335" s="38"/>
      <c r="R335" s="38"/>
      <c r="S335" s="34"/>
      <c r="T335" s="34"/>
      <c r="U335" s="34"/>
    </row>
    <row r="336" spans="1:21" x14ac:dyDescent="0.2">
      <c r="A336" s="34"/>
      <c r="B336" s="64"/>
      <c r="C336" s="69"/>
      <c r="D336" s="40"/>
      <c r="E336" s="35"/>
      <c r="F336" s="34"/>
      <c r="G336" s="36"/>
      <c r="H336" s="36"/>
      <c r="I336" s="36"/>
      <c r="J336" s="36"/>
      <c r="K336" s="36"/>
      <c r="L336" s="36"/>
      <c r="M336" s="36"/>
      <c r="N336" s="36"/>
      <c r="O336" s="36"/>
      <c r="P336" s="37"/>
      <c r="Q336" s="38"/>
      <c r="R336" s="38"/>
      <c r="S336" s="34"/>
      <c r="T336" s="34"/>
      <c r="U336" s="34"/>
    </row>
    <row r="337" spans="1:21" x14ac:dyDescent="0.2">
      <c r="A337" s="34"/>
      <c r="B337" s="64"/>
      <c r="C337" s="69"/>
      <c r="D337" s="40"/>
      <c r="E337" s="35"/>
      <c r="F337" s="34"/>
      <c r="G337" s="36"/>
      <c r="H337" s="36"/>
      <c r="I337" s="36"/>
      <c r="J337" s="36"/>
      <c r="K337" s="36"/>
      <c r="L337" s="36"/>
      <c r="M337" s="36"/>
      <c r="N337" s="36"/>
      <c r="O337" s="36"/>
      <c r="P337" s="37"/>
      <c r="Q337" s="38"/>
      <c r="R337" s="38"/>
      <c r="S337" s="34"/>
      <c r="T337" s="34"/>
      <c r="U337" s="34"/>
    </row>
    <row r="338" spans="1:21" x14ac:dyDescent="0.2">
      <c r="A338" s="34"/>
      <c r="B338" s="64"/>
      <c r="C338" s="69"/>
      <c r="D338" s="40"/>
      <c r="E338" s="35"/>
      <c r="F338" s="34"/>
      <c r="G338" s="36"/>
      <c r="H338" s="36"/>
      <c r="I338" s="36"/>
      <c r="J338" s="36"/>
      <c r="K338" s="36"/>
      <c r="L338" s="36"/>
      <c r="M338" s="36"/>
      <c r="N338" s="36"/>
      <c r="O338" s="36"/>
      <c r="P338" s="37"/>
      <c r="Q338" s="38"/>
      <c r="R338" s="38"/>
      <c r="S338" s="34"/>
      <c r="T338" s="34"/>
      <c r="U338" s="34"/>
    </row>
    <row r="339" spans="1:21" x14ac:dyDescent="0.2">
      <c r="A339" s="34"/>
      <c r="B339" s="64"/>
      <c r="C339" s="69"/>
      <c r="D339" s="40"/>
      <c r="E339" s="35"/>
      <c r="F339" s="34"/>
      <c r="G339" s="36"/>
      <c r="H339" s="36"/>
      <c r="I339" s="36"/>
      <c r="J339" s="36"/>
      <c r="K339" s="36"/>
      <c r="L339" s="36"/>
      <c r="M339" s="36"/>
      <c r="N339" s="36"/>
      <c r="O339" s="36"/>
      <c r="P339" s="37"/>
      <c r="Q339" s="38"/>
      <c r="R339" s="38"/>
      <c r="S339" s="34"/>
      <c r="T339" s="34"/>
      <c r="U339" s="34"/>
    </row>
    <row r="340" spans="1:21" x14ac:dyDescent="0.2">
      <c r="A340" s="34"/>
      <c r="B340" s="64"/>
      <c r="C340" s="69"/>
      <c r="D340" s="40"/>
      <c r="E340" s="35"/>
      <c r="F340" s="34"/>
      <c r="G340" s="36"/>
      <c r="H340" s="36"/>
      <c r="I340" s="36"/>
      <c r="J340" s="36"/>
      <c r="K340" s="36"/>
      <c r="L340" s="36"/>
      <c r="M340" s="36"/>
      <c r="N340" s="36"/>
      <c r="O340" s="36"/>
      <c r="P340" s="37"/>
      <c r="Q340" s="38"/>
      <c r="R340" s="38"/>
      <c r="S340" s="34"/>
      <c r="T340" s="34"/>
      <c r="U340" s="34"/>
    </row>
    <row r="341" spans="1:21" x14ac:dyDescent="0.2">
      <c r="A341" s="34"/>
      <c r="B341" s="64"/>
      <c r="C341" s="69"/>
      <c r="D341" s="40"/>
      <c r="E341" s="35"/>
      <c r="F341" s="34"/>
      <c r="G341" s="36"/>
      <c r="H341" s="36"/>
      <c r="I341" s="36"/>
      <c r="J341" s="36"/>
      <c r="K341" s="36"/>
      <c r="L341" s="36"/>
      <c r="M341" s="36"/>
      <c r="N341" s="36"/>
      <c r="O341" s="36"/>
      <c r="P341" s="37"/>
      <c r="Q341" s="38"/>
      <c r="R341" s="38"/>
      <c r="S341" s="34"/>
      <c r="T341" s="34"/>
      <c r="U341" s="34"/>
    </row>
    <row r="342" spans="1:21" x14ac:dyDescent="0.2">
      <c r="A342" s="34"/>
      <c r="B342" s="64"/>
      <c r="C342" s="69"/>
      <c r="D342" s="40"/>
      <c r="E342" s="35"/>
      <c r="F342" s="34"/>
      <c r="G342" s="36"/>
      <c r="H342" s="36"/>
      <c r="I342" s="36"/>
      <c r="J342" s="36"/>
      <c r="K342" s="36"/>
      <c r="L342" s="36"/>
      <c r="M342" s="36"/>
      <c r="N342" s="36"/>
      <c r="O342" s="36"/>
      <c r="P342" s="37"/>
      <c r="Q342" s="38"/>
      <c r="R342" s="38"/>
      <c r="S342" s="34"/>
      <c r="T342" s="34"/>
      <c r="U342" s="34"/>
    </row>
    <row r="343" spans="1:21" x14ac:dyDescent="0.2">
      <c r="A343" s="34"/>
      <c r="B343" s="64"/>
      <c r="C343" s="69"/>
      <c r="D343" s="40"/>
      <c r="E343" s="35"/>
      <c r="F343" s="34"/>
      <c r="G343" s="36"/>
      <c r="H343" s="36"/>
      <c r="I343" s="36"/>
      <c r="J343" s="36"/>
      <c r="K343" s="36"/>
      <c r="L343" s="36"/>
      <c r="M343" s="36"/>
      <c r="N343" s="36"/>
      <c r="O343" s="36"/>
      <c r="P343" s="37"/>
      <c r="Q343" s="38"/>
      <c r="R343" s="38"/>
      <c r="S343" s="34"/>
      <c r="T343" s="34"/>
      <c r="U343" s="34"/>
    </row>
    <row r="344" spans="1:21" x14ac:dyDescent="0.2">
      <c r="A344" s="34"/>
      <c r="B344" s="64"/>
      <c r="C344" s="69"/>
      <c r="D344" s="40"/>
      <c r="E344" s="35"/>
      <c r="F344" s="34"/>
      <c r="G344" s="36"/>
      <c r="H344" s="36"/>
      <c r="I344" s="36"/>
      <c r="J344" s="36"/>
      <c r="K344" s="36"/>
      <c r="L344" s="36"/>
      <c r="M344" s="36"/>
      <c r="N344" s="36"/>
      <c r="O344" s="36"/>
      <c r="P344" s="37"/>
      <c r="Q344" s="38"/>
      <c r="R344" s="38"/>
      <c r="S344" s="34"/>
      <c r="T344" s="34"/>
      <c r="U344" s="34"/>
    </row>
    <row r="345" spans="1:21" x14ac:dyDescent="0.2">
      <c r="A345" s="34"/>
      <c r="B345" s="64"/>
      <c r="C345" s="69"/>
      <c r="D345" s="40"/>
      <c r="E345" s="35"/>
      <c r="F345" s="34"/>
      <c r="G345" s="36"/>
      <c r="H345" s="36"/>
      <c r="I345" s="36"/>
      <c r="J345" s="36"/>
      <c r="K345" s="36"/>
      <c r="L345" s="36"/>
      <c r="M345" s="36"/>
      <c r="N345" s="36"/>
      <c r="O345" s="36"/>
      <c r="P345" s="37"/>
      <c r="Q345" s="38"/>
      <c r="R345" s="38"/>
      <c r="S345" s="34"/>
      <c r="T345" s="34"/>
      <c r="U345" s="34"/>
    </row>
    <row r="346" spans="1:21" x14ac:dyDescent="0.2">
      <c r="A346" s="34"/>
      <c r="B346" s="64"/>
      <c r="C346" s="69"/>
      <c r="D346" s="40"/>
      <c r="E346" s="35"/>
      <c r="F346" s="34"/>
      <c r="G346" s="36"/>
      <c r="H346" s="36"/>
      <c r="I346" s="36"/>
      <c r="J346" s="36"/>
      <c r="K346" s="36"/>
      <c r="L346" s="36"/>
      <c r="M346" s="36"/>
      <c r="N346" s="36"/>
      <c r="O346" s="36"/>
      <c r="P346" s="37"/>
      <c r="Q346" s="38"/>
      <c r="R346" s="38"/>
      <c r="S346" s="34"/>
      <c r="T346" s="34"/>
      <c r="U346" s="34"/>
    </row>
    <row r="347" spans="1:21" x14ac:dyDescent="0.2">
      <c r="A347" s="34"/>
      <c r="B347" s="64"/>
      <c r="C347" s="69"/>
      <c r="D347" s="40"/>
      <c r="E347" s="35"/>
      <c r="F347" s="34"/>
      <c r="G347" s="36"/>
      <c r="H347" s="36"/>
      <c r="I347" s="36"/>
      <c r="J347" s="36"/>
      <c r="K347" s="36"/>
      <c r="L347" s="36"/>
      <c r="M347" s="36"/>
      <c r="N347" s="36"/>
      <c r="O347" s="36"/>
      <c r="P347" s="37"/>
      <c r="Q347" s="38"/>
      <c r="R347" s="38"/>
      <c r="S347" s="34"/>
      <c r="T347" s="34"/>
      <c r="U347" s="34"/>
    </row>
    <row r="348" spans="1:21" x14ac:dyDescent="0.2">
      <c r="A348" s="34"/>
      <c r="B348" s="64"/>
      <c r="C348" s="69"/>
      <c r="D348" s="40"/>
      <c r="E348" s="35"/>
      <c r="F348" s="34"/>
      <c r="G348" s="36"/>
      <c r="H348" s="36"/>
      <c r="I348" s="36"/>
      <c r="J348" s="36"/>
      <c r="K348" s="36"/>
      <c r="L348" s="36"/>
      <c r="M348" s="36"/>
      <c r="N348" s="36"/>
      <c r="O348" s="36"/>
      <c r="P348" s="37"/>
      <c r="Q348" s="38"/>
      <c r="R348" s="38"/>
      <c r="S348" s="34"/>
      <c r="T348" s="34"/>
      <c r="U348" s="34"/>
    </row>
    <row r="349" spans="1:21" x14ac:dyDescent="0.2">
      <c r="A349" s="34"/>
      <c r="B349" s="64"/>
      <c r="C349" s="69"/>
      <c r="D349" s="40"/>
      <c r="E349" s="35"/>
      <c r="F349" s="34"/>
      <c r="G349" s="36"/>
      <c r="H349" s="36"/>
      <c r="I349" s="36"/>
      <c r="J349" s="36"/>
      <c r="K349" s="36"/>
      <c r="L349" s="36"/>
      <c r="M349" s="36"/>
      <c r="N349" s="36"/>
      <c r="O349" s="36"/>
      <c r="P349" s="37"/>
      <c r="Q349" s="38"/>
      <c r="R349" s="38"/>
      <c r="S349" s="34"/>
      <c r="T349" s="34"/>
      <c r="U349" s="34"/>
    </row>
    <row r="350" spans="1:21" x14ac:dyDescent="0.2">
      <c r="A350" s="34"/>
      <c r="B350" s="64"/>
      <c r="C350" s="69"/>
      <c r="D350" s="40"/>
      <c r="E350" s="35"/>
      <c r="F350" s="34"/>
      <c r="G350" s="36"/>
      <c r="H350" s="36"/>
      <c r="I350" s="36"/>
      <c r="J350" s="36"/>
      <c r="K350" s="36"/>
      <c r="L350" s="36"/>
      <c r="M350" s="36"/>
      <c r="N350" s="36"/>
      <c r="O350" s="36"/>
      <c r="P350" s="37"/>
      <c r="Q350" s="38"/>
      <c r="R350" s="38"/>
      <c r="S350" s="34"/>
      <c r="T350" s="34"/>
      <c r="U350" s="34"/>
    </row>
    <row r="351" spans="1:21" x14ac:dyDescent="0.2">
      <c r="A351" s="34"/>
      <c r="B351" s="64"/>
      <c r="C351" s="69"/>
      <c r="D351" s="40"/>
      <c r="E351" s="35"/>
      <c r="F351" s="34"/>
      <c r="G351" s="36"/>
      <c r="H351" s="36"/>
      <c r="I351" s="36"/>
      <c r="J351" s="36"/>
      <c r="K351" s="36"/>
      <c r="L351" s="36"/>
      <c r="M351" s="36"/>
      <c r="N351" s="36"/>
      <c r="O351" s="36"/>
      <c r="P351" s="37"/>
      <c r="Q351" s="38"/>
      <c r="R351" s="38"/>
      <c r="S351" s="34"/>
      <c r="T351" s="34"/>
      <c r="U351" s="34"/>
    </row>
    <row r="352" spans="1:21" x14ac:dyDescent="0.2">
      <c r="C352" s="71"/>
      <c r="D352" s="41"/>
    </row>
    <row r="353" spans="3:4" x14ac:dyDescent="0.2">
      <c r="C353" s="71"/>
      <c r="D353" s="41"/>
    </row>
    <row r="354" spans="3:4" x14ac:dyDescent="0.2">
      <c r="C354" s="71"/>
      <c r="D354" s="41"/>
    </row>
    <row r="355" spans="3:4" x14ac:dyDescent="0.2">
      <c r="C355" s="71"/>
      <c r="D355" s="41"/>
    </row>
    <row r="356" spans="3:4" x14ac:dyDescent="0.2">
      <c r="C356" s="71"/>
      <c r="D356" s="41"/>
    </row>
    <row r="357" spans="3:4" x14ac:dyDescent="0.2">
      <c r="C357" s="71"/>
      <c r="D357" s="41"/>
    </row>
    <row r="358" spans="3:4" x14ac:dyDescent="0.2">
      <c r="C358" s="71"/>
      <c r="D358" s="41"/>
    </row>
    <row r="359" spans="3:4" x14ac:dyDescent="0.2">
      <c r="C359" s="71"/>
      <c r="D359" s="41"/>
    </row>
    <row r="360" spans="3:4" x14ac:dyDescent="0.2">
      <c r="C360" s="71"/>
      <c r="D360" s="41"/>
    </row>
    <row r="361" spans="3:4" x14ac:dyDescent="0.2">
      <c r="C361" s="71"/>
      <c r="D361" s="41"/>
    </row>
    <row r="362" spans="3:4" x14ac:dyDescent="0.2">
      <c r="C362" s="71"/>
      <c r="D362" s="41"/>
    </row>
    <row r="363" spans="3:4" x14ac:dyDescent="0.2">
      <c r="C363" s="71"/>
      <c r="D363" s="41"/>
    </row>
    <row r="364" spans="3:4" x14ac:dyDescent="0.2">
      <c r="C364" s="71"/>
      <c r="D364" s="41"/>
    </row>
    <row r="365" spans="3:4" x14ac:dyDescent="0.2">
      <c r="C365" s="71"/>
      <c r="D365" s="41"/>
    </row>
    <row r="366" spans="3:4" x14ac:dyDescent="0.2">
      <c r="C366" s="71"/>
      <c r="D366" s="41"/>
    </row>
    <row r="367" spans="3:4" x14ac:dyDescent="0.2">
      <c r="C367" s="71"/>
      <c r="D367" s="41"/>
    </row>
    <row r="368" spans="3:4" x14ac:dyDescent="0.2">
      <c r="C368" s="71"/>
      <c r="D368" s="41"/>
    </row>
    <row r="369" spans="3:4" x14ac:dyDescent="0.2">
      <c r="C369" s="71"/>
      <c r="D369" s="41"/>
    </row>
    <row r="370" spans="3:4" x14ac:dyDescent="0.2">
      <c r="C370" s="71"/>
      <c r="D370" s="41"/>
    </row>
    <row r="371" spans="3:4" x14ac:dyDescent="0.2">
      <c r="C371" s="71"/>
      <c r="D371" s="41"/>
    </row>
    <row r="372" spans="3:4" x14ac:dyDescent="0.2">
      <c r="C372" s="71"/>
      <c r="D372" s="41"/>
    </row>
    <row r="373" spans="3:4" x14ac:dyDescent="0.2">
      <c r="C373" s="71"/>
      <c r="D373" s="41"/>
    </row>
    <row r="374" spans="3:4" x14ac:dyDescent="0.2">
      <c r="C374" s="71"/>
      <c r="D374" s="41"/>
    </row>
    <row r="375" spans="3:4" x14ac:dyDescent="0.2">
      <c r="C375" s="71"/>
      <c r="D375" s="41"/>
    </row>
    <row r="376" spans="3:4" x14ac:dyDescent="0.2">
      <c r="C376" s="71"/>
      <c r="D376" s="41"/>
    </row>
    <row r="377" spans="3:4" x14ac:dyDescent="0.2">
      <c r="C377" s="71"/>
      <c r="D377" s="41"/>
    </row>
    <row r="378" spans="3:4" x14ac:dyDescent="0.2">
      <c r="C378" s="71"/>
      <c r="D378" s="41"/>
    </row>
    <row r="379" spans="3:4" x14ac:dyDescent="0.2">
      <c r="C379" s="71"/>
      <c r="D379" s="41"/>
    </row>
    <row r="380" spans="3:4" x14ac:dyDescent="0.2">
      <c r="C380" s="41"/>
      <c r="D380" s="41"/>
    </row>
    <row r="381" spans="3:4" x14ac:dyDescent="0.2">
      <c r="C381" s="41"/>
      <c r="D381" s="41"/>
    </row>
    <row r="382" spans="3:4" x14ac:dyDescent="0.2">
      <c r="C382" s="41"/>
      <c r="D382" s="41"/>
    </row>
    <row r="383" spans="3:4" x14ac:dyDescent="0.2">
      <c r="C383" s="41"/>
      <c r="D383" s="41"/>
    </row>
    <row r="384" spans="3:4" x14ac:dyDescent="0.2">
      <c r="C384" s="41"/>
      <c r="D384" s="41"/>
    </row>
    <row r="385" spans="3:4" x14ac:dyDescent="0.2">
      <c r="C385" s="41"/>
      <c r="D385" s="41"/>
    </row>
    <row r="386" spans="3:4" x14ac:dyDescent="0.2">
      <c r="C386" s="41"/>
      <c r="D386" s="41"/>
    </row>
    <row r="387" spans="3:4" x14ac:dyDescent="0.2">
      <c r="C387" s="41"/>
      <c r="D387" s="41"/>
    </row>
    <row r="388" spans="3:4" x14ac:dyDescent="0.2">
      <c r="C388" s="41"/>
      <c r="D388" s="41"/>
    </row>
    <row r="389" spans="3:4" x14ac:dyDescent="0.2">
      <c r="C389" s="41"/>
      <c r="D389" s="41"/>
    </row>
    <row r="390" spans="3:4" x14ac:dyDescent="0.2">
      <c r="C390" s="41"/>
      <c r="D390" s="41"/>
    </row>
    <row r="391" spans="3:4" x14ac:dyDescent="0.2">
      <c r="C391" s="41"/>
      <c r="D391" s="41"/>
    </row>
    <row r="392" spans="3:4" x14ac:dyDescent="0.2">
      <c r="C392" s="41"/>
      <c r="D392" s="41"/>
    </row>
    <row r="393" spans="3:4" x14ac:dyDescent="0.2">
      <c r="C393" s="41"/>
      <c r="D393" s="41"/>
    </row>
    <row r="394" spans="3:4" x14ac:dyDescent="0.2">
      <c r="C394" s="41"/>
      <c r="D394" s="41"/>
    </row>
    <row r="395" spans="3:4" x14ac:dyDescent="0.2">
      <c r="C395" s="41"/>
      <c r="D395" s="41"/>
    </row>
    <row r="396" spans="3:4" x14ac:dyDescent="0.2">
      <c r="C396" s="41"/>
      <c r="D396" s="41"/>
    </row>
    <row r="397" spans="3:4" x14ac:dyDescent="0.2">
      <c r="C397" s="41"/>
      <c r="D397" s="41"/>
    </row>
    <row r="398" spans="3:4" x14ac:dyDescent="0.2">
      <c r="C398" s="41"/>
      <c r="D398" s="41"/>
    </row>
    <row r="399" spans="3:4" x14ac:dyDescent="0.2">
      <c r="C399" s="41"/>
      <c r="D399" s="41"/>
    </row>
    <row r="400" spans="3:4" x14ac:dyDescent="0.2">
      <c r="C400" s="41"/>
      <c r="D400" s="41"/>
    </row>
    <row r="401" spans="3:4" x14ac:dyDescent="0.2">
      <c r="C401" s="41"/>
      <c r="D401" s="41"/>
    </row>
    <row r="402" spans="3:4" x14ac:dyDescent="0.2">
      <c r="C402" s="41"/>
      <c r="D402" s="41"/>
    </row>
    <row r="403" spans="3:4" x14ac:dyDescent="0.2">
      <c r="C403" s="41"/>
      <c r="D403" s="41"/>
    </row>
    <row r="404" spans="3:4" x14ac:dyDescent="0.2">
      <c r="C404" s="41"/>
      <c r="D404" s="41"/>
    </row>
    <row r="405" spans="3:4" x14ac:dyDescent="0.2">
      <c r="C405" s="41"/>
      <c r="D405" s="41"/>
    </row>
    <row r="406" spans="3:4" x14ac:dyDescent="0.2">
      <c r="C406" s="41"/>
      <c r="D406" s="41"/>
    </row>
  </sheetData>
  <protectedRanges>
    <protectedRange sqref="A117:D119" name="Range1"/>
  </protectedRanges>
  <phoneticPr fontId="11" type="noConversion"/>
  <hyperlinks>
    <hyperlink ref="H3320" r:id="rId1" display="http://vsolj.cetus-net.org/bulletin.html"/>
    <hyperlink ref="H64798" r:id="rId2" display="http://vsolj.cetus-net.org/bulletin.html"/>
    <hyperlink ref="H64791" r:id="rId3" display="http://vsolj.cetus-net.org/bulletin.html"/>
    <hyperlink ref="AP2288" r:id="rId4" display="http://cdsbib.u-strasbg.fr/cgi-bin/cdsbib?1990RMxAA..21..381G"/>
    <hyperlink ref="AP2291" r:id="rId5" display="http://cdsbib.u-strasbg.fr/cgi-bin/cdsbib?1990RMxAA..21..381G"/>
    <hyperlink ref="AP2289" r:id="rId6" display="http://cdsbib.u-strasbg.fr/cgi-bin/cdsbib?1990RMxAA..21..381G"/>
    <hyperlink ref="AP2267" r:id="rId7" display="http://cdsbib.u-strasbg.fr/cgi-bin/cdsbib?1990RMxAA..21..381G"/>
    <hyperlink ref="I64798" r:id="rId8" display="http://vsolj.cetus-net.org/bulletin.html"/>
    <hyperlink ref="AQ2401" r:id="rId9" display="http://cdsbib.u-strasbg.fr/cgi-bin/cdsbib?1990RMxAA..21..381G"/>
    <hyperlink ref="AQ670" r:id="rId10" display="http://cdsbib.u-strasbg.fr/cgi-bin/cdsbib?1990RMxAA..21..381G"/>
    <hyperlink ref="AQ2402" r:id="rId11" display="http://cdsbib.u-strasbg.fr/cgi-bin/cdsbib?1990RMxAA..21..381G"/>
    <hyperlink ref="H64795" r:id="rId12" display="https://www.aavso.org/ejaavso"/>
  </hyperlinks>
  <pageMargins left="0.75" right="0.75" top="1" bottom="1" header="0.5" footer="0.5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2"/>
  <sheetViews>
    <sheetView topLeftCell="A73" workbookViewId="0">
      <selection activeCell="A91" sqref="A91:D96"/>
    </sheetView>
  </sheetViews>
  <sheetFormatPr defaultRowHeight="12.75" x14ac:dyDescent="0.2"/>
  <cols>
    <col min="1" max="1" width="19.7109375" style="48" customWidth="1"/>
    <col min="2" max="2" width="4.42578125" style="17" customWidth="1"/>
    <col min="3" max="3" width="12.7109375" style="4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4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47" t="s">
        <v>55</v>
      </c>
      <c r="I1" s="49" t="s">
        <v>56</v>
      </c>
      <c r="J1" s="50" t="s">
        <v>57</v>
      </c>
    </row>
    <row r="2" spans="1:16" x14ac:dyDescent="0.2">
      <c r="I2" s="51" t="s">
        <v>58</v>
      </c>
      <c r="J2" s="52" t="s">
        <v>59</v>
      </c>
    </row>
    <row r="3" spans="1:16" x14ac:dyDescent="0.2">
      <c r="A3" s="53" t="s">
        <v>60</v>
      </c>
      <c r="I3" s="51" t="s">
        <v>61</v>
      </c>
      <c r="J3" s="52" t="s">
        <v>62</v>
      </c>
    </row>
    <row r="4" spans="1:16" x14ac:dyDescent="0.2">
      <c r="I4" s="51" t="s">
        <v>63</v>
      </c>
      <c r="J4" s="52" t="s">
        <v>62</v>
      </c>
    </row>
    <row r="5" spans="1:16" ht="13.5" thickBot="1" x14ac:dyDescent="0.25">
      <c r="I5" s="54" t="s">
        <v>64</v>
      </c>
      <c r="J5" s="55" t="s">
        <v>65</v>
      </c>
    </row>
    <row r="10" spans="1:16" ht="13.5" thickBot="1" x14ac:dyDescent="0.25"/>
    <row r="11" spans="1:16" ht="12.75" customHeight="1" thickBot="1" x14ac:dyDescent="0.25">
      <c r="A11" s="48" t="str">
        <f t="shared" ref="A11:A42" si="0">P11</f>
        <v> VB 7.72 </v>
      </c>
      <c r="B11" s="20" t="str">
        <f t="shared" ref="B11:B42" si="1">IF(H11=INT(H11),"I","II")</f>
        <v>I</v>
      </c>
      <c r="C11" s="48">
        <f t="shared" ref="C11:C42" si="2">1*G11</f>
        <v>15430.608</v>
      </c>
      <c r="D11" s="17" t="str">
        <f t="shared" ref="D11:D42" si="3">VLOOKUP(F11,I$1:J$5,2,FALSE)</f>
        <v>vis</v>
      </c>
      <c r="E11" s="56">
        <f>VLOOKUP(C11,Active!C$21:E$973,3,FALSE)</f>
        <v>-22051.143324614914</v>
      </c>
      <c r="F11" s="20" t="s">
        <v>64</v>
      </c>
      <c r="G11" s="17" t="str">
        <f t="shared" ref="G11:G42" si="4">MID(I11,3,LEN(I11)-3)</f>
        <v>15430.608</v>
      </c>
      <c r="H11" s="48">
        <f t="shared" ref="H11:H42" si="5">1*K11</f>
        <v>-21583</v>
      </c>
      <c r="I11" s="57" t="s">
        <v>66</v>
      </c>
      <c r="J11" s="58" t="s">
        <v>67</v>
      </c>
      <c r="K11" s="57">
        <v>-21583</v>
      </c>
      <c r="L11" s="57" t="s">
        <v>68</v>
      </c>
      <c r="M11" s="58" t="s">
        <v>69</v>
      </c>
      <c r="N11" s="58"/>
      <c r="O11" s="59" t="s">
        <v>70</v>
      </c>
      <c r="P11" s="59" t="s">
        <v>71</v>
      </c>
    </row>
    <row r="12" spans="1:16" ht="12.75" customHeight="1" thickBot="1" x14ac:dyDescent="0.25">
      <c r="A12" s="48" t="str">
        <f t="shared" si="0"/>
        <v> VB 7.72 </v>
      </c>
      <c r="B12" s="20" t="str">
        <f t="shared" si="1"/>
        <v>II</v>
      </c>
      <c r="C12" s="48">
        <f t="shared" si="2"/>
        <v>15819.526</v>
      </c>
      <c r="D12" s="17" t="str">
        <f t="shared" si="3"/>
        <v>vis</v>
      </c>
      <c r="E12" s="56">
        <f>VLOOKUP(C12,Active!C$21:E$973,3,FALSE)</f>
        <v>-21824.702023327594</v>
      </c>
      <c r="F12" s="20" t="s">
        <v>64</v>
      </c>
      <c r="G12" s="17" t="str">
        <f t="shared" si="4"/>
        <v>15819.526</v>
      </c>
      <c r="H12" s="48">
        <f t="shared" si="5"/>
        <v>-21356.5</v>
      </c>
      <c r="I12" s="57" t="s">
        <v>72</v>
      </c>
      <c r="J12" s="58" t="s">
        <v>73</v>
      </c>
      <c r="K12" s="57">
        <v>-21356.5</v>
      </c>
      <c r="L12" s="57" t="s">
        <v>74</v>
      </c>
      <c r="M12" s="58" t="s">
        <v>69</v>
      </c>
      <c r="N12" s="58"/>
      <c r="O12" s="59" t="s">
        <v>70</v>
      </c>
      <c r="P12" s="59" t="s">
        <v>71</v>
      </c>
    </row>
    <row r="13" spans="1:16" ht="12.75" customHeight="1" thickBot="1" x14ac:dyDescent="0.25">
      <c r="A13" s="48" t="str">
        <f t="shared" si="0"/>
        <v> VB 7.72 </v>
      </c>
      <c r="B13" s="20" t="str">
        <f t="shared" si="1"/>
        <v>I</v>
      </c>
      <c r="C13" s="48">
        <f t="shared" si="2"/>
        <v>16031.675999999999</v>
      </c>
      <c r="D13" s="17" t="str">
        <f t="shared" si="3"/>
        <v>vis</v>
      </c>
      <c r="E13" s="56">
        <f>VLOOKUP(C13,Active!C$21:E$973,3,FALSE)</f>
        <v>-21701.181070149531</v>
      </c>
      <c r="F13" s="20" t="s">
        <v>64</v>
      </c>
      <c r="G13" s="17" t="str">
        <f t="shared" si="4"/>
        <v>16031.676</v>
      </c>
      <c r="H13" s="48">
        <f t="shared" si="5"/>
        <v>-21233</v>
      </c>
      <c r="I13" s="57" t="s">
        <v>75</v>
      </c>
      <c r="J13" s="58" t="s">
        <v>76</v>
      </c>
      <c r="K13" s="57">
        <v>-21233</v>
      </c>
      <c r="L13" s="57" t="s">
        <v>77</v>
      </c>
      <c r="M13" s="58" t="s">
        <v>69</v>
      </c>
      <c r="N13" s="58"/>
      <c r="O13" s="59" t="s">
        <v>70</v>
      </c>
      <c r="P13" s="59" t="s">
        <v>71</v>
      </c>
    </row>
    <row r="14" spans="1:16" ht="12.75" customHeight="1" thickBot="1" x14ac:dyDescent="0.25">
      <c r="A14" s="48" t="str">
        <f t="shared" si="0"/>
        <v> VB 7.72 </v>
      </c>
      <c r="B14" s="20" t="str">
        <f t="shared" si="1"/>
        <v>I</v>
      </c>
      <c r="C14" s="48">
        <f t="shared" si="2"/>
        <v>16165.535</v>
      </c>
      <c r="D14" s="17" t="str">
        <f t="shared" si="3"/>
        <v>vis</v>
      </c>
      <c r="E14" s="56">
        <f>VLOOKUP(C14,Active!C$21:E$973,3,FALSE)</f>
        <v>-21623.243802784637</v>
      </c>
      <c r="F14" s="20" t="s">
        <v>64</v>
      </c>
      <c r="G14" s="17" t="str">
        <f t="shared" si="4"/>
        <v>16165.535</v>
      </c>
      <c r="H14" s="48">
        <f t="shared" si="5"/>
        <v>-21155</v>
      </c>
      <c r="I14" s="57" t="s">
        <v>78</v>
      </c>
      <c r="J14" s="58" t="s">
        <v>79</v>
      </c>
      <c r="K14" s="57">
        <v>-21155</v>
      </c>
      <c r="L14" s="57" t="s">
        <v>80</v>
      </c>
      <c r="M14" s="58" t="s">
        <v>69</v>
      </c>
      <c r="N14" s="58"/>
      <c r="O14" s="59" t="s">
        <v>70</v>
      </c>
      <c r="P14" s="59" t="s">
        <v>71</v>
      </c>
    </row>
    <row r="15" spans="1:16" ht="12.75" customHeight="1" thickBot="1" x14ac:dyDescent="0.25">
      <c r="A15" s="48" t="str">
        <f t="shared" si="0"/>
        <v> VB 7.72 </v>
      </c>
      <c r="B15" s="20" t="str">
        <f t="shared" si="1"/>
        <v>I</v>
      </c>
      <c r="C15" s="48">
        <f t="shared" si="2"/>
        <v>16400.89</v>
      </c>
      <c r="D15" s="17" t="str">
        <f t="shared" si="3"/>
        <v>vis</v>
      </c>
      <c r="E15" s="56">
        <f>VLOOKUP(C15,Active!C$21:E$973,3,FALSE)</f>
        <v>-21486.212108534237</v>
      </c>
      <c r="F15" s="20" t="s">
        <v>64</v>
      </c>
      <c r="G15" s="17" t="str">
        <f t="shared" si="4"/>
        <v>16400.890</v>
      </c>
      <c r="H15" s="48">
        <f t="shared" si="5"/>
        <v>-21018</v>
      </c>
      <c r="I15" s="57" t="s">
        <v>81</v>
      </c>
      <c r="J15" s="58" t="s">
        <v>82</v>
      </c>
      <c r="K15" s="57">
        <v>-21018</v>
      </c>
      <c r="L15" s="57" t="s">
        <v>83</v>
      </c>
      <c r="M15" s="58" t="s">
        <v>69</v>
      </c>
      <c r="N15" s="58"/>
      <c r="O15" s="59" t="s">
        <v>70</v>
      </c>
      <c r="P15" s="59" t="s">
        <v>71</v>
      </c>
    </row>
    <row r="16" spans="1:16" ht="12.75" customHeight="1" thickBot="1" x14ac:dyDescent="0.25">
      <c r="A16" s="48" t="str">
        <f t="shared" si="0"/>
        <v> VB 7.72 </v>
      </c>
      <c r="B16" s="20" t="str">
        <f t="shared" si="1"/>
        <v>I</v>
      </c>
      <c r="C16" s="48">
        <f t="shared" si="2"/>
        <v>16407.73</v>
      </c>
      <c r="D16" s="17" t="str">
        <f t="shared" si="3"/>
        <v>vis</v>
      </c>
      <c r="E16" s="56">
        <f>VLOOKUP(C16,Active!C$21:E$973,3,FALSE)</f>
        <v>-21482.229627649311</v>
      </c>
      <c r="F16" s="20" t="s">
        <v>64</v>
      </c>
      <c r="G16" s="17" t="str">
        <f t="shared" si="4"/>
        <v>16407.730</v>
      </c>
      <c r="H16" s="48">
        <f t="shared" si="5"/>
        <v>-21014</v>
      </c>
      <c r="I16" s="57" t="s">
        <v>84</v>
      </c>
      <c r="J16" s="58" t="s">
        <v>85</v>
      </c>
      <c r="K16" s="57">
        <v>-21014</v>
      </c>
      <c r="L16" s="57" t="s">
        <v>86</v>
      </c>
      <c r="M16" s="58" t="s">
        <v>69</v>
      </c>
      <c r="N16" s="58"/>
      <c r="O16" s="59" t="s">
        <v>70</v>
      </c>
      <c r="P16" s="59" t="s">
        <v>71</v>
      </c>
    </row>
    <row r="17" spans="1:16" ht="12.75" customHeight="1" thickBot="1" x14ac:dyDescent="0.25">
      <c r="A17" s="48" t="str">
        <f t="shared" si="0"/>
        <v> VB 7.72 </v>
      </c>
      <c r="B17" s="20" t="str">
        <f t="shared" si="1"/>
        <v>I</v>
      </c>
      <c r="C17" s="48">
        <f t="shared" si="2"/>
        <v>16711.833999999999</v>
      </c>
      <c r="D17" s="17" t="str">
        <f t="shared" si="3"/>
        <v>vis</v>
      </c>
      <c r="E17" s="56">
        <f>VLOOKUP(C17,Active!C$21:E$973,3,FALSE)</f>
        <v>-21305.169924867027</v>
      </c>
      <c r="F17" s="20" t="s">
        <v>64</v>
      </c>
      <c r="G17" s="17" t="str">
        <f t="shared" si="4"/>
        <v>16711.834</v>
      </c>
      <c r="H17" s="48">
        <f t="shared" si="5"/>
        <v>-20837</v>
      </c>
      <c r="I17" s="57" t="s">
        <v>87</v>
      </c>
      <c r="J17" s="58" t="s">
        <v>88</v>
      </c>
      <c r="K17" s="57">
        <v>-20837</v>
      </c>
      <c r="L17" s="57" t="s">
        <v>89</v>
      </c>
      <c r="M17" s="58" t="s">
        <v>69</v>
      </c>
      <c r="N17" s="58"/>
      <c r="O17" s="59" t="s">
        <v>70</v>
      </c>
      <c r="P17" s="59" t="s">
        <v>71</v>
      </c>
    </row>
    <row r="18" spans="1:16" ht="12.75" customHeight="1" thickBot="1" x14ac:dyDescent="0.25">
      <c r="A18" s="48" t="str">
        <f t="shared" si="0"/>
        <v> VB 7.72 </v>
      </c>
      <c r="B18" s="20" t="str">
        <f t="shared" si="1"/>
        <v>I</v>
      </c>
      <c r="C18" s="48">
        <f t="shared" si="2"/>
        <v>17230.546999999999</v>
      </c>
      <c r="D18" s="17" t="str">
        <f t="shared" si="3"/>
        <v>vis</v>
      </c>
      <c r="E18" s="56">
        <f>VLOOKUP(C18,Active!C$21:E$973,3,FALSE)</f>
        <v>-21003.15755538387</v>
      </c>
      <c r="F18" s="20" t="s">
        <v>64</v>
      </c>
      <c r="G18" s="17" t="str">
        <f t="shared" si="4"/>
        <v>17230.547</v>
      </c>
      <c r="H18" s="48">
        <f t="shared" si="5"/>
        <v>-20535</v>
      </c>
      <c r="I18" s="57" t="s">
        <v>90</v>
      </c>
      <c r="J18" s="58" t="s">
        <v>91</v>
      </c>
      <c r="K18" s="57">
        <v>-20535</v>
      </c>
      <c r="L18" s="57" t="s">
        <v>92</v>
      </c>
      <c r="M18" s="58" t="s">
        <v>69</v>
      </c>
      <c r="N18" s="58"/>
      <c r="O18" s="59" t="s">
        <v>70</v>
      </c>
      <c r="P18" s="59" t="s">
        <v>71</v>
      </c>
    </row>
    <row r="19" spans="1:16" ht="12.75" customHeight="1" thickBot="1" x14ac:dyDescent="0.25">
      <c r="A19" s="48" t="str">
        <f t="shared" si="0"/>
        <v> VB 7.72 </v>
      </c>
      <c r="B19" s="20" t="str">
        <f t="shared" si="1"/>
        <v>I</v>
      </c>
      <c r="C19" s="48">
        <f t="shared" si="2"/>
        <v>17532.759999999998</v>
      </c>
      <c r="D19" s="17" t="str">
        <f t="shared" si="3"/>
        <v>vis</v>
      </c>
      <c r="E19" s="56">
        <f>VLOOKUP(C19,Active!C$21:E$973,3,FALSE)</f>
        <v>-20827.198857185424</v>
      </c>
      <c r="F19" s="20" t="s">
        <v>64</v>
      </c>
      <c r="G19" s="17" t="str">
        <f t="shared" si="4"/>
        <v>17532.760</v>
      </c>
      <c r="H19" s="48">
        <f t="shared" si="5"/>
        <v>-20359</v>
      </c>
      <c r="I19" s="57" t="s">
        <v>93</v>
      </c>
      <c r="J19" s="58" t="s">
        <v>94</v>
      </c>
      <c r="K19" s="57">
        <v>-20359</v>
      </c>
      <c r="L19" s="57" t="s">
        <v>95</v>
      </c>
      <c r="M19" s="58" t="s">
        <v>69</v>
      </c>
      <c r="N19" s="58"/>
      <c r="O19" s="59" t="s">
        <v>70</v>
      </c>
      <c r="P19" s="59" t="s">
        <v>71</v>
      </c>
    </row>
    <row r="20" spans="1:16" ht="12.75" customHeight="1" thickBot="1" x14ac:dyDescent="0.25">
      <c r="A20" s="48" t="str">
        <f t="shared" si="0"/>
        <v> VB 7.72 </v>
      </c>
      <c r="B20" s="20" t="str">
        <f t="shared" si="1"/>
        <v>I</v>
      </c>
      <c r="C20" s="48">
        <f t="shared" si="2"/>
        <v>17534.695</v>
      </c>
      <c r="D20" s="17" t="str">
        <f t="shared" si="3"/>
        <v>vis</v>
      </c>
      <c r="E20" s="56">
        <f>VLOOKUP(C20,Active!C$21:E$973,3,FALSE)</f>
        <v>-20826.072234303501</v>
      </c>
      <c r="F20" s="20" t="s">
        <v>64</v>
      </c>
      <c r="G20" s="17" t="str">
        <f t="shared" si="4"/>
        <v>17534.695</v>
      </c>
      <c r="H20" s="48">
        <f t="shared" si="5"/>
        <v>-20358</v>
      </c>
      <c r="I20" s="57" t="s">
        <v>96</v>
      </c>
      <c r="J20" s="58" t="s">
        <v>97</v>
      </c>
      <c r="K20" s="57">
        <v>-20358</v>
      </c>
      <c r="L20" s="57" t="s">
        <v>98</v>
      </c>
      <c r="M20" s="58" t="s">
        <v>69</v>
      </c>
      <c r="N20" s="58"/>
      <c r="O20" s="59" t="s">
        <v>70</v>
      </c>
      <c r="P20" s="59" t="s">
        <v>71</v>
      </c>
    </row>
    <row r="21" spans="1:16" ht="12.75" customHeight="1" thickBot="1" x14ac:dyDescent="0.25">
      <c r="A21" s="48" t="str">
        <f t="shared" si="0"/>
        <v> VB 7.72 </v>
      </c>
      <c r="B21" s="20" t="str">
        <f t="shared" si="1"/>
        <v>I</v>
      </c>
      <c r="C21" s="48">
        <f t="shared" si="2"/>
        <v>17848.838</v>
      </c>
      <c r="D21" s="17" t="str">
        <f t="shared" si="3"/>
        <v>vis</v>
      </c>
      <c r="E21" s="56">
        <f>VLOOKUP(C21,Active!C$21:E$973,3,FALSE)</f>
        <v>-20643.167483918318</v>
      </c>
      <c r="F21" s="20" t="s">
        <v>64</v>
      </c>
      <c r="G21" s="17" t="str">
        <f t="shared" si="4"/>
        <v>17848.838</v>
      </c>
      <c r="H21" s="48">
        <f t="shared" si="5"/>
        <v>-20175</v>
      </c>
      <c r="I21" s="57" t="s">
        <v>99</v>
      </c>
      <c r="J21" s="58" t="s">
        <v>100</v>
      </c>
      <c r="K21" s="57">
        <v>-20175</v>
      </c>
      <c r="L21" s="57" t="s">
        <v>101</v>
      </c>
      <c r="M21" s="58" t="s">
        <v>69</v>
      </c>
      <c r="N21" s="58"/>
      <c r="O21" s="59" t="s">
        <v>70</v>
      </c>
      <c r="P21" s="59" t="s">
        <v>71</v>
      </c>
    </row>
    <row r="22" spans="1:16" ht="12.75" customHeight="1" thickBot="1" x14ac:dyDescent="0.25">
      <c r="A22" s="48" t="str">
        <f t="shared" si="0"/>
        <v> VB 7.72 </v>
      </c>
      <c r="B22" s="20" t="str">
        <f t="shared" si="1"/>
        <v>I</v>
      </c>
      <c r="C22" s="48">
        <f t="shared" si="2"/>
        <v>17855.87</v>
      </c>
      <c r="D22" s="17" t="str">
        <f t="shared" si="3"/>
        <v>vis</v>
      </c>
      <c r="E22" s="56">
        <f>VLOOKUP(C22,Active!C$21:E$973,3,FALSE)</f>
        <v>-20639.073214096272</v>
      </c>
      <c r="F22" s="20" t="s">
        <v>64</v>
      </c>
      <c r="G22" s="17" t="str">
        <f t="shared" si="4"/>
        <v>17855.870</v>
      </c>
      <c r="H22" s="48">
        <f t="shared" si="5"/>
        <v>-20171</v>
      </c>
      <c r="I22" s="57" t="s">
        <v>102</v>
      </c>
      <c r="J22" s="58" t="s">
        <v>103</v>
      </c>
      <c r="K22" s="57">
        <v>-20171</v>
      </c>
      <c r="L22" s="57" t="s">
        <v>104</v>
      </c>
      <c r="M22" s="58" t="s">
        <v>69</v>
      </c>
      <c r="N22" s="58"/>
      <c r="O22" s="59" t="s">
        <v>70</v>
      </c>
      <c r="P22" s="59" t="s">
        <v>71</v>
      </c>
    </row>
    <row r="23" spans="1:16" ht="12.75" customHeight="1" thickBot="1" x14ac:dyDescent="0.25">
      <c r="A23" s="48" t="str">
        <f t="shared" si="0"/>
        <v> VB 7.72 </v>
      </c>
      <c r="B23" s="20" t="str">
        <f t="shared" si="1"/>
        <v>I</v>
      </c>
      <c r="C23" s="48">
        <f t="shared" si="2"/>
        <v>17922.635999999999</v>
      </c>
      <c r="D23" s="17" t="str">
        <f t="shared" si="3"/>
        <v>vis</v>
      </c>
      <c r="E23" s="56">
        <f>VLOOKUP(C23,Active!C$21:E$973,3,FALSE)</f>
        <v>-20600.19977568059</v>
      </c>
      <c r="F23" s="20" t="s">
        <v>64</v>
      </c>
      <c r="G23" s="17" t="str">
        <f t="shared" si="4"/>
        <v>17922.636</v>
      </c>
      <c r="H23" s="48">
        <f t="shared" si="5"/>
        <v>-20132</v>
      </c>
      <c r="I23" s="57" t="s">
        <v>105</v>
      </c>
      <c r="J23" s="58" t="s">
        <v>106</v>
      </c>
      <c r="K23" s="57">
        <v>-20132</v>
      </c>
      <c r="L23" s="57" t="s">
        <v>107</v>
      </c>
      <c r="M23" s="58" t="s">
        <v>69</v>
      </c>
      <c r="N23" s="58"/>
      <c r="O23" s="59" t="s">
        <v>70</v>
      </c>
      <c r="P23" s="59" t="s">
        <v>71</v>
      </c>
    </row>
    <row r="24" spans="1:16" ht="12.75" customHeight="1" thickBot="1" x14ac:dyDescent="0.25">
      <c r="A24" s="48" t="str">
        <f t="shared" si="0"/>
        <v> VB 7.72 </v>
      </c>
      <c r="B24" s="20" t="str">
        <f t="shared" si="1"/>
        <v>I</v>
      </c>
      <c r="C24" s="48">
        <f t="shared" si="2"/>
        <v>18288.724999999999</v>
      </c>
      <c r="D24" s="17" t="str">
        <f t="shared" si="3"/>
        <v>vis</v>
      </c>
      <c r="E24" s="56">
        <f>VLOOKUP(C24,Active!C$21:E$973,3,FALSE)</f>
        <v>-20387.050295463749</v>
      </c>
      <c r="F24" s="20" t="s">
        <v>64</v>
      </c>
      <c r="G24" s="17" t="str">
        <f t="shared" si="4"/>
        <v>18288.725</v>
      </c>
      <c r="H24" s="48">
        <f t="shared" si="5"/>
        <v>-19919</v>
      </c>
      <c r="I24" s="57" t="s">
        <v>108</v>
      </c>
      <c r="J24" s="58" t="s">
        <v>109</v>
      </c>
      <c r="K24" s="57">
        <v>-19919</v>
      </c>
      <c r="L24" s="57" t="s">
        <v>110</v>
      </c>
      <c r="M24" s="58" t="s">
        <v>69</v>
      </c>
      <c r="N24" s="58"/>
      <c r="O24" s="59" t="s">
        <v>70</v>
      </c>
      <c r="P24" s="59" t="s">
        <v>71</v>
      </c>
    </row>
    <row r="25" spans="1:16" ht="12.75" customHeight="1" thickBot="1" x14ac:dyDescent="0.25">
      <c r="A25" s="48" t="str">
        <f t="shared" si="0"/>
        <v> VB 7.72 </v>
      </c>
      <c r="B25" s="20" t="str">
        <f t="shared" si="1"/>
        <v>I</v>
      </c>
      <c r="C25" s="48">
        <f t="shared" si="2"/>
        <v>18597.698</v>
      </c>
      <c r="D25" s="17" t="str">
        <f t="shared" si="3"/>
        <v>vis</v>
      </c>
      <c r="E25" s="56">
        <f>VLOOKUP(C25,Active!C$21:E$973,3,FALSE)</f>
        <v>-20207.155695104168</v>
      </c>
      <c r="F25" s="20" t="s">
        <v>64</v>
      </c>
      <c r="G25" s="17" t="str">
        <f t="shared" si="4"/>
        <v>18597.698</v>
      </c>
      <c r="H25" s="48">
        <f t="shared" si="5"/>
        <v>-19739</v>
      </c>
      <c r="I25" s="57" t="s">
        <v>111</v>
      </c>
      <c r="J25" s="58" t="s">
        <v>112</v>
      </c>
      <c r="K25" s="57">
        <v>-19739</v>
      </c>
      <c r="L25" s="57" t="s">
        <v>113</v>
      </c>
      <c r="M25" s="58" t="s">
        <v>69</v>
      </c>
      <c r="N25" s="58"/>
      <c r="O25" s="59" t="s">
        <v>70</v>
      </c>
      <c r="P25" s="59" t="s">
        <v>71</v>
      </c>
    </row>
    <row r="26" spans="1:16" ht="12.75" customHeight="1" thickBot="1" x14ac:dyDescent="0.25">
      <c r="A26" s="48" t="str">
        <f t="shared" si="0"/>
        <v> VB 7.72 </v>
      </c>
      <c r="B26" s="20" t="str">
        <f t="shared" si="1"/>
        <v>I</v>
      </c>
      <c r="C26" s="48">
        <f t="shared" si="2"/>
        <v>19344.741999999998</v>
      </c>
      <c r="D26" s="17" t="str">
        <f t="shared" si="3"/>
        <v>vis</v>
      </c>
      <c r="E26" s="56">
        <f>VLOOKUP(C26,Active!C$21:E$973,3,FALSE)</f>
        <v>-19772.201243320284</v>
      </c>
      <c r="F26" s="20" t="s">
        <v>64</v>
      </c>
      <c r="G26" s="17" t="str">
        <f t="shared" si="4"/>
        <v>19344.742</v>
      </c>
      <c r="H26" s="48">
        <f t="shared" si="5"/>
        <v>-19304</v>
      </c>
      <c r="I26" s="57" t="s">
        <v>117</v>
      </c>
      <c r="J26" s="58" t="s">
        <v>118</v>
      </c>
      <c r="K26" s="57">
        <v>-19304</v>
      </c>
      <c r="L26" s="57" t="s">
        <v>74</v>
      </c>
      <c r="M26" s="58" t="s">
        <v>69</v>
      </c>
      <c r="N26" s="58"/>
      <c r="O26" s="59" t="s">
        <v>70</v>
      </c>
      <c r="P26" s="59" t="s">
        <v>71</v>
      </c>
    </row>
    <row r="27" spans="1:16" ht="12.75" customHeight="1" thickBot="1" x14ac:dyDescent="0.25">
      <c r="A27" s="48" t="str">
        <f t="shared" si="0"/>
        <v> VB 7.72 </v>
      </c>
      <c r="B27" s="20" t="str">
        <f t="shared" si="1"/>
        <v>I</v>
      </c>
      <c r="C27" s="48">
        <f t="shared" si="2"/>
        <v>19351.742999999999</v>
      </c>
      <c r="D27" s="17" t="str">
        <f t="shared" si="3"/>
        <v>vis</v>
      </c>
      <c r="E27" s="56">
        <f>VLOOKUP(C27,Active!C$21:E$973,3,FALSE)</f>
        <v>-19768.125022753702</v>
      </c>
      <c r="F27" s="20" t="s">
        <v>64</v>
      </c>
      <c r="G27" s="17" t="str">
        <f t="shared" si="4"/>
        <v>19351.743</v>
      </c>
      <c r="H27" s="48">
        <f t="shared" si="5"/>
        <v>-19300</v>
      </c>
      <c r="I27" s="57" t="s">
        <v>119</v>
      </c>
      <c r="J27" s="58" t="s">
        <v>120</v>
      </c>
      <c r="K27" s="57">
        <v>-19300</v>
      </c>
      <c r="L27" s="57" t="s">
        <v>121</v>
      </c>
      <c r="M27" s="58" t="s">
        <v>69</v>
      </c>
      <c r="N27" s="58"/>
      <c r="O27" s="59" t="s">
        <v>70</v>
      </c>
      <c r="P27" s="59" t="s">
        <v>71</v>
      </c>
    </row>
    <row r="28" spans="1:16" ht="12.75" customHeight="1" thickBot="1" x14ac:dyDescent="0.25">
      <c r="A28" s="48" t="str">
        <f t="shared" si="0"/>
        <v> VB 7.72 </v>
      </c>
      <c r="B28" s="20" t="str">
        <f t="shared" si="1"/>
        <v>II</v>
      </c>
      <c r="C28" s="48">
        <f t="shared" si="2"/>
        <v>19443.498</v>
      </c>
      <c r="D28" s="17" t="str">
        <f t="shared" si="3"/>
        <v>vis</v>
      </c>
      <c r="E28" s="56">
        <f>VLOOKUP(C28,Active!C$21:E$973,3,FALSE)</f>
        <v>-19714.702137724937</v>
      </c>
      <c r="F28" s="20" t="s">
        <v>64</v>
      </c>
      <c r="G28" s="17" t="str">
        <f t="shared" si="4"/>
        <v>19443.498</v>
      </c>
      <c r="H28" s="48">
        <f t="shared" si="5"/>
        <v>-19246.5</v>
      </c>
      <c r="I28" s="57" t="s">
        <v>122</v>
      </c>
      <c r="J28" s="58" t="s">
        <v>123</v>
      </c>
      <c r="K28" s="57">
        <v>-19246.5</v>
      </c>
      <c r="L28" s="57" t="s">
        <v>124</v>
      </c>
      <c r="M28" s="58" t="s">
        <v>69</v>
      </c>
      <c r="N28" s="58"/>
      <c r="O28" s="59" t="s">
        <v>70</v>
      </c>
      <c r="P28" s="59" t="s">
        <v>71</v>
      </c>
    </row>
    <row r="29" spans="1:16" ht="12.75" customHeight="1" thickBot="1" x14ac:dyDescent="0.25">
      <c r="A29" s="48" t="str">
        <f t="shared" si="0"/>
        <v> VB 7.72 </v>
      </c>
      <c r="B29" s="20" t="str">
        <f t="shared" si="1"/>
        <v>I</v>
      </c>
      <c r="C29" s="48">
        <f t="shared" si="2"/>
        <v>20007.806</v>
      </c>
      <c r="D29" s="17" t="str">
        <f t="shared" si="3"/>
        <v>vis</v>
      </c>
      <c r="E29" s="56">
        <f>VLOOKUP(C29,Active!C$21:E$973,3,FALSE)</f>
        <v>-19386.142806845819</v>
      </c>
      <c r="F29" s="20" t="s">
        <v>64</v>
      </c>
      <c r="G29" s="17" t="str">
        <f t="shared" si="4"/>
        <v>20007.806</v>
      </c>
      <c r="H29" s="48">
        <f t="shared" si="5"/>
        <v>-18918</v>
      </c>
      <c r="I29" s="57" t="s">
        <v>125</v>
      </c>
      <c r="J29" s="58" t="s">
        <v>126</v>
      </c>
      <c r="K29" s="57">
        <v>-18918</v>
      </c>
      <c r="L29" s="57" t="s">
        <v>127</v>
      </c>
      <c r="M29" s="58" t="s">
        <v>69</v>
      </c>
      <c r="N29" s="58"/>
      <c r="O29" s="59" t="s">
        <v>70</v>
      </c>
      <c r="P29" s="59" t="s">
        <v>71</v>
      </c>
    </row>
    <row r="30" spans="1:16" ht="12.75" customHeight="1" thickBot="1" x14ac:dyDescent="0.25">
      <c r="A30" s="48" t="str">
        <f t="shared" si="0"/>
        <v> VB 7.72 </v>
      </c>
      <c r="B30" s="20" t="str">
        <f t="shared" si="1"/>
        <v>I</v>
      </c>
      <c r="C30" s="48">
        <f t="shared" si="2"/>
        <v>20062.785</v>
      </c>
      <c r="D30" s="17" t="str">
        <f t="shared" si="3"/>
        <v>vis</v>
      </c>
      <c r="E30" s="56">
        <f>VLOOKUP(C30,Active!C$21:E$973,3,FALSE)</f>
        <v>-19354.132161148071</v>
      </c>
      <c r="F30" s="20" t="s">
        <v>64</v>
      </c>
      <c r="G30" s="17" t="str">
        <f t="shared" si="4"/>
        <v>20062.785</v>
      </c>
      <c r="H30" s="48">
        <f t="shared" si="5"/>
        <v>-18886</v>
      </c>
      <c r="I30" s="57" t="s">
        <v>128</v>
      </c>
      <c r="J30" s="58" t="s">
        <v>129</v>
      </c>
      <c r="K30" s="57">
        <v>-18886</v>
      </c>
      <c r="L30" s="57" t="s">
        <v>130</v>
      </c>
      <c r="M30" s="58" t="s">
        <v>69</v>
      </c>
      <c r="N30" s="58"/>
      <c r="O30" s="59" t="s">
        <v>70</v>
      </c>
      <c r="P30" s="59" t="s">
        <v>71</v>
      </c>
    </row>
    <row r="31" spans="1:16" ht="12.75" customHeight="1" thickBot="1" x14ac:dyDescent="0.25">
      <c r="A31" s="48" t="str">
        <f t="shared" si="0"/>
        <v> VB 7.72 </v>
      </c>
      <c r="B31" s="20" t="str">
        <f t="shared" si="1"/>
        <v>I</v>
      </c>
      <c r="C31" s="48">
        <f t="shared" si="2"/>
        <v>20457.7</v>
      </c>
      <c r="D31" s="17" t="str">
        <f t="shared" si="3"/>
        <v>vis</v>
      </c>
      <c r="E31" s="56">
        <f>VLOOKUP(C31,Active!C$21:E$973,3,FALSE)</f>
        <v>-19124.199202277872</v>
      </c>
      <c r="F31" s="20" t="s">
        <v>64</v>
      </c>
      <c r="G31" s="17" t="str">
        <f t="shared" si="4"/>
        <v>20457.700</v>
      </c>
      <c r="H31" s="48">
        <f t="shared" si="5"/>
        <v>-18656</v>
      </c>
      <c r="I31" s="57" t="s">
        <v>131</v>
      </c>
      <c r="J31" s="58" t="s">
        <v>132</v>
      </c>
      <c r="K31" s="57">
        <v>-18656</v>
      </c>
      <c r="L31" s="57" t="s">
        <v>107</v>
      </c>
      <c r="M31" s="58" t="s">
        <v>69</v>
      </c>
      <c r="N31" s="58"/>
      <c r="O31" s="59" t="s">
        <v>70</v>
      </c>
      <c r="P31" s="59" t="s">
        <v>71</v>
      </c>
    </row>
    <row r="32" spans="1:16" ht="12.75" customHeight="1" thickBot="1" x14ac:dyDescent="0.25">
      <c r="A32" s="48" t="str">
        <f t="shared" si="0"/>
        <v> VB 7.72 </v>
      </c>
      <c r="B32" s="20" t="str">
        <f t="shared" si="1"/>
        <v>I</v>
      </c>
      <c r="C32" s="48">
        <f t="shared" si="2"/>
        <v>21144.827000000001</v>
      </c>
      <c r="D32" s="17" t="str">
        <f t="shared" si="3"/>
        <v>vis</v>
      </c>
      <c r="E32" s="56">
        <f>VLOOKUP(C32,Active!C$21:E$973,3,FALSE)</f>
        <v>-18724.130467918305</v>
      </c>
      <c r="F32" s="20" t="s">
        <v>64</v>
      </c>
      <c r="G32" s="17" t="str">
        <f t="shared" si="4"/>
        <v>21144.827</v>
      </c>
      <c r="H32" s="48">
        <f t="shared" si="5"/>
        <v>-18256</v>
      </c>
      <c r="I32" s="57" t="s">
        <v>133</v>
      </c>
      <c r="J32" s="58" t="s">
        <v>134</v>
      </c>
      <c r="K32" s="57">
        <v>-18256</v>
      </c>
      <c r="L32" s="57" t="s">
        <v>135</v>
      </c>
      <c r="M32" s="58" t="s">
        <v>69</v>
      </c>
      <c r="N32" s="58"/>
      <c r="O32" s="59" t="s">
        <v>70</v>
      </c>
      <c r="P32" s="59" t="s">
        <v>71</v>
      </c>
    </row>
    <row r="33" spans="1:16" ht="12.75" customHeight="1" thickBot="1" x14ac:dyDescent="0.25">
      <c r="A33" s="48" t="str">
        <f t="shared" si="0"/>
        <v> VB 7.72 </v>
      </c>
      <c r="B33" s="20" t="str">
        <f t="shared" si="1"/>
        <v>I</v>
      </c>
      <c r="C33" s="48">
        <f t="shared" si="2"/>
        <v>21163.735000000001</v>
      </c>
      <c r="D33" s="17" t="str">
        <f t="shared" si="3"/>
        <v>vis</v>
      </c>
      <c r="E33" s="56">
        <f>VLOOKUP(C33,Active!C$21:E$973,3,FALSE)</f>
        <v>-18713.121586548092</v>
      </c>
      <c r="F33" s="20" t="s">
        <v>64</v>
      </c>
      <c r="G33" s="17" t="str">
        <f t="shared" si="4"/>
        <v>21163.735</v>
      </c>
      <c r="H33" s="48">
        <f t="shared" si="5"/>
        <v>-18245</v>
      </c>
      <c r="I33" s="57" t="s">
        <v>136</v>
      </c>
      <c r="J33" s="58" t="s">
        <v>137</v>
      </c>
      <c r="K33" s="57">
        <v>-18245</v>
      </c>
      <c r="L33" s="57" t="s">
        <v>138</v>
      </c>
      <c r="M33" s="58" t="s">
        <v>69</v>
      </c>
      <c r="N33" s="58"/>
      <c r="O33" s="59" t="s">
        <v>70</v>
      </c>
      <c r="P33" s="59" t="s">
        <v>71</v>
      </c>
    </row>
    <row r="34" spans="1:16" ht="12.75" customHeight="1" thickBot="1" x14ac:dyDescent="0.25">
      <c r="A34" s="48" t="str">
        <f t="shared" si="0"/>
        <v> VB 7.72 </v>
      </c>
      <c r="B34" s="20" t="str">
        <f t="shared" si="1"/>
        <v>I</v>
      </c>
      <c r="C34" s="48">
        <f t="shared" si="2"/>
        <v>21570.67</v>
      </c>
      <c r="D34" s="17" t="str">
        <f t="shared" si="3"/>
        <v>vis</v>
      </c>
      <c r="E34" s="56">
        <f>VLOOKUP(C34,Active!C$21:E$973,3,FALSE)</f>
        <v>-18476.190174426887</v>
      </c>
      <c r="F34" s="20" t="s">
        <v>64</v>
      </c>
      <c r="G34" s="17" t="str">
        <f t="shared" si="4"/>
        <v>21570.670</v>
      </c>
      <c r="H34" s="48">
        <f t="shared" si="5"/>
        <v>-18008</v>
      </c>
      <c r="I34" s="57" t="s">
        <v>139</v>
      </c>
      <c r="J34" s="58" t="s">
        <v>140</v>
      </c>
      <c r="K34" s="57">
        <v>-18008</v>
      </c>
      <c r="L34" s="57" t="s">
        <v>141</v>
      </c>
      <c r="M34" s="58" t="s">
        <v>69</v>
      </c>
      <c r="N34" s="58"/>
      <c r="O34" s="59" t="s">
        <v>70</v>
      </c>
      <c r="P34" s="59" t="s">
        <v>71</v>
      </c>
    </row>
    <row r="35" spans="1:16" ht="12.75" customHeight="1" thickBot="1" x14ac:dyDescent="0.25">
      <c r="A35" s="48" t="str">
        <f t="shared" si="0"/>
        <v> VB 7.72 </v>
      </c>
      <c r="B35" s="20" t="str">
        <f t="shared" si="1"/>
        <v>I</v>
      </c>
      <c r="C35" s="48">
        <f t="shared" si="2"/>
        <v>22233.804</v>
      </c>
      <c r="D35" s="17" t="str">
        <f t="shared" si="3"/>
        <v>vis</v>
      </c>
      <c r="E35" s="56">
        <f>VLOOKUP(C35,Active!C$21:E$973,3,FALSE)</f>
        <v>-18090.090981569094</v>
      </c>
      <c r="F35" s="20" t="s">
        <v>64</v>
      </c>
      <c r="G35" s="17" t="str">
        <f t="shared" si="4"/>
        <v>22233.804</v>
      </c>
      <c r="H35" s="48">
        <f t="shared" si="5"/>
        <v>-17622</v>
      </c>
      <c r="I35" s="57" t="s">
        <v>142</v>
      </c>
      <c r="J35" s="58" t="s">
        <v>143</v>
      </c>
      <c r="K35" s="57">
        <v>-17622</v>
      </c>
      <c r="L35" s="57" t="s">
        <v>144</v>
      </c>
      <c r="M35" s="58" t="s">
        <v>69</v>
      </c>
      <c r="N35" s="58"/>
      <c r="O35" s="59" t="s">
        <v>70</v>
      </c>
      <c r="P35" s="59" t="s">
        <v>71</v>
      </c>
    </row>
    <row r="36" spans="1:16" ht="12.75" customHeight="1" thickBot="1" x14ac:dyDescent="0.25">
      <c r="A36" s="48" t="str">
        <f t="shared" si="0"/>
        <v> VB 7.72 </v>
      </c>
      <c r="B36" s="20" t="str">
        <f t="shared" si="1"/>
        <v>II</v>
      </c>
      <c r="C36" s="48">
        <f t="shared" si="2"/>
        <v>22739.571</v>
      </c>
      <c r="D36" s="17" t="str">
        <f t="shared" si="3"/>
        <v>vis</v>
      </c>
      <c r="E36" s="56">
        <f>VLOOKUP(C36,Active!C$21:E$973,3,FALSE)</f>
        <v>-17795.616214064932</v>
      </c>
      <c r="F36" s="20" t="s">
        <v>64</v>
      </c>
      <c r="G36" s="17" t="str">
        <f t="shared" si="4"/>
        <v>22739.571</v>
      </c>
      <c r="H36" s="48">
        <f t="shared" si="5"/>
        <v>-17327.5</v>
      </c>
      <c r="I36" s="57" t="s">
        <v>145</v>
      </c>
      <c r="J36" s="58" t="s">
        <v>146</v>
      </c>
      <c r="K36" s="57">
        <v>-17327.5</v>
      </c>
      <c r="L36" s="57" t="s">
        <v>147</v>
      </c>
      <c r="M36" s="58" t="s">
        <v>69</v>
      </c>
      <c r="N36" s="58"/>
      <c r="O36" s="59" t="s">
        <v>70</v>
      </c>
      <c r="P36" s="59" t="s">
        <v>71</v>
      </c>
    </row>
    <row r="37" spans="1:16" ht="12.75" customHeight="1" thickBot="1" x14ac:dyDescent="0.25">
      <c r="A37" s="48" t="str">
        <f t="shared" si="0"/>
        <v> VB 7.72 </v>
      </c>
      <c r="B37" s="20" t="str">
        <f t="shared" si="1"/>
        <v>I</v>
      </c>
      <c r="C37" s="48">
        <f t="shared" si="2"/>
        <v>23315.835999999999</v>
      </c>
      <c r="D37" s="17" t="str">
        <f t="shared" si="3"/>
        <v>vis</v>
      </c>
      <c r="E37" s="56">
        <f>VLOOKUP(C37,Active!C$21:E$973,3,FALSE)</f>
        <v>-17460.095110679802</v>
      </c>
      <c r="F37" s="20" t="s">
        <v>64</v>
      </c>
      <c r="G37" s="17" t="str">
        <f t="shared" si="4"/>
        <v>23315.836</v>
      </c>
      <c r="H37" s="48">
        <f t="shared" si="5"/>
        <v>-16992</v>
      </c>
      <c r="I37" s="57" t="s">
        <v>148</v>
      </c>
      <c r="J37" s="58" t="s">
        <v>149</v>
      </c>
      <c r="K37" s="57">
        <v>-16992</v>
      </c>
      <c r="L37" s="57" t="s">
        <v>150</v>
      </c>
      <c r="M37" s="58" t="s">
        <v>69</v>
      </c>
      <c r="N37" s="58"/>
      <c r="O37" s="59" t="s">
        <v>70</v>
      </c>
      <c r="P37" s="59" t="s">
        <v>71</v>
      </c>
    </row>
    <row r="38" spans="1:16" ht="12.75" customHeight="1" thickBot="1" x14ac:dyDescent="0.25">
      <c r="A38" s="48" t="str">
        <f t="shared" si="0"/>
        <v> VB 7.72 </v>
      </c>
      <c r="B38" s="20" t="str">
        <f t="shared" si="1"/>
        <v>I</v>
      </c>
      <c r="C38" s="48">
        <f t="shared" si="2"/>
        <v>23724.62</v>
      </c>
      <c r="D38" s="17" t="str">
        <f t="shared" si="3"/>
        <v>vis</v>
      </c>
      <c r="E38" s="56">
        <f>VLOOKUP(C38,Active!C$21:E$973,3,FALSE)</f>
        <v>-17222.087147804759</v>
      </c>
      <c r="F38" s="20" t="s">
        <v>64</v>
      </c>
      <c r="G38" s="17" t="str">
        <f t="shared" si="4"/>
        <v>23724.620</v>
      </c>
      <c r="H38" s="48">
        <f t="shared" si="5"/>
        <v>-16754</v>
      </c>
      <c r="I38" s="57" t="s">
        <v>151</v>
      </c>
      <c r="J38" s="58" t="s">
        <v>152</v>
      </c>
      <c r="K38" s="57">
        <v>-16754</v>
      </c>
      <c r="L38" s="57" t="s">
        <v>153</v>
      </c>
      <c r="M38" s="58" t="s">
        <v>69</v>
      </c>
      <c r="N38" s="58"/>
      <c r="O38" s="59" t="s">
        <v>70</v>
      </c>
      <c r="P38" s="59" t="s">
        <v>71</v>
      </c>
    </row>
    <row r="39" spans="1:16" ht="12.75" customHeight="1" thickBot="1" x14ac:dyDescent="0.25">
      <c r="A39" s="48" t="str">
        <f t="shared" si="0"/>
        <v> VB 7.72 </v>
      </c>
      <c r="B39" s="20" t="str">
        <f t="shared" si="1"/>
        <v>II</v>
      </c>
      <c r="C39" s="48">
        <f t="shared" si="2"/>
        <v>25566.862000000001</v>
      </c>
      <c r="D39" s="17" t="str">
        <f t="shared" si="3"/>
        <v>vis</v>
      </c>
      <c r="E39" s="56">
        <f>VLOOKUP(C39,Active!C$21:E$973,3,FALSE)</f>
        <v>-16149.471131662138</v>
      </c>
      <c r="F39" s="20" t="s">
        <v>64</v>
      </c>
      <c r="G39" s="17" t="str">
        <f t="shared" si="4"/>
        <v>25566.862</v>
      </c>
      <c r="H39" s="48">
        <f t="shared" si="5"/>
        <v>-15681.5</v>
      </c>
      <c r="I39" s="57" t="s">
        <v>154</v>
      </c>
      <c r="J39" s="58" t="s">
        <v>155</v>
      </c>
      <c r="K39" s="57">
        <v>-15681.5</v>
      </c>
      <c r="L39" s="57" t="s">
        <v>156</v>
      </c>
      <c r="M39" s="58" t="s">
        <v>69</v>
      </c>
      <c r="N39" s="58"/>
      <c r="O39" s="59" t="s">
        <v>70</v>
      </c>
      <c r="P39" s="59" t="s">
        <v>71</v>
      </c>
    </row>
    <row r="40" spans="1:16" ht="12.75" customHeight="1" thickBot="1" x14ac:dyDescent="0.25">
      <c r="A40" s="48" t="str">
        <f t="shared" si="0"/>
        <v> VB 7.72 </v>
      </c>
      <c r="B40" s="20" t="str">
        <f t="shared" si="1"/>
        <v>I</v>
      </c>
      <c r="C40" s="48">
        <f t="shared" si="2"/>
        <v>25893.749</v>
      </c>
      <c r="D40" s="17" t="str">
        <f t="shared" si="3"/>
        <v>vis</v>
      </c>
      <c r="E40" s="56">
        <f>VLOOKUP(C40,Active!C$21:E$973,3,FALSE)</f>
        <v>-15959.146390575565</v>
      </c>
      <c r="F40" s="20" t="s">
        <v>64</v>
      </c>
      <c r="G40" s="17" t="str">
        <f t="shared" si="4"/>
        <v>25893.749</v>
      </c>
      <c r="H40" s="48">
        <f t="shared" si="5"/>
        <v>-15491</v>
      </c>
      <c r="I40" s="57" t="s">
        <v>157</v>
      </c>
      <c r="J40" s="58" t="s">
        <v>158</v>
      </c>
      <c r="K40" s="57">
        <v>-15491</v>
      </c>
      <c r="L40" s="57" t="s">
        <v>159</v>
      </c>
      <c r="M40" s="58" t="s">
        <v>69</v>
      </c>
      <c r="N40" s="58"/>
      <c r="O40" s="59" t="s">
        <v>70</v>
      </c>
      <c r="P40" s="59" t="s">
        <v>71</v>
      </c>
    </row>
    <row r="41" spans="1:16" ht="12.75" customHeight="1" thickBot="1" x14ac:dyDescent="0.25">
      <c r="A41" s="48" t="str">
        <f t="shared" si="0"/>
        <v> VB 7.72 </v>
      </c>
      <c r="B41" s="20" t="str">
        <f t="shared" si="1"/>
        <v>I</v>
      </c>
      <c r="C41" s="48">
        <f t="shared" si="2"/>
        <v>25912.710999999999</v>
      </c>
      <c r="D41" s="17" t="str">
        <f t="shared" si="3"/>
        <v>vis</v>
      </c>
      <c r="E41" s="56">
        <f>VLOOKUP(C41,Active!C$21:E$973,3,FALSE)</f>
        <v>-15948.106068566787</v>
      </c>
      <c r="F41" s="20" t="s">
        <v>64</v>
      </c>
      <c r="G41" s="17" t="str">
        <f t="shared" si="4"/>
        <v>25912.711</v>
      </c>
      <c r="H41" s="48">
        <f t="shared" si="5"/>
        <v>-15480</v>
      </c>
      <c r="I41" s="57" t="s">
        <v>160</v>
      </c>
      <c r="J41" s="58" t="s">
        <v>161</v>
      </c>
      <c r="K41" s="57">
        <v>-15480</v>
      </c>
      <c r="L41" s="57" t="s">
        <v>162</v>
      </c>
      <c r="M41" s="58" t="s">
        <v>69</v>
      </c>
      <c r="N41" s="58"/>
      <c r="O41" s="59" t="s">
        <v>70</v>
      </c>
      <c r="P41" s="59" t="s">
        <v>71</v>
      </c>
    </row>
    <row r="42" spans="1:16" ht="12.75" customHeight="1" thickBot="1" x14ac:dyDescent="0.25">
      <c r="A42" s="48" t="str">
        <f t="shared" si="0"/>
        <v> VB 7.72 </v>
      </c>
      <c r="B42" s="20" t="str">
        <f t="shared" si="1"/>
        <v>I</v>
      </c>
      <c r="C42" s="48">
        <f t="shared" si="2"/>
        <v>26321.65</v>
      </c>
      <c r="D42" s="17" t="str">
        <f t="shared" si="3"/>
        <v>vis</v>
      </c>
      <c r="E42" s="56">
        <f>VLOOKUP(C42,Active!C$21:E$973,3,FALSE)</f>
        <v>-15710.00785941438</v>
      </c>
      <c r="F42" s="20" t="s">
        <v>64</v>
      </c>
      <c r="G42" s="17" t="str">
        <f t="shared" si="4"/>
        <v>26321.650</v>
      </c>
      <c r="H42" s="48">
        <f t="shared" si="5"/>
        <v>-15242</v>
      </c>
      <c r="I42" s="57" t="s">
        <v>163</v>
      </c>
      <c r="J42" s="58" t="s">
        <v>164</v>
      </c>
      <c r="K42" s="57">
        <v>-15242</v>
      </c>
      <c r="L42" s="57" t="s">
        <v>165</v>
      </c>
      <c r="M42" s="58" t="s">
        <v>69</v>
      </c>
      <c r="N42" s="58"/>
      <c r="O42" s="59" t="s">
        <v>70</v>
      </c>
      <c r="P42" s="59" t="s">
        <v>71</v>
      </c>
    </row>
    <row r="43" spans="1:16" ht="12.75" customHeight="1" thickBot="1" x14ac:dyDescent="0.25">
      <c r="A43" s="48" t="str">
        <f t="shared" ref="A43:A74" si="6">P43</f>
        <v> KVB 25.5 </v>
      </c>
      <c r="B43" s="20" t="str">
        <f t="shared" ref="B43:B74" si="7">IF(H43=INT(H43),"I","II")</f>
        <v>I</v>
      </c>
      <c r="C43" s="48">
        <f t="shared" ref="C43:C74" si="8">1*G43</f>
        <v>26546.553</v>
      </c>
      <c r="D43" s="17" t="str">
        <f t="shared" ref="D43:D74" si="9">VLOOKUP(F43,I$1:J$5,2,FALSE)</f>
        <v>vis</v>
      </c>
      <c r="E43" s="56">
        <f>VLOOKUP(C43,Active!C$21:E$973,3,FALSE)</f>
        <v>-15579.061675428497</v>
      </c>
      <c r="F43" s="20" t="s">
        <v>64</v>
      </c>
      <c r="G43" s="17" t="str">
        <f t="shared" ref="G43:G74" si="10">MID(I43,3,LEN(I43)-3)</f>
        <v>26546.553</v>
      </c>
      <c r="H43" s="48">
        <f t="shared" ref="H43:H74" si="11">1*K43</f>
        <v>-15111</v>
      </c>
      <c r="I43" s="57" t="s">
        <v>170</v>
      </c>
      <c r="J43" s="58" t="s">
        <v>171</v>
      </c>
      <c r="K43" s="57">
        <v>-15111</v>
      </c>
      <c r="L43" s="57" t="s">
        <v>172</v>
      </c>
      <c r="M43" s="58" t="s">
        <v>69</v>
      </c>
      <c r="N43" s="58"/>
      <c r="O43" s="59" t="s">
        <v>70</v>
      </c>
      <c r="P43" s="59" t="s">
        <v>169</v>
      </c>
    </row>
    <row r="44" spans="1:16" ht="12.75" customHeight="1" thickBot="1" x14ac:dyDescent="0.25">
      <c r="A44" s="48" t="str">
        <f t="shared" si="6"/>
        <v> KVB 25.5 </v>
      </c>
      <c r="B44" s="20" t="str">
        <f t="shared" si="7"/>
        <v>I</v>
      </c>
      <c r="C44" s="48">
        <f t="shared" si="8"/>
        <v>27101.275000000001</v>
      </c>
      <c r="D44" s="17" t="str">
        <f t="shared" si="9"/>
        <v>vis</v>
      </c>
      <c r="E44" s="56">
        <f>VLOOKUP(C44,Active!C$21:E$973,3,FALSE)</f>
        <v>-15256.083640128752</v>
      </c>
      <c r="F44" s="20" t="s">
        <v>64</v>
      </c>
      <c r="G44" s="17" t="str">
        <f t="shared" si="10"/>
        <v>27101.275</v>
      </c>
      <c r="H44" s="48">
        <f t="shared" si="11"/>
        <v>-14788</v>
      </c>
      <c r="I44" s="57" t="s">
        <v>173</v>
      </c>
      <c r="J44" s="58" t="s">
        <v>174</v>
      </c>
      <c r="K44" s="57">
        <v>-14788</v>
      </c>
      <c r="L44" s="57" t="s">
        <v>175</v>
      </c>
      <c r="M44" s="58" t="s">
        <v>69</v>
      </c>
      <c r="N44" s="58"/>
      <c r="O44" s="59" t="s">
        <v>70</v>
      </c>
      <c r="P44" s="59" t="s">
        <v>169</v>
      </c>
    </row>
    <row r="45" spans="1:16" ht="12.75" customHeight="1" thickBot="1" x14ac:dyDescent="0.25">
      <c r="A45" s="48" t="str">
        <f t="shared" si="6"/>
        <v> VB 7.72 </v>
      </c>
      <c r="B45" s="20" t="str">
        <f t="shared" si="7"/>
        <v>I</v>
      </c>
      <c r="C45" s="48">
        <f t="shared" si="8"/>
        <v>27360.757000000001</v>
      </c>
      <c r="D45" s="17" t="str">
        <f t="shared" si="9"/>
        <v>vis</v>
      </c>
      <c r="E45" s="56">
        <f>VLOOKUP(C45,Active!C$21:E$973,3,FALSE)</f>
        <v>-15105.004385014214</v>
      </c>
      <c r="F45" s="20" t="s">
        <v>64</v>
      </c>
      <c r="G45" s="17" t="str">
        <f t="shared" si="10"/>
        <v>27360.757</v>
      </c>
      <c r="H45" s="48">
        <f t="shared" si="11"/>
        <v>-14637</v>
      </c>
      <c r="I45" s="57" t="s">
        <v>176</v>
      </c>
      <c r="J45" s="58" t="s">
        <v>177</v>
      </c>
      <c r="K45" s="57">
        <v>-14637</v>
      </c>
      <c r="L45" s="57" t="s">
        <v>178</v>
      </c>
      <c r="M45" s="58" t="s">
        <v>69</v>
      </c>
      <c r="N45" s="58"/>
      <c r="O45" s="59" t="s">
        <v>70</v>
      </c>
      <c r="P45" s="59" t="s">
        <v>71</v>
      </c>
    </row>
    <row r="46" spans="1:16" ht="12.75" customHeight="1" thickBot="1" x14ac:dyDescent="0.25">
      <c r="A46" s="48" t="str">
        <f t="shared" si="6"/>
        <v> MVS 382 </v>
      </c>
      <c r="B46" s="20" t="str">
        <f t="shared" si="7"/>
        <v>I</v>
      </c>
      <c r="C46" s="48">
        <f t="shared" si="8"/>
        <v>27367.482</v>
      </c>
      <c r="D46" s="17" t="str">
        <f t="shared" si="9"/>
        <v>vis</v>
      </c>
      <c r="E46" s="56">
        <f>VLOOKUP(C46,Active!C$21:E$973,3,FALSE)</f>
        <v>-15101.088861044747</v>
      </c>
      <c r="F46" s="20" t="s">
        <v>64</v>
      </c>
      <c r="G46" s="17" t="str">
        <f t="shared" si="10"/>
        <v>27367.482</v>
      </c>
      <c r="H46" s="48">
        <f t="shared" si="11"/>
        <v>-14633</v>
      </c>
      <c r="I46" s="57" t="s">
        <v>179</v>
      </c>
      <c r="J46" s="58" t="s">
        <v>180</v>
      </c>
      <c r="K46" s="57">
        <v>-14633</v>
      </c>
      <c r="L46" s="57" t="s">
        <v>181</v>
      </c>
      <c r="M46" s="58" t="s">
        <v>69</v>
      </c>
      <c r="N46" s="58"/>
      <c r="O46" s="59" t="s">
        <v>182</v>
      </c>
      <c r="P46" s="59" t="s">
        <v>183</v>
      </c>
    </row>
    <row r="47" spans="1:16" ht="12.75" customHeight="1" thickBot="1" x14ac:dyDescent="0.25">
      <c r="A47" s="48" t="str">
        <f t="shared" si="6"/>
        <v> KVB 25.5 </v>
      </c>
      <c r="B47" s="20" t="str">
        <f t="shared" si="7"/>
        <v>I</v>
      </c>
      <c r="C47" s="48">
        <f t="shared" si="8"/>
        <v>27367.556</v>
      </c>
      <c r="D47" s="17" t="str">
        <f t="shared" si="9"/>
        <v>vis</v>
      </c>
      <c r="E47" s="56">
        <f>VLOOKUP(C47,Active!C$21:E$973,3,FALSE)</f>
        <v>-15101.045775725232</v>
      </c>
      <c r="F47" s="20" t="s">
        <v>64</v>
      </c>
      <c r="G47" s="17" t="str">
        <f t="shared" si="10"/>
        <v>27367.556</v>
      </c>
      <c r="H47" s="48">
        <f t="shared" si="11"/>
        <v>-14633</v>
      </c>
      <c r="I47" s="57" t="s">
        <v>184</v>
      </c>
      <c r="J47" s="58" t="s">
        <v>185</v>
      </c>
      <c r="K47" s="57">
        <v>-14633</v>
      </c>
      <c r="L47" s="57" t="s">
        <v>186</v>
      </c>
      <c r="M47" s="58" t="s">
        <v>69</v>
      </c>
      <c r="N47" s="58"/>
      <c r="O47" s="59" t="s">
        <v>70</v>
      </c>
      <c r="P47" s="59" t="s">
        <v>169</v>
      </c>
    </row>
    <row r="48" spans="1:16" ht="12.75" customHeight="1" thickBot="1" x14ac:dyDescent="0.25">
      <c r="A48" s="48" t="str">
        <f t="shared" si="6"/>
        <v> KVB 25.5 </v>
      </c>
      <c r="B48" s="20" t="str">
        <f t="shared" si="7"/>
        <v>I</v>
      </c>
      <c r="C48" s="48">
        <f t="shared" si="8"/>
        <v>27386.362000000001</v>
      </c>
      <c r="D48" s="17" t="str">
        <f t="shared" si="9"/>
        <v>vis</v>
      </c>
      <c r="E48" s="56">
        <f>VLOOKUP(C48,Active!C$21:E$973,3,FALSE)</f>
        <v>-15090.096282227863</v>
      </c>
      <c r="F48" s="20" t="s">
        <v>64</v>
      </c>
      <c r="G48" s="17" t="str">
        <f t="shared" si="10"/>
        <v>27386.362</v>
      </c>
      <c r="H48" s="48">
        <f t="shared" si="11"/>
        <v>-14622</v>
      </c>
      <c r="I48" s="57" t="s">
        <v>187</v>
      </c>
      <c r="J48" s="58" t="s">
        <v>188</v>
      </c>
      <c r="K48" s="57">
        <v>-14622</v>
      </c>
      <c r="L48" s="57" t="s">
        <v>189</v>
      </c>
      <c r="M48" s="58" t="s">
        <v>69</v>
      </c>
      <c r="N48" s="58"/>
      <c r="O48" s="59" t="s">
        <v>70</v>
      </c>
      <c r="P48" s="59" t="s">
        <v>169</v>
      </c>
    </row>
    <row r="49" spans="1:16" ht="12.75" customHeight="1" thickBot="1" x14ac:dyDescent="0.25">
      <c r="A49" s="48" t="str">
        <f t="shared" si="6"/>
        <v> KVB 25.5 </v>
      </c>
      <c r="B49" s="20" t="str">
        <f t="shared" si="7"/>
        <v>I</v>
      </c>
      <c r="C49" s="48">
        <f t="shared" si="8"/>
        <v>27398.453000000001</v>
      </c>
      <c r="D49" s="17" t="str">
        <f t="shared" si="9"/>
        <v>vis</v>
      </c>
      <c r="E49" s="56">
        <f>VLOOKUP(C49,Active!C$21:E$973,3,FALSE)</f>
        <v>-15083.056490359488</v>
      </c>
      <c r="F49" s="20" t="s">
        <v>64</v>
      </c>
      <c r="G49" s="17" t="str">
        <f t="shared" si="10"/>
        <v>27398.453</v>
      </c>
      <c r="H49" s="48">
        <f t="shared" si="11"/>
        <v>-14615</v>
      </c>
      <c r="I49" s="57" t="s">
        <v>190</v>
      </c>
      <c r="J49" s="58" t="s">
        <v>191</v>
      </c>
      <c r="K49" s="57">
        <v>-14615</v>
      </c>
      <c r="L49" s="57" t="s">
        <v>192</v>
      </c>
      <c r="M49" s="58" t="s">
        <v>69</v>
      </c>
      <c r="N49" s="58"/>
      <c r="O49" s="59" t="s">
        <v>70</v>
      </c>
      <c r="P49" s="59" t="s">
        <v>169</v>
      </c>
    </row>
    <row r="50" spans="1:16" ht="12.75" customHeight="1" thickBot="1" x14ac:dyDescent="0.25">
      <c r="A50" s="48" t="str">
        <f t="shared" si="6"/>
        <v> VB 7.72 </v>
      </c>
      <c r="B50" s="20" t="str">
        <f t="shared" si="7"/>
        <v>I</v>
      </c>
      <c r="C50" s="48">
        <f t="shared" si="8"/>
        <v>27453.519</v>
      </c>
      <c r="D50" s="17" t="str">
        <f t="shared" si="9"/>
        <v>vis</v>
      </c>
      <c r="E50" s="56">
        <f>VLOOKUP(C50,Active!C$21:E$973,3,FALSE)</f>
        <v>-15050.995190299611</v>
      </c>
      <c r="F50" s="20" t="s">
        <v>64</v>
      </c>
      <c r="G50" s="17" t="str">
        <f t="shared" si="10"/>
        <v>27453.519</v>
      </c>
      <c r="H50" s="48">
        <f t="shared" si="11"/>
        <v>-14583</v>
      </c>
      <c r="I50" s="57" t="s">
        <v>193</v>
      </c>
      <c r="J50" s="58" t="s">
        <v>194</v>
      </c>
      <c r="K50" s="57">
        <v>-14583</v>
      </c>
      <c r="L50" s="57" t="s">
        <v>195</v>
      </c>
      <c r="M50" s="58" t="s">
        <v>69</v>
      </c>
      <c r="N50" s="58"/>
      <c r="O50" s="59" t="s">
        <v>70</v>
      </c>
      <c r="P50" s="59" t="s">
        <v>71</v>
      </c>
    </row>
    <row r="51" spans="1:16" ht="12.75" customHeight="1" thickBot="1" x14ac:dyDescent="0.25">
      <c r="A51" s="48" t="str">
        <f t="shared" si="6"/>
        <v> KVB 25.5 </v>
      </c>
      <c r="B51" s="20" t="str">
        <f t="shared" si="7"/>
        <v>I</v>
      </c>
      <c r="C51" s="48">
        <f t="shared" si="8"/>
        <v>28054.582999999999</v>
      </c>
      <c r="D51" s="17" t="str">
        <f t="shared" si="9"/>
        <v>vis</v>
      </c>
      <c r="E51" s="56">
        <f>VLOOKUP(C51,Active!C$21:E$973,3,FALSE)</f>
        <v>-14701.03526477042</v>
      </c>
      <c r="F51" s="20" t="s">
        <v>64</v>
      </c>
      <c r="G51" s="17" t="str">
        <f t="shared" si="10"/>
        <v>28054.583</v>
      </c>
      <c r="H51" s="48">
        <f t="shared" si="11"/>
        <v>-14233</v>
      </c>
      <c r="I51" s="57" t="s">
        <v>196</v>
      </c>
      <c r="J51" s="58" t="s">
        <v>197</v>
      </c>
      <c r="K51" s="57">
        <v>-14233</v>
      </c>
      <c r="L51" s="57" t="s">
        <v>198</v>
      </c>
      <c r="M51" s="58" t="s">
        <v>69</v>
      </c>
      <c r="N51" s="58"/>
      <c r="O51" s="59" t="s">
        <v>70</v>
      </c>
      <c r="P51" s="59" t="s">
        <v>169</v>
      </c>
    </row>
    <row r="52" spans="1:16" ht="12.75" customHeight="1" thickBot="1" x14ac:dyDescent="0.25">
      <c r="A52" s="48" t="str">
        <f t="shared" si="6"/>
        <v> VB 7.72 </v>
      </c>
      <c r="B52" s="20" t="str">
        <f t="shared" si="7"/>
        <v>I</v>
      </c>
      <c r="C52" s="48">
        <f t="shared" si="8"/>
        <v>28428.87</v>
      </c>
      <c r="D52" s="17" t="str">
        <f t="shared" si="9"/>
        <v>vis</v>
      </c>
      <c r="E52" s="56">
        <f>VLOOKUP(C52,Active!C$21:E$973,3,FALSE)</f>
        <v>-14483.112629832136</v>
      </c>
      <c r="F52" s="20" t="s">
        <v>64</v>
      </c>
      <c r="G52" s="17" t="str">
        <f t="shared" si="10"/>
        <v>28428.870</v>
      </c>
      <c r="H52" s="48">
        <f t="shared" si="11"/>
        <v>-14015</v>
      </c>
      <c r="I52" s="57" t="s">
        <v>199</v>
      </c>
      <c r="J52" s="58" t="s">
        <v>200</v>
      </c>
      <c r="K52" s="57">
        <v>-14015</v>
      </c>
      <c r="L52" s="57" t="s">
        <v>201</v>
      </c>
      <c r="M52" s="58" t="s">
        <v>69</v>
      </c>
      <c r="N52" s="58"/>
      <c r="O52" s="59" t="s">
        <v>70</v>
      </c>
      <c r="P52" s="59" t="s">
        <v>71</v>
      </c>
    </row>
    <row r="53" spans="1:16" ht="12.75" customHeight="1" thickBot="1" x14ac:dyDescent="0.25">
      <c r="A53" s="48" t="str">
        <f t="shared" si="6"/>
        <v> VB 7.72 </v>
      </c>
      <c r="B53" s="20" t="str">
        <f t="shared" si="7"/>
        <v>I</v>
      </c>
      <c r="C53" s="48">
        <f t="shared" si="8"/>
        <v>28447.821</v>
      </c>
      <c r="D53" s="17" t="str">
        <f t="shared" si="9"/>
        <v>vis</v>
      </c>
      <c r="E53" s="56">
        <f>VLOOKUP(C53,Active!C$21:E$973,3,FALSE)</f>
        <v>-14472.078712397879</v>
      </c>
      <c r="F53" s="20" t="s">
        <v>64</v>
      </c>
      <c r="G53" s="17" t="str">
        <f t="shared" si="10"/>
        <v>28447.821</v>
      </c>
      <c r="H53" s="48">
        <f t="shared" si="11"/>
        <v>-14004</v>
      </c>
      <c r="I53" s="57" t="s">
        <v>202</v>
      </c>
      <c r="J53" s="58" t="s">
        <v>203</v>
      </c>
      <c r="K53" s="57">
        <v>-14004</v>
      </c>
      <c r="L53" s="57" t="s">
        <v>204</v>
      </c>
      <c r="M53" s="58" t="s">
        <v>69</v>
      </c>
      <c r="N53" s="58"/>
      <c r="O53" s="59" t="s">
        <v>70</v>
      </c>
      <c r="P53" s="59" t="s">
        <v>71</v>
      </c>
    </row>
    <row r="54" spans="1:16" ht="12.75" customHeight="1" thickBot="1" x14ac:dyDescent="0.25">
      <c r="A54" s="48" t="str">
        <f t="shared" si="6"/>
        <v> KVB 25.5 </v>
      </c>
      <c r="B54" s="20" t="str">
        <f t="shared" si="7"/>
        <v>I</v>
      </c>
      <c r="C54" s="48">
        <f t="shared" si="8"/>
        <v>28784.495999999999</v>
      </c>
      <c r="D54" s="17" t="str">
        <f t="shared" si="9"/>
        <v>vis</v>
      </c>
      <c r="E54" s="56">
        <f>VLOOKUP(C54,Active!C$21:E$973,3,FALSE)</f>
        <v>-14276.055064454333</v>
      </c>
      <c r="F54" s="20" t="s">
        <v>64</v>
      </c>
      <c r="G54" s="17" t="str">
        <f t="shared" si="10"/>
        <v>28784.496</v>
      </c>
      <c r="H54" s="48">
        <f t="shared" si="11"/>
        <v>-13808</v>
      </c>
      <c r="I54" s="57" t="s">
        <v>205</v>
      </c>
      <c r="J54" s="58" t="s">
        <v>206</v>
      </c>
      <c r="K54" s="57">
        <v>-13808</v>
      </c>
      <c r="L54" s="57" t="s">
        <v>207</v>
      </c>
      <c r="M54" s="58" t="s">
        <v>69</v>
      </c>
      <c r="N54" s="58"/>
      <c r="O54" s="59" t="s">
        <v>70</v>
      </c>
      <c r="P54" s="59" t="s">
        <v>169</v>
      </c>
    </row>
    <row r="55" spans="1:16" ht="12.75" customHeight="1" thickBot="1" x14ac:dyDescent="0.25">
      <c r="A55" s="48" t="str">
        <f t="shared" si="6"/>
        <v> KVB 25.5 </v>
      </c>
      <c r="B55" s="20" t="str">
        <f t="shared" si="7"/>
        <v>I</v>
      </c>
      <c r="C55" s="48">
        <f t="shared" si="8"/>
        <v>29167.513999999999</v>
      </c>
      <c r="D55" s="17" t="str">
        <f t="shared" si="9"/>
        <v>vis</v>
      </c>
      <c r="E55" s="56">
        <f>VLOOKUP(C55,Active!C$21:E$973,3,FALSE)</f>
        <v>-14053.048944047288</v>
      </c>
      <c r="F55" s="20" t="s">
        <v>64</v>
      </c>
      <c r="G55" s="17" t="str">
        <f t="shared" si="10"/>
        <v>29167.514</v>
      </c>
      <c r="H55" s="48">
        <f t="shared" si="11"/>
        <v>-13585</v>
      </c>
      <c r="I55" s="57" t="s">
        <v>208</v>
      </c>
      <c r="J55" s="58" t="s">
        <v>209</v>
      </c>
      <c r="K55" s="57">
        <v>-13585</v>
      </c>
      <c r="L55" s="57" t="s">
        <v>210</v>
      </c>
      <c r="M55" s="58" t="s">
        <v>69</v>
      </c>
      <c r="N55" s="58"/>
      <c r="O55" s="59" t="s">
        <v>70</v>
      </c>
      <c r="P55" s="59" t="s">
        <v>169</v>
      </c>
    </row>
    <row r="56" spans="1:16" ht="12.75" customHeight="1" thickBot="1" x14ac:dyDescent="0.25">
      <c r="A56" s="48" t="str">
        <f t="shared" si="6"/>
        <v> KVB 25.5 </v>
      </c>
      <c r="B56" s="20" t="str">
        <f t="shared" si="7"/>
        <v>I</v>
      </c>
      <c r="C56" s="48">
        <f t="shared" si="8"/>
        <v>29167.563999999998</v>
      </c>
      <c r="D56" s="17" t="str">
        <f t="shared" si="9"/>
        <v>vis</v>
      </c>
      <c r="E56" s="56">
        <f>VLOOKUP(C56,Active!C$21:E$973,3,FALSE)</f>
        <v>-14053.019832344913</v>
      </c>
      <c r="F56" s="20" t="s">
        <v>64</v>
      </c>
      <c r="G56" s="17" t="str">
        <f t="shared" si="10"/>
        <v>29167.564</v>
      </c>
      <c r="H56" s="48">
        <f t="shared" si="11"/>
        <v>-13585</v>
      </c>
      <c r="I56" s="57" t="s">
        <v>211</v>
      </c>
      <c r="J56" s="58" t="s">
        <v>212</v>
      </c>
      <c r="K56" s="57">
        <v>-13585</v>
      </c>
      <c r="L56" s="57" t="s">
        <v>213</v>
      </c>
      <c r="M56" s="58" t="s">
        <v>69</v>
      </c>
      <c r="N56" s="58"/>
      <c r="O56" s="59" t="s">
        <v>70</v>
      </c>
      <c r="P56" s="59" t="s">
        <v>169</v>
      </c>
    </row>
    <row r="57" spans="1:16" ht="12.75" customHeight="1" thickBot="1" x14ac:dyDescent="0.25">
      <c r="A57" s="48" t="str">
        <f t="shared" si="6"/>
        <v> VB 7.72 </v>
      </c>
      <c r="B57" s="20" t="str">
        <f t="shared" si="7"/>
        <v>I</v>
      </c>
      <c r="C57" s="48">
        <f t="shared" si="8"/>
        <v>29871.591</v>
      </c>
      <c r="D57" s="17" t="str">
        <f t="shared" si="9"/>
        <v>vis</v>
      </c>
      <c r="E57" s="56">
        <f>VLOOKUP(C57,Active!C$21:E$973,3,FALSE)</f>
        <v>-13643.111342582524</v>
      </c>
      <c r="F57" s="20" t="s">
        <v>64</v>
      </c>
      <c r="G57" s="17" t="str">
        <f t="shared" si="10"/>
        <v>29871.591</v>
      </c>
      <c r="H57" s="48">
        <f t="shared" si="11"/>
        <v>-13175</v>
      </c>
      <c r="I57" s="57" t="s">
        <v>214</v>
      </c>
      <c r="J57" s="58" t="s">
        <v>215</v>
      </c>
      <c r="K57" s="57">
        <v>-13175</v>
      </c>
      <c r="L57" s="57" t="s">
        <v>216</v>
      </c>
      <c r="M57" s="58" t="s">
        <v>69</v>
      </c>
      <c r="N57" s="58"/>
      <c r="O57" s="59" t="s">
        <v>70</v>
      </c>
      <c r="P57" s="59" t="s">
        <v>71</v>
      </c>
    </row>
    <row r="58" spans="1:16" ht="12.75" customHeight="1" thickBot="1" x14ac:dyDescent="0.25">
      <c r="A58" s="48" t="str">
        <f t="shared" si="6"/>
        <v> VB 7.72 </v>
      </c>
      <c r="B58" s="20" t="str">
        <f t="shared" si="7"/>
        <v>I</v>
      </c>
      <c r="C58" s="48">
        <f t="shared" si="8"/>
        <v>29883.832999999999</v>
      </c>
      <c r="D58" s="17" t="str">
        <f t="shared" si="9"/>
        <v>vis</v>
      </c>
      <c r="E58" s="56">
        <f>VLOOKUP(C58,Active!C$21:E$973,3,FALSE)</f>
        <v>-13635.983633372976</v>
      </c>
      <c r="F58" s="20" t="s">
        <v>64</v>
      </c>
      <c r="G58" s="17" t="str">
        <f t="shared" si="10"/>
        <v>29883.833</v>
      </c>
      <c r="H58" s="48">
        <f t="shared" si="11"/>
        <v>-13168</v>
      </c>
      <c r="I58" s="57" t="s">
        <v>217</v>
      </c>
      <c r="J58" s="58" t="s">
        <v>218</v>
      </c>
      <c r="K58" s="57">
        <v>-13168</v>
      </c>
      <c r="L58" s="57" t="s">
        <v>219</v>
      </c>
      <c r="M58" s="58" t="s">
        <v>69</v>
      </c>
      <c r="N58" s="58"/>
      <c r="O58" s="59" t="s">
        <v>70</v>
      </c>
      <c r="P58" s="59" t="s">
        <v>71</v>
      </c>
    </row>
    <row r="59" spans="1:16" ht="12.75" customHeight="1" thickBot="1" x14ac:dyDescent="0.25">
      <c r="A59" s="48" t="str">
        <f t="shared" si="6"/>
        <v> VB 7.72 </v>
      </c>
      <c r="B59" s="20" t="str">
        <f t="shared" si="7"/>
        <v>I</v>
      </c>
      <c r="C59" s="48">
        <f t="shared" si="8"/>
        <v>29907.828000000001</v>
      </c>
      <c r="D59" s="17" t="str">
        <f t="shared" si="9"/>
        <v>vis</v>
      </c>
      <c r="E59" s="56">
        <f>VLOOKUP(C59,Active!C$21:E$973,3,FALSE)</f>
        <v>-13622.012927403106</v>
      </c>
      <c r="F59" s="20" t="s">
        <v>64</v>
      </c>
      <c r="G59" s="17" t="str">
        <f t="shared" si="10"/>
        <v>29907.828</v>
      </c>
      <c r="H59" s="48">
        <f t="shared" si="11"/>
        <v>-13154</v>
      </c>
      <c r="I59" s="57" t="s">
        <v>220</v>
      </c>
      <c r="J59" s="58" t="s">
        <v>221</v>
      </c>
      <c r="K59" s="57">
        <v>-13154</v>
      </c>
      <c r="L59" s="57" t="s">
        <v>222</v>
      </c>
      <c r="M59" s="58" t="s">
        <v>69</v>
      </c>
      <c r="N59" s="58"/>
      <c r="O59" s="59" t="s">
        <v>70</v>
      </c>
      <c r="P59" s="59" t="s">
        <v>71</v>
      </c>
    </row>
    <row r="60" spans="1:16" ht="12.75" customHeight="1" thickBot="1" x14ac:dyDescent="0.25">
      <c r="A60" s="48" t="str">
        <f t="shared" si="6"/>
        <v> VB 7.72 </v>
      </c>
      <c r="B60" s="20" t="str">
        <f t="shared" si="7"/>
        <v>I</v>
      </c>
      <c r="C60" s="48">
        <f t="shared" si="8"/>
        <v>30371.505000000001</v>
      </c>
      <c r="D60" s="17" t="str">
        <f t="shared" si="9"/>
        <v>vis</v>
      </c>
      <c r="E60" s="56">
        <f>VLOOKUP(C60,Active!C$21:E$973,3,FALSE)</f>
        <v>-13352.044390958405</v>
      </c>
      <c r="F60" s="20" t="s">
        <v>64</v>
      </c>
      <c r="G60" s="17" t="str">
        <f t="shared" si="10"/>
        <v>30371.505</v>
      </c>
      <c r="H60" s="48">
        <f t="shared" si="11"/>
        <v>-12884</v>
      </c>
      <c r="I60" s="57" t="s">
        <v>223</v>
      </c>
      <c r="J60" s="58" t="s">
        <v>224</v>
      </c>
      <c r="K60" s="57">
        <v>-12884</v>
      </c>
      <c r="L60" s="57" t="s">
        <v>225</v>
      </c>
      <c r="M60" s="58" t="s">
        <v>69</v>
      </c>
      <c r="N60" s="58"/>
      <c r="O60" s="59" t="s">
        <v>70</v>
      </c>
      <c r="P60" s="59" t="s">
        <v>71</v>
      </c>
    </row>
    <row r="61" spans="1:16" ht="12.75" customHeight="1" thickBot="1" x14ac:dyDescent="0.25">
      <c r="A61" s="48" t="str">
        <f t="shared" si="6"/>
        <v> MVS 382 </v>
      </c>
      <c r="B61" s="20" t="str">
        <f t="shared" si="7"/>
        <v>I</v>
      </c>
      <c r="C61" s="48">
        <f t="shared" si="8"/>
        <v>30378.351999999999</v>
      </c>
      <c r="D61" s="17" t="str">
        <f t="shared" si="9"/>
        <v>vis</v>
      </c>
      <c r="E61" s="56">
        <f>VLOOKUP(C61,Active!C$21:E$973,3,FALSE)</f>
        <v>-13348.057834435143</v>
      </c>
      <c r="F61" s="20" t="s">
        <v>64</v>
      </c>
      <c r="G61" s="17" t="str">
        <f t="shared" si="10"/>
        <v>30378.352</v>
      </c>
      <c r="H61" s="48">
        <f t="shared" si="11"/>
        <v>-12880</v>
      </c>
      <c r="I61" s="57" t="s">
        <v>226</v>
      </c>
      <c r="J61" s="58" t="s">
        <v>227</v>
      </c>
      <c r="K61" s="57">
        <v>-12880</v>
      </c>
      <c r="L61" s="57" t="s">
        <v>228</v>
      </c>
      <c r="M61" s="58" t="s">
        <v>69</v>
      </c>
      <c r="N61" s="58"/>
      <c r="O61" s="59" t="s">
        <v>182</v>
      </c>
      <c r="P61" s="59" t="s">
        <v>183</v>
      </c>
    </row>
    <row r="62" spans="1:16" ht="12.75" customHeight="1" thickBot="1" x14ac:dyDescent="0.25">
      <c r="A62" s="48" t="str">
        <f t="shared" si="6"/>
        <v> VB 7.72 </v>
      </c>
      <c r="B62" s="20" t="str">
        <f t="shared" si="7"/>
        <v>I</v>
      </c>
      <c r="C62" s="48">
        <f t="shared" si="8"/>
        <v>30730.550999999999</v>
      </c>
      <c r="D62" s="17" t="str">
        <f t="shared" si="9"/>
        <v>vis</v>
      </c>
      <c r="E62" s="56">
        <f>VLOOKUP(C62,Active!C$21:E$973,3,FALSE)</f>
        <v>-13142.995585138136</v>
      </c>
      <c r="F62" s="20" t="s">
        <v>64</v>
      </c>
      <c r="G62" s="17" t="str">
        <f t="shared" si="10"/>
        <v>30730.551</v>
      </c>
      <c r="H62" s="48">
        <f t="shared" si="11"/>
        <v>-12675</v>
      </c>
      <c r="I62" s="57" t="s">
        <v>229</v>
      </c>
      <c r="J62" s="58" t="s">
        <v>230</v>
      </c>
      <c r="K62" s="57">
        <v>-12675</v>
      </c>
      <c r="L62" s="57" t="s">
        <v>231</v>
      </c>
      <c r="M62" s="58" t="s">
        <v>69</v>
      </c>
      <c r="N62" s="58"/>
      <c r="O62" s="59" t="s">
        <v>70</v>
      </c>
      <c r="P62" s="59" t="s">
        <v>71</v>
      </c>
    </row>
    <row r="63" spans="1:16" ht="12.75" customHeight="1" thickBot="1" x14ac:dyDescent="0.25">
      <c r="A63" s="48" t="str">
        <f t="shared" si="6"/>
        <v> VB 7.72 </v>
      </c>
      <c r="B63" s="20" t="str">
        <f t="shared" si="7"/>
        <v>I</v>
      </c>
      <c r="C63" s="48">
        <f t="shared" si="8"/>
        <v>31089.556</v>
      </c>
      <c r="D63" s="17" t="str">
        <f t="shared" si="9"/>
        <v>vis</v>
      </c>
      <c r="E63" s="56">
        <f>VLOOKUP(C63,Active!C$21:E$973,3,FALSE)</f>
        <v>-12933.970650913814</v>
      </c>
      <c r="F63" s="20" t="s">
        <v>64</v>
      </c>
      <c r="G63" s="17" t="str">
        <f t="shared" si="10"/>
        <v>31089.556</v>
      </c>
      <c r="H63" s="48">
        <f t="shared" si="11"/>
        <v>-12466</v>
      </c>
      <c r="I63" s="57" t="s">
        <v>232</v>
      </c>
      <c r="J63" s="58" t="s">
        <v>233</v>
      </c>
      <c r="K63" s="57">
        <v>-12466</v>
      </c>
      <c r="L63" s="57" t="s">
        <v>234</v>
      </c>
      <c r="M63" s="58" t="s">
        <v>69</v>
      </c>
      <c r="N63" s="58"/>
      <c r="O63" s="59" t="s">
        <v>70</v>
      </c>
      <c r="P63" s="59" t="s">
        <v>71</v>
      </c>
    </row>
    <row r="64" spans="1:16" ht="12.75" customHeight="1" thickBot="1" x14ac:dyDescent="0.25">
      <c r="A64" s="48" t="str">
        <f t="shared" si="6"/>
        <v> VB 7.72 </v>
      </c>
      <c r="B64" s="20" t="str">
        <f t="shared" si="7"/>
        <v>I</v>
      </c>
      <c r="C64" s="48">
        <f t="shared" si="8"/>
        <v>31429.61</v>
      </c>
      <c r="D64" s="17" t="str">
        <f t="shared" si="9"/>
        <v>vis</v>
      </c>
      <c r="E64" s="56">
        <f>VLOOKUP(C64,Active!C$21:E$973,3,FALSE)</f>
        <v>-12735.979634123751</v>
      </c>
      <c r="F64" s="20" t="s">
        <v>64</v>
      </c>
      <c r="G64" s="17" t="str">
        <f t="shared" si="10"/>
        <v>31429.610</v>
      </c>
      <c r="H64" s="48">
        <f t="shared" si="11"/>
        <v>-12268</v>
      </c>
      <c r="I64" s="57" t="s">
        <v>235</v>
      </c>
      <c r="J64" s="58" t="s">
        <v>236</v>
      </c>
      <c r="K64" s="57">
        <v>-12268</v>
      </c>
      <c r="L64" s="57" t="s">
        <v>237</v>
      </c>
      <c r="M64" s="58" t="s">
        <v>69</v>
      </c>
      <c r="N64" s="58"/>
      <c r="O64" s="59" t="s">
        <v>70</v>
      </c>
      <c r="P64" s="59" t="s">
        <v>71</v>
      </c>
    </row>
    <row r="65" spans="1:16" ht="12.75" customHeight="1" thickBot="1" x14ac:dyDescent="0.25">
      <c r="A65" s="48" t="str">
        <f t="shared" si="6"/>
        <v> VB 7.72 </v>
      </c>
      <c r="B65" s="20" t="str">
        <f t="shared" si="7"/>
        <v>I</v>
      </c>
      <c r="C65" s="48">
        <f t="shared" si="8"/>
        <v>31812.541000000001</v>
      </c>
      <c r="D65" s="17" t="str">
        <f t="shared" si="9"/>
        <v>vis</v>
      </c>
      <c r="E65" s="56">
        <f>VLOOKUP(C65,Active!C$21:E$973,3,FALSE)</f>
        <v>-12513.024168078839</v>
      </c>
      <c r="F65" s="20" t="s">
        <v>64</v>
      </c>
      <c r="G65" s="17" t="str">
        <f t="shared" si="10"/>
        <v>31812.541</v>
      </c>
      <c r="H65" s="48">
        <f t="shared" si="11"/>
        <v>-12045</v>
      </c>
      <c r="I65" s="57" t="s">
        <v>238</v>
      </c>
      <c r="J65" s="58" t="s">
        <v>239</v>
      </c>
      <c r="K65" s="57">
        <v>-12045</v>
      </c>
      <c r="L65" s="57" t="s">
        <v>240</v>
      </c>
      <c r="M65" s="58" t="s">
        <v>69</v>
      </c>
      <c r="N65" s="58"/>
      <c r="O65" s="59" t="s">
        <v>70</v>
      </c>
      <c r="P65" s="59" t="s">
        <v>71</v>
      </c>
    </row>
    <row r="66" spans="1:16" ht="12.75" customHeight="1" thickBot="1" x14ac:dyDescent="0.25">
      <c r="A66" s="48" t="str">
        <f t="shared" si="6"/>
        <v> MVS 382 </v>
      </c>
      <c r="B66" s="20" t="str">
        <f t="shared" si="7"/>
        <v>I</v>
      </c>
      <c r="C66" s="48">
        <f t="shared" si="8"/>
        <v>32420.571</v>
      </c>
      <c r="D66" s="17" t="str">
        <f t="shared" si="9"/>
        <v>vis</v>
      </c>
      <c r="E66" s="56">
        <f>VLOOKUP(C66,Active!C$21:E$973,3,FALSE)</f>
        <v>-12159.008400174733</v>
      </c>
      <c r="F66" s="20" t="s">
        <v>64</v>
      </c>
      <c r="G66" s="17" t="str">
        <f t="shared" si="10"/>
        <v>32420.571</v>
      </c>
      <c r="H66" s="48">
        <f t="shared" si="11"/>
        <v>-11691</v>
      </c>
      <c r="I66" s="57" t="s">
        <v>241</v>
      </c>
      <c r="J66" s="58" t="s">
        <v>242</v>
      </c>
      <c r="K66" s="57">
        <v>-11691</v>
      </c>
      <c r="L66" s="57" t="s">
        <v>243</v>
      </c>
      <c r="M66" s="58" t="s">
        <v>69</v>
      </c>
      <c r="N66" s="58"/>
      <c r="O66" s="59" t="s">
        <v>182</v>
      </c>
      <c r="P66" s="59" t="s">
        <v>183</v>
      </c>
    </row>
    <row r="67" spans="1:16" ht="12.75" customHeight="1" thickBot="1" x14ac:dyDescent="0.25">
      <c r="A67" s="48" t="str">
        <f t="shared" si="6"/>
        <v> AC 182.14 </v>
      </c>
      <c r="B67" s="20" t="str">
        <f t="shared" si="7"/>
        <v>I</v>
      </c>
      <c r="C67" s="48">
        <f t="shared" si="8"/>
        <v>33157.410000000003</v>
      </c>
      <c r="D67" s="17" t="str">
        <f t="shared" si="9"/>
        <v>vis</v>
      </c>
      <c r="E67" s="56">
        <f>VLOOKUP(C67,Active!C$21:E$973,3,FALSE)</f>
        <v>-11729.995646845628</v>
      </c>
      <c r="F67" s="20" t="s">
        <v>64</v>
      </c>
      <c r="G67" s="17" t="str">
        <f t="shared" si="10"/>
        <v>33157.410</v>
      </c>
      <c r="H67" s="48">
        <f t="shared" si="11"/>
        <v>-11262</v>
      </c>
      <c r="I67" s="57" t="s">
        <v>244</v>
      </c>
      <c r="J67" s="58" t="s">
        <v>245</v>
      </c>
      <c r="K67" s="57">
        <v>-11262</v>
      </c>
      <c r="L67" s="57" t="s">
        <v>246</v>
      </c>
      <c r="M67" s="58" t="s">
        <v>69</v>
      </c>
      <c r="N67" s="58"/>
      <c r="O67" s="59" t="s">
        <v>247</v>
      </c>
      <c r="P67" s="59" t="s">
        <v>248</v>
      </c>
    </row>
    <row r="68" spans="1:16" ht="12.75" customHeight="1" thickBot="1" x14ac:dyDescent="0.25">
      <c r="A68" s="48" t="str">
        <f t="shared" si="6"/>
        <v> AC 182.14 </v>
      </c>
      <c r="B68" s="20" t="str">
        <f t="shared" si="7"/>
        <v>I</v>
      </c>
      <c r="C68" s="48">
        <f t="shared" si="8"/>
        <v>33181.46</v>
      </c>
      <c r="D68" s="17" t="str">
        <f t="shared" si="9"/>
        <v>vis</v>
      </c>
      <c r="E68" s="56">
        <f>VLOOKUP(C68,Active!C$21:E$973,3,FALSE)</f>
        <v>-11715.992918003149</v>
      </c>
      <c r="F68" s="20" t="s">
        <v>64</v>
      </c>
      <c r="G68" s="17" t="str">
        <f t="shared" si="10"/>
        <v>33181.460</v>
      </c>
      <c r="H68" s="48">
        <f t="shared" si="11"/>
        <v>-11248</v>
      </c>
      <c r="I68" s="57" t="s">
        <v>249</v>
      </c>
      <c r="J68" s="58" t="s">
        <v>250</v>
      </c>
      <c r="K68" s="57">
        <v>-11248</v>
      </c>
      <c r="L68" s="57" t="s">
        <v>251</v>
      </c>
      <c r="M68" s="58" t="s">
        <v>69</v>
      </c>
      <c r="N68" s="58"/>
      <c r="O68" s="59" t="s">
        <v>247</v>
      </c>
      <c r="P68" s="59" t="s">
        <v>248</v>
      </c>
    </row>
    <row r="69" spans="1:16" ht="12.75" customHeight="1" thickBot="1" x14ac:dyDescent="0.25">
      <c r="A69" s="48" t="str">
        <f t="shared" si="6"/>
        <v> MVS 382 </v>
      </c>
      <c r="B69" s="20" t="str">
        <f t="shared" si="7"/>
        <v>I</v>
      </c>
      <c r="C69" s="48">
        <f t="shared" si="8"/>
        <v>33947.495999999999</v>
      </c>
      <c r="D69" s="17" t="str">
        <f t="shared" si="9"/>
        <v>vis</v>
      </c>
      <c r="E69" s="56">
        <f>VLOOKUP(C69,Active!C$21:E$973,3,FALSE)</f>
        <v>-11269.98067718906</v>
      </c>
      <c r="F69" s="20" t="s">
        <v>64</v>
      </c>
      <c r="G69" s="17" t="str">
        <f t="shared" si="10"/>
        <v>33947.496</v>
      </c>
      <c r="H69" s="48">
        <f t="shared" si="11"/>
        <v>-10802</v>
      </c>
      <c r="I69" s="57" t="s">
        <v>252</v>
      </c>
      <c r="J69" s="58" t="s">
        <v>253</v>
      </c>
      <c r="K69" s="57">
        <v>-10802</v>
      </c>
      <c r="L69" s="57" t="s">
        <v>254</v>
      </c>
      <c r="M69" s="58" t="s">
        <v>69</v>
      </c>
      <c r="N69" s="58"/>
      <c r="O69" s="59" t="s">
        <v>182</v>
      </c>
      <c r="P69" s="59" t="s">
        <v>183</v>
      </c>
    </row>
    <row r="70" spans="1:16" ht="12.75" customHeight="1" thickBot="1" x14ac:dyDescent="0.25">
      <c r="A70" s="48" t="str">
        <f t="shared" si="6"/>
        <v> AC 182.14 </v>
      </c>
      <c r="B70" s="20" t="str">
        <f t="shared" si="7"/>
        <v>II</v>
      </c>
      <c r="C70" s="48">
        <f t="shared" si="8"/>
        <v>34281.413</v>
      </c>
      <c r="D70" s="17" t="str">
        <f t="shared" si="9"/>
        <v>vis</v>
      </c>
      <c r="E70" s="56">
        <f>VLOOKUP(C70,Active!C$21:E$973,3,FALSE)</f>
        <v>-11075.562830748529</v>
      </c>
      <c r="F70" s="20" t="s">
        <v>64</v>
      </c>
      <c r="G70" s="17" t="str">
        <f t="shared" si="10"/>
        <v>34281.413</v>
      </c>
      <c r="H70" s="48">
        <f t="shared" si="11"/>
        <v>-10607.5</v>
      </c>
      <c r="I70" s="57" t="s">
        <v>255</v>
      </c>
      <c r="J70" s="58" t="s">
        <v>256</v>
      </c>
      <c r="K70" s="57">
        <v>-10607.5</v>
      </c>
      <c r="L70" s="57" t="s">
        <v>168</v>
      </c>
      <c r="M70" s="58" t="s">
        <v>69</v>
      </c>
      <c r="N70" s="58"/>
      <c r="O70" s="59" t="s">
        <v>247</v>
      </c>
      <c r="P70" s="59" t="s">
        <v>248</v>
      </c>
    </row>
    <row r="71" spans="1:16" ht="12.75" customHeight="1" thickBot="1" x14ac:dyDescent="0.25">
      <c r="A71" s="48" t="str">
        <f t="shared" si="6"/>
        <v> MVS 382 </v>
      </c>
      <c r="B71" s="20" t="str">
        <f t="shared" si="7"/>
        <v>I</v>
      </c>
      <c r="C71" s="48">
        <f t="shared" si="8"/>
        <v>34342.519</v>
      </c>
      <c r="D71" s="17" t="str">
        <f t="shared" si="9"/>
        <v>vis</v>
      </c>
      <c r="E71" s="56">
        <f>VLOOKUP(C71,Active!C$21:E$973,3,FALSE)</f>
        <v>-11039.984837041724</v>
      </c>
      <c r="F71" s="20" t="s">
        <v>64</v>
      </c>
      <c r="G71" s="17" t="str">
        <f t="shared" si="10"/>
        <v>34342.519</v>
      </c>
      <c r="H71" s="48">
        <f t="shared" si="11"/>
        <v>-10572</v>
      </c>
      <c r="I71" s="57" t="s">
        <v>257</v>
      </c>
      <c r="J71" s="58" t="s">
        <v>258</v>
      </c>
      <c r="K71" s="57">
        <v>-10572</v>
      </c>
      <c r="L71" s="57" t="s">
        <v>259</v>
      </c>
      <c r="M71" s="58" t="s">
        <v>69</v>
      </c>
      <c r="N71" s="58"/>
      <c r="O71" s="59" t="s">
        <v>182</v>
      </c>
      <c r="P71" s="59" t="s">
        <v>183</v>
      </c>
    </row>
    <row r="72" spans="1:16" ht="12.75" customHeight="1" thickBot="1" x14ac:dyDescent="0.25">
      <c r="A72" s="48" t="str">
        <f t="shared" si="6"/>
        <v> MVS 382 </v>
      </c>
      <c r="B72" s="20" t="str">
        <f t="shared" si="7"/>
        <v>I</v>
      </c>
      <c r="C72" s="48">
        <f t="shared" si="8"/>
        <v>34392.33</v>
      </c>
      <c r="D72" s="17" t="str">
        <f t="shared" si="9"/>
        <v>vis</v>
      </c>
      <c r="E72" s="56">
        <f>VLOOKUP(C72,Active!C$21:E$973,3,FALSE)</f>
        <v>-11010.983176901482</v>
      </c>
      <c r="F72" s="20" t="s">
        <v>64</v>
      </c>
      <c r="G72" s="17" t="str">
        <f t="shared" si="10"/>
        <v>34392.330</v>
      </c>
      <c r="H72" s="48">
        <f t="shared" si="11"/>
        <v>-10543</v>
      </c>
      <c r="I72" s="57" t="s">
        <v>260</v>
      </c>
      <c r="J72" s="58" t="s">
        <v>261</v>
      </c>
      <c r="K72" s="57">
        <v>-10543</v>
      </c>
      <c r="L72" s="57" t="s">
        <v>262</v>
      </c>
      <c r="M72" s="58" t="s">
        <v>69</v>
      </c>
      <c r="N72" s="58"/>
      <c r="O72" s="59" t="s">
        <v>182</v>
      </c>
      <c r="P72" s="59" t="s">
        <v>183</v>
      </c>
    </row>
    <row r="73" spans="1:16" ht="12.75" customHeight="1" thickBot="1" x14ac:dyDescent="0.25">
      <c r="A73" s="48" t="str">
        <f t="shared" si="6"/>
        <v> MVS 382 </v>
      </c>
      <c r="B73" s="20" t="str">
        <f t="shared" si="7"/>
        <v>I</v>
      </c>
      <c r="C73" s="48">
        <f t="shared" si="8"/>
        <v>34775.332000000002</v>
      </c>
      <c r="D73" s="17" t="str">
        <f t="shared" si="9"/>
        <v>vis</v>
      </c>
      <c r="E73" s="56">
        <f>VLOOKUP(C73,Active!C$21:E$973,3,FALSE)</f>
        <v>-10787.986372239196</v>
      </c>
      <c r="F73" s="20" t="s">
        <v>64</v>
      </c>
      <c r="G73" s="17" t="str">
        <f t="shared" si="10"/>
        <v>34775.332</v>
      </c>
      <c r="H73" s="48">
        <f t="shared" si="11"/>
        <v>-10320</v>
      </c>
      <c r="I73" s="57" t="s">
        <v>263</v>
      </c>
      <c r="J73" s="58" t="s">
        <v>264</v>
      </c>
      <c r="K73" s="57">
        <v>-10320</v>
      </c>
      <c r="L73" s="57" t="s">
        <v>265</v>
      </c>
      <c r="M73" s="58" t="s">
        <v>69</v>
      </c>
      <c r="N73" s="58"/>
      <c r="O73" s="59" t="s">
        <v>182</v>
      </c>
      <c r="P73" s="59" t="s">
        <v>183</v>
      </c>
    </row>
    <row r="74" spans="1:16" ht="12.75" customHeight="1" thickBot="1" x14ac:dyDescent="0.25">
      <c r="A74" s="48" t="str">
        <f t="shared" si="6"/>
        <v> MVS 382 </v>
      </c>
      <c r="B74" s="20" t="str">
        <f t="shared" si="7"/>
        <v>I</v>
      </c>
      <c r="C74" s="48">
        <f t="shared" si="8"/>
        <v>34986.542999999998</v>
      </c>
      <c r="D74" s="17" t="str">
        <f t="shared" si="9"/>
        <v>vis</v>
      </c>
      <c r="E74" s="56">
        <f>VLOOKUP(C74,Active!C$21:E$973,3,FALSE)</f>
        <v>-10665.012136831745</v>
      </c>
      <c r="F74" s="20" t="s">
        <v>64</v>
      </c>
      <c r="G74" s="17" t="str">
        <f t="shared" si="10"/>
        <v>34986.543</v>
      </c>
      <c r="H74" s="48">
        <f t="shared" si="11"/>
        <v>-10197</v>
      </c>
      <c r="I74" s="57" t="s">
        <v>266</v>
      </c>
      <c r="J74" s="58" t="s">
        <v>267</v>
      </c>
      <c r="K74" s="57">
        <v>-10197</v>
      </c>
      <c r="L74" s="57" t="s">
        <v>268</v>
      </c>
      <c r="M74" s="58" t="s">
        <v>69</v>
      </c>
      <c r="N74" s="58"/>
      <c r="O74" s="59" t="s">
        <v>182</v>
      </c>
      <c r="P74" s="59" t="s">
        <v>183</v>
      </c>
    </row>
    <row r="75" spans="1:16" ht="12.75" customHeight="1" thickBot="1" x14ac:dyDescent="0.25">
      <c r="A75" s="48" t="str">
        <f t="shared" ref="A75:A96" si="12">P75</f>
        <v> AC 182.14 </v>
      </c>
      <c r="B75" s="20" t="str">
        <f t="shared" ref="B75:B96" si="13">IF(H75=INT(H75),"I","II")</f>
        <v>I</v>
      </c>
      <c r="C75" s="48">
        <f t="shared" ref="C75:C96" si="14">1*G75</f>
        <v>35036.31</v>
      </c>
      <c r="D75" s="17" t="str">
        <f t="shared" ref="D75:D96" si="15">VLOOKUP(F75,I$1:J$5,2,FALSE)</f>
        <v>vis</v>
      </c>
      <c r="E75" s="56">
        <f>VLOOKUP(C75,Active!C$21:E$973,3,FALSE)</f>
        <v>-10636.036094989593</v>
      </c>
      <c r="F75" s="20" t="s">
        <v>64</v>
      </c>
      <c r="G75" s="17" t="str">
        <f t="shared" ref="G75:G96" si="16">MID(I75,3,LEN(I75)-3)</f>
        <v>35036.310</v>
      </c>
      <c r="H75" s="48">
        <f t="shared" ref="H75:H96" si="17">1*K75</f>
        <v>-10168</v>
      </c>
      <c r="I75" s="57" t="s">
        <v>269</v>
      </c>
      <c r="J75" s="58" t="s">
        <v>270</v>
      </c>
      <c r="K75" s="57">
        <v>-10168</v>
      </c>
      <c r="L75" s="57" t="s">
        <v>271</v>
      </c>
      <c r="M75" s="58" t="s">
        <v>69</v>
      </c>
      <c r="N75" s="58"/>
      <c r="O75" s="59" t="s">
        <v>247</v>
      </c>
      <c r="P75" s="59" t="s">
        <v>248</v>
      </c>
    </row>
    <row r="76" spans="1:16" ht="12.75" customHeight="1" thickBot="1" x14ac:dyDescent="0.25">
      <c r="A76" s="48" t="str">
        <f t="shared" si="12"/>
        <v> MVS 382 </v>
      </c>
      <c r="B76" s="20" t="str">
        <f t="shared" si="13"/>
        <v>I</v>
      </c>
      <c r="C76" s="48">
        <f t="shared" si="14"/>
        <v>35053.574999999997</v>
      </c>
      <c r="D76" s="17" t="str">
        <f t="shared" si="15"/>
        <v>pg</v>
      </c>
      <c r="E76" s="56">
        <f>VLOOKUP(C76,Active!C$21:E$973,3,FALSE)</f>
        <v>-10625.98382415943</v>
      </c>
      <c r="F76" s="20" t="str">
        <f>LEFT(M76,1)</f>
        <v>P</v>
      </c>
      <c r="G76" s="17" t="str">
        <f t="shared" si="16"/>
        <v>35053.575</v>
      </c>
      <c r="H76" s="48">
        <f t="shared" si="17"/>
        <v>-10158</v>
      </c>
      <c r="I76" s="57" t="s">
        <v>272</v>
      </c>
      <c r="J76" s="58" t="s">
        <v>273</v>
      </c>
      <c r="K76" s="57">
        <v>-10158</v>
      </c>
      <c r="L76" s="57" t="s">
        <v>274</v>
      </c>
      <c r="M76" s="58" t="s">
        <v>69</v>
      </c>
      <c r="N76" s="58"/>
      <c r="O76" s="59" t="s">
        <v>182</v>
      </c>
      <c r="P76" s="59" t="s">
        <v>183</v>
      </c>
    </row>
    <row r="77" spans="1:16" ht="12.75" customHeight="1" thickBot="1" x14ac:dyDescent="0.25">
      <c r="A77" s="48" t="str">
        <f t="shared" si="12"/>
        <v> MVS 382 </v>
      </c>
      <c r="B77" s="20" t="str">
        <f t="shared" si="13"/>
        <v>I</v>
      </c>
      <c r="C77" s="48">
        <f t="shared" si="14"/>
        <v>35369.544999999998</v>
      </c>
      <c r="D77" s="17" t="str">
        <f t="shared" si="15"/>
        <v>pg</v>
      </c>
      <c r="E77" s="56">
        <f>VLOOKUP(C77,Active!C$21:E$973,3,FALSE)</f>
        <v>-10442.015332169462</v>
      </c>
      <c r="F77" s="20" t="str">
        <f>LEFT(M77,1)</f>
        <v>P</v>
      </c>
      <c r="G77" s="17" t="str">
        <f t="shared" si="16"/>
        <v>35369.545</v>
      </c>
      <c r="H77" s="48">
        <f t="shared" si="17"/>
        <v>-9974</v>
      </c>
      <c r="I77" s="57" t="s">
        <v>275</v>
      </c>
      <c r="J77" s="58" t="s">
        <v>276</v>
      </c>
      <c r="K77" s="57">
        <v>-9974</v>
      </c>
      <c r="L77" s="57" t="s">
        <v>277</v>
      </c>
      <c r="M77" s="58" t="s">
        <v>69</v>
      </c>
      <c r="N77" s="58"/>
      <c r="O77" s="59" t="s">
        <v>182</v>
      </c>
      <c r="P77" s="59" t="s">
        <v>183</v>
      </c>
    </row>
    <row r="78" spans="1:16" ht="12.75" customHeight="1" thickBot="1" x14ac:dyDescent="0.25">
      <c r="A78" s="48" t="str">
        <f t="shared" si="12"/>
        <v> MVS 382 </v>
      </c>
      <c r="B78" s="20" t="str">
        <f t="shared" si="13"/>
        <v>I</v>
      </c>
      <c r="C78" s="48">
        <f t="shared" si="14"/>
        <v>35369.580999999998</v>
      </c>
      <c r="D78" s="17" t="str">
        <f t="shared" si="15"/>
        <v>pg</v>
      </c>
      <c r="E78" s="56">
        <f>VLOOKUP(C78,Active!C$21:E$973,3,FALSE)</f>
        <v>-10441.994371743751</v>
      </c>
      <c r="F78" s="20" t="str">
        <f>LEFT(M78,1)</f>
        <v>P</v>
      </c>
      <c r="G78" s="17" t="str">
        <f t="shared" si="16"/>
        <v>35369.581</v>
      </c>
      <c r="H78" s="48">
        <f t="shared" si="17"/>
        <v>-9974</v>
      </c>
      <c r="I78" s="57" t="s">
        <v>278</v>
      </c>
      <c r="J78" s="58" t="s">
        <v>279</v>
      </c>
      <c r="K78" s="57">
        <v>-9974</v>
      </c>
      <c r="L78" s="57" t="s">
        <v>231</v>
      </c>
      <c r="M78" s="58" t="s">
        <v>69</v>
      </c>
      <c r="N78" s="58"/>
      <c r="O78" s="59" t="s">
        <v>182</v>
      </c>
      <c r="P78" s="59" t="s">
        <v>183</v>
      </c>
    </row>
    <row r="79" spans="1:16" ht="12.75" customHeight="1" thickBot="1" x14ac:dyDescent="0.25">
      <c r="A79" s="48" t="str">
        <f t="shared" si="12"/>
        <v> AC 182.14 </v>
      </c>
      <c r="B79" s="20" t="str">
        <f t="shared" si="13"/>
        <v>I</v>
      </c>
      <c r="C79" s="48">
        <f t="shared" si="14"/>
        <v>35395.351000000002</v>
      </c>
      <c r="D79" s="17" t="str">
        <f t="shared" si="15"/>
        <v>pg</v>
      </c>
      <c r="E79" s="56">
        <f>VLOOKUP(C79,Active!C$21:E$973,3,FALSE)</f>
        <v>-10426.99020033956</v>
      </c>
      <c r="F79" s="20" t="str">
        <f>LEFT(M79,1)</f>
        <v>P</v>
      </c>
      <c r="G79" s="17" t="str">
        <f t="shared" si="16"/>
        <v>35395.351</v>
      </c>
      <c r="H79" s="48">
        <f t="shared" si="17"/>
        <v>-9959</v>
      </c>
      <c r="I79" s="57" t="s">
        <v>280</v>
      </c>
      <c r="J79" s="58" t="s">
        <v>281</v>
      </c>
      <c r="K79" s="57">
        <v>-9959</v>
      </c>
      <c r="L79" s="57" t="s">
        <v>282</v>
      </c>
      <c r="M79" s="58" t="s">
        <v>69</v>
      </c>
      <c r="N79" s="58"/>
      <c r="O79" s="59" t="s">
        <v>247</v>
      </c>
      <c r="P79" s="59" t="s">
        <v>248</v>
      </c>
    </row>
    <row r="80" spans="1:16" ht="12.75" customHeight="1" thickBot="1" x14ac:dyDescent="0.25">
      <c r="A80" s="48" t="str">
        <f t="shared" si="12"/>
        <v> AC 182.14 </v>
      </c>
      <c r="B80" s="20" t="str">
        <f t="shared" si="13"/>
        <v>I</v>
      </c>
      <c r="C80" s="48">
        <f t="shared" si="14"/>
        <v>35809.269</v>
      </c>
      <c r="D80" s="17" t="str">
        <f t="shared" si="15"/>
        <v>pg</v>
      </c>
      <c r="E80" s="56">
        <f>VLOOKUP(C80,Active!C$21:E$973,3,FALSE)</f>
        <v>-10185.993047864631</v>
      </c>
      <c r="F80" s="20" t="str">
        <f>LEFT(M80,1)</f>
        <v>P</v>
      </c>
      <c r="G80" s="17" t="str">
        <f t="shared" si="16"/>
        <v>35809.269</v>
      </c>
      <c r="H80" s="48">
        <f t="shared" si="17"/>
        <v>-9718</v>
      </c>
      <c r="I80" s="57" t="s">
        <v>283</v>
      </c>
      <c r="J80" s="58" t="s">
        <v>284</v>
      </c>
      <c r="K80" s="57">
        <v>-9718</v>
      </c>
      <c r="L80" s="57" t="s">
        <v>285</v>
      </c>
      <c r="M80" s="58" t="s">
        <v>69</v>
      </c>
      <c r="N80" s="58"/>
      <c r="O80" s="59" t="s">
        <v>247</v>
      </c>
      <c r="P80" s="59" t="s">
        <v>248</v>
      </c>
    </row>
    <row r="81" spans="1:16" ht="12.75" customHeight="1" thickBot="1" x14ac:dyDescent="0.25">
      <c r="A81" s="48" t="str">
        <f t="shared" si="12"/>
        <v> MVS 382 </v>
      </c>
      <c r="B81" s="20" t="str">
        <f t="shared" si="13"/>
        <v>I</v>
      </c>
      <c r="C81" s="48">
        <f t="shared" si="14"/>
        <v>35814.406000000003</v>
      </c>
      <c r="D81" s="17" t="str">
        <f t="shared" si="15"/>
        <v>vis</v>
      </c>
      <c r="E81" s="56">
        <f>VLOOKUP(C81,Active!C$21:E$973,3,FALSE)</f>
        <v>-10183.002111562599</v>
      </c>
      <c r="F81" s="20" t="s">
        <v>64</v>
      </c>
      <c r="G81" s="17" t="str">
        <f t="shared" si="16"/>
        <v>35814.406</v>
      </c>
      <c r="H81" s="48">
        <f t="shared" si="17"/>
        <v>-9715</v>
      </c>
      <c r="I81" s="57" t="s">
        <v>286</v>
      </c>
      <c r="J81" s="58" t="s">
        <v>287</v>
      </c>
      <c r="K81" s="57">
        <v>-9715</v>
      </c>
      <c r="L81" s="57" t="s">
        <v>288</v>
      </c>
      <c r="M81" s="58" t="s">
        <v>69</v>
      </c>
      <c r="N81" s="58"/>
      <c r="O81" s="59" t="s">
        <v>182</v>
      </c>
      <c r="P81" s="59" t="s">
        <v>183</v>
      </c>
    </row>
    <row r="82" spans="1:16" ht="12.75" customHeight="1" thickBot="1" x14ac:dyDescent="0.25">
      <c r="A82" s="48" t="str">
        <f t="shared" si="12"/>
        <v> MVS 382 </v>
      </c>
      <c r="B82" s="20" t="str">
        <f t="shared" si="13"/>
        <v>I</v>
      </c>
      <c r="C82" s="48">
        <f t="shared" si="14"/>
        <v>35814.428999999996</v>
      </c>
      <c r="D82" s="17" t="str">
        <f t="shared" si="15"/>
        <v>vis</v>
      </c>
      <c r="E82" s="56">
        <f>VLOOKUP(C82,Active!C$21:E$973,3,FALSE)</f>
        <v>-10182.98872017951</v>
      </c>
      <c r="F82" s="20" t="s">
        <v>64</v>
      </c>
      <c r="G82" s="17" t="str">
        <f t="shared" si="16"/>
        <v>35814.429</v>
      </c>
      <c r="H82" s="48">
        <f t="shared" si="17"/>
        <v>-9715</v>
      </c>
      <c r="I82" s="57" t="s">
        <v>289</v>
      </c>
      <c r="J82" s="58" t="s">
        <v>290</v>
      </c>
      <c r="K82" s="57">
        <v>-9715</v>
      </c>
      <c r="L82" s="57" t="s">
        <v>291</v>
      </c>
      <c r="M82" s="58" t="s">
        <v>69</v>
      </c>
      <c r="N82" s="58"/>
      <c r="O82" s="59" t="s">
        <v>182</v>
      </c>
      <c r="P82" s="59" t="s">
        <v>183</v>
      </c>
    </row>
    <row r="83" spans="1:16" ht="12.75" customHeight="1" thickBot="1" x14ac:dyDescent="0.25">
      <c r="A83" s="48" t="str">
        <f t="shared" si="12"/>
        <v> MVS 382 </v>
      </c>
      <c r="B83" s="20" t="str">
        <f t="shared" si="13"/>
        <v>I</v>
      </c>
      <c r="C83" s="48">
        <f t="shared" si="14"/>
        <v>35900.303999999996</v>
      </c>
      <c r="D83" s="17" t="str">
        <f t="shared" si="15"/>
        <v>vis</v>
      </c>
      <c r="E83" s="56">
        <f>VLOOKUP(C83,Active!C$21:E$973,3,FALSE)</f>
        <v>-10132.989371350068</v>
      </c>
      <c r="F83" s="20" t="s">
        <v>64</v>
      </c>
      <c r="G83" s="17" t="str">
        <f t="shared" si="16"/>
        <v>35900.304</v>
      </c>
      <c r="H83" s="48">
        <f t="shared" si="17"/>
        <v>-9665</v>
      </c>
      <c r="I83" s="57" t="s">
        <v>292</v>
      </c>
      <c r="J83" s="58" t="s">
        <v>293</v>
      </c>
      <c r="K83" s="57">
        <v>-9665</v>
      </c>
      <c r="L83" s="57" t="s">
        <v>294</v>
      </c>
      <c r="M83" s="58" t="s">
        <v>69</v>
      </c>
      <c r="N83" s="58"/>
      <c r="O83" s="59" t="s">
        <v>182</v>
      </c>
      <c r="P83" s="59" t="s">
        <v>183</v>
      </c>
    </row>
    <row r="84" spans="1:16" ht="12.75" customHeight="1" thickBot="1" x14ac:dyDescent="0.25">
      <c r="A84" s="48" t="str">
        <f t="shared" si="12"/>
        <v> BBS 25 </v>
      </c>
      <c r="B84" s="20" t="str">
        <f t="shared" si="13"/>
        <v>I</v>
      </c>
      <c r="C84" s="48">
        <f t="shared" si="14"/>
        <v>42777.235999999997</v>
      </c>
      <c r="D84" s="17" t="str">
        <f t="shared" si="15"/>
        <v>vis</v>
      </c>
      <c r="E84" s="56">
        <f>VLOOKUP(C84,Active!C$21:E$973,3,FALSE)</f>
        <v>-6129.0054185774661</v>
      </c>
      <c r="F84" s="20" t="s">
        <v>64</v>
      </c>
      <c r="G84" s="17" t="str">
        <f t="shared" si="16"/>
        <v>42777.236</v>
      </c>
      <c r="H84" s="48">
        <f t="shared" si="17"/>
        <v>-5661</v>
      </c>
      <c r="I84" s="57" t="s">
        <v>295</v>
      </c>
      <c r="J84" s="58" t="s">
        <v>296</v>
      </c>
      <c r="K84" s="57">
        <v>-5661</v>
      </c>
      <c r="L84" s="57" t="s">
        <v>297</v>
      </c>
      <c r="M84" s="58" t="s">
        <v>298</v>
      </c>
      <c r="N84" s="58"/>
      <c r="O84" s="59" t="s">
        <v>299</v>
      </c>
      <c r="P84" s="59" t="s">
        <v>300</v>
      </c>
    </row>
    <row r="85" spans="1:16" ht="12.75" customHeight="1" thickBot="1" x14ac:dyDescent="0.25">
      <c r="A85" s="48" t="str">
        <f t="shared" si="12"/>
        <v> BBS 26 </v>
      </c>
      <c r="B85" s="20" t="str">
        <f t="shared" si="13"/>
        <v>I</v>
      </c>
      <c r="C85" s="48">
        <f t="shared" si="14"/>
        <v>42782.379000000001</v>
      </c>
      <c r="D85" s="17" t="str">
        <f t="shared" si="15"/>
        <v>vis</v>
      </c>
      <c r="E85" s="56">
        <f>VLOOKUP(C85,Active!C$21:E$973,3,FALSE)</f>
        <v>-6126.0109888711486</v>
      </c>
      <c r="F85" s="20" t="s">
        <v>64</v>
      </c>
      <c r="G85" s="17" t="str">
        <f t="shared" si="16"/>
        <v>42782.379</v>
      </c>
      <c r="H85" s="48">
        <f t="shared" si="17"/>
        <v>-5658</v>
      </c>
      <c r="I85" s="57" t="s">
        <v>301</v>
      </c>
      <c r="J85" s="58" t="s">
        <v>302</v>
      </c>
      <c r="K85" s="57">
        <v>-5658</v>
      </c>
      <c r="L85" s="57" t="s">
        <v>303</v>
      </c>
      <c r="M85" s="58" t="s">
        <v>298</v>
      </c>
      <c r="N85" s="58"/>
      <c r="O85" s="59" t="s">
        <v>299</v>
      </c>
      <c r="P85" s="59" t="s">
        <v>304</v>
      </c>
    </row>
    <row r="86" spans="1:16" ht="12.75" customHeight="1" thickBot="1" x14ac:dyDescent="0.25">
      <c r="A86" s="48" t="str">
        <f t="shared" si="12"/>
        <v> BBS 46 </v>
      </c>
      <c r="B86" s="20" t="str">
        <f t="shared" si="13"/>
        <v>I</v>
      </c>
      <c r="C86" s="48">
        <f t="shared" si="14"/>
        <v>44266.391000000003</v>
      </c>
      <c r="D86" s="17" t="str">
        <f t="shared" si="15"/>
        <v>vis</v>
      </c>
      <c r="E86" s="56">
        <f>VLOOKUP(C86,Active!C$21:E$973,3,FALSE)</f>
        <v>-5261.9686755660314</v>
      </c>
      <c r="F86" s="20" t="s">
        <v>64</v>
      </c>
      <c r="G86" s="17" t="str">
        <f t="shared" si="16"/>
        <v>44266.391</v>
      </c>
      <c r="H86" s="48">
        <f t="shared" si="17"/>
        <v>-4794</v>
      </c>
      <c r="I86" s="57" t="s">
        <v>305</v>
      </c>
      <c r="J86" s="58" t="s">
        <v>306</v>
      </c>
      <c r="K86" s="57">
        <v>-4794</v>
      </c>
      <c r="L86" s="57" t="s">
        <v>307</v>
      </c>
      <c r="M86" s="58" t="s">
        <v>298</v>
      </c>
      <c r="N86" s="58"/>
      <c r="O86" s="59" t="s">
        <v>299</v>
      </c>
      <c r="P86" s="59" t="s">
        <v>308</v>
      </c>
    </row>
    <row r="87" spans="1:16" ht="12.75" customHeight="1" thickBot="1" x14ac:dyDescent="0.25">
      <c r="A87" s="48" t="str">
        <f t="shared" si="12"/>
        <v>IBVS 5690 </v>
      </c>
      <c r="B87" s="20" t="str">
        <f t="shared" si="13"/>
        <v>I</v>
      </c>
      <c r="C87" s="48">
        <f t="shared" si="14"/>
        <v>53303.939899999998</v>
      </c>
      <c r="D87" s="17" t="str">
        <f t="shared" si="15"/>
        <v>vis</v>
      </c>
      <c r="E87" s="56">
        <f>VLOOKUP(C87,Active!C$21:E$973,3,FALSE)</f>
        <v>0</v>
      </c>
      <c r="F87" s="20" t="s">
        <v>64</v>
      </c>
      <c r="G87" s="17" t="str">
        <f t="shared" si="16"/>
        <v>53303.9399</v>
      </c>
      <c r="H87" s="48">
        <f t="shared" si="17"/>
        <v>468</v>
      </c>
      <c r="I87" s="57" t="s">
        <v>309</v>
      </c>
      <c r="J87" s="58" t="s">
        <v>310</v>
      </c>
      <c r="K87" s="57">
        <v>468</v>
      </c>
      <c r="L87" s="57" t="s">
        <v>311</v>
      </c>
      <c r="M87" s="58" t="s">
        <v>312</v>
      </c>
      <c r="N87" s="58" t="s">
        <v>313</v>
      </c>
      <c r="O87" s="59" t="s">
        <v>314</v>
      </c>
      <c r="P87" s="60" t="s">
        <v>315</v>
      </c>
    </row>
    <row r="88" spans="1:16" ht="12.75" customHeight="1" thickBot="1" x14ac:dyDescent="0.25">
      <c r="A88" s="48" t="str">
        <f t="shared" si="12"/>
        <v>IBVS 5992 </v>
      </c>
      <c r="B88" s="20" t="str">
        <f t="shared" si="13"/>
        <v>I</v>
      </c>
      <c r="C88" s="48">
        <f t="shared" si="14"/>
        <v>55579.653299999998</v>
      </c>
      <c r="D88" s="17" t="str">
        <f t="shared" si="15"/>
        <v>vis</v>
      </c>
      <c r="E88" s="56">
        <f>VLOOKUP(C88,Active!C$21:E$973,3,FALSE)</f>
        <v>1324.9978238420244</v>
      </c>
      <c r="F88" s="20" t="s">
        <v>64</v>
      </c>
      <c r="G88" s="17" t="str">
        <f t="shared" si="16"/>
        <v>55579.6533</v>
      </c>
      <c r="H88" s="48">
        <f t="shared" si="17"/>
        <v>1793</v>
      </c>
      <c r="I88" s="57" t="s">
        <v>331</v>
      </c>
      <c r="J88" s="58" t="s">
        <v>332</v>
      </c>
      <c r="K88" s="57">
        <v>1793</v>
      </c>
      <c r="L88" s="57" t="s">
        <v>333</v>
      </c>
      <c r="M88" s="58" t="s">
        <v>319</v>
      </c>
      <c r="N88" s="58" t="s">
        <v>64</v>
      </c>
      <c r="O88" s="59" t="s">
        <v>299</v>
      </c>
      <c r="P88" s="60" t="s">
        <v>334</v>
      </c>
    </row>
    <row r="89" spans="1:16" ht="12.75" customHeight="1" thickBot="1" x14ac:dyDescent="0.25">
      <c r="A89" s="48" t="str">
        <f t="shared" si="12"/>
        <v>IBVS 6011 </v>
      </c>
      <c r="B89" s="20" t="str">
        <f t="shared" si="13"/>
        <v>I</v>
      </c>
      <c r="C89" s="48">
        <f t="shared" si="14"/>
        <v>55845.8704</v>
      </c>
      <c r="D89" s="17" t="str">
        <f t="shared" si="15"/>
        <v>vis</v>
      </c>
      <c r="E89" s="56">
        <f>VLOOKUP(C89,Active!C$21:E$973,3,FALSE)</f>
        <v>1479.9984834899117</v>
      </c>
      <c r="F89" s="20" t="s">
        <v>64</v>
      </c>
      <c r="G89" s="17" t="str">
        <f t="shared" si="16"/>
        <v>55845.8704</v>
      </c>
      <c r="H89" s="48">
        <f t="shared" si="17"/>
        <v>1948</v>
      </c>
      <c r="I89" s="57" t="s">
        <v>335</v>
      </c>
      <c r="J89" s="58" t="s">
        <v>336</v>
      </c>
      <c r="K89" s="57">
        <v>1948</v>
      </c>
      <c r="L89" s="57" t="s">
        <v>337</v>
      </c>
      <c r="M89" s="58" t="s">
        <v>319</v>
      </c>
      <c r="N89" s="58" t="s">
        <v>64</v>
      </c>
      <c r="O89" s="59" t="s">
        <v>299</v>
      </c>
      <c r="P89" s="60" t="s">
        <v>338</v>
      </c>
    </row>
    <row r="90" spans="1:16" ht="12.75" customHeight="1" thickBot="1" x14ac:dyDescent="0.25">
      <c r="A90" s="48" t="str">
        <f t="shared" si="12"/>
        <v>IBVS 6042 </v>
      </c>
      <c r="B90" s="20" t="str">
        <f t="shared" si="13"/>
        <v>I</v>
      </c>
      <c r="C90" s="48">
        <f t="shared" si="14"/>
        <v>56290.7143</v>
      </c>
      <c r="D90" s="17" t="str">
        <f t="shared" si="15"/>
        <v>vis</v>
      </c>
      <c r="E90" s="56">
        <f>VLOOKUP(C90,Active!C$21:E$973,3,FALSE)</f>
        <v>1739.001747894559</v>
      </c>
      <c r="F90" s="20" t="s">
        <v>64</v>
      </c>
      <c r="G90" s="17" t="str">
        <f t="shared" si="16"/>
        <v>56290.7143</v>
      </c>
      <c r="H90" s="48">
        <f t="shared" si="17"/>
        <v>2207</v>
      </c>
      <c r="I90" s="57" t="s">
        <v>345</v>
      </c>
      <c r="J90" s="58" t="s">
        <v>346</v>
      </c>
      <c r="K90" s="57">
        <v>2207</v>
      </c>
      <c r="L90" s="57" t="s">
        <v>347</v>
      </c>
      <c r="M90" s="58" t="s">
        <v>319</v>
      </c>
      <c r="N90" s="58" t="s">
        <v>64</v>
      </c>
      <c r="O90" s="59" t="s">
        <v>299</v>
      </c>
      <c r="P90" s="60" t="s">
        <v>348</v>
      </c>
    </row>
    <row r="91" spans="1:16" ht="12.75" customHeight="1" thickBot="1" x14ac:dyDescent="0.25">
      <c r="A91" s="48" t="str">
        <f t="shared" si="12"/>
        <v> VB 7.72 </v>
      </c>
      <c r="B91" s="20" t="str">
        <f t="shared" si="13"/>
        <v>I</v>
      </c>
      <c r="C91" s="48">
        <f t="shared" si="14"/>
        <v>18645.698</v>
      </c>
      <c r="D91" s="17" t="str">
        <f t="shared" si="15"/>
        <v>vis</v>
      </c>
      <c r="E91" s="56">
        <f>VLOOKUP(C91,Active!C$21:E$973,3,FALSE)</f>
        <v>-20179.208460823953</v>
      </c>
      <c r="F91" s="20" t="s">
        <v>64</v>
      </c>
      <c r="G91" s="17" t="str">
        <f t="shared" si="16"/>
        <v>18645.698</v>
      </c>
      <c r="H91" s="48">
        <f t="shared" si="17"/>
        <v>-19711</v>
      </c>
      <c r="I91" s="57" t="s">
        <v>114</v>
      </c>
      <c r="J91" s="58" t="s">
        <v>115</v>
      </c>
      <c r="K91" s="57">
        <v>-19711</v>
      </c>
      <c r="L91" s="57" t="s">
        <v>116</v>
      </c>
      <c r="M91" s="58" t="s">
        <v>69</v>
      </c>
      <c r="N91" s="58"/>
      <c r="O91" s="59" t="s">
        <v>70</v>
      </c>
      <c r="P91" s="59" t="s">
        <v>71</v>
      </c>
    </row>
    <row r="92" spans="1:16" ht="12.75" customHeight="1" thickBot="1" x14ac:dyDescent="0.25">
      <c r="A92" s="48" t="str">
        <f t="shared" si="12"/>
        <v> KVB 25.5 </v>
      </c>
      <c r="B92" s="20" t="str">
        <f t="shared" si="13"/>
        <v>I</v>
      </c>
      <c r="C92" s="48">
        <f t="shared" si="14"/>
        <v>26414.298999999999</v>
      </c>
      <c r="D92" s="17" t="str">
        <f t="shared" si="15"/>
        <v>vis</v>
      </c>
      <c r="E92" s="56">
        <f>VLOOKUP(C92,Active!C$21:E$973,3,FALSE)</f>
        <v>-15656.064457147144</v>
      </c>
      <c r="F92" s="20" t="s">
        <v>64</v>
      </c>
      <c r="G92" s="17" t="str">
        <f t="shared" si="16"/>
        <v>26414.299</v>
      </c>
      <c r="H92" s="48">
        <f t="shared" si="17"/>
        <v>-15188</v>
      </c>
      <c r="I92" s="57" t="s">
        <v>166</v>
      </c>
      <c r="J92" s="58" t="s">
        <v>167</v>
      </c>
      <c r="K92" s="57">
        <v>-15188</v>
      </c>
      <c r="L92" s="57" t="s">
        <v>168</v>
      </c>
      <c r="M92" s="58" t="s">
        <v>69</v>
      </c>
      <c r="N92" s="58"/>
      <c r="O92" s="59" t="s">
        <v>70</v>
      </c>
      <c r="P92" s="59" t="s">
        <v>169</v>
      </c>
    </row>
    <row r="93" spans="1:16" ht="12.75" customHeight="1" thickBot="1" x14ac:dyDescent="0.25">
      <c r="A93" s="48" t="str">
        <f t="shared" si="12"/>
        <v>VSB 46 </v>
      </c>
      <c r="B93" s="20" t="str">
        <f t="shared" si="13"/>
        <v>I</v>
      </c>
      <c r="C93" s="48">
        <f t="shared" si="14"/>
        <v>54124.910100000001</v>
      </c>
      <c r="D93" s="17" t="str">
        <f t="shared" si="15"/>
        <v>vis</v>
      </c>
      <c r="E93" s="56">
        <f>VLOOKUP(C93,Active!C$21:E$973,3,FALSE)</f>
        <v>477.99680242650754</v>
      </c>
      <c r="F93" s="20" t="s">
        <v>64</v>
      </c>
      <c r="G93" s="17" t="str">
        <f t="shared" si="16"/>
        <v>54124.9101</v>
      </c>
      <c r="H93" s="48">
        <f t="shared" si="17"/>
        <v>946</v>
      </c>
      <c r="I93" s="57" t="s">
        <v>316</v>
      </c>
      <c r="J93" s="58" t="s">
        <v>317</v>
      </c>
      <c r="K93" s="57">
        <v>946</v>
      </c>
      <c r="L93" s="57" t="s">
        <v>318</v>
      </c>
      <c r="M93" s="58" t="s">
        <v>319</v>
      </c>
      <c r="N93" s="58" t="s">
        <v>320</v>
      </c>
      <c r="O93" s="59" t="s">
        <v>321</v>
      </c>
      <c r="P93" s="60" t="s">
        <v>322</v>
      </c>
    </row>
    <row r="94" spans="1:16" ht="12.75" customHeight="1" thickBot="1" x14ac:dyDescent="0.25">
      <c r="A94" s="48" t="str">
        <f t="shared" si="12"/>
        <v>VSB 46 </v>
      </c>
      <c r="B94" s="20" t="str">
        <f t="shared" si="13"/>
        <v>I</v>
      </c>
      <c r="C94" s="48">
        <f t="shared" si="14"/>
        <v>54446.092199999999</v>
      </c>
      <c r="D94" s="17" t="str">
        <f t="shared" si="15"/>
        <v>vis</v>
      </c>
      <c r="E94" s="56">
        <f>VLOOKUP(C94,Active!C$21:E$973,3,FALSE)</f>
        <v>664.99995649547282</v>
      </c>
      <c r="F94" s="20" t="s">
        <v>64</v>
      </c>
      <c r="G94" s="17" t="str">
        <f t="shared" si="16"/>
        <v>54446.0922</v>
      </c>
      <c r="H94" s="48">
        <f t="shared" si="17"/>
        <v>1133</v>
      </c>
      <c r="I94" s="57" t="s">
        <v>323</v>
      </c>
      <c r="J94" s="58" t="s">
        <v>324</v>
      </c>
      <c r="K94" s="57">
        <v>1133</v>
      </c>
      <c r="L94" s="57" t="s">
        <v>325</v>
      </c>
      <c r="M94" s="58" t="s">
        <v>319</v>
      </c>
      <c r="N94" s="58" t="s">
        <v>64</v>
      </c>
      <c r="O94" s="59" t="s">
        <v>326</v>
      </c>
      <c r="P94" s="60" t="s">
        <v>322</v>
      </c>
    </row>
    <row r="95" spans="1:16" ht="12.75" customHeight="1" thickBot="1" x14ac:dyDescent="0.25">
      <c r="A95" s="48" t="str">
        <f t="shared" si="12"/>
        <v>VSB 48 </v>
      </c>
      <c r="B95" s="20" t="str">
        <f t="shared" si="13"/>
        <v>I</v>
      </c>
      <c r="C95" s="48">
        <f t="shared" si="14"/>
        <v>54755.241600000001</v>
      </c>
      <c r="D95" s="17" t="str">
        <f t="shared" si="15"/>
        <v>vis</v>
      </c>
      <c r="E95" s="56">
        <f>VLOOKUP(C95,Active!C$21:E$973,3,FALSE)</f>
        <v>844.99726294103414</v>
      </c>
      <c r="F95" s="20" t="s">
        <v>64</v>
      </c>
      <c r="G95" s="17" t="str">
        <f t="shared" si="16"/>
        <v>54755.2416</v>
      </c>
      <c r="H95" s="48">
        <f t="shared" si="17"/>
        <v>1313</v>
      </c>
      <c r="I95" s="57" t="s">
        <v>327</v>
      </c>
      <c r="J95" s="58" t="s">
        <v>328</v>
      </c>
      <c r="K95" s="57">
        <v>1313</v>
      </c>
      <c r="L95" s="57" t="s">
        <v>329</v>
      </c>
      <c r="M95" s="58" t="s">
        <v>319</v>
      </c>
      <c r="N95" s="58" t="s">
        <v>64</v>
      </c>
      <c r="O95" s="59" t="s">
        <v>326</v>
      </c>
      <c r="P95" s="60" t="s">
        <v>330</v>
      </c>
    </row>
    <row r="96" spans="1:16" ht="12.75" customHeight="1" thickBot="1" x14ac:dyDescent="0.25">
      <c r="A96" s="48" t="str">
        <f t="shared" si="12"/>
        <v>VSB 55 </v>
      </c>
      <c r="B96" s="20" t="str">
        <f t="shared" si="13"/>
        <v>I</v>
      </c>
      <c r="C96" s="48">
        <f t="shared" si="14"/>
        <v>56234.034599999999</v>
      </c>
      <c r="D96" s="17" t="str">
        <f t="shared" si="15"/>
        <v>vis</v>
      </c>
      <c r="E96" s="56">
        <f>VLOOKUP(C96,Active!C$21:E$973,3,FALSE)</f>
        <v>1706.0008967522228</v>
      </c>
      <c r="F96" s="20" t="s">
        <v>64</v>
      </c>
      <c r="G96" s="17" t="str">
        <f t="shared" si="16"/>
        <v>56234.0346</v>
      </c>
      <c r="H96" s="48">
        <f t="shared" si="17"/>
        <v>2174</v>
      </c>
      <c r="I96" s="57" t="s">
        <v>339</v>
      </c>
      <c r="J96" s="58" t="s">
        <v>340</v>
      </c>
      <c r="K96" s="57">
        <v>2174</v>
      </c>
      <c r="L96" s="57" t="s">
        <v>341</v>
      </c>
      <c r="M96" s="58" t="s">
        <v>319</v>
      </c>
      <c r="N96" s="58" t="s">
        <v>342</v>
      </c>
      <c r="O96" s="59" t="s">
        <v>343</v>
      </c>
      <c r="P96" s="60" t="s">
        <v>344</v>
      </c>
    </row>
    <row r="97" spans="2:6" x14ac:dyDescent="0.2">
      <c r="B97" s="20"/>
      <c r="F97" s="20"/>
    </row>
    <row r="98" spans="2:6" x14ac:dyDescent="0.2">
      <c r="B98" s="20"/>
      <c r="F98" s="20"/>
    </row>
    <row r="99" spans="2:6" x14ac:dyDescent="0.2">
      <c r="B99" s="20"/>
      <c r="F99" s="20"/>
    </row>
    <row r="100" spans="2:6" x14ac:dyDescent="0.2">
      <c r="B100" s="20"/>
      <c r="F100" s="20"/>
    </row>
    <row r="101" spans="2:6" x14ac:dyDescent="0.2">
      <c r="B101" s="20"/>
      <c r="F101" s="20"/>
    </row>
    <row r="102" spans="2:6" x14ac:dyDescent="0.2">
      <c r="B102" s="20"/>
      <c r="F102" s="20"/>
    </row>
    <row r="103" spans="2:6" x14ac:dyDescent="0.2">
      <c r="B103" s="20"/>
      <c r="F103" s="20"/>
    </row>
    <row r="104" spans="2:6" x14ac:dyDescent="0.2">
      <c r="B104" s="20"/>
      <c r="F104" s="20"/>
    </row>
    <row r="105" spans="2:6" x14ac:dyDescent="0.2">
      <c r="B105" s="20"/>
      <c r="F105" s="20"/>
    </row>
    <row r="106" spans="2:6" x14ac:dyDescent="0.2">
      <c r="B106" s="20"/>
      <c r="F106" s="20"/>
    </row>
    <row r="107" spans="2:6" x14ac:dyDescent="0.2">
      <c r="B107" s="20"/>
      <c r="F107" s="20"/>
    </row>
    <row r="108" spans="2:6" x14ac:dyDescent="0.2">
      <c r="B108" s="20"/>
      <c r="F108" s="20"/>
    </row>
    <row r="109" spans="2:6" x14ac:dyDescent="0.2">
      <c r="B109" s="20"/>
      <c r="F109" s="20"/>
    </row>
    <row r="110" spans="2:6" x14ac:dyDescent="0.2">
      <c r="B110" s="20"/>
      <c r="F110" s="20"/>
    </row>
    <row r="111" spans="2:6" x14ac:dyDescent="0.2">
      <c r="B111" s="20"/>
      <c r="F111" s="20"/>
    </row>
    <row r="112" spans="2:6" x14ac:dyDescent="0.2">
      <c r="B112" s="20"/>
      <c r="F112" s="20"/>
    </row>
    <row r="113" spans="2:6" x14ac:dyDescent="0.2">
      <c r="B113" s="20"/>
      <c r="F113" s="20"/>
    </row>
    <row r="114" spans="2:6" x14ac:dyDescent="0.2">
      <c r="B114" s="20"/>
      <c r="F114" s="20"/>
    </row>
    <row r="115" spans="2:6" x14ac:dyDescent="0.2">
      <c r="B115" s="20"/>
      <c r="F115" s="20"/>
    </row>
    <row r="116" spans="2:6" x14ac:dyDescent="0.2">
      <c r="B116" s="20"/>
      <c r="F116" s="20"/>
    </row>
    <row r="117" spans="2:6" x14ac:dyDescent="0.2">
      <c r="B117" s="20"/>
      <c r="F117" s="20"/>
    </row>
    <row r="118" spans="2:6" x14ac:dyDescent="0.2">
      <c r="B118" s="20"/>
      <c r="F118" s="20"/>
    </row>
    <row r="119" spans="2:6" x14ac:dyDescent="0.2">
      <c r="B119" s="20"/>
      <c r="F119" s="20"/>
    </row>
    <row r="120" spans="2:6" x14ac:dyDescent="0.2">
      <c r="B120" s="20"/>
      <c r="F120" s="20"/>
    </row>
    <row r="121" spans="2:6" x14ac:dyDescent="0.2">
      <c r="B121" s="20"/>
      <c r="F121" s="20"/>
    </row>
    <row r="122" spans="2:6" x14ac:dyDescent="0.2">
      <c r="B122" s="20"/>
      <c r="F122" s="20"/>
    </row>
    <row r="123" spans="2:6" x14ac:dyDescent="0.2">
      <c r="B123" s="20"/>
      <c r="F123" s="20"/>
    </row>
    <row r="124" spans="2:6" x14ac:dyDescent="0.2">
      <c r="B124" s="20"/>
      <c r="F124" s="20"/>
    </row>
    <row r="125" spans="2:6" x14ac:dyDescent="0.2">
      <c r="B125" s="20"/>
      <c r="F125" s="20"/>
    </row>
    <row r="126" spans="2:6" x14ac:dyDescent="0.2">
      <c r="B126" s="20"/>
      <c r="F126" s="20"/>
    </row>
    <row r="127" spans="2:6" x14ac:dyDescent="0.2">
      <c r="B127" s="20"/>
      <c r="F127" s="20"/>
    </row>
    <row r="128" spans="2:6" x14ac:dyDescent="0.2">
      <c r="B128" s="20"/>
      <c r="F128" s="20"/>
    </row>
    <row r="129" spans="2:6" x14ac:dyDescent="0.2">
      <c r="B129" s="20"/>
      <c r="F129" s="20"/>
    </row>
    <row r="130" spans="2:6" x14ac:dyDescent="0.2">
      <c r="B130" s="20"/>
      <c r="F130" s="20"/>
    </row>
    <row r="131" spans="2:6" x14ac:dyDescent="0.2">
      <c r="B131" s="20"/>
      <c r="F131" s="20"/>
    </row>
    <row r="132" spans="2:6" x14ac:dyDescent="0.2">
      <c r="B132" s="20"/>
      <c r="F132" s="20"/>
    </row>
    <row r="133" spans="2:6" x14ac:dyDescent="0.2">
      <c r="B133" s="20"/>
      <c r="F133" s="20"/>
    </row>
    <row r="134" spans="2:6" x14ac:dyDescent="0.2">
      <c r="B134" s="20"/>
      <c r="F134" s="20"/>
    </row>
    <row r="135" spans="2:6" x14ac:dyDescent="0.2">
      <c r="B135" s="20"/>
      <c r="F135" s="20"/>
    </row>
    <row r="136" spans="2:6" x14ac:dyDescent="0.2">
      <c r="B136" s="20"/>
      <c r="F136" s="20"/>
    </row>
    <row r="137" spans="2:6" x14ac:dyDescent="0.2">
      <c r="B137" s="20"/>
      <c r="F137" s="20"/>
    </row>
    <row r="138" spans="2:6" x14ac:dyDescent="0.2">
      <c r="B138" s="20"/>
      <c r="F138" s="20"/>
    </row>
    <row r="139" spans="2:6" x14ac:dyDescent="0.2">
      <c r="B139" s="20"/>
      <c r="F139" s="20"/>
    </row>
    <row r="140" spans="2:6" x14ac:dyDescent="0.2">
      <c r="B140" s="20"/>
      <c r="F140" s="20"/>
    </row>
    <row r="141" spans="2:6" x14ac:dyDescent="0.2">
      <c r="B141" s="20"/>
      <c r="F141" s="20"/>
    </row>
    <row r="142" spans="2:6" x14ac:dyDescent="0.2">
      <c r="B142" s="20"/>
      <c r="F142" s="20"/>
    </row>
    <row r="143" spans="2:6" x14ac:dyDescent="0.2">
      <c r="B143" s="20"/>
      <c r="F143" s="20"/>
    </row>
    <row r="144" spans="2:6" x14ac:dyDescent="0.2">
      <c r="B144" s="20"/>
      <c r="F144" s="20"/>
    </row>
    <row r="145" spans="2:6" x14ac:dyDescent="0.2">
      <c r="B145" s="20"/>
      <c r="F145" s="20"/>
    </row>
    <row r="146" spans="2:6" x14ac:dyDescent="0.2">
      <c r="B146" s="20"/>
      <c r="F146" s="20"/>
    </row>
    <row r="147" spans="2:6" x14ac:dyDescent="0.2">
      <c r="B147" s="20"/>
      <c r="F147" s="20"/>
    </row>
    <row r="148" spans="2:6" x14ac:dyDescent="0.2">
      <c r="B148" s="20"/>
      <c r="F148" s="20"/>
    </row>
    <row r="149" spans="2:6" x14ac:dyDescent="0.2">
      <c r="B149" s="20"/>
      <c r="F149" s="20"/>
    </row>
    <row r="150" spans="2:6" x14ac:dyDescent="0.2">
      <c r="B150" s="20"/>
      <c r="F150" s="20"/>
    </row>
    <row r="151" spans="2:6" x14ac:dyDescent="0.2">
      <c r="B151" s="20"/>
      <c r="F151" s="20"/>
    </row>
    <row r="152" spans="2:6" x14ac:dyDescent="0.2">
      <c r="B152" s="20"/>
      <c r="F152" s="20"/>
    </row>
    <row r="153" spans="2:6" x14ac:dyDescent="0.2">
      <c r="B153" s="20"/>
      <c r="F153" s="20"/>
    </row>
    <row r="154" spans="2:6" x14ac:dyDescent="0.2">
      <c r="B154" s="20"/>
      <c r="F154" s="20"/>
    </row>
    <row r="155" spans="2:6" x14ac:dyDescent="0.2">
      <c r="B155" s="20"/>
      <c r="F155" s="20"/>
    </row>
    <row r="156" spans="2:6" x14ac:dyDescent="0.2">
      <c r="B156" s="20"/>
      <c r="F156" s="20"/>
    </row>
    <row r="157" spans="2:6" x14ac:dyDescent="0.2">
      <c r="B157" s="20"/>
      <c r="F157" s="20"/>
    </row>
    <row r="158" spans="2:6" x14ac:dyDescent="0.2">
      <c r="B158" s="20"/>
      <c r="F158" s="20"/>
    </row>
    <row r="159" spans="2:6" x14ac:dyDescent="0.2">
      <c r="B159" s="20"/>
      <c r="F159" s="20"/>
    </row>
    <row r="160" spans="2:6" x14ac:dyDescent="0.2">
      <c r="B160" s="20"/>
      <c r="F160" s="20"/>
    </row>
    <row r="161" spans="2:6" x14ac:dyDescent="0.2">
      <c r="B161" s="20"/>
      <c r="F161" s="20"/>
    </row>
    <row r="162" spans="2:6" x14ac:dyDescent="0.2">
      <c r="B162" s="20"/>
      <c r="F162" s="20"/>
    </row>
    <row r="163" spans="2:6" x14ac:dyDescent="0.2">
      <c r="B163" s="20"/>
      <c r="F163" s="20"/>
    </row>
    <row r="164" spans="2:6" x14ac:dyDescent="0.2">
      <c r="B164" s="20"/>
      <c r="F164" s="20"/>
    </row>
    <row r="165" spans="2:6" x14ac:dyDescent="0.2">
      <c r="B165" s="20"/>
      <c r="F165" s="20"/>
    </row>
    <row r="166" spans="2:6" x14ac:dyDescent="0.2">
      <c r="B166" s="20"/>
      <c r="F166" s="20"/>
    </row>
    <row r="167" spans="2:6" x14ac:dyDescent="0.2">
      <c r="B167" s="20"/>
      <c r="F167" s="20"/>
    </row>
    <row r="168" spans="2:6" x14ac:dyDescent="0.2">
      <c r="B168" s="20"/>
      <c r="F168" s="20"/>
    </row>
    <row r="169" spans="2:6" x14ac:dyDescent="0.2">
      <c r="B169" s="20"/>
      <c r="F169" s="20"/>
    </row>
    <row r="170" spans="2:6" x14ac:dyDescent="0.2">
      <c r="B170" s="20"/>
      <c r="F170" s="20"/>
    </row>
    <row r="171" spans="2:6" x14ac:dyDescent="0.2">
      <c r="B171" s="20"/>
      <c r="F171" s="20"/>
    </row>
    <row r="172" spans="2:6" x14ac:dyDescent="0.2">
      <c r="B172" s="20"/>
      <c r="F172" s="20"/>
    </row>
    <row r="173" spans="2:6" x14ac:dyDescent="0.2">
      <c r="B173" s="20"/>
      <c r="F173" s="20"/>
    </row>
    <row r="174" spans="2:6" x14ac:dyDescent="0.2">
      <c r="B174" s="20"/>
      <c r="F174" s="20"/>
    </row>
    <row r="175" spans="2:6" x14ac:dyDescent="0.2">
      <c r="B175" s="20"/>
      <c r="F175" s="20"/>
    </row>
    <row r="176" spans="2:6" x14ac:dyDescent="0.2">
      <c r="B176" s="20"/>
      <c r="F176" s="20"/>
    </row>
    <row r="177" spans="2:6" x14ac:dyDescent="0.2">
      <c r="B177" s="20"/>
      <c r="F177" s="20"/>
    </row>
    <row r="178" spans="2:6" x14ac:dyDescent="0.2">
      <c r="B178" s="20"/>
      <c r="F178" s="20"/>
    </row>
    <row r="179" spans="2:6" x14ac:dyDescent="0.2">
      <c r="B179" s="20"/>
      <c r="F179" s="20"/>
    </row>
    <row r="180" spans="2:6" x14ac:dyDescent="0.2">
      <c r="B180" s="20"/>
      <c r="F180" s="20"/>
    </row>
    <row r="181" spans="2:6" x14ac:dyDescent="0.2">
      <c r="B181" s="20"/>
      <c r="F181" s="20"/>
    </row>
    <row r="182" spans="2:6" x14ac:dyDescent="0.2">
      <c r="B182" s="20"/>
      <c r="F182" s="20"/>
    </row>
    <row r="183" spans="2:6" x14ac:dyDescent="0.2">
      <c r="B183" s="20"/>
      <c r="F183" s="20"/>
    </row>
    <row r="184" spans="2:6" x14ac:dyDescent="0.2">
      <c r="B184" s="20"/>
      <c r="F184" s="20"/>
    </row>
    <row r="185" spans="2:6" x14ac:dyDescent="0.2">
      <c r="B185" s="20"/>
      <c r="F185" s="20"/>
    </row>
    <row r="186" spans="2:6" x14ac:dyDescent="0.2">
      <c r="B186" s="20"/>
      <c r="F186" s="20"/>
    </row>
    <row r="187" spans="2:6" x14ac:dyDescent="0.2">
      <c r="B187" s="20"/>
      <c r="F187" s="20"/>
    </row>
    <row r="188" spans="2:6" x14ac:dyDescent="0.2">
      <c r="B188" s="20"/>
      <c r="F188" s="20"/>
    </row>
    <row r="189" spans="2:6" x14ac:dyDescent="0.2">
      <c r="B189" s="20"/>
      <c r="F189" s="20"/>
    </row>
    <row r="190" spans="2:6" x14ac:dyDescent="0.2">
      <c r="B190" s="20"/>
      <c r="F190" s="20"/>
    </row>
    <row r="191" spans="2:6" x14ac:dyDescent="0.2">
      <c r="B191" s="20"/>
      <c r="F191" s="20"/>
    </row>
    <row r="192" spans="2:6" x14ac:dyDescent="0.2">
      <c r="B192" s="20"/>
      <c r="F192" s="20"/>
    </row>
    <row r="193" spans="2:6" x14ac:dyDescent="0.2">
      <c r="B193" s="20"/>
      <c r="F193" s="20"/>
    </row>
    <row r="194" spans="2:6" x14ac:dyDescent="0.2">
      <c r="B194" s="20"/>
      <c r="F194" s="20"/>
    </row>
    <row r="195" spans="2:6" x14ac:dyDescent="0.2">
      <c r="B195" s="20"/>
      <c r="F195" s="20"/>
    </row>
    <row r="196" spans="2:6" x14ac:dyDescent="0.2">
      <c r="B196" s="20"/>
      <c r="F196" s="20"/>
    </row>
    <row r="197" spans="2:6" x14ac:dyDescent="0.2">
      <c r="B197" s="20"/>
      <c r="F197" s="20"/>
    </row>
    <row r="198" spans="2:6" x14ac:dyDescent="0.2">
      <c r="B198" s="20"/>
      <c r="F198" s="20"/>
    </row>
    <row r="199" spans="2:6" x14ac:dyDescent="0.2">
      <c r="B199" s="20"/>
      <c r="F199" s="20"/>
    </row>
    <row r="200" spans="2:6" x14ac:dyDescent="0.2">
      <c r="B200" s="20"/>
      <c r="F200" s="20"/>
    </row>
    <row r="201" spans="2:6" x14ac:dyDescent="0.2">
      <c r="B201" s="20"/>
      <c r="F201" s="20"/>
    </row>
    <row r="202" spans="2:6" x14ac:dyDescent="0.2">
      <c r="B202" s="20"/>
      <c r="F202" s="20"/>
    </row>
    <row r="203" spans="2:6" x14ac:dyDescent="0.2">
      <c r="B203" s="20"/>
      <c r="F203" s="20"/>
    </row>
    <row r="204" spans="2:6" x14ac:dyDescent="0.2">
      <c r="B204" s="20"/>
      <c r="F204" s="20"/>
    </row>
    <row r="205" spans="2:6" x14ac:dyDescent="0.2">
      <c r="B205" s="20"/>
      <c r="F205" s="20"/>
    </row>
    <row r="206" spans="2:6" x14ac:dyDescent="0.2">
      <c r="B206" s="20"/>
      <c r="F206" s="20"/>
    </row>
    <row r="207" spans="2:6" x14ac:dyDescent="0.2">
      <c r="B207" s="20"/>
      <c r="F207" s="20"/>
    </row>
    <row r="208" spans="2:6" x14ac:dyDescent="0.2">
      <c r="B208" s="20"/>
      <c r="F208" s="20"/>
    </row>
    <row r="209" spans="2:6" x14ac:dyDescent="0.2">
      <c r="B209" s="20"/>
      <c r="F209" s="20"/>
    </row>
    <row r="210" spans="2:6" x14ac:dyDescent="0.2">
      <c r="B210" s="20"/>
      <c r="F210" s="20"/>
    </row>
    <row r="211" spans="2:6" x14ac:dyDescent="0.2">
      <c r="B211" s="20"/>
      <c r="F211" s="20"/>
    </row>
    <row r="212" spans="2:6" x14ac:dyDescent="0.2">
      <c r="B212" s="20"/>
      <c r="F212" s="20"/>
    </row>
    <row r="213" spans="2:6" x14ac:dyDescent="0.2">
      <c r="B213" s="20"/>
      <c r="F213" s="20"/>
    </row>
    <row r="214" spans="2:6" x14ac:dyDescent="0.2">
      <c r="B214" s="20"/>
      <c r="F214" s="20"/>
    </row>
    <row r="215" spans="2:6" x14ac:dyDescent="0.2">
      <c r="B215" s="20"/>
      <c r="F215" s="20"/>
    </row>
    <row r="216" spans="2:6" x14ac:dyDescent="0.2">
      <c r="B216" s="20"/>
      <c r="F216" s="20"/>
    </row>
    <row r="217" spans="2:6" x14ac:dyDescent="0.2">
      <c r="B217" s="20"/>
      <c r="F217" s="20"/>
    </row>
    <row r="218" spans="2:6" x14ac:dyDescent="0.2">
      <c r="B218" s="20"/>
      <c r="F218" s="20"/>
    </row>
    <row r="219" spans="2:6" x14ac:dyDescent="0.2">
      <c r="B219" s="20"/>
      <c r="F219" s="20"/>
    </row>
    <row r="220" spans="2:6" x14ac:dyDescent="0.2">
      <c r="B220" s="20"/>
      <c r="F220" s="20"/>
    </row>
    <row r="221" spans="2:6" x14ac:dyDescent="0.2">
      <c r="B221" s="20"/>
      <c r="F221" s="20"/>
    </row>
    <row r="222" spans="2:6" x14ac:dyDescent="0.2">
      <c r="B222" s="20"/>
      <c r="F222" s="20"/>
    </row>
    <row r="223" spans="2:6" x14ac:dyDescent="0.2">
      <c r="B223" s="20"/>
      <c r="F223" s="20"/>
    </row>
    <row r="224" spans="2:6" x14ac:dyDescent="0.2">
      <c r="B224" s="20"/>
      <c r="F224" s="20"/>
    </row>
    <row r="225" spans="2:6" x14ac:dyDescent="0.2">
      <c r="B225" s="20"/>
      <c r="F225" s="20"/>
    </row>
    <row r="226" spans="2:6" x14ac:dyDescent="0.2">
      <c r="B226" s="20"/>
      <c r="F226" s="20"/>
    </row>
    <row r="227" spans="2:6" x14ac:dyDescent="0.2">
      <c r="B227" s="20"/>
      <c r="F227" s="20"/>
    </row>
    <row r="228" spans="2:6" x14ac:dyDescent="0.2">
      <c r="B228" s="20"/>
      <c r="F228" s="20"/>
    </row>
    <row r="229" spans="2:6" x14ac:dyDescent="0.2">
      <c r="B229" s="20"/>
      <c r="F229" s="20"/>
    </row>
    <row r="230" spans="2:6" x14ac:dyDescent="0.2">
      <c r="B230" s="20"/>
      <c r="F230" s="20"/>
    </row>
    <row r="231" spans="2:6" x14ac:dyDescent="0.2">
      <c r="B231" s="20"/>
      <c r="F231" s="20"/>
    </row>
    <row r="232" spans="2:6" x14ac:dyDescent="0.2">
      <c r="B232" s="20"/>
      <c r="F232" s="20"/>
    </row>
    <row r="233" spans="2:6" x14ac:dyDescent="0.2">
      <c r="B233" s="20"/>
      <c r="F233" s="20"/>
    </row>
    <row r="234" spans="2:6" x14ac:dyDescent="0.2">
      <c r="B234" s="20"/>
      <c r="F234" s="20"/>
    </row>
    <row r="235" spans="2:6" x14ac:dyDescent="0.2">
      <c r="B235" s="20"/>
      <c r="F235" s="20"/>
    </row>
    <row r="236" spans="2:6" x14ac:dyDescent="0.2">
      <c r="B236" s="20"/>
      <c r="F236" s="20"/>
    </row>
    <row r="237" spans="2:6" x14ac:dyDescent="0.2">
      <c r="B237" s="20"/>
      <c r="F237" s="20"/>
    </row>
    <row r="238" spans="2:6" x14ac:dyDescent="0.2">
      <c r="B238" s="20"/>
      <c r="F238" s="20"/>
    </row>
    <row r="239" spans="2:6" x14ac:dyDescent="0.2">
      <c r="B239" s="20"/>
      <c r="F239" s="20"/>
    </row>
    <row r="240" spans="2:6" x14ac:dyDescent="0.2">
      <c r="B240" s="20"/>
      <c r="F240" s="20"/>
    </row>
    <row r="241" spans="2:6" x14ac:dyDescent="0.2">
      <c r="B241" s="20"/>
      <c r="F241" s="20"/>
    </row>
    <row r="242" spans="2:6" x14ac:dyDescent="0.2">
      <c r="B242" s="20"/>
      <c r="F242" s="20"/>
    </row>
    <row r="243" spans="2:6" x14ac:dyDescent="0.2">
      <c r="B243" s="20"/>
      <c r="F243" s="20"/>
    </row>
    <row r="244" spans="2:6" x14ac:dyDescent="0.2">
      <c r="B244" s="20"/>
      <c r="F244" s="20"/>
    </row>
    <row r="245" spans="2:6" x14ac:dyDescent="0.2">
      <c r="B245" s="20"/>
      <c r="F245" s="20"/>
    </row>
    <row r="246" spans="2:6" x14ac:dyDescent="0.2">
      <c r="B246" s="20"/>
      <c r="F246" s="20"/>
    </row>
    <row r="247" spans="2:6" x14ac:dyDescent="0.2">
      <c r="B247" s="20"/>
      <c r="F247" s="20"/>
    </row>
    <row r="248" spans="2:6" x14ac:dyDescent="0.2">
      <c r="B248" s="20"/>
      <c r="F248" s="20"/>
    </row>
    <row r="249" spans="2:6" x14ac:dyDescent="0.2">
      <c r="B249" s="20"/>
      <c r="F249" s="20"/>
    </row>
    <row r="250" spans="2:6" x14ac:dyDescent="0.2">
      <c r="B250" s="20"/>
      <c r="F250" s="20"/>
    </row>
    <row r="251" spans="2:6" x14ac:dyDescent="0.2">
      <c r="B251" s="20"/>
      <c r="F251" s="20"/>
    </row>
    <row r="252" spans="2:6" x14ac:dyDescent="0.2">
      <c r="B252" s="20"/>
      <c r="F252" s="20"/>
    </row>
    <row r="253" spans="2:6" x14ac:dyDescent="0.2">
      <c r="B253" s="20"/>
      <c r="F253" s="20"/>
    </row>
    <row r="254" spans="2:6" x14ac:dyDescent="0.2">
      <c r="B254" s="20"/>
      <c r="F254" s="20"/>
    </row>
    <row r="255" spans="2:6" x14ac:dyDescent="0.2">
      <c r="B255" s="20"/>
      <c r="F255" s="20"/>
    </row>
    <row r="256" spans="2:6" x14ac:dyDescent="0.2">
      <c r="B256" s="20"/>
      <c r="F256" s="20"/>
    </row>
    <row r="257" spans="2:6" x14ac:dyDescent="0.2">
      <c r="B257" s="20"/>
      <c r="F257" s="20"/>
    </row>
    <row r="258" spans="2:6" x14ac:dyDescent="0.2">
      <c r="B258" s="20"/>
      <c r="F258" s="20"/>
    </row>
    <row r="259" spans="2:6" x14ac:dyDescent="0.2">
      <c r="B259" s="20"/>
      <c r="F259" s="20"/>
    </row>
    <row r="260" spans="2:6" x14ac:dyDescent="0.2">
      <c r="B260" s="20"/>
      <c r="F260" s="20"/>
    </row>
    <row r="261" spans="2:6" x14ac:dyDescent="0.2">
      <c r="B261" s="20"/>
      <c r="F261" s="20"/>
    </row>
    <row r="262" spans="2:6" x14ac:dyDescent="0.2">
      <c r="B262" s="20"/>
      <c r="F262" s="20"/>
    </row>
    <row r="263" spans="2:6" x14ac:dyDescent="0.2">
      <c r="B263" s="20"/>
      <c r="F263" s="20"/>
    </row>
    <row r="264" spans="2:6" x14ac:dyDescent="0.2">
      <c r="B264" s="20"/>
      <c r="F264" s="20"/>
    </row>
    <row r="265" spans="2:6" x14ac:dyDescent="0.2">
      <c r="B265" s="20"/>
      <c r="F265" s="20"/>
    </row>
    <row r="266" spans="2:6" x14ac:dyDescent="0.2">
      <c r="B266" s="20"/>
      <c r="F266" s="20"/>
    </row>
    <row r="267" spans="2:6" x14ac:dyDescent="0.2">
      <c r="B267" s="20"/>
      <c r="F267" s="20"/>
    </row>
    <row r="268" spans="2:6" x14ac:dyDescent="0.2">
      <c r="B268" s="20"/>
      <c r="F268" s="20"/>
    </row>
    <row r="269" spans="2:6" x14ac:dyDescent="0.2">
      <c r="B269" s="20"/>
      <c r="F269" s="20"/>
    </row>
    <row r="270" spans="2:6" x14ac:dyDescent="0.2">
      <c r="B270" s="20"/>
      <c r="F270" s="20"/>
    </row>
    <row r="271" spans="2:6" x14ac:dyDescent="0.2">
      <c r="B271" s="20"/>
      <c r="F271" s="20"/>
    </row>
    <row r="272" spans="2:6" x14ac:dyDescent="0.2">
      <c r="B272" s="20"/>
      <c r="F272" s="20"/>
    </row>
    <row r="273" spans="2:6" x14ac:dyDescent="0.2">
      <c r="B273" s="20"/>
      <c r="F273" s="20"/>
    </row>
    <row r="274" spans="2:6" x14ac:dyDescent="0.2">
      <c r="B274" s="20"/>
      <c r="F274" s="20"/>
    </row>
    <row r="275" spans="2:6" x14ac:dyDescent="0.2">
      <c r="B275" s="20"/>
      <c r="F275" s="20"/>
    </row>
    <row r="276" spans="2:6" x14ac:dyDescent="0.2">
      <c r="B276" s="20"/>
      <c r="F276" s="20"/>
    </row>
    <row r="277" spans="2:6" x14ac:dyDescent="0.2">
      <c r="B277" s="20"/>
      <c r="F277" s="20"/>
    </row>
    <row r="278" spans="2:6" x14ac:dyDescent="0.2">
      <c r="B278" s="20"/>
      <c r="F278" s="20"/>
    </row>
    <row r="279" spans="2:6" x14ac:dyDescent="0.2">
      <c r="B279" s="20"/>
      <c r="F279" s="20"/>
    </row>
    <row r="280" spans="2:6" x14ac:dyDescent="0.2">
      <c r="B280" s="20"/>
      <c r="F280" s="20"/>
    </row>
    <row r="281" spans="2:6" x14ac:dyDescent="0.2">
      <c r="B281" s="20"/>
      <c r="F281" s="20"/>
    </row>
    <row r="282" spans="2:6" x14ac:dyDescent="0.2">
      <c r="B282" s="20"/>
      <c r="F282" s="20"/>
    </row>
    <row r="283" spans="2:6" x14ac:dyDescent="0.2">
      <c r="B283" s="20"/>
      <c r="F283" s="20"/>
    </row>
    <row r="284" spans="2:6" x14ac:dyDescent="0.2">
      <c r="B284" s="20"/>
      <c r="F284" s="20"/>
    </row>
    <row r="285" spans="2:6" x14ac:dyDescent="0.2">
      <c r="B285" s="20"/>
      <c r="F285" s="20"/>
    </row>
    <row r="286" spans="2:6" x14ac:dyDescent="0.2">
      <c r="B286" s="20"/>
      <c r="F286" s="20"/>
    </row>
    <row r="287" spans="2:6" x14ac:dyDescent="0.2">
      <c r="B287" s="20"/>
      <c r="F287" s="20"/>
    </row>
    <row r="288" spans="2:6" x14ac:dyDescent="0.2">
      <c r="B288" s="20"/>
      <c r="F288" s="20"/>
    </row>
    <row r="289" spans="2:6" x14ac:dyDescent="0.2">
      <c r="B289" s="20"/>
      <c r="F289" s="20"/>
    </row>
    <row r="290" spans="2:6" x14ac:dyDescent="0.2">
      <c r="B290" s="20"/>
      <c r="F290" s="20"/>
    </row>
    <row r="291" spans="2:6" x14ac:dyDescent="0.2">
      <c r="B291" s="20"/>
      <c r="F291" s="20"/>
    </row>
    <row r="292" spans="2:6" x14ac:dyDescent="0.2">
      <c r="B292" s="20"/>
      <c r="F292" s="20"/>
    </row>
    <row r="293" spans="2:6" x14ac:dyDescent="0.2">
      <c r="B293" s="20"/>
      <c r="F293" s="20"/>
    </row>
    <row r="294" spans="2:6" x14ac:dyDescent="0.2">
      <c r="B294" s="20"/>
      <c r="F294" s="20"/>
    </row>
    <row r="295" spans="2:6" x14ac:dyDescent="0.2">
      <c r="B295" s="20"/>
      <c r="F295" s="20"/>
    </row>
    <row r="296" spans="2:6" x14ac:dyDescent="0.2">
      <c r="B296" s="20"/>
      <c r="F296" s="20"/>
    </row>
    <row r="297" spans="2:6" x14ac:dyDescent="0.2">
      <c r="B297" s="20"/>
      <c r="F297" s="20"/>
    </row>
    <row r="298" spans="2:6" x14ac:dyDescent="0.2">
      <c r="B298" s="20"/>
      <c r="F298" s="20"/>
    </row>
    <row r="299" spans="2:6" x14ac:dyDescent="0.2">
      <c r="B299" s="20"/>
      <c r="F299" s="20"/>
    </row>
    <row r="300" spans="2:6" x14ac:dyDescent="0.2">
      <c r="B300" s="20"/>
      <c r="F300" s="20"/>
    </row>
    <row r="301" spans="2:6" x14ac:dyDescent="0.2">
      <c r="B301" s="20"/>
      <c r="F301" s="20"/>
    </row>
    <row r="302" spans="2:6" x14ac:dyDescent="0.2">
      <c r="B302" s="20"/>
      <c r="F302" s="20"/>
    </row>
    <row r="303" spans="2:6" x14ac:dyDescent="0.2">
      <c r="B303" s="20"/>
      <c r="F303" s="20"/>
    </row>
    <row r="304" spans="2:6" x14ac:dyDescent="0.2">
      <c r="B304" s="20"/>
      <c r="F304" s="20"/>
    </row>
    <row r="305" spans="2:6" x14ac:dyDescent="0.2">
      <c r="B305" s="20"/>
      <c r="F305" s="20"/>
    </row>
    <row r="306" spans="2:6" x14ac:dyDescent="0.2">
      <c r="B306" s="20"/>
      <c r="F306" s="20"/>
    </row>
    <row r="307" spans="2:6" x14ac:dyDescent="0.2">
      <c r="B307" s="20"/>
      <c r="F307" s="20"/>
    </row>
    <row r="308" spans="2:6" x14ac:dyDescent="0.2">
      <c r="B308" s="20"/>
      <c r="F308" s="20"/>
    </row>
    <row r="309" spans="2:6" x14ac:dyDescent="0.2">
      <c r="B309" s="20"/>
      <c r="F309" s="20"/>
    </row>
    <row r="310" spans="2:6" x14ac:dyDescent="0.2">
      <c r="B310" s="20"/>
      <c r="F310" s="20"/>
    </row>
    <row r="311" spans="2:6" x14ac:dyDescent="0.2">
      <c r="B311" s="20"/>
      <c r="F311" s="20"/>
    </row>
    <row r="312" spans="2:6" x14ac:dyDescent="0.2">
      <c r="B312" s="20"/>
      <c r="F312" s="20"/>
    </row>
    <row r="313" spans="2:6" x14ac:dyDescent="0.2">
      <c r="B313" s="20"/>
      <c r="F313" s="20"/>
    </row>
    <row r="314" spans="2:6" x14ac:dyDescent="0.2">
      <c r="B314" s="20"/>
      <c r="F314" s="20"/>
    </row>
    <row r="315" spans="2:6" x14ac:dyDescent="0.2">
      <c r="B315" s="20"/>
      <c r="F315" s="20"/>
    </row>
    <row r="316" spans="2:6" x14ac:dyDescent="0.2">
      <c r="B316" s="20"/>
      <c r="F316" s="20"/>
    </row>
    <row r="317" spans="2:6" x14ac:dyDescent="0.2">
      <c r="B317" s="20"/>
      <c r="F317" s="20"/>
    </row>
    <row r="318" spans="2:6" x14ac:dyDescent="0.2">
      <c r="B318" s="20"/>
      <c r="F318" s="20"/>
    </row>
    <row r="319" spans="2:6" x14ac:dyDescent="0.2">
      <c r="B319" s="20"/>
      <c r="F319" s="20"/>
    </row>
    <row r="320" spans="2:6" x14ac:dyDescent="0.2">
      <c r="B320" s="20"/>
      <c r="F320" s="20"/>
    </row>
    <row r="321" spans="2:6" x14ac:dyDescent="0.2">
      <c r="B321" s="20"/>
      <c r="F321" s="20"/>
    </row>
    <row r="322" spans="2:6" x14ac:dyDescent="0.2">
      <c r="B322" s="20"/>
      <c r="F322" s="20"/>
    </row>
    <row r="323" spans="2:6" x14ac:dyDescent="0.2">
      <c r="B323" s="20"/>
      <c r="F323" s="20"/>
    </row>
    <row r="324" spans="2:6" x14ac:dyDescent="0.2">
      <c r="B324" s="20"/>
      <c r="F324" s="20"/>
    </row>
    <row r="325" spans="2:6" x14ac:dyDescent="0.2">
      <c r="B325" s="20"/>
      <c r="F325" s="20"/>
    </row>
    <row r="326" spans="2:6" x14ac:dyDescent="0.2">
      <c r="B326" s="20"/>
      <c r="F326" s="20"/>
    </row>
    <row r="327" spans="2:6" x14ac:dyDescent="0.2">
      <c r="B327" s="20"/>
      <c r="F327" s="20"/>
    </row>
    <row r="328" spans="2:6" x14ac:dyDescent="0.2">
      <c r="B328" s="20"/>
      <c r="F328" s="20"/>
    </row>
    <row r="329" spans="2:6" x14ac:dyDescent="0.2">
      <c r="B329" s="20"/>
      <c r="F329" s="20"/>
    </row>
    <row r="330" spans="2:6" x14ac:dyDescent="0.2">
      <c r="B330" s="20"/>
      <c r="F330" s="20"/>
    </row>
    <row r="331" spans="2:6" x14ac:dyDescent="0.2">
      <c r="B331" s="20"/>
      <c r="F331" s="20"/>
    </row>
    <row r="332" spans="2:6" x14ac:dyDescent="0.2">
      <c r="B332" s="20"/>
      <c r="F332" s="20"/>
    </row>
    <row r="333" spans="2:6" x14ac:dyDescent="0.2">
      <c r="B333" s="20"/>
      <c r="F333" s="20"/>
    </row>
    <row r="334" spans="2:6" x14ac:dyDescent="0.2">
      <c r="B334" s="20"/>
      <c r="F334" s="20"/>
    </row>
    <row r="335" spans="2:6" x14ac:dyDescent="0.2">
      <c r="B335" s="20"/>
      <c r="F335" s="20"/>
    </row>
    <row r="336" spans="2:6" x14ac:dyDescent="0.2">
      <c r="B336" s="20"/>
      <c r="F336" s="20"/>
    </row>
    <row r="337" spans="2:6" x14ac:dyDescent="0.2">
      <c r="B337" s="20"/>
      <c r="F337" s="20"/>
    </row>
    <row r="338" spans="2:6" x14ac:dyDescent="0.2">
      <c r="B338" s="20"/>
      <c r="F338" s="20"/>
    </row>
    <row r="339" spans="2:6" x14ac:dyDescent="0.2">
      <c r="B339" s="20"/>
      <c r="F339" s="20"/>
    </row>
    <row r="340" spans="2:6" x14ac:dyDescent="0.2">
      <c r="B340" s="20"/>
      <c r="F340" s="20"/>
    </row>
    <row r="341" spans="2:6" x14ac:dyDescent="0.2">
      <c r="B341" s="20"/>
      <c r="F341" s="20"/>
    </row>
    <row r="342" spans="2:6" x14ac:dyDescent="0.2">
      <c r="B342" s="20"/>
      <c r="F342" s="20"/>
    </row>
    <row r="343" spans="2:6" x14ac:dyDescent="0.2">
      <c r="B343" s="20"/>
      <c r="F343" s="20"/>
    </row>
    <row r="344" spans="2:6" x14ac:dyDescent="0.2">
      <c r="B344" s="20"/>
      <c r="F344" s="20"/>
    </row>
    <row r="345" spans="2:6" x14ac:dyDescent="0.2">
      <c r="B345" s="20"/>
      <c r="F345" s="20"/>
    </row>
    <row r="346" spans="2:6" x14ac:dyDescent="0.2">
      <c r="B346" s="20"/>
      <c r="F346" s="20"/>
    </row>
    <row r="347" spans="2:6" x14ac:dyDescent="0.2">
      <c r="B347" s="20"/>
      <c r="F347" s="20"/>
    </row>
    <row r="348" spans="2:6" x14ac:dyDescent="0.2">
      <c r="B348" s="20"/>
      <c r="F348" s="20"/>
    </row>
    <row r="349" spans="2:6" x14ac:dyDescent="0.2">
      <c r="B349" s="20"/>
      <c r="F349" s="20"/>
    </row>
    <row r="350" spans="2:6" x14ac:dyDescent="0.2">
      <c r="B350" s="20"/>
      <c r="F350" s="20"/>
    </row>
    <row r="351" spans="2:6" x14ac:dyDescent="0.2">
      <c r="B351" s="20"/>
      <c r="F351" s="20"/>
    </row>
    <row r="352" spans="2:6" x14ac:dyDescent="0.2">
      <c r="B352" s="20"/>
      <c r="F352" s="20"/>
    </row>
    <row r="353" spans="2:6" x14ac:dyDescent="0.2">
      <c r="B353" s="20"/>
      <c r="F353" s="20"/>
    </row>
    <row r="354" spans="2:6" x14ac:dyDescent="0.2">
      <c r="B354" s="20"/>
      <c r="F354" s="20"/>
    </row>
    <row r="355" spans="2:6" x14ac:dyDescent="0.2">
      <c r="B355" s="20"/>
      <c r="F355" s="20"/>
    </row>
    <row r="356" spans="2:6" x14ac:dyDescent="0.2">
      <c r="B356" s="20"/>
      <c r="F356" s="20"/>
    </row>
    <row r="357" spans="2:6" x14ac:dyDescent="0.2">
      <c r="B357" s="20"/>
      <c r="F357" s="20"/>
    </row>
    <row r="358" spans="2:6" x14ac:dyDescent="0.2">
      <c r="B358" s="20"/>
      <c r="F358" s="20"/>
    </row>
    <row r="359" spans="2:6" x14ac:dyDescent="0.2">
      <c r="B359" s="20"/>
      <c r="F359" s="20"/>
    </row>
    <row r="360" spans="2:6" x14ac:dyDescent="0.2">
      <c r="B360" s="20"/>
      <c r="F360" s="20"/>
    </row>
    <row r="361" spans="2:6" x14ac:dyDescent="0.2">
      <c r="B361" s="20"/>
      <c r="F361" s="20"/>
    </row>
    <row r="362" spans="2:6" x14ac:dyDescent="0.2">
      <c r="B362" s="20"/>
      <c r="F362" s="20"/>
    </row>
    <row r="363" spans="2:6" x14ac:dyDescent="0.2">
      <c r="B363" s="20"/>
      <c r="F363" s="20"/>
    </row>
    <row r="364" spans="2:6" x14ac:dyDescent="0.2">
      <c r="B364" s="20"/>
      <c r="F364" s="20"/>
    </row>
    <row r="365" spans="2:6" x14ac:dyDescent="0.2">
      <c r="B365" s="20"/>
      <c r="F365" s="20"/>
    </row>
    <row r="366" spans="2:6" x14ac:dyDescent="0.2">
      <c r="B366" s="20"/>
      <c r="F366" s="20"/>
    </row>
    <row r="367" spans="2:6" x14ac:dyDescent="0.2">
      <c r="B367" s="20"/>
      <c r="F367" s="20"/>
    </row>
    <row r="368" spans="2:6" x14ac:dyDescent="0.2">
      <c r="B368" s="20"/>
      <c r="F368" s="20"/>
    </row>
    <row r="369" spans="2:6" x14ac:dyDescent="0.2">
      <c r="B369" s="20"/>
      <c r="F369" s="20"/>
    </row>
    <row r="370" spans="2:6" x14ac:dyDescent="0.2">
      <c r="B370" s="20"/>
      <c r="F370" s="20"/>
    </row>
    <row r="371" spans="2:6" x14ac:dyDescent="0.2">
      <c r="B371" s="20"/>
      <c r="F371" s="20"/>
    </row>
    <row r="372" spans="2:6" x14ac:dyDescent="0.2">
      <c r="B372" s="20"/>
      <c r="F372" s="20"/>
    </row>
    <row r="373" spans="2:6" x14ac:dyDescent="0.2">
      <c r="B373" s="20"/>
      <c r="F373" s="20"/>
    </row>
    <row r="374" spans="2:6" x14ac:dyDescent="0.2">
      <c r="B374" s="20"/>
      <c r="F374" s="20"/>
    </row>
    <row r="375" spans="2:6" x14ac:dyDescent="0.2">
      <c r="B375" s="20"/>
      <c r="F375" s="20"/>
    </row>
    <row r="376" spans="2:6" x14ac:dyDescent="0.2">
      <c r="B376" s="20"/>
      <c r="F376" s="20"/>
    </row>
    <row r="377" spans="2:6" x14ac:dyDescent="0.2">
      <c r="B377" s="20"/>
      <c r="F377" s="20"/>
    </row>
    <row r="378" spans="2:6" x14ac:dyDescent="0.2">
      <c r="B378" s="20"/>
      <c r="F378" s="20"/>
    </row>
    <row r="379" spans="2:6" x14ac:dyDescent="0.2">
      <c r="B379" s="20"/>
      <c r="F379" s="20"/>
    </row>
    <row r="380" spans="2:6" x14ac:dyDescent="0.2">
      <c r="B380" s="20"/>
      <c r="F380" s="20"/>
    </row>
    <row r="381" spans="2:6" x14ac:dyDescent="0.2">
      <c r="B381" s="20"/>
      <c r="F381" s="20"/>
    </row>
    <row r="382" spans="2:6" x14ac:dyDescent="0.2">
      <c r="B382" s="20"/>
      <c r="F382" s="20"/>
    </row>
    <row r="383" spans="2:6" x14ac:dyDescent="0.2">
      <c r="B383" s="20"/>
      <c r="F383" s="20"/>
    </row>
    <row r="384" spans="2:6" x14ac:dyDescent="0.2">
      <c r="B384" s="20"/>
      <c r="F384" s="20"/>
    </row>
    <row r="385" spans="2:6" x14ac:dyDescent="0.2">
      <c r="B385" s="20"/>
      <c r="F385" s="20"/>
    </row>
    <row r="386" spans="2:6" x14ac:dyDescent="0.2">
      <c r="B386" s="20"/>
      <c r="F386" s="20"/>
    </row>
    <row r="387" spans="2:6" x14ac:dyDescent="0.2">
      <c r="B387" s="20"/>
      <c r="F387" s="20"/>
    </row>
    <row r="388" spans="2:6" x14ac:dyDescent="0.2">
      <c r="B388" s="20"/>
      <c r="F388" s="20"/>
    </row>
    <row r="389" spans="2:6" x14ac:dyDescent="0.2">
      <c r="B389" s="20"/>
      <c r="F389" s="20"/>
    </row>
    <row r="390" spans="2:6" x14ac:dyDescent="0.2">
      <c r="B390" s="20"/>
      <c r="F390" s="20"/>
    </row>
    <row r="391" spans="2:6" x14ac:dyDescent="0.2">
      <c r="B391" s="20"/>
      <c r="F391" s="20"/>
    </row>
    <row r="392" spans="2:6" x14ac:dyDescent="0.2">
      <c r="B392" s="20"/>
      <c r="F392" s="20"/>
    </row>
    <row r="393" spans="2:6" x14ac:dyDescent="0.2">
      <c r="B393" s="20"/>
      <c r="F393" s="20"/>
    </row>
    <row r="394" spans="2:6" x14ac:dyDescent="0.2">
      <c r="B394" s="20"/>
      <c r="F394" s="20"/>
    </row>
    <row r="395" spans="2:6" x14ac:dyDescent="0.2">
      <c r="B395" s="20"/>
      <c r="F395" s="20"/>
    </row>
    <row r="396" spans="2:6" x14ac:dyDescent="0.2">
      <c r="B396" s="20"/>
      <c r="F396" s="20"/>
    </row>
    <row r="397" spans="2:6" x14ac:dyDescent="0.2">
      <c r="B397" s="20"/>
      <c r="F397" s="20"/>
    </row>
    <row r="398" spans="2:6" x14ac:dyDescent="0.2">
      <c r="B398" s="20"/>
      <c r="F398" s="20"/>
    </row>
    <row r="399" spans="2:6" x14ac:dyDescent="0.2">
      <c r="B399" s="20"/>
      <c r="F399" s="20"/>
    </row>
    <row r="400" spans="2:6" x14ac:dyDescent="0.2">
      <c r="B400" s="20"/>
      <c r="F400" s="20"/>
    </row>
    <row r="401" spans="2:6" x14ac:dyDescent="0.2">
      <c r="B401" s="20"/>
      <c r="F401" s="20"/>
    </row>
    <row r="402" spans="2:6" x14ac:dyDescent="0.2">
      <c r="B402" s="20"/>
      <c r="F402" s="20"/>
    </row>
    <row r="403" spans="2:6" x14ac:dyDescent="0.2">
      <c r="B403" s="20"/>
      <c r="F403" s="20"/>
    </row>
    <row r="404" spans="2:6" x14ac:dyDescent="0.2">
      <c r="B404" s="20"/>
      <c r="F404" s="20"/>
    </row>
    <row r="405" spans="2:6" x14ac:dyDescent="0.2">
      <c r="B405" s="20"/>
      <c r="F405" s="20"/>
    </row>
    <row r="406" spans="2:6" x14ac:dyDescent="0.2">
      <c r="B406" s="20"/>
      <c r="F406" s="20"/>
    </row>
    <row r="407" spans="2:6" x14ac:dyDescent="0.2">
      <c r="B407" s="20"/>
      <c r="F407" s="20"/>
    </row>
    <row r="408" spans="2:6" x14ac:dyDescent="0.2">
      <c r="B408" s="20"/>
      <c r="F408" s="20"/>
    </row>
    <row r="409" spans="2:6" x14ac:dyDescent="0.2">
      <c r="B409" s="20"/>
      <c r="F409" s="20"/>
    </row>
    <row r="410" spans="2:6" x14ac:dyDescent="0.2">
      <c r="B410" s="20"/>
      <c r="F410" s="20"/>
    </row>
    <row r="411" spans="2:6" x14ac:dyDescent="0.2">
      <c r="B411" s="20"/>
      <c r="F411" s="20"/>
    </row>
    <row r="412" spans="2:6" x14ac:dyDescent="0.2">
      <c r="B412" s="20"/>
      <c r="F412" s="20"/>
    </row>
    <row r="413" spans="2:6" x14ac:dyDescent="0.2">
      <c r="B413" s="20"/>
      <c r="F413" s="20"/>
    </row>
    <row r="414" spans="2:6" x14ac:dyDescent="0.2">
      <c r="B414" s="20"/>
      <c r="F414" s="20"/>
    </row>
    <row r="415" spans="2:6" x14ac:dyDescent="0.2">
      <c r="B415" s="20"/>
      <c r="F415" s="20"/>
    </row>
    <row r="416" spans="2:6" x14ac:dyDescent="0.2">
      <c r="B416" s="20"/>
      <c r="F416" s="20"/>
    </row>
    <row r="417" spans="2:6" x14ac:dyDescent="0.2">
      <c r="B417" s="20"/>
      <c r="F417" s="20"/>
    </row>
    <row r="418" spans="2:6" x14ac:dyDescent="0.2">
      <c r="B418" s="20"/>
      <c r="F418" s="20"/>
    </row>
    <row r="419" spans="2:6" x14ac:dyDescent="0.2">
      <c r="B419" s="20"/>
      <c r="F419" s="20"/>
    </row>
    <row r="420" spans="2:6" x14ac:dyDescent="0.2">
      <c r="B420" s="20"/>
      <c r="F420" s="20"/>
    </row>
    <row r="421" spans="2:6" x14ac:dyDescent="0.2">
      <c r="B421" s="20"/>
      <c r="F421" s="20"/>
    </row>
    <row r="422" spans="2:6" x14ac:dyDescent="0.2">
      <c r="B422" s="20"/>
      <c r="F422" s="20"/>
    </row>
    <row r="423" spans="2:6" x14ac:dyDescent="0.2">
      <c r="B423" s="20"/>
      <c r="F423" s="20"/>
    </row>
    <row r="424" spans="2:6" x14ac:dyDescent="0.2">
      <c r="B424" s="20"/>
      <c r="F424" s="20"/>
    </row>
    <row r="425" spans="2:6" x14ac:dyDescent="0.2">
      <c r="B425" s="20"/>
      <c r="F425" s="20"/>
    </row>
    <row r="426" spans="2:6" x14ac:dyDescent="0.2">
      <c r="B426" s="20"/>
      <c r="F426" s="20"/>
    </row>
    <row r="427" spans="2:6" x14ac:dyDescent="0.2">
      <c r="B427" s="20"/>
      <c r="F427" s="20"/>
    </row>
    <row r="428" spans="2:6" x14ac:dyDescent="0.2">
      <c r="B428" s="20"/>
      <c r="F428" s="20"/>
    </row>
    <row r="429" spans="2:6" x14ac:dyDescent="0.2">
      <c r="B429" s="20"/>
      <c r="F429" s="20"/>
    </row>
    <row r="430" spans="2:6" x14ac:dyDescent="0.2">
      <c r="B430" s="20"/>
      <c r="F430" s="20"/>
    </row>
    <row r="431" spans="2:6" x14ac:dyDescent="0.2">
      <c r="B431" s="20"/>
      <c r="F431" s="20"/>
    </row>
    <row r="432" spans="2:6" x14ac:dyDescent="0.2">
      <c r="B432" s="20"/>
      <c r="F432" s="20"/>
    </row>
    <row r="433" spans="2:6" x14ac:dyDescent="0.2">
      <c r="B433" s="20"/>
      <c r="F433" s="20"/>
    </row>
    <row r="434" spans="2:6" x14ac:dyDescent="0.2">
      <c r="B434" s="20"/>
      <c r="F434" s="20"/>
    </row>
    <row r="435" spans="2:6" x14ac:dyDescent="0.2">
      <c r="B435" s="20"/>
      <c r="F435" s="20"/>
    </row>
    <row r="436" spans="2:6" x14ac:dyDescent="0.2">
      <c r="B436" s="20"/>
      <c r="F436" s="20"/>
    </row>
    <row r="437" spans="2:6" x14ac:dyDescent="0.2">
      <c r="B437" s="20"/>
      <c r="F437" s="20"/>
    </row>
    <row r="438" spans="2:6" x14ac:dyDescent="0.2">
      <c r="B438" s="20"/>
      <c r="F438" s="20"/>
    </row>
    <row r="439" spans="2:6" x14ac:dyDescent="0.2">
      <c r="B439" s="20"/>
      <c r="F439" s="20"/>
    </row>
    <row r="440" spans="2:6" x14ac:dyDescent="0.2">
      <c r="B440" s="20"/>
      <c r="F440" s="20"/>
    </row>
    <row r="441" spans="2:6" x14ac:dyDescent="0.2">
      <c r="B441" s="20"/>
      <c r="F441" s="20"/>
    </row>
    <row r="442" spans="2:6" x14ac:dyDescent="0.2">
      <c r="B442" s="20"/>
      <c r="F442" s="20"/>
    </row>
    <row r="443" spans="2:6" x14ac:dyDescent="0.2">
      <c r="B443" s="20"/>
      <c r="F443" s="20"/>
    </row>
    <row r="444" spans="2:6" x14ac:dyDescent="0.2">
      <c r="B444" s="20"/>
      <c r="F444" s="20"/>
    </row>
    <row r="445" spans="2:6" x14ac:dyDescent="0.2">
      <c r="B445" s="20"/>
      <c r="F445" s="20"/>
    </row>
    <row r="446" spans="2:6" x14ac:dyDescent="0.2">
      <c r="B446" s="20"/>
      <c r="F446" s="20"/>
    </row>
    <row r="447" spans="2:6" x14ac:dyDescent="0.2">
      <c r="B447" s="20"/>
      <c r="F447" s="20"/>
    </row>
    <row r="448" spans="2:6" x14ac:dyDescent="0.2">
      <c r="B448" s="20"/>
      <c r="F448" s="20"/>
    </row>
    <row r="449" spans="2:6" x14ac:dyDescent="0.2">
      <c r="B449" s="20"/>
      <c r="F449" s="20"/>
    </row>
    <row r="450" spans="2:6" x14ac:dyDescent="0.2">
      <c r="B450" s="20"/>
      <c r="F450" s="20"/>
    </row>
    <row r="451" spans="2:6" x14ac:dyDescent="0.2">
      <c r="B451" s="20"/>
      <c r="F451" s="20"/>
    </row>
    <row r="452" spans="2:6" x14ac:dyDescent="0.2">
      <c r="B452" s="20"/>
      <c r="F452" s="20"/>
    </row>
    <row r="453" spans="2:6" x14ac:dyDescent="0.2">
      <c r="B453" s="20"/>
      <c r="F453" s="20"/>
    </row>
    <row r="454" spans="2:6" x14ac:dyDescent="0.2">
      <c r="B454" s="20"/>
      <c r="F454" s="20"/>
    </row>
    <row r="455" spans="2:6" x14ac:dyDescent="0.2">
      <c r="B455" s="20"/>
      <c r="F455" s="20"/>
    </row>
    <row r="456" spans="2:6" x14ac:dyDescent="0.2">
      <c r="B456" s="20"/>
      <c r="F456" s="20"/>
    </row>
    <row r="457" spans="2:6" x14ac:dyDescent="0.2">
      <c r="B457" s="20"/>
      <c r="F457" s="20"/>
    </row>
    <row r="458" spans="2:6" x14ac:dyDescent="0.2">
      <c r="B458" s="20"/>
      <c r="F458" s="20"/>
    </row>
    <row r="459" spans="2:6" x14ac:dyDescent="0.2">
      <c r="B459" s="20"/>
      <c r="F459" s="20"/>
    </row>
    <row r="460" spans="2:6" x14ac:dyDescent="0.2">
      <c r="B460" s="20"/>
      <c r="F460" s="20"/>
    </row>
    <row r="461" spans="2:6" x14ac:dyDescent="0.2">
      <c r="B461" s="20"/>
      <c r="F461" s="20"/>
    </row>
    <row r="462" spans="2:6" x14ac:dyDescent="0.2">
      <c r="B462" s="20"/>
      <c r="F462" s="20"/>
    </row>
    <row r="463" spans="2:6" x14ac:dyDescent="0.2">
      <c r="B463" s="20"/>
      <c r="F463" s="20"/>
    </row>
    <row r="464" spans="2:6" x14ac:dyDescent="0.2">
      <c r="B464" s="20"/>
      <c r="F464" s="20"/>
    </row>
    <row r="465" spans="2:6" x14ac:dyDescent="0.2">
      <c r="B465" s="20"/>
      <c r="F465" s="20"/>
    </row>
    <row r="466" spans="2:6" x14ac:dyDescent="0.2">
      <c r="B466" s="20"/>
      <c r="F466" s="20"/>
    </row>
    <row r="467" spans="2:6" x14ac:dyDescent="0.2">
      <c r="B467" s="20"/>
      <c r="F467" s="20"/>
    </row>
    <row r="468" spans="2:6" x14ac:dyDescent="0.2">
      <c r="B468" s="20"/>
      <c r="F468" s="20"/>
    </row>
    <row r="469" spans="2:6" x14ac:dyDescent="0.2">
      <c r="B469" s="20"/>
      <c r="F469" s="20"/>
    </row>
    <row r="470" spans="2:6" x14ac:dyDescent="0.2">
      <c r="B470" s="20"/>
      <c r="F470" s="20"/>
    </row>
    <row r="471" spans="2:6" x14ac:dyDescent="0.2">
      <c r="B471" s="20"/>
      <c r="F471" s="20"/>
    </row>
    <row r="472" spans="2:6" x14ac:dyDescent="0.2">
      <c r="B472" s="20"/>
      <c r="F472" s="20"/>
    </row>
    <row r="473" spans="2:6" x14ac:dyDescent="0.2">
      <c r="B473" s="20"/>
      <c r="F473" s="20"/>
    </row>
    <row r="474" spans="2:6" x14ac:dyDescent="0.2">
      <c r="B474" s="20"/>
      <c r="F474" s="20"/>
    </row>
    <row r="475" spans="2:6" x14ac:dyDescent="0.2">
      <c r="B475" s="20"/>
      <c r="F475" s="20"/>
    </row>
    <row r="476" spans="2:6" x14ac:dyDescent="0.2">
      <c r="B476" s="20"/>
      <c r="F476" s="20"/>
    </row>
    <row r="477" spans="2:6" x14ac:dyDescent="0.2">
      <c r="B477" s="20"/>
      <c r="F477" s="20"/>
    </row>
    <row r="478" spans="2:6" x14ac:dyDescent="0.2">
      <c r="B478" s="20"/>
      <c r="F478" s="20"/>
    </row>
    <row r="479" spans="2:6" x14ac:dyDescent="0.2">
      <c r="B479" s="20"/>
      <c r="F479" s="20"/>
    </row>
    <row r="480" spans="2:6" x14ac:dyDescent="0.2">
      <c r="B480" s="20"/>
      <c r="F480" s="20"/>
    </row>
    <row r="481" spans="2:6" x14ac:dyDescent="0.2">
      <c r="B481" s="20"/>
      <c r="F481" s="20"/>
    </row>
    <row r="482" spans="2:6" x14ac:dyDescent="0.2">
      <c r="B482" s="20"/>
      <c r="F482" s="20"/>
    </row>
    <row r="483" spans="2:6" x14ac:dyDescent="0.2">
      <c r="B483" s="20"/>
      <c r="F483" s="20"/>
    </row>
    <row r="484" spans="2:6" x14ac:dyDescent="0.2">
      <c r="B484" s="20"/>
      <c r="F484" s="20"/>
    </row>
    <row r="485" spans="2:6" x14ac:dyDescent="0.2">
      <c r="B485" s="20"/>
      <c r="F485" s="20"/>
    </row>
    <row r="486" spans="2:6" x14ac:dyDescent="0.2">
      <c r="B486" s="20"/>
      <c r="F486" s="20"/>
    </row>
    <row r="487" spans="2:6" x14ac:dyDescent="0.2">
      <c r="B487" s="20"/>
      <c r="F487" s="20"/>
    </row>
    <row r="488" spans="2:6" x14ac:dyDescent="0.2">
      <c r="B488" s="20"/>
      <c r="F488" s="20"/>
    </row>
    <row r="489" spans="2:6" x14ac:dyDescent="0.2">
      <c r="B489" s="20"/>
      <c r="F489" s="20"/>
    </row>
    <row r="490" spans="2:6" x14ac:dyDescent="0.2">
      <c r="B490" s="20"/>
      <c r="F490" s="20"/>
    </row>
    <row r="491" spans="2:6" x14ac:dyDescent="0.2">
      <c r="B491" s="20"/>
      <c r="F491" s="20"/>
    </row>
    <row r="492" spans="2:6" x14ac:dyDescent="0.2">
      <c r="B492" s="20"/>
      <c r="F492" s="20"/>
    </row>
    <row r="493" spans="2:6" x14ac:dyDescent="0.2">
      <c r="B493" s="20"/>
      <c r="F493" s="20"/>
    </row>
    <row r="494" spans="2:6" x14ac:dyDescent="0.2">
      <c r="B494" s="20"/>
      <c r="F494" s="20"/>
    </row>
    <row r="495" spans="2:6" x14ac:dyDescent="0.2">
      <c r="B495" s="20"/>
      <c r="F495" s="20"/>
    </row>
    <row r="496" spans="2:6" x14ac:dyDescent="0.2">
      <c r="B496" s="20"/>
      <c r="F496" s="20"/>
    </row>
    <row r="497" spans="2:6" x14ac:dyDescent="0.2">
      <c r="B497" s="20"/>
      <c r="F497" s="20"/>
    </row>
    <row r="498" spans="2:6" x14ac:dyDescent="0.2">
      <c r="B498" s="20"/>
      <c r="F498" s="20"/>
    </row>
    <row r="499" spans="2:6" x14ac:dyDescent="0.2">
      <c r="B499" s="20"/>
      <c r="F499" s="20"/>
    </row>
    <row r="500" spans="2:6" x14ac:dyDescent="0.2">
      <c r="B500" s="20"/>
      <c r="F500" s="20"/>
    </row>
    <row r="501" spans="2:6" x14ac:dyDescent="0.2">
      <c r="B501" s="20"/>
      <c r="F501" s="20"/>
    </row>
    <row r="502" spans="2:6" x14ac:dyDescent="0.2">
      <c r="B502" s="20"/>
      <c r="F502" s="20"/>
    </row>
    <row r="503" spans="2:6" x14ac:dyDescent="0.2">
      <c r="B503" s="20"/>
      <c r="F503" s="20"/>
    </row>
    <row r="504" spans="2:6" x14ac:dyDescent="0.2">
      <c r="B504" s="20"/>
      <c r="F504" s="20"/>
    </row>
    <row r="505" spans="2:6" x14ac:dyDescent="0.2">
      <c r="B505" s="20"/>
      <c r="F505" s="20"/>
    </row>
    <row r="506" spans="2:6" x14ac:dyDescent="0.2">
      <c r="B506" s="20"/>
      <c r="F506" s="20"/>
    </row>
    <row r="507" spans="2:6" x14ac:dyDescent="0.2">
      <c r="B507" s="20"/>
      <c r="F507" s="20"/>
    </row>
    <row r="508" spans="2:6" x14ac:dyDescent="0.2">
      <c r="B508" s="20"/>
      <c r="F508" s="20"/>
    </row>
    <row r="509" spans="2:6" x14ac:dyDescent="0.2">
      <c r="B509" s="20"/>
      <c r="F509" s="20"/>
    </row>
    <row r="510" spans="2:6" x14ac:dyDescent="0.2">
      <c r="B510" s="20"/>
      <c r="F510" s="20"/>
    </row>
    <row r="511" spans="2:6" x14ac:dyDescent="0.2">
      <c r="B511" s="20"/>
      <c r="F511" s="20"/>
    </row>
    <row r="512" spans="2:6" x14ac:dyDescent="0.2">
      <c r="B512" s="20"/>
      <c r="F512" s="20"/>
    </row>
    <row r="513" spans="2:6" x14ac:dyDescent="0.2">
      <c r="B513" s="20"/>
      <c r="F513" s="20"/>
    </row>
    <row r="514" spans="2:6" x14ac:dyDescent="0.2">
      <c r="B514" s="20"/>
      <c r="F514" s="20"/>
    </row>
    <row r="515" spans="2:6" x14ac:dyDescent="0.2">
      <c r="B515" s="20"/>
      <c r="F515" s="20"/>
    </row>
    <row r="516" spans="2:6" x14ac:dyDescent="0.2">
      <c r="B516" s="20"/>
      <c r="F516" s="20"/>
    </row>
    <row r="517" spans="2:6" x14ac:dyDescent="0.2">
      <c r="B517" s="20"/>
      <c r="F517" s="20"/>
    </row>
    <row r="518" spans="2:6" x14ac:dyDescent="0.2">
      <c r="B518" s="20"/>
      <c r="F518" s="20"/>
    </row>
    <row r="519" spans="2:6" x14ac:dyDescent="0.2">
      <c r="B519" s="20"/>
      <c r="F519" s="20"/>
    </row>
    <row r="520" spans="2:6" x14ac:dyDescent="0.2">
      <c r="B520" s="20"/>
      <c r="F520" s="20"/>
    </row>
    <row r="521" spans="2:6" x14ac:dyDescent="0.2">
      <c r="B521" s="20"/>
      <c r="F521" s="20"/>
    </row>
    <row r="522" spans="2:6" x14ac:dyDescent="0.2">
      <c r="B522" s="20"/>
      <c r="F522" s="20"/>
    </row>
    <row r="523" spans="2:6" x14ac:dyDescent="0.2">
      <c r="B523" s="20"/>
      <c r="F523" s="20"/>
    </row>
    <row r="524" spans="2:6" x14ac:dyDescent="0.2">
      <c r="B524" s="20"/>
      <c r="F524" s="20"/>
    </row>
    <row r="525" spans="2:6" x14ac:dyDescent="0.2">
      <c r="B525" s="20"/>
      <c r="F525" s="20"/>
    </row>
    <row r="526" spans="2:6" x14ac:dyDescent="0.2">
      <c r="B526" s="20"/>
      <c r="F526" s="20"/>
    </row>
    <row r="527" spans="2:6" x14ac:dyDescent="0.2">
      <c r="B527" s="20"/>
      <c r="F527" s="20"/>
    </row>
    <row r="528" spans="2:6" x14ac:dyDescent="0.2">
      <c r="B528" s="20"/>
      <c r="F528" s="20"/>
    </row>
    <row r="529" spans="2:6" x14ac:dyDescent="0.2">
      <c r="B529" s="20"/>
      <c r="F529" s="20"/>
    </row>
    <row r="530" spans="2:6" x14ac:dyDescent="0.2">
      <c r="B530" s="20"/>
      <c r="F530" s="20"/>
    </row>
    <row r="531" spans="2:6" x14ac:dyDescent="0.2">
      <c r="B531" s="20"/>
      <c r="F531" s="20"/>
    </row>
    <row r="532" spans="2:6" x14ac:dyDescent="0.2">
      <c r="B532" s="20"/>
      <c r="F532" s="20"/>
    </row>
    <row r="533" spans="2:6" x14ac:dyDescent="0.2">
      <c r="B533" s="20"/>
      <c r="F533" s="20"/>
    </row>
    <row r="534" spans="2:6" x14ac:dyDescent="0.2">
      <c r="B534" s="20"/>
      <c r="F534" s="20"/>
    </row>
    <row r="535" spans="2:6" x14ac:dyDescent="0.2">
      <c r="B535" s="20"/>
      <c r="F535" s="20"/>
    </row>
    <row r="536" spans="2:6" x14ac:dyDescent="0.2">
      <c r="B536" s="20"/>
      <c r="F536" s="20"/>
    </row>
    <row r="537" spans="2:6" x14ac:dyDescent="0.2">
      <c r="B537" s="20"/>
      <c r="F537" s="20"/>
    </row>
    <row r="538" spans="2:6" x14ac:dyDescent="0.2">
      <c r="B538" s="20"/>
      <c r="F538" s="20"/>
    </row>
    <row r="539" spans="2:6" x14ac:dyDescent="0.2">
      <c r="B539" s="20"/>
      <c r="F539" s="20"/>
    </row>
    <row r="540" spans="2:6" x14ac:dyDescent="0.2">
      <c r="B540" s="20"/>
      <c r="F540" s="20"/>
    </row>
    <row r="541" spans="2:6" x14ac:dyDescent="0.2">
      <c r="B541" s="20"/>
      <c r="F541" s="20"/>
    </row>
    <row r="542" spans="2:6" x14ac:dyDescent="0.2">
      <c r="B542" s="20"/>
      <c r="F542" s="20"/>
    </row>
    <row r="543" spans="2:6" x14ac:dyDescent="0.2">
      <c r="B543" s="20"/>
      <c r="F543" s="20"/>
    </row>
    <row r="544" spans="2:6" x14ac:dyDescent="0.2">
      <c r="B544" s="20"/>
      <c r="F544" s="20"/>
    </row>
    <row r="545" spans="2:6" x14ac:dyDescent="0.2">
      <c r="B545" s="20"/>
      <c r="F545" s="20"/>
    </row>
    <row r="546" spans="2:6" x14ac:dyDescent="0.2">
      <c r="B546" s="20"/>
      <c r="F546" s="20"/>
    </row>
    <row r="547" spans="2:6" x14ac:dyDescent="0.2">
      <c r="B547" s="20"/>
      <c r="F547" s="20"/>
    </row>
    <row r="548" spans="2:6" x14ac:dyDescent="0.2">
      <c r="B548" s="20"/>
      <c r="F548" s="20"/>
    </row>
    <row r="549" spans="2:6" x14ac:dyDescent="0.2">
      <c r="B549" s="20"/>
      <c r="F549" s="20"/>
    </row>
    <row r="550" spans="2:6" x14ac:dyDescent="0.2">
      <c r="B550" s="20"/>
      <c r="F550" s="20"/>
    </row>
    <row r="551" spans="2:6" x14ac:dyDescent="0.2">
      <c r="B551" s="20"/>
      <c r="F551" s="20"/>
    </row>
    <row r="552" spans="2:6" x14ac:dyDescent="0.2">
      <c r="B552" s="20"/>
      <c r="F552" s="20"/>
    </row>
    <row r="553" spans="2:6" x14ac:dyDescent="0.2">
      <c r="B553" s="20"/>
      <c r="F553" s="20"/>
    </row>
    <row r="554" spans="2:6" x14ac:dyDescent="0.2">
      <c r="B554" s="20"/>
      <c r="F554" s="20"/>
    </row>
    <row r="555" spans="2:6" x14ac:dyDescent="0.2">
      <c r="B555" s="20"/>
      <c r="F555" s="20"/>
    </row>
    <row r="556" spans="2:6" x14ac:dyDescent="0.2">
      <c r="B556" s="20"/>
      <c r="F556" s="20"/>
    </row>
    <row r="557" spans="2:6" x14ac:dyDescent="0.2">
      <c r="B557" s="20"/>
      <c r="F557" s="20"/>
    </row>
    <row r="558" spans="2:6" x14ac:dyDescent="0.2">
      <c r="B558" s="20"/>
      <c r="F558" s="20"/>
    </row>
    <row r="559" spans="2:6" x14ac:dyDescent="0.2">
      <c r="B559" s="20"/>
      <c r="F559" s="20"/>
    </row>
    <row r="560" spans="2:6" x14ac:dyDescent="0.2">
      <c r="B560" s="20"/>
      <c r="F560" s="20"/>
    </row>
    <row r="561" spans="2:6" x14ac:dyDescent="0.2">
      <c r="B561" s="20"/>
      <c r="F561" s="20"/>
    </row>
    <row r="562" spans="2:6" x14ac:dyDescent="0.2">
      <c r="B562" s="20"/>
      <c r="F562" s="20"/>
    </row>
    <row r="563" spans="2:6" x14ac:dyDescent="0.2">
      <c r="B563" s="20"/>
      <c r="F563" s="20"/>
    </row>
    <row r="564" spans="2:6" x14ac:dyDescent="0.2">
      <c r="B564" s="20"/>
      <c r="F564" s="20"/>
    </row>
    <row r="565" spans="2:6" x14ac:dyDescent="0.2">
      <c r="B565" s="20"/>
      <c r="F565" s="20"/>
    </row>
    <row r="566" spans="2:6" x14ac:dyDescent="0.2">
      <c r="B566" s="20"/>
      <c r="F566" s="20"/>
    </row>
    <row r="567" spans="2:6" x14ac:dyDescent="0.2">
      <c r="B567" s="20"/>
      <c r="F567" s="20"/>
    </row>
    <row r="568" spans="2:6" x14ac:dyDescent="0.2">
      <c r="B568" s="20"/>
      <c r="F568" s="20"/>
    </row>
    <row r="569" spans="2:6" x14ac:dyDescent="0.2">
      <c r="B569" s="20"/>
      <c r="F569" s="20"/>
    </row>
    <row r="570" spans="2:6" x14ac:dyDescent="0.2">
      <c r="B570" s="20"/>
      <c r="F570" s="20"/>
    </row>
    <row r="571" spans="2:6" x14ac:dyDescent="0.2">
      <c r="B571" s="20"/>
      <c r="F571" s="20"/>
    </row>
    <row r="572" spans="2:6" x14ac:dyDescent="0.2">
      <c r="B572" s="20"/>
      <c r="F572" s="20"/>
    </row>
    <row r="573" spans="2:6" x14ac:dyDescent="0.2">
      <c r="B573" s="20"/>
      <c r="F573" s="20"/>
    </row>
    <row r="574" spans="2:6" x14ac:dyDescent="0.2">
      <c r="B574" s="20"/>
      <c r="F574" s="20"/>
    </row>
    <row r="575" spans="2:6" x14ac:dyDescent="0.2">
      <c r="B575" s="20"/>
      <c r="F575" s="20"/>
    </row>
    <row r="576" spans="2:6" x14ac:dyDescent="0.2">
      <c r="B576" s="20"/>
      <c r="F576" s="20"/>
    </row>
    <row r="577" spans="2:6" x14ac:dyDescent="0.2">
      <c r="B577" s="20"/>
      <c r="F577" s="20"/>
    </row>
    <row r="578" spans="2:6" x14ac:dyDescent="0.2">
      <c r="B578" s="20"/>
      <c r="F578" s="20"/>
    </row>
    <row r="579" spans="2:6" x14ac:dyDescent="0.2">
      <c r="B579" s="20"/>
      <c r="F579" s="20"/>
    </row>
    <row r="580" spans="2:6" x14ac:dyDescent="0.2">
      <c r="B580" s="20"/>
      <c r="F580" s="20"/>
    </row>
    <row r="581" spans="2:6" x14ac:dyDescent="0.2">
      <c r="B581" s="20"/>
      <c r="F581" s="20"/>
    </row>
    <row r="582" spans="2:6" x14ac:dyDescent="0.2">
      <c r="B582" s="20"/>
      <c r="F582" s="20"/>
    </row>
    <row r="583" spans="2:6" x14ac:dyDescent="0.2">
      <c r="B583" s="20"/>
      <c r="F583" s="20"/>
    </row>
    <row r="584" spans="2:6" x14ac:dyDescent="0.2">
      <c r="B584" s="20"/>
      <c r="F584" s="20"/>
    </row>
    <row r="585" spans="2:6" x14ac:dyDescent="0.2">
      <c r="B585" s="20"/>
      <c r="F585" s="20"/>
    </row>
    <row r="586" spans="2:6" x14ac:dyDescent="0.2">
      <c r="B586" s="20"/>
      <c r="F586" s="20"/>
    </row>
    <row r="587" spans="2:6" x14ac:dyDescent="0.2">
      <c r="B587" s="20"/>
      <c r="F587" s="20"/>
    </row>
    <row r="588" spans="2:6" x14ac:dyDescent="0.2">
      <c r="B588" s="20"/>
      <c r="F588" s="20"/>
    </row>
    <row r="589" spans="2:6" x14ac:dyDescent="0.2">
      <c r="B589" s="20"/>
      <c r="F589" s="20"/>
    </row>
    <row r="590" spans="2:6" x14ac:dyDescent="0.2">
      <c r="B590" s="20"/>
      <c r="F590" s="20"/>
    </row>
    <row r="591" spans="2:6" x14ac:dyDescent="0.2">
      <c r="B591" s="20"/>
      <c r="F591" s="20"/>
    </row>
    <row r="592" spans="2:6" x14ac:dyDescent="0.2">
      <c r="B592" s="20"/>
      <c r="F592" s="20"/>
    </row>
    <row r="593" spans="2:6" x14ac:dyDescent="0.2">
      <c r="B593" s="20"/>
      <c r="F593" s="20"/>
    </row>
    <row r="594" spans="2:6" x14ac:dyDescent="0.2">
      <c r="B594" s="20"/>
      <c r="F594" s="20"/>
    </row>
    <row r="595" spans="2:6" x14ac:dyDescent="0.2">
      <c r="B595" s="20"/>
      <c r="F595" s="20"/>
    </row>
    <row r="596" spans="2:6" x14ac:dyDescent="0.2">
      <c r="B596" s="20"/>
      <c r="F596" s="20"/>
    </row>
    <row r="597" spans="2:6" x14ac:dyDescent="0.2">
      <c r="B597" s="20"/>
      <c r="F597" s="20"/>
    </row>
    <row r="598" spans="2:6" x14ac:dyDescent="0.2">
      <c r="B598" s="20"/>
      <c r="F598" s="20"/>
    </row>
    <row r="599" spans="2:6" x14ac:dyDescent="0.2">
      <c r="B599" s="20"/>
      <c r="F599" s="20"/>
    </row>
    <row r="600" spans="2:6" x14ac:dyDescent="0.2">
      <c r="B600" s="20"/>
      <c r="F600" s="20"/>
    </row>
    <row r="601" spans="2:6" x14ac:dyDescent="0.2">
      <c r="B601" s="20"/>
      <c r="F601" s="20"/>
    </row>
    <row r="602" spans="2:6" x14ac:dyDescent="0.2">
      <c r="B602" s="20"/>
      <c r="F602" s="20"/>
    </row>
    <row r="603" spans="2:6" x14ac:dyDescent="0.2">
      <c r="B603" s="20"/>
      <c r="F603" s="20"/>
    </row>
    <row r="604" spans="2:6" x14ac:dyDescent="0.2">
      <c r="B604" s="20"/>
      <c r="F604" s="20"/>
    </row>
    <row r="605" spans="2:6" x14ac:dyDescent="0.2">
      <c r="B605" s="20"/>
      <c r="F605" s="20"/>
    </row>
    <row r="606" spans="2:6" x14ac:dyDescent="0.2">
      <c r="B606" s="20"/>
      <c r="F606" s="20"/>
    </row>
    <row r="607" spans="2:6" x14ac:dyDescent="0.2">
      <c r="B607" s="20"/>
      <c r="F607" s="20"/>
    </row>
    <row r="608" spans="2:6" x14ac:dyDescent="0.2">
      <c r="B608" s="20"/>
      <c r="F608" s="20"/>
    </row>
    <row r="609" spans="2:6" x14ac:dyDescent="0.2">
      <c r="B609" s="20"/>
      <c r="F609" s="20"/>
    </row>
    <row r="610" spans="2:6" x14ac:dyDescent="0.2">
      <c r="B610" s="20"/>
      <c r="F610" s="20"/>
    </row>
    <row r="611" spans="2:6" x14ac:dyDescent="0.2">
      <c r="B611" s="20"/>
      <c r="F611" s="20"/>
    </row>
    <row r="612" spans="2:6" x14ac:dyDescent="0.2">
      <c r="B612" s="20"/>
      <c r="F612" s="20"/>
    </row>
    <row r="613" spans="2:6" x14ac:dyDescent="0.2">
      <c r="B613" s="20"/>
      <c r="F613" s="20"/>
    </row>
    <row r="614" spans="2:6" x14ac:dyDescent="0.2">
      <c r="B614" s="20"/>
      <c r="F614" s="20"/>
    </row>
    <row r="615" spans="2:6" x14ac:dyDescent="0.2">
      <c r="B615" s="20"/>
      <c r="F615" s="20"/>
    </row>
    <row r="616" spans="2:6" x14ac:dyDescent="0.2">
      <c r="B616" s="20"/>
      <c r="F616" s="20"/>
    </row>
    <row r="617" spans="2:6" x14ac:dyDescent="0.2">
      <c r="B617" s="20"/>
      <c r="F617" s="20"/>
    </row>
    <row r="618" spans="2:6" x14ac:dyDescent="0.2">
      <c r="B618" s="20"/>
      <c r="F618" s="20"/>
    </row>
    <row r="619" spans="2:6" x14ac:dyDescent="0.2">
      <c r="B619" s="20"/>
      <c r="F619" s="20"/>
    </row>
    <row r="620" spans="2:6" x14ac:dyDescent="0.2">
      <c r="B620" s="20"/>
      <c r="F620" s="20"/>
    </row>
    <row r="621" spans="2:6" x14ac:dyDescent="0.2">
      <c r="B621" s="20"/>
      <c r="F621" s="20"/>
    </row>
    <row r="622" spans="2:6" x14ac:dyDescent="0.2">
      <c r="B622" s="20"/>
      <c r="F622" s="20"/>
    </row>
    <row r="623" spans="2:6" x14ac:dyDescent="0.2">
      <c r="B623" s="20"/>
      <c r="F623" s="20"/>
    </row>
    <row r="624" spans="2:6" x14ac:dyDescent="0.2">
      <c r="B624" s="20"/>
      <c r="F624" s="20"/>
    </row>
    <row r="625" spans="2:6" x14ac:dyDescent="0.2">
      <c r="B625" s="20"/>
      <c r="F625" s="20"/>
    </row>
    <row r="626" spans="2:6" x14ac:dyDescent="0.2">
      <c r="B626" s="20"/>
      <c r="F626" s="20"/>
    </row>
    <row r="627" spans="2:6" x14ac:dyDescent="0.2">
      <c r="B627" s="20"/>
      <c r="F627" s="20"/>
    </row>
    <row r="628" spans="2:6" x14ac:dyDescent="0.2">
      <c r="B628" s="20"/>
      <c r="F628" s="20"/>
    </row>
    <row r="629" spans="2:6" x14ac:dyDescent="0.2">
      <c r="B629" s="20"/>
      <c r="F629" s="20"/>
    </row>
    <row r="630" spans="2:6" x14ac:dyDescent="0.2">
      <c r="B630" s="20"/>
      <c r="F630" s="20"/>
    </row>
    <row r="631" spans="2:6" x14ac:dyDescent="0.2">
      <c r="B631" s="20"/>
      <c r="F631" s="20"/>
    </row>
    <row r="632" spans="2:6" x14ac:dyDescent="0.2">
      <c r="B632" s="20"/>
      <c r="F632" s="20"/>
    </row>
    <row r="633" spans="2:6" x14ac:dyDescent="0.2">
      <c r="B633" s="20"/>
      <c r="F633" s="20"/>
    </row>
    <row r="634" spans="2:6" x14ac:dyDescent="0.2">
      <c r="B634" s="20"/>
      <c r="F634" s="20"/>
    </row>
    <row r="635" spans="2:6" x14ac:dyDescent="0.2">
      <c r="B635" s="20"/>
      <c r="F635" s="20"/>
    </row>
    <row r="636" spans="2:6" x14ac:dyDescent="0.2">
      <c r="B636" s="20"/>
      <c r="F636" s="20"/>
    </row>
    <row r="637" spans="2:6" x14ac:dyDescent="0.2">
      <c r="B637" s="20"/>
      <c r="F637" s="20"/>
    </row>
    <row r="638" spans="2:6" x14ac:dyDescent="0.2">
      <c r="B638" s="20"/>
      <c r="F638" s="20"/>
    </row>
    <row r="639" spans="2:6" x14ac:dyDescent="0.2">
      <c r="B639" s="20"/>
      <c r="F639" s="20"/>
    </row>
    <row r="640" spans="2:6" x14ac:dyDescent="0.2">
      <c r="B640" s="20"/>
      <c r="F640" s="20"/>
    </row>
    <row r="641" spans="2:6" x14ac:dyDescent="0.2">
      <c r="B641" s="20"/>
      <c r="F641" s="20"/>
    </row>
    <row r="642" spans="2:6" x14ac:dyDescent="0.2">
      <c r="B642" s="20"/>
      <c r="F642" s="20"/>
    </row>
    <row r="643" spans="2:6" x14ac:dyDescent="0.2">
      <c r="B643" s="20"/>
      <c r="F643" s="20"/>
    </row>
    <row r="644" spans="2:6" x14ac:dyDescent="0.2">
      <c r="B644" s="20"/>
      <c r="F644" s="20"/>
    </row>
    <row r="645" spans="2:6" x14ac:dyDescent="0.2">
      <c r="B645" s="20"/>
      <c r="F645" s="20"/>
    </row>
    <row r="646" spans="2:6" x14ac:dyDescent="0.2">
      <c r="B646" s="20"/>
      <c r="F646" s="20"/>
    </row>
    <row r="647" spans="2:6" x14ac:dyDescent="0.2">
      <c r="B647" s="20"/>
      <c r="F647" s="20"/>
    </row>
    <row r="648" spans="2:6" x14ac:dyDescent="0.2">
      <c r="B648" s="20"/>
      <c r="F648" s="20"/>
    </row>
    <row r="649" spans="2:6" x14ac:dyDescent="0.2">
      <c r="B649" s="20"/>
      <c r="F649" s="20"/>
    </row>
    <row r="650" spans="2:6" x14ac:dyDescent="0.2">
      <c r="B650" s="20"/>
      <c r="F650" s="20"/>
    </row>
    <row r="651" spans="2:6" x14ac:dyDescent="0.2">
      <c r="B651" s="20"/>
      <c r="F651" s="20"/>
    </row>
    <row r="652" spans="2:6" x14ac:dyDescent="0.2">
      <c r="B652" s="20"/>
      <c r="F652" s="20"/>
    </row>
    <row r="653" spans="2:6" x14ac:dyDescent="0.2">
      <c r="B653" s="20"/>
      <c r="F653" s="20"/>
    </row>
    <row r="654" spans="2:6" x14ac:dyDescent="0.2">
      <c r="B654" s="20"/>
      <c r="F654" s="20"/>
    </row>
    <row r="655" spans="2:6" x14ac:dyDescent="0.2">
      <c r="B655" s="20"/>
      <c r="F655" s="20"/>
    </row>
    <row r="656" spans="2:6" x14ac:dyDescent="0.2">
      <c r="B656" s="20"/>
      <c r="F656" s="20"/>
    </row>
    <row r="657" spans="2:6" x14ac:dyDescent="0.2">
      <c r="B657" s="20"/>
      <c r="F657" s="20"/>
    </row>
    <row r="658" spans="2:6" x14ac:dyDescent="0.2">
      <c r="B658" s="20"/>
      <c r="F658" s="20"/>
    </row>
    <row r="659" spans="2:6" x14ac:dyDescent="0.2">
      <c r="B659" s="20"/>
      <c r="F659" s="20"/>
    </row>
    <row r="660" spans="2:6" x14ac:dyDescent="0.2">
      <c r="B660" s="20"/>
      <c r="F660" s="20"/>
    </row>
    <row r="661" spans="2:6" x14ac:dyDescent="0.2">
      <c r="B661" s="20"/>
      <c r="F661" s="20"/>
    </row>
    <row r="662" spans="2:6" x14ac:dyDescent="0.2">
      <c r="B662" s="20"/>
      <c r="F662" s="20"/>
    </row>
    <row r="663" spans="2:6" x14ac:dyDescent="0.2">
      <c r="B663" s="20"/>
      <c r="F663" s="20"/>
    </row>
    <row r="664" spans="2:6" x14ac:dyDescent="0.2">
      <c r="B664" s="20"/>
      <c r="F664" s="20"/>
    </row>
    <row r="665" spans="2:6" x14ac:dyDescent="0.2">
      <c r="B665" s="20"/>
      <c r="F665" s="20"/>
    </row>
    <row r="666" spans="2:6" x14ac:dyDescent="0.2">
      <c r="B666" s="20"/>
      <c r="F666" s="20"/>
    </row>
    <row r="667" spans="2:6" x14ac:dyDescent="0.2">
      <c r="B667" s="20"/>
      <c r="F667" s="20"/>
    </row>
    <row r="668" spans="2:6" x14ac:dyDescent="0.2">
      <c r="B668" s="20"/>
      <c r="F668" s="20"/>
    </row>
    <row r="669" spans="2:6" x14ac:dyDescent="0.2">
      <c r="B669" s="20"/>
      <c r="F669" s="20"/>
    </row>
    <row r="670" spans="2:6" x14ac:dyDescent="0.2">
      <c r="B670" s="20"/>
      <c r="F670" s="20"/>
    </row>
    <row r="671" spans="2:6" x14ac:dyDescent="0.2">
      <c r="B671" s="20"/>
      <c r="F671" s="20"/>
    </row>
    <row r="672" spans="2:6" x14ac:dyDescent="0.2">
      <c r="B672" s="20"/>
      <c r="F672" s="20"/>
    </row>
    <row r="673" spans="2:6" x14ac:dyDescent="0.2">
      <c r="B673" s="20"/>
      <c r="F673" s="20"/>
    </row>
    <row r="674" spans="2:6" x14ac:dyDescent="0.2">
      <c r="B674" s="20"/>
      <c r="F674" s="20"/>
    </row>
    <row r="675" spans="2:6" x14ac:dyDescent="0.2">
      <c r="B675" s="20"/>
      <c r="F675" s="20"/>
    </row>
    <row r="676" spans="2:6" x14ac:dyDescent="0.2">
      <c r="B676" s="20"/>
      <c r="F676" s="20"/>
    </row>
    <row r="677" spans="2:6" x14ac:dyDescent="0.2">
      <c r="B677" s="20"/>
      <c r="F677" s="20"/>
    </row>
    <row r="678" spans="2:6" x14ac:dyDescent="0.2">
      <c r="B678" s="20"/>
      <c r="F678" s="20"/>
    </row>
    <row r="679" spans="2:6" x14ac:dyDescent="0.2">
      <c r="B679" s="20"/>
      <c r="F679" s="20"/>
    </row>
    <row r="680" spans="2:6" x14ac:dyDescent="0.2">
      <c r="B680" s="20"/>
      <c r="F680" s="20"/>
    </row>
    <row r="681" spans="2:6" x14ac:dyDescent="0.2">
      <c r="B681" s="20"/>
      <c r="F681" s="20"/>
    </row>
    <row r="682" spans="2:6" x14ac:dyDescent="0.2">
      <c r="B682" s="20"/>
      <c r="F682" s="20"/>
    </row>
    <row r="683" spans="2:6" x14ac:dyDescent="0.2">
      <c r="B683" s="20"/>
      <c r="F683" s="20"/>
    </row>
    <row r="684" spans="2:6" x14ac:dyDescent="0.2">
      <c r="B684" s="20"/>
      <c r="F684" s="20"/>
    </row>
    <row r="685" spans="2:6" x14ac:dyDescent="0.2">
      <c r="B685" s="20"/>
      <c r="F685" s="20"/>
    </row>
    <row r="686" spans="2:6" x14ac:dyDescent="0.2">
      <c r="B686" s="20"/>
      <c r="F686" s="20"/>
    </row>
    <row r="687" spans="2:6" x14ac:dyDescent="0.2">
      <c r="B687" s="20"/>
      <c r="F687" s="20"/>
    </row>
    <row r="688" spans="2:6" x14ac:dyDescent="0.2">
      <c r="B688" s="20"/>
      <c r="F688" s="20"/>
    </row>
    <row r="689" spans="2:6" x14ac:dyDescent="0.2">
      <c r="B689" s="20"/>
      <c r="F689" s="20"/>
    </row>
    <row r="690" spans="2:6" x14ac:dyDescent="0.2">
      <c r="B690" s="20"/>
      <c r="F690" s="20"/>
    </row>
    <row r="691" spans="2:6" x14ac:dyDescent="0.2">
      <c r="B691" s="20"/>
      <c r="F691" s="20"/>
    </row>
    <row r="692" spans="2:6" x14ac:dyDescent="0.2">
      <c r="B692" s="20"/>
      <c r="F692" s="20"/>
    </row>
    <row r="693" spans="2:6" x14ac:dyDescent="0.2">
      <c r="B693" s="20"/>
      <c r="F693" s="20"/>
    </row>
    <row r="694" spans="2:6" x14ac:dyDescent="0.2">
      <c r="B694" s="20"/>
      <c r="F694" s="20"/>
    </row>
    <row r="695" spans="2:6" x14ac:dyDescent="0.2">
      <c r="B695" s="20"/>
      <c r="F695" s="20"/>
    </row>
    <row r="696" spans="2:6" x14ac:dyDescent="0.2">
      <c r="B696" s="20"/>
      <c r="F696" s="20"/>
    </row>
    <row r="697" spans="2:6" x14ac:dyDescent="0.2">
      <c r="B697" s="20"/>
      <c r="F697" s="20"/>
    </row>
    <row r="698" spans="2:6" x14ac:dyDescent="0.2">
      <c r="B698" s="20"/>
      <c r="F698" s="20"/>
    </row>
    <row r="699" spans="2:6" x14ac:dyDescent="0.2">
      <c r="B699" s="20"/>
      <c r="F699" s="20"/>
    </row>
    <row r="700" spans="2:6" x14ac:dyDescent="0.2">
      <c r="B700" s="20"/>
      <c r="F700" s="20"/>
    </row>
    <row r="701" spans="2:6" x14ac:dyDescent="0.2">
      <c r="B701" s="20"/>
      <c r="F701" s="20"/>
    </row>
    <row r="702" spans="2:6" x14ac:dyDescent="0.2">
      <c r="B702" s="20"/>
      <c r="F702" s="20"/>
    </row>
    <row r="703" spans="2:6" x14ac:dyDescent="0.2">
      <c r="B703" s="20"/>
      <c r="F703" s="20"/>
    </row>
    <row r="704" spans="2:6" x14ac:dyDescent="0.2">
      <c r="B704" s="20"/>
      <c r="F704" s="20"/>
    </row>
    <row r="705" spans="2:6" x14ac:dyDescent="0.2">
      <c r="B705" s="20"/>
      <c r="F705" s="20"/>
    </row>
    <row r="706" spans="2:6" x14ac:dyDescent="0.2">
      <c r="B706" s="20"/>
      <c r="F706" s="20"/>
    </row>
    <row r="707" spans="2:6" x14ac:dyDescent="0.2">
      <c r="B707" s="20"/>
      <c r="F707" s="20"/>
    </row>
    <row r="708" spans="2:6" x14ac:dyDescent="0.2">
      <c r="B708" s="20"/>
      <c r="F708" s="20"/>
    </row>
    <row r="709" spans="2:6" x14ac:dyDescent="0.2">
      <c r="B709" s="20"/>
      <c r="F709" s="20"/>
    </row>
    <row r="710" spans="2:6" x14ac:dyDescent="0.2">
      <c r="B710" s="20"/>
      <c r="F710" s="20"/>
    </row>
    <row r="711" spans="2:6" x14ac:dyDescent="0.2">
      <c r="B711" s="20"/>
      <c r="F711" s="20"/>
    </row>
    <row r="712" spans="2:6" x14ac:dyDescent="0.2">
      <c r="B712" s="20"/>
      <c r="F712" s="20"/>
    </row>
    <row r="713" spans="2:6" x14ac:dyDescent="0.2">
      <c r="B713" s="20"/>
      <c r="F713" s="20"/>
    </row>
    <row r="714" spans="2:6" x14ac:dyDescent="0.2">
      <c r="B714" s="20"/>
      <c r="F714" s="20"/>
    </row>
    <row r="715" spans="2:6" x14ac:dyDescent="0.2">
      <c r="B715" s="20"/>
      <c r="F715" s="20"/>
    </row>
    <row r="716" spans="2:6" x14ac:dyDescent="0.2">
      <c r="B716" s="20"/>
      <c r="F716" s="20"/>
    </row>
    <row r="717" spans="2:6" x14ac:dyDescent="0.2">
      <c r="B717" s="20"/>
      <c r="F717" s="20"/>
    </row>
    <row r="718" spans="2:6" x14ac:dyDescent="0.2">
      <c r="B718" s="20"/>
      <c r="F718" s="20"/>
    </row>
    <row r="719" spans="2:6" x14ac:dyDescent="0.2">
      <c r="B719" s="20"/>
      <c r="F719" s="20"/>
    </row>
    <row r="720" spans="2:6" x14ac:dyDescent="0.2">
      <c r="B720" s="20"/>
      <c r="F720" s="20"/>
    </row>
    <row r="721" spans="2:6" x14ac:dyDescent="0.2">
      <c r="B721" s="20"/>
      <c r="F721" s="20"/>
    </row>
    <row r="722" spans="2:6" x14ac:dyDescent="0.2">
      <c r="B722" s="20"/>
      <c r="F722" s="20"/>
    </row>
    <row r="723" spans="2:6" x14ac:dyDescent="0.2">
      <c r="B723" s="20"/>
      <c r="F723" s="20"/>
    </row>
    <row r="724" spans="2:6" x14ac:dyDescent="0.2">
      <c r="B724" s="20"/>
      <c r="F724" s="20"/>
    </row>
    <row r="725" spans="2:6" x14ac:dyDescent="0.2">
      <c r="B725" s="20"/>
      <c r="F725" s="20"/>
    </row>
    <row r="726" spans="2:6" x14ac:dyDescent="0.2">
      <c r="B726" s="20"/>
      <c r="F726" s="20"/>
    </row>
    <row r="727" spans="2:6" x14ac:dyDescent="0.2">
      <c r="B727" s="20"/>
      <c r="F727" s="20"/>
    </row>
    <row r="728" spans="2:6" x14ac:dyDescent="0.2">
      <c r="B728" s="20"/>
      <c r="F728" s="20"/>
    </row>
    <row r="729" spans="2:6" x14ac:dyDescent="0.2">
      <c r="B729" s="20"/>
      <c r="F729" s="20"/>
    </row>
    <row r="730" spans="2:6" x14ac:dyDescent="0.2">
      <c r="B730" s="20"/>
      <c r="F730" s="20"/>
    </row>
    <row r="731" spans="2:6" x14ac:dyDescent="0.2">
      <c r="B731" s="20"/>
      <c r="F731" s="20"/>
    </row>
    <row r="732" spans="2:6" x14ac:dyDescent="0.2">
      <c r="B732" s="20"/>
      <c r="F732" s="20"/>
    </row>
    <row r="733" spans="2:6" x14ac:dyDescent="0.2">
      <c r="B733" s="20"/>
      <c r="F733" s="20"/>
    </row>
    <row r="734" spans="2:6" x14ac:dyDescent="0.2">
      <c r="B734" s="20"/>
      <c r="F734" s="20"/>
    </row>
    <row r="735" spans="2:6" x14ac:dyDescent="0.2">
      <c r="B735" s="20"/>
      <c r="F735" s="20"/>
    </row>
    <row r="736" spans="2:6" x14ac:dyDescent="0.2">
      <c r="B736" s="20"/>
      <c r="F736" s="20"/>
    </row>
    <row r="737" spans="2:6" x14ac:dyDescent="0.2">
      <c r="B737" s="20"/>
      <c r="F737" s="20"/>
    </row>
    <row r="738" spans="2:6" x14ac:dyDescent="0.2">
      <c r="B738" s="20"/>
      <c r="F738" s="20"/>
    </row>
    <row r="739" spans="2:6" x14ac:dyDescent="0.2">
      <c r="B739" s="20"/>
      <c r="F739" s="20"/>
    </row>
    <row r="740" spans="2:6" x14ac:dyDescent="0.2">
      <c r="B740" s="20"/>
      <c r="F740" s="20"/>
    </row>
    <row r="741" spans="2:6" x14ac:dyDescent="0.2">
      <c r="B741" s="20"/>
      <c r="F741" s="20"/>
    </row>
    <row r="742" spans="2:6" x14ac:dyDescent="0.2">
      <c r="B742" s="20"/>
      <c r="F742" s="20"/>
    </row>
  </sheetData>
  <phoneticPr fontId="11" type="noConversion"/>
  <hyperlinks>
    <hyperlink ref="A3" r:id="rId1"/>
    <hyperlink ref="P87" r:id="rId2" display="http://www.konkoly.hu/cgi-bin/IBVS?5690"/>
    <hyperlink ref="P93" r:id="rId3" display="http://vsolj.cetus-net.org/no46.pdf"/>
    <hyperlink ref="P94" r:id="rId4" display="http://vsolj.cetus-net.org/no46.pdf"/>
    <hyperlink ref="P95" r:id="rId5" display="http://vsolj.cetus-net.org/no48.pdf"/>
    <hyperlink ref="P88" r:id="rId6" display="http://www.konkoly.hu/cgi-bin/IBVS?5992"/>
    <hyperlink ref="P89" r:id="rId7" display="http://www.konkoly.hu/cgi-bin/IBVS?6011"/>
    <hyperlink ref="P96" r:id="rId8" display="http://vsolj.cetus-net.org/vsoljno55.pdf"/>
    <hyperlink ref="P90" r:id="rId9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2024-01-13T05:18:23Z</dcterms:modified>
</cp:coreProperties>
</file>