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E54A3DF-EA79-4E6C-B035-71D196F77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82" i="1" l="1"/>
  <c r="F82" i="1" s="1"/>
  <c r="G82" i="1" s="1"/>
  <c r="K82" i="1" s="1"/>
  <c r="Q82" i="1"/>
  <c r="Q80" i="1"/>
  <c r="Q81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58" i="1"/>
  <c r="Q63" i="1"/>
  <c r="Q64" i="1"/>
  <c r="Q65" i="1"/>
  <c r="Q66" i="1"/>
  <c r="Q67" i="1"/>
  <c r="Q68" i="1"/>
  <c r="Q70" i="1"/>
  <c r="Q72" i="1"/>
  <c r="Q75" i="1"/>
  <c r="G36" i="2"/>
  <c r="C36" i="2"/>
  <c r="G35" i="2"/>
  <c r="C35" i="2"/>
  <c r="G34" i="2"/>
  <c r="C34" i="2"/>
  <c r="G65" i="2"/>
  <c r="C65" i="2"/>
  <c r="G33" i="2"/>
  <c r="C33" i="2"/>
  <c r="G32" i="2"/>
  <c r="C32" i="2"/>
  <c r="G64" i="2"/>
  <c r="C64" i="2"/>
  <c r="G63" i="2"/>
  <c r="C63" i="2"/>
  <c r="G31" i="2"/>
  <c r="C31" i="2"/>
  <c r="G62" i="2"/>
  <c r="C62" i="2"/>
  <c r="G61" i="2"/>
  <c r="C61" i="2"/>
  <c r="G60" i="2"/>
  <c r="C60" i="2"/>
  <c r="G59" i="2"/>
  <c r="C59" i="2"/>
  <c r="G58" i="2"/>
  <c r="C58" i="2"/>
  <c r="G57" i="2"/>
  <c r="C57" i="2"/>
  <c r="G30" i="2"/>
  <c r="C30" i="2"/>
  <c r="G29" i="2"/>
  <c r="C29" i="2"/>
  <c r="G28" i="2"/>
  <c r="C28" i="2"/>
  <c r="G27" i="2"/>
  <c r="C27" i="2"/>
  <c r="G56" i="2"/>
  <c r="C56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H36" i="2"/>
  <c r="B36" i="2"/>
  <c r="D36" i="2"/>
  <c r="A36" i="2"/>
  <c r="H35" i="2"/>
  <c r="D35" i="2"/>
  <c r="B35" i="2"/>
  <c r="A35" i="2"/>
  <c r="H34" i="2"/>
  <c r="B34" i="2"/>
  <c r="D34" i="2"/>
  <c r="A34" i="2"/>
  <c r="H65" i="2"/>
  <c r="D65" i="2"/>
  <c r="B65" i="2"/>
  <c r="A65" i="2"/>
  <c r="H33" i="2"/>
  <c r="B33" i="2"/>
  <c r="D33" i="2"/>
  <c r="A33" i="2"/>
  <c r="H32" i="2"/>
  <c r="D32" i="2"/>
  <c r="B32" i="2"/>
  <c r="A32" i="2"/>
  <c r="H64" i="2"/>
  <c r="B64" i="2"/>
  <c r="D64" i="2"/>
  <c r="A64" i="2"/>
  <c r="H63" i="2"/>
  <c r="D63" i="2"/>
  <c r="B63" i="2"/>
  <c r="A63" i="2"/>
  <c r="H31" i="2"/>
  <c r="B31" i="2"/>
  <c r="D31" i="2"/>
  <c r="A31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56" i="2"/>
  <c r="D56" i="2"/>
  <c r="B56" i="2"/>
  <c r="A56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Q77" i="1"/>
  <c r="Q79" i="1"/>
  <c r="Q78" i="1"/>
  <c r="Q73" i="1"/>
  <c r="Q76" i="1"/>
  <c r="F16" i="1"/>
  <c r="F17" i="1" s="1"/>
  <c r="C17" i="1"/>
  <c r="Q74" i="1"/>
  <c r="Q71" i="1"/>
  <c r="Q69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9" i="1"/>
  <c r="Q60" i="1"/>
  <c r="Q61" i="1"/>
  <c r="Q62" i="1"/>
  <c r="E80" i="1"/>
  <c r="F80" i="1" s="1"/>
  <c r="G80" i="1" s="1"/>
  <c r="I80" i="1" s="1"/>
  <c r="Q21" i="1"/>
  <c r="E64" i="2"/>
  <c r="E60" i="1"/>
  <c r="F60" i="1" s="1"/>
  <c r="G60" i="1" s="1"/>
  <c r="I60" i="1" s="1"/>
  <c r="E51" i="1"/>
  <c r="F51" i="1"/>
  <c r="G51" i="1" s="1"/>
  <c r="I51" i="1" s="1"/>
  <c r="E43" i="1"/>
  <c r="F43" i="1" s="1"/>
  <c r="G43" i="1" s="1"/>
  <c r="I43" i="1" s="1"/>
  <c r="E40" i="1"/>
  <c r="E55" i="2" s="1"/>
  <c r="F40" i="1"/>
  <c r="E32" i="1"/>
  <c r="F32" i="1" s="1"/>
  <c r="G32" i="1" s="1"/>
  <c r="I32" i="1" s="1"/>
  <c r="E24" i="1"/>
  <c r="F24" i="1" s="1"/>
  <c r="G24" i="1" s="1"/>
  <c r="I24" i="1" s="1"/>
  <c r="E73" i="1"/>
  <c r="F73" i="1"/>
  <c r="E56" i="1"/>
  <c r="E25" i="2" s="1"/>
  <c r="G50" i="1"/>
  <c r="I50" i="1" s="1"/>
  <c r="E48" i="1"/>
  <c r="F48" i="1"/>
  <c r="G48" i="1" s="1"/>
  <c r="I48" i="1" s="1"/>
  <c r="E62" i="1"/>
  <c r="F62" i="1" s="1"/>
  <c r="G62" i="1" s="1"/>
  <c r="I62" i="1" s="1"/>
  <c r="E66" i="1"/>
  <c r="E60" i="2" s="1"/>
  <c r="F66" i="1"/>
  <c r="G66" i="1" s="1"/>
  <c r="I66" i="1" s="1"/>
  <c r="E37" i="1"/>
  <c r="F37" i="1" s="1"/>
  <c r="G37" i="1" s="1"/>
  <c r="I37" i="1" s="1"/>
  <c r="E29" i="1"/>
  <c r="F29" i="1" s="1"/>
  <c r="G29" i="1" s="1"/>
  <c r="I29" i="1" s="1"/>
  <c r="E78" i="1"/>
  <c r="E35" i="2" s="1"/>
  <c r="E21" i="1"/>
  <c r="F21" i="1" s="1"/>
  <c r="G21" i="1" s="1"/>
  <c r="H21" i="1" s="1"/>
  <c r="E53" i="1"/>
  <c r="F53" i="1" s="1"/>
  <c r="G53" i="1" s="1"/>
  <c r="I53" i="1" s="1"/>
  <c r="E45" i="1"/>
  <c r="F45" i="1" s="1"/>
  <c r="G45" i="1" s="1"/>
  <c r="I45" i="1" s="1"/>
  <c r="G68" i="1"/>
  <c r="I68" i="1" s="1"/>
  <c r="E63" i="1"/>
  <c r="E57" i="2" s="1"/>
  <c r="F63" i="1"/>
  <c r="G63" i="1" s="1"/>
  <c r="I63" i="1" s="1"/>
  <c r="E34" i="1"/>
  <c r="F34" i="1" s="1"/>
  <c r="G34" i="1" s="1"/>
  <c r="I34" i="1" s="1"/>
  <c r="E26" i="1"/>
  <c r="F26" i="1" s="1"/>
  <c r="G26" i="1" s="1"/>
  <c r="I26" i="1" s="1"/>
  <c r="E75" i="1"/>
  <c r="F75" i="1"/>
  <c r="G75" i="1" s="1"/>
  <c r="K75" i="1" s="1"/>
  <c r="E59" i="1"/>
  <c r="E27" i="2" s="1"/>
  <c r="E50" i="1"/>
  <c r="F50" i="1"/>
  <c r="E42" i="1"/>
  <c r="F42" i="1" s="1"/>
  <c r="G42" i="1" s="1"/>
  <c r="I42" i="1" s="1"/>
  <c r="E68" i="1"/>
  <c r="F68" i="1"/>
  <c r="E39" i="1"/>
  <c r="E54" i="2" s="1"/>
  <c r="E31" i="1"/>
  <c r="F31" i="1" s="1"/>
  <c r="G31" i="1" s="1"/>
  <c r="I31" i="1" s="1"/>
  <c r="E23" i="1"/>
  <c r="F23" i="1" s="1"/>
  <c r="G23" i="1" s="1"/>
  <c r="I23" i="1" s="1"/>
  <c r="E71" i="1"/>
  <c r="F71" i="1" s="1"/>
  <c r="G71" i="1" s="1"/>
  <c r="K71" i="1" s="1"/>
  <c r="E81" i="1"/>
  <c r="F81" i="1"/>
  <c r="G81" i="1" s="1"/>
  <c r="K81" i="1" s="1"/>
  <c r="E72" i="1"/>
  <c r="F72" i="1" s="1"/>
  <c r="G72" i="1" s="1"/>
  <c r="K72" i="1" s="1"/>
  <c r="E55" i="1"/>
  <c r="F55" i="1"/>
  <c r="G55" i="1" s="1"/>
  <c r="I55" i="1" s="1"/>
  <c r="E47" i="1"/>
  <c r="F47" i="1" s="1"/>
  <c r="G47" i="1" s="1"/>
  <c r="I47" i="1" s="1"/>
  <c r="E65" i="1"/>
  <c r="F65" i="1"/>
  <c r="G65" i="1" s="1"/>
  <c r="I65" i="1" s="1"/>
  <c r="E36" i="1"/>
  <c r="F36" i="1" s="1"/>
  <c r="G36" i="1" s="1"/>
  <c r="I36" i="1" s="1"/>
  <c r="E28" i="1"/>
  <c r="F28" i="1"/>
  <c r="G28" i="1" s="1"/>
  <c r="I28" i="1" s="1"/>
  <c r="E77" i="1"/>
  <c r="F77" i="1" s="1"/>
  <c r="G77" i="1" s="1"/>
  <c r="K77" i="1" s="1"/>
  <c r="E61" i="1"/>
  <c r="F61" i="1" s="1"/>
  <c r="G61" i="1" s="1"/>
  <c r="I61" i="1" s="1"/>
  <c r="E52" i="1"/>
  <c r="F52" i="1" s="1"/>
  <c r="G52" i="1" s="1"/>
  <c r="I52" i="1" s="1"/>
  <c r="E44" i="1"/>
  <c r="F44" i="1" s="1"/>
  <c r="G44" i="1" s="1"/>
  <c r="I44" i="1" s="1"/>
  <c r="E58" i="1"/>
  <c r="F58" i="1" s="1"/>
  <c r="G58" i="1" s="1"/>
  <c r="I58" i="1" s="1"/>
  <c r="E33" i="1"/>
  <c r="F33" i="1"/>
  <c r="G33" i="1" s="1"/>
  <c r="I33" i="1" s="1"/>
  <c r="E25" i="1"/>
  <c r="E40" i="2" s="1"/>
  <c r="G22" i="1"/>
  <c r="I22" i="1" s="1"/>
  <c r="E74" i="1"/>
  <c r="F74" i="1"/>
  <c r="G74" i="1" s="1"/>
  <c r="K74" i="1" s="1"/>
  <c r="E57" i="1"/>
  <c r="F57" i="1" s="1"/>
  <c r="G57" i="1" s="1"/>
  <c r="I57" i="1" s="1"/>
  <c r="E49" i="1"/>
  <c r="E18" i="2" s="1"/>
  <c r="E41" i="1"/>
  <c r="F41" i="1" s="1"/>
  <c r="G41" i="1" s="1"/>
  <c r="I41" i="1" s="1"/>
  <c r="E67" i="1"/>
  <c r="F67" i="1" s="1"/>
  <c r="G67" i="1" s="1"/>
  <c r="I67" i="1" s="1"/>
  <c r="G40" i="1"/>
  <c r="I40" i="1" s="1"/>
  <c r="E38" i="1"/>
  <c r="F38" i="1" s="1"/>
  <c r="G38" i="1" s="1"/>
  <c r="I38" i="1" s="1"/>
  <c r="E30" i="1"/>
  <c r="E45" i="2" s="1"/>
  <c r="E70" i="1"/>
  <c r="F70" i="1" s="1"/>
  <c r="G70" i="1" s="1"/>
  <c r="K70" i="1" s="1"/>
  <c r="E79" i="1"/>
  <c r="F79" i="1" s="1"/>
  <c r="G79" i="1" s="1"/>
  <c r="K79" i="1" s="1"/>
  <c r="G73" i="1"/>
  <c r="K73" i="1"/>
  <c r="E69" i="1"/>
  <c r="F69" i="1" s="1"/>
  <c r="G69" i="1" s="1"/>
  <c r="K69" i="1" s="1"/>
  <c r="E54" i="1"/>
  <c r="F54" i="1"/>
  <c r="G54" i="1"/>
  <c r="I54" i="1" s="1"/>
  <c r="E46" i="1"/>
  <c r="F46" i="1"/>
  <c r="G46" i="1" s="1"/>
  <c r="I46" i="1" s="1"/>
  <c r="E64" i="1"/>
  <c r="F64" i="1"/>
  <c r="G64" i="1"/>
  <c r="I64" i="1" s="1"/>
  <c r="E35" i="1"/>
  <c r="F35" i="1"/>
  <c r="G35" i="1" s="1"/>
  <c r="I35" i="1" s="1"/>
  <c r="E27" i="1"/>
  <c r="F27" i="1"/>
  <c r="G27" i="1" s="1"/>
  <c r="I27" i="1" s="1"/>
  <c r="E22" i="1"/>
  <c r="E37" i="2" s="1"/>
  <c r="F22" i="1"/>
  <c r="E76" i="1"/>
  <c r="F76" i="1"/>
  <c r="G76" i="1" s="1"/>
  <c r="K76" i="1" s="1"/>
  <c r="E19" i="2"/>
  <c r="E65" i="2"/>
  <c r="E48" i="2"/>
  <c r="E47" i="2"/>
  <c r="E56" i="2"/>
  <c r="E51" i="2"/>
  <c r="E62" i="2"/>
  <c r="E29" i="2"/>
  <c r="E42" i="2"/>
  <c r="E41" i="2"/>
  <c r="E43" i="2"/>
  <c r="E30" i="2"/>
  <c r="E24" i="2"/>
  <c r="E32" i="2"/>
  <c r="E15" i="2"/>
  <c r="E11" i="2"/>
  <c r="E17" i="2"/>
  <c r="E58" i="2"/>
  <c r="E59" i="2"/>
  <c r="E38" i="2"/>
  <c r="E31" i="2"/>
  <c r="E50" i="2"/>
  <c r="E53" i="2"/>
  <c r="E22" i="2"/>
  <c r="E20" i="2"/>
  <c r="E39" i="2"/>
  <c r="E16" i="2"/>
  <c r="E14" i="2"/>
  <c r="E23" i="2"/>
  <c r="E13" i="2"/>
  <c r="E33" i="2"/>
  <c r="E63" i="2"/>
  <c r="E12" i="2"/>
  <c r="F25" i="1" l="1"/>
  <c r="G25" i="1" s="1"/>
  <c r="I25" i="1" s="1"/>
  <c r="F59" i="1"/>
  <c r="G59" i="1" s="1"/>
  <c r="I59" i="1" s="1"/>
  <c r="F78" i="1"/>
  <c r="G78" i="1" s="1"/>
  <c r="F56" i="1"/>
  <c r="G56" i="1" s="1"/>
  <c r="I56" i="1" s="1"/>
  <c r="E52" i="2"/>
  <c r="E49" i="2"/>
  <c r="E44" i="2"/>
  <c r="E46" i="2"/>
  <c r="F30" i="1"/>
  <c r="G30" i="1" s="1"/>
  <c r="I30" i="1" s="1"/>
  <c r="F49" i="1"/>
  <c r="G49" i="1" s="1"/>
  <c r="I49" i="1" s="1"/>
  <c r="F39" i="1"/>
  <c r="G39" i="1" s="1"/>
  <c r="I39" i="1" s="1"/>
  <c r="E36" i="2"/>
  <c r="E28" i="2"/>
  <c r="E26" i="2"/>
  <c r="E34" i="2"/>
  <c r="E61" i="2"/>
  <c r="E21" i="2"/>
  <c r="C11" i="1"/>
  <c r="C12" i="1"/>
  <c r="O82" i="1" l="1"/>
  <c r="O72" i="1"/>
  <c r="O69" i="1"/>
  <c r="O77" i="1"/>
  <c r="O81" i="1"/>
  <c r="O73" i="1"/>
  <c r="C15" i="1"/>
  <c r="C18" i="1" s="1"/>
  <c r="O75" i="1"/>
  <c r="O79" i="1"/>
  <c r="O70" i="1"/>
  <c r="O78" i="1"/>
  <c r="O74" i="1"/>
  <c r="O68" i="1"/>
  <c r="O76" i="1"/>
  <c r="O80" i="1"/>
  <c r="O71" i="1"/>
  <c r="C16" i="1"/>
  <c r="D18" i="1" s="1"/>
  <c r="K78" i="1"/>
  <c r="F18" i="1" l="1"/>
  <c r="F19" i="1" s="1"/>
</calcChain>
</file>

<file path=xl/sharedStrings.xml><?xml version="1.0" encoding="utf-8"?>
<sst xmlns="http://schemas.openxmlformats.org/spreadsheetml/2006/main" count="622" uniqueCount="302">
  <si>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</si>
  <si>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</si>
  <si>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</si>
  <si>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</si>
  <si>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</si>
  <si>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</si>
  <si>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</si>
  <si>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</si>
  <si>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</si>
  <si>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</si>
  <si>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</si>
  <si>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</si>
  <si>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</si>
  <si>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</si>
  <si>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</si>
  <si>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</si>
  <si>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</si>
  <si>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</si>
  <si>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</si>
  <si>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</si>
  <si>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</si>
  <si>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</si>
  <si>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</si>
  <si>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</si>
  <si>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</si>
  <si>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</si>
  <si>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Diethelm R</t>
  </si>
  <si>
    <t>BBSAG Bull.35</t>
  </si>
  <si>
    <t>B</t>
  </si>
  <si>
    <t>Locher K</t>
  </si>
  <si>
    <t>BBSAG Bull.41</t>
  </si>
  <si>
    <t>BBSAG Bull.45</t>
  </si>
  <si>
    <t>BBSAG Bull.52</t>
  </si>
  <si>
    <t>BBSAG Bull.56</t>
  </si>
  <si>
    <t>BBSAG Bull.58</t>
  </si>
  <si>
    <t>Mavrofridis G</t>
  </si>
  <si>
    <t>BBSAG Bull.64</t>
  </si>
  <si>
    <t>BBSAG Bull.68</t>
  </si>
  <si>
    <t>BBSAG Bull.69</t>
  </si>
  <si>
    <t>BBSAG Bull.70</t>
  </si>
  <si>
    <t>BBSAG Bull.74</t>
  </si>
  <si>
    <t>BBSAG Bull.78</t>
  </si>
  <si>
    <t>Blaettler E</t>
  </si>
  <si>
    <t>BBSAG Bull.87</t>
  </si>
  <si>
    <t>BBSAG Bull.90</t>
  </si>
  <si>
    <t>BBSAG Bull.91</t>
  </si>
  <si>
    <t>Peter H</t>
  </si>
  <si>
    <t>BBSAG Bull.96</t>
  </si>
  <si>
    <t>BBSAG Bull.99</t>
  </si>
  <si>
    <t>Vandenbroere J</t>
  </si>
  <si>
    <t>BBSAG Bull.111</t>
  </si>
  <si>
    <t>EA</t>
  </si>
  <si>
    <t># of data points:</t>
  </si>
  <si>
    <t>TX Ari / GSC 02895-00203</t>
  </si>
  <si>
    <t>IBVS 5672</t>
  </si>
  <si>
    <t>OEJV 0107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</si>
  <si>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</si>
  <si>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</si>
  <si>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</si>
  <si>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</si>
  <si>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</si>
  <si>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</si>
  <si>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</si>
  <si>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5945</t>
  </si>
  <si>
    <t>Add cycle</t>
  </si>
  <si>
    <t>Old Cycle</t>
  </si>
  <si>
    <t>OEJV 0137</t>
  </si>
  <si>
    <t>IBVS 6007</t>
  </si>
  <si>
    <t>IBVS 6011</t>
  </si>
  <si>
    <t>IBVS 6042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</si>
  <si>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</si>
  <si>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</si>
  <si>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</si>
  <si>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</si>
  <si>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</si>
  <si>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</si>
  <si>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</si>
  <si>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</si>
  <si>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</si>
  <si>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</si>
  <si>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</si>
  <si>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</si>
  <si>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</si>
  <si>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2428409.546 </t>
  </si>
  <si>
    <t> 29.08.1936 01:06 </t>
  </si>
  <si>
    <t> 0.338 </t>
  </si>
  <si>
    <t>P </t>
  </si>
  <si>
    <t> H.Gessner </t>
  </si>
  <si>
    <t> MVS 433 </t>
  </si>
  <si>
    <t>2428495.554 </t>
  </si>
  <si>
    <t> 23.11.1936 01:17 </t>
  </si>
  <si>
    <t> 0.223 </t>
  </si>
  <si>
    <t>2428783.589 </t>
  </si>
  <si>
    <t> 07.09.1937 02:08 </t>
  </si>
  <si>
    <t> 0.283 </t>
  </si>
  <si>
    <t>2429168.504 </t>
  </si>
  <si>
    <t> 27.09.1938 00:05 </t>
  </si>
  <si>
    <t> 0.335 </t>
  </si>
  <si>
    <t>2430258.529 </t>
  </si>
  <si>
    <t> 21.09.1941 00:41 </t>
  </si>
  <si>
    <t> 0.362 </t>
  </si>
  <si>
    <t>2430998.497 </t>
  </si>
  <si>
    <t> 30.09.1943 23:55 </t>
  </si>
  <si>
    <t> 0.208 </t>
  </si>
  <si>
    <t>2431329.572 </t>
  </si>
  <si>
    <t> 27.08.1944 01:43 </t>
  </si>
  <si>
    <t> 0.247 </t>
  </si>
  <si>
    <t>2432882.449 </t>
  </si>
  <si>
    <t> 26.11.1948 22:46 </t>
  </si>
  <si>
    <t> 0.214 </t>
  </si>
  <si>
    <t>2433178.490 </t>
  </si>
  <si>
    <t> 18.09.1949 23:45 </t>
  </si>
  <si>
    <t> 0.206 </t>
  </si>
  <si>
    <t>2433302.328 </t>
  </si>
  <si>
    <t> 20.01.1950 19:52 </t>
  </si>
  <si>
    <t> 0.242 </t>
  </si>
  <si>
    <t>2434392.328 </t>
  </si>
  <si>
    <t> 14.01.1953 19:52 </t>
  </si>
  <si>
    <t> 0.245 </t>
  </si>
  <si>
    <t>2434599.555 </t>
  </si>
  <si>
    <t> 10.08.1953 01:19 </t>
  </si>
  <si>
    <t> 0.238 </t>
  </si>
  <si>
    <t>2434607.546 </t>
  </si>
  <si>
    <t> 18.08.1953 01:06 </t>
  </si>
  <si>
    <t> 0.154 </t>
  </si>
  <si>
    <t>2434661.438 </t>
  </si>
  <si>
    <t> 10.10.1953 22:30 </t>
  </si>
  <si>
    <t> 0.219 </t>
  </si>
  <si>
    <t>2436160.538 </t>
  </si>
  <si>
    <t> 18.11.1957 00:54 </t>
  </si>
  <si>
    <t> 0.236 </t>
  </si>
  <si>
    <t>2436249.308 </t>
  </si>
  <si>
    <t> 14.02.1958 19:23 </t>
  </si>
  <si>
    <t> 0.192 </t>
  </si>
  <si>
    <t>2436526.543 </t>
  </si>
  <si>
    <t> 19.11.1958 01:01 </t>
  </si>
  <si>
    <t> 0.217 </t>
  </si>
  <si>
    <t>2436822.597 </t>
  </si>
  <si>
    <t> 11.09.1959 02:19 </t>
  </si>
  <si>
    <t>2436849.518 </t>
  </si>
  <si>
    <t> 08.10.1959 00:25 </t>
  </si>
  <si>
    <t> 0.230 </t>
  </si>
  <si>
    <t>2443903.317 </t>
  </si>
  <si>
    <t> 29.01.1979 19:36 </t>
  </si>
  <si>
    <t> -0.004 </t>
  </si>
  <si>
    <t>V </t>
  </si>
  <si>
    <t> K.Locher </t>
  </si>
  <si>
    <t> BBS 41 </t>
  </si>
  <si>
    <t>2444164.388 </t>
  </si>
  <si>
    <t> 17.10.1979 21:18 </t>
  </si>
  <si>
    <t> 0.005 </t>
  </si>
  <si>
    <t> BBS 45 </t>
  </si>
  <si>
    <t>2444581.533 </t>
  </si>
  <si>
    <t> 08.12.1980 00:47 </t>
  </si>
  <si>
    <t> -0.009 </t>
  </si>
  <si>
    <t> BBS 52 </t>
  </si>
  <si>
    <t>2444842.565 </t>
  </si>
  <si>
    <t> 26.08.1981 01:33 </t>
  </si>
  <si>
    <t> -0.038 </t>
  </si>
  <si>
    <t> BBS 56 </t>
  </si>
  <si>
    <t>2444877.509 </t>
  </si>
  <si>
    <t> 30.09.1981 00:12 </t>
  </si>
  <si>
    <t> -0.082 </t>
  </si>
  <si>
    <t>2444993.244 </t>
  </si>
  <si>
    <t> 23.01.1982 17:51 </t>
  </si>
  <si>
    <t> -0.075 </t>
  </si>
  <si>
    <t> BBS 58 </t>
  </si>
  <si>
    <t>2445324.314 </t>
  </si>
  <si>
    <t> 20.12.1982 19:32 </t>
  </si>
  <si>
    <t> -0.041 </t>
  </si>
  <si>
    <t> G.Mavrofridis </t>
  </si>
  <si>
    <t> BBS 64 </t>
  </si>
  <si>
    <t>2445574.619 </t>
  </si>
  <si>
    <t> 28.08.1983 02:51 </t>
  </si>
  <si>
    <t> -0.032 </t>
  </si>
  <si>
    <t> BBS 68 </t>
  </si>
  <si>
    <t>2445617.688 </t>
  </si>
  <si>
    <t> 10.10.1983 04:30 </t>
  </si>
  <si>
    <t> -0.025 </t>
  </si>
  <si>
    <t> BBS 69 </t>
  </si>
  <si>
    <t>2445698.407 </t>
  </si>
  <si>
    <t> 29.12.1983 21:46 </t>
  </si>
  <si>
    <t> -0.046 </t>
  </si>
  <si>
    <t> BBS 70 </t>
  </si>
  <si>
    <t>2445725.321 </t>
  </si>
  <si>
    <t> 25.01.1984 19:42 </t>
  </si>
  <si>
    <t>2446029.373 </t>
  </si>
  <si>
    <t> 24.11.1984 20:57 </t>
  </si>
  <si>
    <t> -0.116 </t>
  </si>
  <si>
    <t> BBS 74 </t>
  </si>
  <si>
    <t>2446306.640 </t>
  </si>
  <si>
    <t> 29.08.1985 03:21 </t>
  </si>
  <si>
    <t> -0.059 </t>
  </si>
  <si>
    <t> BBS 78 </t>
  </si>
  <si>
    <t>2447111.359 </t>
  </si>
  <si>
    <t> 11.11.1987 20:36 </t>
  </si>
  <si>
    <t> -0.054 </t>
  </si>
  <si>
    <t> E.Blättler </t>
  </si>
  <si>
    <t> BBS 87 </t>
  </si>
  <si>
    <t>2447477.333 </t>
  </si>
  <si>
    <t> 11.11.1988 19:59 </t>
  </si>
  <si>
    <t> -0.104 </t>
  </si>
  <si>
    <t> BBS 90 </t>
  </si>
  <si>
    <t>2447555.342 </t>
  </si>
  <si>
    <t> 28.01.1989 20:12 </t>
  </si>
  <si>
    <t> -0.144 </t>
  </si>
  <si>
    <t> BBS 91 </t>
  </si>
  <si>
    <t>2447886.519 </t>
  </si>
  <si>
    <t> 26.12.1989 00:27 </t>
  </si>
  <si>
    <t> BBS 93 </t>
  </si>
  <si>
    <t>2448174.362 </t>
  </si>
  <si>
    <t> 09.10.1990 20:41 </t>
  </si>
  <si>
    <t> -0.135 </t>
  </si>
  <si>
    <t> H.Peter </t>
  </si>
  <si>
    <t> BBS 96 </t>
  </si>
  <si>
    <t>2448190.643 </t>
  </si>
  <si>
    <t> 26.10.1990 03:25 </t>
  </si>
  <si>
    <t> -0.002 </t>
  </si>
  <si>
    <t>2448586.273 </t>
  </si>
  <si>
    <t> 25.11.1991 18:33 </t>
  </si>
  <si>
    <t> -0.001 </t>
  </si>
  <si>
    <t> BBS 99 </t>
  </si>
  <si>
    <t>2450050.385 </t>
  </si>
  <si>
    <t> 28.11.1995 21:14 </t>
  </si>
  <si>
    <t> 0.016 </t>
  </si>
  <si>
    <t> J.Vandenbroere </t>
  </si>
  <si>
    <t> BBS 111 </t>
  </si>
  <si>
    <t>2451140.373 </t>
  </si>
  <si>
    <t> 22.11.1998 20:57 </t>
  </si>
  <si>
    <t> 0.006 </t>
  </si>
  <si>
    <t> BBS 121 </t>
  </si>
  <si>
    <t>2451525.243 </t>
  </si>
  <si>
    <t> 12.12.1999 17:49 </t>
  </si>
  <si>
    <t> 0.013 </t>
  </si>
  <si>
    <t>2451576.365 </t>
  </si>
  <si>
    <t> 01.02.2000 20:45 </t>
  </si>
  <si>
    <t> J.Verrot </t>
  </si>
  <si>
    <t> BBS 122 </t>
  </si>
  <si>
    <t>2451810.502 </t>
  </si>
  <si>
    <t> 23.09.2000 00:02 </t>
  </si>
  <si>
    <t> -0.012 </t>
  </si>
  <si>
    <t> BBS 124 </t>
  </si>
  <si>
    <t>2451810.5057 </t>
  </si>
  <si>
    <t> 23.09.2000 00:08 </t>
  </si>
  <si>
    <t> -0.0078 </t>
  </si>
  <si>
    <t>E </t>
  </si>
  <si>
    <t>?</t>
  </si>
  <si>
    <t> R.Diethelm </t>
  </si>
  <si>
    <t> BBS 123 </t>
  </si>
  <si>
    <t>2451934.302 </t>
  </si>
  <si>
    <t> 24.01.2001 19:14 </t>
  </si>
  <si>
    <t> -0.014 </t>
  </si>
  <si>
    <t>2453718.6859 </t>
  </si>
  <si>
    <t> 14.12.2005 04:27 </t>
  </si>
  <si>
    <t> 0.0038 </t>
  </si>
  <si>
    <t> R.Nelson </t>
  </si>
  <si>
    <t>IBVS 5672 </t>
  </si>
  <si>
    <t>2454025.4998 </t>
  </si>
  <si>
    <t> 16.10.2006 23:59 </t>
  </si>
  <si>
    <t> 0.0036 </t>
  </si>
  <si>
    <t>C </t>
  </si>
  <si>
    <t>R</t>
  </si>
  <si>
    <t> M.Lehky </t>
  </si>
  <si>
    <t>OEJV 0107 </t>
  </si>
  <si>
    <t>2454143.9178 </t>
  </si>
  <si>
    <t> 12.02.2007 10:01 </t>
  </si>
  <si>
    <t> 0.0021 </t>
  </si>
  <si>
    <t>Ic</t>
  </si>
  <si>
    <t> K.Nakajima </t>
  </si>
  <si>
    <t>VSB 46 </t>
  </si>
  <si>
    <t>2455161.23757 </t>
  </si>
  <si>
    <t> 25.11.2009 17:42 </t>
  </si>
  <si>
    <t> -0.00921 </t>
  </si>
  <si>
    <t> P.Zasche </t>
  </si>
  <si>
    <t>IBVS 6007 </t>
  </si>
  <si>
    <t>2455201.6072 </t>
  </si>
  <si>
    <t> 05.01.2010 02:34 </t>
  </si>
  <si>
    <t> -0.0099 </t>
  </si>
  <si>
    <t>IBVS 5945 </t>
  </si>
  <si>
    <t>2455535.3335 </t>
  </si>
  <si>
    <t> 04.12.2010 20:00 </t>
  </si>
  <si>
    <t> -0.0112 </t>
  </si>
  <si>
    <t> L.Brát </t>
  </si>
  <si>
    <t>OEJV 0137 </t>
  </si>
  <si>
    <t>2455777.55185 </t>
  </si>
  <si>
    <t> 04.08.2011 01:14 </t>
  </si>
  <si>
    <t> -0.01453 </t>
  </si>
  <si>
    <t> H.Ku?akova </t>
  </si>
  <si>
    <t>OEJV 0160 </t>
  </si>
  <si>
    <t>2455844.8377 </t>
  </si>
  <si>
    <t> 10.10.2011 08:06 </t>
  </si>
  <si>
    <t> -0.0125 </t>
  </si>
  <si>
    <t>IBVS 6011 </t>
  </si>
  <si>
    <t>2456210.8569 </t>
  </si>
  <si>
    <t> 10.10.2012 08:33 </t>
  </si>
  <si>
    <t> -0.0172 </t>
  </si>
  <si>
    <t>IBVS 6042 </t>
  </si>
  <si>
    <t>s5</t>
  </si>
  <si>
    <t>s6</t>
  </si>
  <si>
    <t>s7</t>
  </si>
  <si>
    <t>OEJV 0179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</si>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</sst>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16" fillId="0" borderId="0" xfId="0" applyFont="1" applyAlignment="1"/>
    <xf numFmtId="0" fontId="17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8" fillId="24" borderId="18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>
      <alignment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3" applyFont="1"/>
    <xf numFmtId="0" fontId="36" fillId="0" borderId="0" xfId="43" applyFont="1" applyAlignment="1">
      <alignment horizontal="center"/>
    </xf>
    <xf numFmtId="0" fontId="36" fillId="0" borderId="0" xfId="43" applyFont="1" applyAlignment="1">
      <alignment horizontal="left"/>
    </xf>
    <xf numFmtId="0" fontId="38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36" fillId="0" borderId="0" xfId="42" applyNumberFormat="1" applyFont="1" applyAlignment="1">
      <alignment horizontal="left" wrapText="1"/>
    </xf>
    <xf numFmtId="165" fontId="38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Ari - O-C Diagr.</a:t>
            </a:r>
          </a:p>
        </c:rich>
      </c:tx>
      <c:layout>
        <c:manualLayout>
          <c:xMode val="edge"/>
          <c:yMode val="edge"/>
          <c:x val="0.3775865689202642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27598689721419"/>
          <c:y val="0.14769252958613219"/>
          <c:w val="0.79827653410942057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139</c:v>
                </c:pt>
                <c:pt idx="4">
                  <c:v>282</c:v>
                </c:pt>
                <c:pt idx="5">
                  <c:v>687</c:v>
                </c:pt>
                <c:pt idx="6">
                  <c:v>962</c:v>
                </c:pt>
                <c:pt idx="7">
                  <c:v>1085</c:v>
                </c:pt>
                <c:pt idx="8">
                  <c:v>1662</c:v>
                </c:pt>
                <c:pt idx="9">
                  <c:v>1772</c:v>
                </c:pt>
                <c:pt idx="10">
                  <c:v>1818</c:v>
                </c:pt>
                <c:pt idx="11">
                  <c:v>2223</c:v>
                </c:pt>
                <c:pt idx="12">
                  <c:v>2300</c:v>
                </c:pt>
                <c:pt idx="13">
                  <c:v>2303</c:v>
                </c:pt>
                <c:pt idx="14">
                  <c:v>2323</c:v>
                </c:pt>
                <c:pt idx="15">
                  <c:v>2880</c:v>
                </c:pt>
                <c:pt idx="16">
                  <c:v>2913</c:v>
                </c:pt>
                <c:pt idx="17">
                  <c:v>3016</c:v>
                </c:pt>
                <c:pt idx="18">
                  <c:v>3126</c:v>
                </c:pt>
                <c:pt idx="19">
                  <c:v>3136</c:v>
                </c:pt>
                <c:pt idx="20">
                  <c:v>5582</c:v>
                </c:pt>
                <c:pt idx="21">
                  <c:v>5757</c:v>
                </c:pt>
                <c:pt idx="22">
                  <c:v>5854</c:v>
                </c:pt>
                <c:pt idx="23">
                  <c:v>6009</c:v>
                </c:pt>
                <c:pt idx="24">
                  <c:v>6106</c:v>
                </c:pt>
                <c:pt idx="25">
                  <c:v>6119</c:v>
                </c:pt>
                <c:pt idx="26">
                  <c:v>6162</c:v>
                </c:pt>
                <c:pt idx="27">
                  <c:v>6285</c:v>
                </c:pt>
                <c:pt idx="28">
                  <c:v>6378</c:v>
                </c:pt>
                <c:pt idx="29">
                  <c:v>6394</c:v>
                </c:pt>
                <c:pt idx="30">
                  <c:v>6424</c:v>
                </c:pt>
                <c:pt idx="31">
                  <c:v>6434</c:v>
                </c:pt>
                <c:pt idx="32">
                  <c:v>6547</c:v>
                </c:pt>
                <c:pt idx="33">
                  <c:v>6650</c:v>
                </c:pt>
                <c:pt idx="34">
                  <c:v>6949</c:v>
                </c:pt>
                <c:pt idx="35">
                  <c:v>7085</c:v>
                </c:pt>
                <c:pt idx="36">
                  <c:v>7114</c:v>
                </c:pt>
                <c:pt idx="37">
                  <c:v>7237</c:v>
                </c:pt>
                <c:pt idx="38">
                  <c:v>7344</c:v>
                </c:pt>
                <c:pt idx="39">
                  <c:v>7350</c:v>
                </c:pt>
                <c:pt idx="40">
                  <c:v>7497</c:v>
                </c:pt>
                <c:pt idx="41">
                  <c:v>8041</c:v>
                </c:pt>
                <c:pt idx="42">
                  <c:v>8446</c:v>
                </c:pt>
                <c:pt idx="43">
                  <c:v>8589</c:v>
                </c:pt>
                <c:pt idx="44">
                  <c:v>8608</c:v>
                </c:pt>
                <c:pt idx="45">
                  <c:v>8695</c:v>
                </c:pt>
                <c:pt idx="46">
                  <c:v>8695</c:v>
                </c:pt>
                <c:pt idx="47">
                  <c:v>8741</c:v>
                </c:pt>
                <c:pt idx="48">
                  <c:v>9404</c:v>
                </c:pt>
                <c:pt idx="49">
                  <c:v>9518</c:v>
                </c:pt>
                <c:pt idx="50">
                  <c:v>9518</c:v>
                </c:pt>
                <c:pt idx="51">
                  <c:v>9562</c:v>
                </c:pt>
                <c:pt idx="52">
                  <c:v>9940</c:v>
                </c:pt>
                <c:pt idx="53">
                  <c:v>9955</c:v>
                </c:pt>
                <c:pt idx="54">
                  <c:v>10079</c:v>
                </c:pt>
                <c:pt idx="55">
                  <c:v>10079</c:v>
                </c:pt>
                <c:pt idx="56">
                  <c:v>10169</c:v>
                </c:pt>
                <c:pt idx="57">
                  <c:v>10194</c:v>
                </c:pt>
                <c:pt idx="58">
                  <c:v>10330</c:v>
                </c:pt>
                <c:pt idx="59">
                  <c:v>10730</c:v>
                </c:pt>
                <c:pt idx="60">
                  <c:v>10869</c:v>
                </c:pt>
                <c:pt idx="61">
                  <c:v>11730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B5-4BEA-A30D-CDAA66118C9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139</c:v>
                </c:pt>
                <c:pt idx="4">
                  <c:v>282</c:v>
                </c:pt>
                <c:pt idx="5">
                  <c:v>687</c:v>
                </c:pt>
                <c:pt idx="6">
                  <c:v>962</c:v>
                </c:pt>
                <c:pt idx="7">
                  <c:v>1085</c:v>
                </c:pt>
                <c:pt idx="8">
                  <c:v>1662</c:v>
                </c:pt>
                <c:pt idx="9">
                  <c:v>1772</c:v>
                </c:pt>
                <c:pt idx="10">
                  <c:v>1818</c:v>
                </c:pt>
                <c:pt idx="11">
                  <c:v>2223</c:v>
                </c:pt>
                <c:pt idx="12">
                  <c:v>2300</c:v>
                </c:pt>
                <c:pt idx="13">
                  <c:v>2303</c:v>
                </c:pt>
                <c:pt idx="14">
                  <c:v>2323</c:v>
                </c:pt>
                <c:pt idx="15">
                  <c:v>2880</c:v>
                </c:pt>
                <c:pt idx="16">
                  <c:v>2913</c:v>
                </c:pt>
                <c:pt idx="17">
                  <c:v>3016</c:v>
                </c:pt>
                <c:pt idx="18">
                  <c:v>3126</c:v>
                </c:pt>
                <c:pt idx="19">
                  <c:v>3136</c:v>
                </c:pt>
                <c:pt idx="20">
                  <c:v>5582</c:v>
                </c:pt>
                <c:pt idx="21">
                  <c:v>5757</c:v>
                </c:pt>
                <c:pt idx="22">
                  <c:v>5854</c:v>
                </c:pt>
                <c:pt idx="23">
                  <c:v>6009</c:v>
                </c:pt>
                <c:pt idx="24">
                  <c:v>6106</c:v>
                </c:pt>
                <c:pt idx="25">
                  <c:v>6119</c:v>
                </c:pt>
                <c:pt idx="26">
                  <c:v>6162</c:v>
                </c:pt>
                <c:pt idx="27">
                  <c:v>6285</c:v>
                </c:pt>
                <c:pt idx="28">
                  <c:v>6378</c:v>
                </c:pt>
                <c:pt idx="29">
                  <c:v>6394</c:v>
                </c:pt>
                <c:pt idx="30">
                  <c:v>6424</c:v>
                </c:pt>
                <c:pt idx="31">
                  <c:v>6434</c:v>
                </c:pt>
                <c:pt idx="32">
                  <c:v>6547</c:v>
                </c:pt>
                <c:pt idx="33">
                  <c:v>6650</c:v>
                </c:pt>
                <c:pt idx="34">
                  <c:v>6949</c:v>
                </c:pt>
                <c:pt idx="35">
                  <c:v>7085</c:v>
                </c:pt>
                <c:pt idx="36">
                  <c:v>7114</c:v>
                </c:pt>
                <c:pt idx="37">
                  <c:v>7237</c:v>
                </c:pt>
                <c:pt idx="38">
                  <c:v>7344</c:v>
                </c:pt>
                <c:pt idx="39">
                  <c:v>7350</c:v>
                </c:pt>
                <c:pt idx="40">
                  <c:v>7497</c:v>
                </c:pt>
                <c:pt idx="41">
                  <c:v>8041</c:v>
                </c:pt>
                <c:pt idx="42">
                  <c:v>8446</c:v>
                </c:pt>
                <c:pt idx="43">
                  <c:v>8589</c:v>
                </c:pt>
                <c:pt idx="44">
                  <c:v>8608</c:v>
                </c:pt>
                <c:pt idx="45">
                  <c:v>8695</c:v>
                </c:pt>
                <c:pt idx="46">
                  <c:v>8695</c:v>
                </c:pt>
                <c:pt idx="47">
                  <c:v>8741</c:v>
                </c:pt>
                <c:pt idx="48">
                  <c:v>9404</c:v>
                </c:pt>
                <c:pt idx="49">
                  <c:v>9518</c:v>
                </c:pt>
                <c:pt idx="50">
                  <c:v>9518</c:v>
                </c:pt>
                <c:pt idx="51">
                  <c:v>9562</c:v>
                </c:pt>
                <c:pt idx="52">
                  <c:v>9940</c:v>
                </c:pt>
                <c:pt idx="53">
                  <c:v>9955</c:v>
                </c:pt>
                <c:pt idx="54">
                  <c:v>10079</c:v>
                </c:pt>
                <c:pt idx="55">
                  <c:v>10079</c:v>
                </c:pt>
                <c:pt idx="56">
                  <c:v>10169</c:v>
                </c:pt>
                <c:pt idx="57">
                  <c:v>10194</c:v>
                </c:pt>
                <c:pt idx="58">
                  <c:v>10330</c:v>
                </c:pt>
                <c:pt idx="59">
                  <c:v>10730</c:v>
                </c:pt>
                <c:pt idx="60">
                  <c:v>10869</c:v>
                </c:pt>
                <c:pt idx="61">
                  <c:v>11730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4.9999999999272404E-2</c:v>
                </c:pt>
                <c:pt idx="2">
                  <c:v>-6.436799999937648E-2</c:v>
                </c:pt>
                <c:pt idx="3">
                  <c:v>-1.0359999978390988E-3</c:v>
                </c:pt>
                <c:pt idx="4">
                  <c:v>5.4632000003039138E-2</c:v>
                </c:pt>
                <c:pt idx="5">
                  <c:v>9.3411999998352258E-2</c:v>
                </c:pt>
                <c:pt idx="6">
                  <c:v>-5.2687999999761814E-2</c:v>
                </c:pt>
                <c:pt idx="7">
                  <c:v>-1.0539999999309657E-2</c:v>
                </c:pt>
                <c:pt idx="8">
                  <c:v>-2.7487999999721069E-2</c:v>
                </c:pt>
                <c:pt idx="9">
                  <c:v>-3.2127999998920131E-2</c:v>
                </c:pt>
                <c:pt idx="10">
                  <c:v>4.9680000010994263E-3</c:v>
                </c:pt>
                <c:pt idx="11">
                  <c:v>1.8748000002233312E-2</c:v>
                </c:pt>
                <c:pt idx="12">
                  <c:v>1.3800000000628643E-2</c:v>
                </c:pt>
                <c:pt idx="13">
                  <c:v>-6.9171999995887745E-2</c:v>
                </c:pt>
                <c:pt idx="14">
                  <c:v>-3.651999999419786E-3</c:v>
                </c:pt>
                <c:pt idx="15">
                  <c:v>2.8879999998025596E-2</c:v>
                </c:pt>
                <c:pt idx="16">
                  <c:v>-1.481200000125682E-2</c:v>
                </c:pt>
                <c:pt idx="17">
                  <c:v>1.3815999998769257E-2</c:v>
                </c:pt>
                <c:pt idx="18">
                  <c:v>2.2176000005856622E-2</c:v>
                </c:pt>
                <c:pt idx="19">
                  <c:v>2.9935999998997431E-2</c:v>
                </c:pt>
                <c:pt idx="20">
                  <c:v>2.4320000011357479E-3</c:v>
                </c:pt>
                <c:pt idx="21">
                  <c:v>-0.13126799999736249</c:v>
                </c:pt>
                <c:pt idx="22">
                  <c:v>-0.11869599999772618</c:v>
                </c:pt>
                <c:pt idx="23">
                  <c:v>-0.12891599999420578</c:v>
                </c:pt>
                <c:pt idx="24">
                  <c:v>-0.15534399999887682</c:v>
                </c:pt>
                <c:pt idx="25">
                  <c:v>-0.19855599999573315</c:v>
                </c:pt>
                <c:pt idx="26">
                  <c:v>-0.19048800000018673</c:v>
                </c:pt>
                <c:pt idx="27">
                  <c:v>-0.15334000000439119</c:v>
                </c:pt>
                <c:pt idx="28">
                  <c:v>-0.14147199999570148</c:v>
                </c:pt>
                <c:pt idx="29">
                  <c:v>-0.13365599999815458</c:v>
                </c:pt>
                <c:pt idx="30">
                  <c:v>-0.15437599999859231</c:v>
                </c:pt>
                <c:pt idx="31">
                  <c:v>-0.15361599999596365</c:v>
                </c:pt>
                <c:pt idx="32">
                  <c:v>-0.22122800000215648</c:v>
                </c:pt>
                <c:pt idx="33">
                  <c:v>-0.1606000000028871</c:v>
                </c:pt>
                <c:pt idx="34">
                  <c:v>-0.14747599999827798</c:v>
                </c:pt>
                <c:pt idx="35">
                  <c:v>-0.19354000000021188</c:v>
                </c:pt>
                <c:pt idx="36">
                  <c:v>-0.23293600000033621</c:v>
                </c:pt>
                <c:pt idx="37">
                  <c:v>-8.8787999993655831E-2</c:v>
                </c:pt>
                <c:pt idx="38">
                  <c:v>-0.21745599999849219</c:v>
                </c:pt>
                <c:pt idx="39">
                  <c:v>-8.4399999999732245E-2</c:v>
                </c:pt>
                <c:pt idx="40">
                  <c:v>-7.902799999283161E-2</c:v>
                </c:pt>
                <c:pt idx="41">
                  <c:v>-4.7283999992941972E-2</c:v>
                </c:pt>
                <c:pt idx="42">
                  <c:v>-4.5504000001528766E-2</c:v>
                </c:pt>
                <c:pt idx="43">
                  <c:v>-3.4835999991628341E-2</c:v>
                </c:pt>
                <c:pt idx="44">
                  <c:v>-4.7991999999794643E-2</c:v>
                </c:pt>
                <c:pt idx="45">
                  <c:v>-5.6179999992309604E-2</c:v>
                </c:pt>
                <c:pt idx="46">
                  <c:v>-5.2479999991192017E-2</c:v>
                </c:pt>
                <c:pt idx="47">
                  <c:v>-5.7083999992755707E-2</c:v>
                </c:pt>
                <c:pt idx="59">
                  <c:v>-7.1199999947566539E-3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B5-4BEA-A30D-CDAA66118C9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139</c:v>
                </c:pt>
                <c:pt idx="4">
                  <c:v>282</c:v>
                </c:pt>
                <c:pt idx="5">
                  <c:v>687</c:v>
                </c:pt>
                <c:pt idx="6">
                  <c:v>962</c:v>
                </c:pt>
                <c:pt idx="7">
                  <c:v>1085</c:v>
                </c:pt>
                <c:pt idx="8">
                  <c:v>1662</c:v>
                </c:pt>
                <c:pt idx="9">
                  <c:v>1772</c:v>
                </c:pt>
                <c:pt idx="10">
                  <c:v>1818</c:v>
                </c:pt>
                <c:pt idx="11">
                  <c:v>2223</c:v>
                </c:pt>
                <c:pt idx="12">
                  <c:v>2300</c:v>
                </c:pt>
                <c:pt idx="13">
                  <c:v>2303</c:v>
                </c:pt>
                <c:pt idx="14">
                  <c:v>2323</c:v>
                </c:pt>
                <c:pt idx="15">
                  <c:v>2880</c:v>
                </c:pt>
                <c:pt idx="16">
                  <c:v>2913</c:v>
                </c:pt>
                <c:pt idx="17">
                  <c:v>3016</c:v>
                </c:pt>
                <c:pt idx="18">
                  <c:v>3126</c:v>
                </c:pt>
                <c:pt idx="19">
                  <c:v>3136</c:v>
                </c:pt>
                <c:pt idx="20">
                  <c:v>5582</c:v>
                </c:pt>
                <c:pt idx="21">
                  <c:v>5757</c:v>
                </c:pt>
                <c:pt idx="22">
                  <c:v>5854</c:v>
                </c:pt>
                <c:pt idx="23">
                  <c:v>6009</c:v>
                </c:pt>
                <c:pt idx="24">
                  <c:v>6106</c:v>
                </c:pt>
                <c:pt idx="25">
                  <c:v>6119</c:v>
                </c:pt>
                <c:pt idx="26">
                  <c:v>6162</c:v>
                </c:pt>
                <c:pt idx="27">
                  <c:v>6285</c:v>
                </c:pt>
                <c:pt idx="28">
                  <c:v>6378</c:v>
                </c:pt>
                <c:pt idx="29">
                  <c:v>6394</c:v>
                </c:pt>
                <c:pt idx="30">
                  <c:v>6424</c:v>
                </c:pt>
                <c:pt idx="31">
                  <c:v>6434</c:v>
                </c:pt>
                <c:pt idx="32">
                  <c:v>6547</c:v>
                </c:pt>
                <c:pt idx="33">
                  <c:v>6650</c:v>
                </c:pt>
                <c:pt idx="34">
                  <c:v>6949</c:v>
                </c:pt>
                <c:pt idx="35">
                  <c:v>7085</c:v>
                </c:pt>
                <c:pt idx="36">
                  <c:v>7114</c:v>
                </c:pt>
                <c:pt idx="37">
                  <c:v>7237</c:v>
                </c:pt>
                <c:pt idx="38">
                  <c:v>7344</c:v>
                </c:pt>
                <c:pt idx="39">
                  <c:v>7350</c:v>
                </c:pt>
                <c:pt idx="40">
                  <c:v>7497</c:v>
                </c:pt>
                <c:pt idx="41">
                  <c:v>8041</c:v>
                </c:pt>
                <c:pt idx="42">
                  <c:v>8446</c:v>
                </c:pt>
                <c:pt idx="43">
                  <c:v>8589</c:v>
                </c:pt>
                <c:pt idx="44">
                  <c:v>8608</c:v>
                </c:pt>
                <c:pt idx="45">
                  <c:v>8695</c:v>
                </c:pt>
                <c:pt idx="46">
                  <c:v>8695</c:v>
                </c:pt>
                <c:pt idx="47">
                  <c:v>8741</c:v>
                </c:pt>
                <c:pt idx="48">
                  <c:v>9404</c:v>
                </c:pt>
                <c:pt idx="49">
                  <c:v>9518</c:v>
                </c:pt>
                <c:pt idx="50">
                  <c:v>9518</c:v>
                </c:pt>
                <c:pt idx="51">
                  <c:v>9562</c:v>
                </c:pt>
                <c:pt idx="52">
                  <c:v>9940</c:v>
                </c:pt>
                <c:pt idx="53">
                  <c:v>9955</c:v>
                </c:pt>
                <c:pt idx="54">
                  <c:v>10079</c:v>
                </c:pt>
                <c:pt idx="55">
                  <c:v>10079</c:v>
                </c:pt>
                <c:pt idx="56">
                  <c:v>10169</c:v>
                </c:pt>
                <c:pt idx="57">
                  <c:v>10194</c:v>
                </c:pt>
                <c:pt idx="58">
                  <c:v>10330</c:v>
                </c:pt>
                <c:pt idx="59">
                  <c:v>10730</c:v>
                </c:pt>
                <c:pt idx="60">
                  <c:v>10869</c:v>
                </c:pt>
                <c:pt idx="61">
                  <c:v>11730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B5-4BEA-A30D-CDAA66118C9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139</c:v>
                </c:pt>
                <c:pt idx="4">
                  <c:v>282</c:v>
                </c:pt>
                <c:pt idx="5">
                  <c:v>687</c:v>
                </c:pt>
                <c:pt idx="6">
                  <c:v>962</c:v>
                </c:pt>
                <c:pt idx="7">
                  <c:v>1085</c:v>
                </c:pt>
                <c:pt idx="8">
                  <c:v>1662</c:v>
                </c:pt>
                <c:pt idx="9">
                  <c:v>1772</c:v>
                </c:pt>
                <c:pt idx="10">
                  <c:v>1818</c:v>
                </c:pt>
                <c:pt idx="11">
                  <c:v>2223</c:v>
                </c:pt>
                <c:pt idx="12">
                  <c:v>2300</c:v>
                </c:pt>
                <c:pt idx="13">
                  <c:v>2303</c:v>
                </c:pt>
                <c:pt idx="14">
                  <c:v>2323</c:v>
                </c:pt>
                <c:pt idx="15">
                  <c:v>2880</c:v>
                </c:pt>
                <c:pt idx="16">
                  <c:v>2913</c:v>
                </c:pt>
                <c:pt idx="17">
                  <c:v>3016</c:v>
                </c:pt>
                <c:pt idx="18">
                  <c:v>3126</c:v>
                </c:pt>
                <c:pt idx="19">
                  <c:v>3136</c:v>
                </c:pt>
                <c:pt idx="20">
                  <c:v>5582</c:v>
                </c:pt>
                <c:pt idx="21">
                  <c:v>5757</c:v>
                </c:pt>
                <c:pt idx="22">
                  <c:v>5854</c:v>
                </c:pt>
                <c:pt idx="23">
                  <c:v>6009</c:v>
                </c:pt>
                <c:pt idx="24">
                  <c:v>6106</c:v>
                </c:pt>
                <c:pt idx="25">
                  <c:v>6119</c:v>
                </c:pt>
                <c:pt idx="26">
                  <c:v>6162</c:v>
                </c:pt>
                <c:pt idx="27">
                  <c:v>6285</c:v>
                </c:pt>
                <c:pt idx="28">
                  <c:v>6378</c:v>
                </c:pt>
                <c:pt idx="29">
                  <c:v>6394</c:v>
                </c:pt>
                <c:pt idx="30">
                  <c:v>6424</c:v>
                </c:pt>
                <c:pt idx="31">
                  <c:v>6434</c:v>
                </c:pt>
                <c:pt idx="32">
                  <c:v>6547</c:v>
                </c:pt>
                <c:pt idx="33">
                  <c:v>6650</c:v>
                </c:pt>
                <c:pt idx="34">
                  <c:v>6949</c:v>
                </c:pt>
                <c:pt idx="35">
                  <c:v>7085</c:v>
                </c:pt>
                <c:pt idx="36">
                  <c:v>7114</c:v>
                </c:pt>
                <c:pt idx="37">
                  <c:v>7237</c:v>
                </c:pt>
                <c:pt idx="38">
                  <c:v>7344</c:v>
                </c:pt>
                <c:pt idx="39">
                  <c:v>7350</c:v>
                </c:pt>
                <c:pt idx="40">
                  <c:v>7497</c:v>
                </c:pt>
                <c:pt idx="41">
                  <c:v>8041</c:v>
                </c:pt>
                <c:pt idx="42">
                  <c:v>8446</c:v>
                </c:pt>
                <c:pt idx="43">
                  <c:v>8589</c:v>
                </c:pt>
                <c:pt idx="44">
                  <c:v>8608</c:v>
                </c:pt>
                <c:pt idx="45">
                  <c:v>8695</c:v>
                </c:pt>
                <c:pt idx="46">
                  <c:v>8695</c:v>
                </c:pt>
                <c:pt idx="47">
                  <c:v>8741</c:v>
                </c:pt>
                <c:pt idx="48">
                  <c:v>9404</c:v>
                </c:pt>
                <c:pt idx="49">
                  <c:v>9518</c:v>
                </c:pt>
                <c:pt idx="50">
                  <c:v>9518</c:v>
                </c:pt>
                <c:pt idx="51">
                  <c:v>9562</c:v>
                </c:pt>
                <c:pt idx="52">
                  <c:v>9940</c:v>
                </c:pt>
                <c:pt idx="53">
                  <c:v>9955</c:v>
                </c:pt>
                <c:pt idx="54">
                  <c:v>10079</c:v>
                </c:pt>
                <c:pt idx="55">
                  <c:v>10079</c:v>
                </c:pt>
                <c:pt idx="56">
                  <c:v>10169</c:v>
                </c:pt>
                <c:pt idx="57">
                  <c:v>10194</c:v>
                </c:pt>
                <c:pt idx="58">
                  <c:v>10330</c:v>
                </c:pt>
                <c:pt idx="59">
                  <c:v>10730</c:v>
                </c:pt>
                <c:pt idx="60">
                  <c:v>10869</c:v>
                </c:pt>
                <c:pt idx="61">
                  <c:v>11730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48">
                  <c:v>-2.0995999999286141E-2</c:v>
                </c:pt>
                <c:pt idx="49">
                  <c:v>-1.8031999999948312E-2</c:v>
                </c:pt>
                <c:pt idx="50">
                  <c:v>-1.7941999998583924E-2</c:v>
                </c:pt>
                <c:pt idx="51">
                  <c:v>-1.8287999999301974E-2</c:v>
                </c:pt>
                <c:pt idx="52">
                  <c:v>-1.8989999996847473E-2</c:v>
                </c:pt>
                <c:pt idx="53">
                  <c:v>-1.9220000001951121E-2</c:v>
                </c:pt>
                <c:pt idx="54">
                  <c:v>-1.7095999995945022E-2</c:v>
                </c:pt>
                <c:pt idx="55">
                  <c:v>-1.7085999999835622E-2</c:v>
                </c:pt>
                <c:pt idx="56">
                  <c:v>-1.7905999993672594E-2</c:v>
                </c:pt>
                <c:pt idx="57">
                  <c:v>-1.5156000001297798E-2</c:v>
                </c:pt>
                <c:pt idx="58">
                  <c:v>-1.6019999995478429E-2</c:v>
                </c:pt>
                <c:pt idx="60">
                  <c:v>-2.6060000018333085E-3</c:v>
                </c:pt>
                <c:pt idx="61">
                  <c:v>1.9280000000435393E-2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B5-4BEA-A30D-CDAA66118C9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139</c:v>
                </c:pt>
                <c:pt idx="4">
                  <c:v>282</c:v>
                </c:pt>
                <c:pt idx="5">
                  <c:v>687</c:v>
                </c:pt>
                <c:pt idx="6">
                  <c:v>962</c:v>
                </c:pt>
                <c:pt idx="7">
                  <c:v>1085</c:v>
                </c:pt>
                <c:pt idx="8">
                  <c:v>1662</c:v>
                </c:pt>
                <c:pt idx="9">
                  <c:v>1772</c:v>
                </c:pt>
                <c:pt idx="10">
                  <c:v>1818</c:v>
                </c:pt>
                <c:pt idx="11">
                  <c:v>2223</c:v>
                </c:pt>
                <c:pt idx="12">
                  <c:v>2300</c:v>
                </c:pt>
                <c:pt idx="13">
                  <c:v>2303</c:v>
                </c:pt>
                <c:pt idx="14">
                  <c:v>2323</c:v>
                </c:pt>
                <c:pt idx="15">
                  <c:v>2880</c:v>
                </c:pt>
                <c:pt idx="16">
                  <c:v>2913</c:v>
                </c:pt>
                <c:pt idx="17">
                  <c:v>3016</c:v>
                </c:pt>
                <c:pt idx="18">
                  <c:v>3126</c:v>
                </c:pt>
                <c:pt idx="19">
                  <c:v>3136</c:v>
                </c:pt>
                <c:pt idx="20">
                  <c:v>5582</c:v>
                </c:pt>
                <c:pt idx="21">
                  <c:v>5757</c:v>
                </c:pt>
                <c:pt idx="22">
                  <c:v>5854</c:v>
                </c:pt>
                <c:pt idx="23">
                  <c:v>6009</c:v>
                </c:pt>
                <c:pt idx="24">
                  <c:v>6106</c:v>
                </c:pt>
                <c:pt idx="25">
                  <c:v>6119</c:v>
                </c:pt>
                <c:pt idx="26">
                  <c:v>6162</c:v>
                </c:pt>
                <c:pt idx="27">
                  <c:v>6285</c:v>
                </c:pt>
                <c:pt idx="28">
                  <c:v>6378</c:v>
                </c:pt>
                <c:pt idx="29">
                  <c:v>6394</c:v>
                </c:pt>
                <c:pt idx="30">
                  <c:v>6424</c:v>
                </c:pt>
                <c:pt idx="31">
                  <c:v>6434</c:v>
                </c:pt>
                <c:pt idx="32">
                  <c:v>6547</c:v>
                </c:pt>
                <c:pt idx="33">
                  <c:v>6650</c:v>
                </c:pt>
                <c:pt idx="34">
                  <c:v>6949</c:v>
                </c:pt>
                <c:pt idx="35">
                  <c:v>7085</c:v>
                </c:pt>
                <c:pt idx="36">
                  <c:v>7114</c:v>
                </c:pt>
                <c:pt idx="37">
                  <c:v>7237</c:v>
                </c:pt>
                <c:pt idx="38">
                  <c:v>7344</c:v>
                </c:pt>
                <c:pt idx="39">
                  <c:v>7350</c:v>
                </c:pt>
                <c:pt idx="40">
                  <c:v>7497</c:v>
                </c:pt>
                <c:pt idx="41">
                  <c:v>8041</c:v>
                </c:pt>
                <c:pt idx="42">
                  <c:v>8446</c:v>
                </c:pt>
                <c:pt idx="43">
                  <c:v>8589</c:v>
                </c:pt>
                <c:pt idx="44">
                  <c:v>8608</c:v>
                </c:pt>
                <c:pt idx="45">
                  <c:v>8695</c:v>
                </c:pt>
                <c:pt idx="46">
                  <c:v>8695</c:v>
                </c:pt>
                <c:pt idx="47">
                  <c:v>8741</c:v>
                </c:pt>
                <c:pt idx="48">
                  <c:v>9404</c:v>
                </c:pt>
                <c:pt idx="49">
                  <c:v>9518</c:v>
                </c:pt>
                <c:pt idx="50">
                  <c:v>9518</c:v>
                </c:pt>
                <c:pt idx="51">
                  <c:v>9562</c:v>
                </c:pt>
                <c:pt idx="52">
                  <c:v>9940</c:v>
                </c:pt>
                <c:pt idx="53">
                  <c:v>9955</c:v>
                </c:pt>
                <c:pt idx="54">
                  <c:v>10079</c:v>
                </c:pt>
                <c:pt idx="55">
                  <c:v>10079</c:v>
                </c:pt>
                <c:pt idx="56">
                  <c:v>10169</c:v>
                </c:pt>
                <c:pt idx="57">
                  <c:v>10194</c:v>
                </c:pt>
                <c:pt idx="58">
                  <c:v>10330</c:v>
                </c:pt>
                <c:pt idx="59">
                  <c:v>10730</c:v>
                </c:pt>
                <c:pt idx="60">
                  <c:v>10869</c:v>
                </c:pt>
                <c:pt idx="61">
                  <c:v>11730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B5-4BEA-A30D-CDAA66118C9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139</c:v>
                </c:pt>
                <c:pt idx="4">
                  <c:v>282</c:v>
                </c:pt>
                <c:pt idx="5">
                  <c:v>687</c:v>
                </c:pt>
                <c:pt idx="6">
                  <c:v>962</c:v>
                </c:pt>
                <c:pt idx="7">
                  <c:v>1085</c:v>
                </c:pt>
                <c:pt idx="8">
                  <c:v>1662</c:v>
                </c:pt>
                <c:pt idx="9">
                  <c:v>1772</c:v>
                </c:pt>
                <c:pt idx="10">
                  <c:v>1818</c:v>
                </c:pt>
                <c:pt idx="11">
                  <c:v>2223</c:v>
                </c:pt>
                <c:pt idx="12">
                  <c:v>2300</c:v>
                </c:pt>
                <c:pt idx="13">
                  <c:v>2303</c:v>
                </c:pt>
                <c:pt idx="14">
                  <c:v>2323</c:v>
                </c:pt>
                <c:pt idx="15">
                  <c:v>2880</c:v>
                </c:pt>
                <c:pt idx="16">
                  <c:v>2913</c:v>
                </c:pt>
                <c:pt idx="17">
                  <c:v>3016</c:v>
                </c:pt>
                <c:pt idx="18">
                  <c:v>3126</c:v>
                </c:pt>
                <c:pt idx="19">
                  <c:v>3136</c:v>
                </c:pt>
                <c:pt idx="20">
                  <c:v>5582</c:v>
                </c:pt>
                <c:pt idx="21">
                  <c:v>5757</c:v>
                </c:pt>
                <c:pt idx="22">
                  <c:v>5854</c:v>
                </c:pt>
                <c:pt idx="23">
                  <c:v>6009</c:v>
                </c:pt>
                <c:pt idx="24">
                  <c:v>6106</c:v>
                </c:pt>
                <c:pt idx="25">
                  <c:v>6119</c:v>
                </c:pt>
                <c:pt idx="26">
                  <c:v>6162</c:v>
                </c:pt>
                <c:pt idx="27">
                  <c:v>6285</c:v>
                </c:pt>
                <c:pt idx="28">
                  <c:v>6378</c:v>
                </c:pt>
                <c:pt idx="29">
                  <c:v>6394</c:v>
                </c:pt>
                <c:pt idx="30">
                  <c:v>6424</c:v>
                </c:pt>
                <c:pt idx="31">
                  <c:v>6434</c:v>
                </c:pt>
                <c:pt idx="32">
                  <c:v>6547</c:v>
                </c:pt>
                <c:pt idx="33">
                  <c:v>6650</c:v>
                </c:pt>
                <c:pt idx="34">
                  <c:v>6949</c:v>
                </c:pt>
                <c:pt idx="35">
                  <c:v>7085</c:v>
                </c:pt>
                <c:pt idx="36">
                  <c:v>7114</c:v>
                </c:pt>
                <c:pt idx="37">
                  <c:v>7237</c:v>
                </c:pt>
                <c:pt idx="38">
                  <c:v>7344</c:v>
                </c:pt>
                <c:pt idx="39">
                  <c:v>7350</c:v>
                </c:pt>
                <c:pt idx="40">
                  <c:v>7497</c:v>
                </c:pt>
                <c:pt idx="41">
                  <c:v>8041</c:v>
                </c:pt>
                <c:pt idx="42">
                  <c:v>8446</c:v>
                </c:pt>
                <c:pt idx="43">
                  <c:v>8589</c:v>
                </c:pt>
                <c:pt idx="44">
                  <c:v>8608</c:v>
                </c:pt>
                <c:pt idx="45">
                  <c:v>8695</c:v>
                </c:pt>
                <c:pt idx="46">
                  <c:v>8695</c:v>
                </c:pt>
                <c:pt idx="47">
                  <c:v>8741</c:v>
                </c:pt>
                <c:pt idx="48">
                  <c:v>9404</c:v>
                </c:pt>
                <c:pt idx="49">
                  <c:v>9518</c:v>
                </c:pt>
                <c:pt idx="50">
                  <c:v>9518</c:v>
                </c:pt>
                <c:pt idx="51">
                  <c:v>9562</c:v>
                </c:pt>
                <c:pt idx="52">
                  <c:v>9940</c:v>
                </c:pt>
                <c:pt idx="53">
                  <c:v>9955</c:v>
                </c:pt>
                <c:pt idx="54">
                  <c:v>10079</c:v>
                </c:pt>
                <c:pt idx="55">
                  <c:v>10079</c:v>
                </c:pt>
                <c:pt idx="56">
                  <c:v>10169</c:v>
                </c:pt>
                <c:pt idx="57">
                  <c:v>10194</c:v>
                </c:pt>
                <c:pt idx="58">
                  <c:v>10330</c:v>
                </c:pt>
                <c:pt idx="59">
                  <c:v>10730</c:v>
                </c:pt>
                <c:pt idx="60">
                  <c:v>10869</c:v>
                </c:pt>
                <c:pt idx="61">
                  <c:v>11730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B5-4BEA-A30D-CDAA66118C9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139</c:v>
                </c:pt>
                <c:pt idx="4">
                  <c:v>282</c:v>
                </c:pt>
                <c:pt idx="5">
                  <c:v>687</c:v>
                </c:pt>
                <c:pt idx="6">
                  <c:v>962</c:v>
                </c:pt>
                <c:pt idx="7">
                  <c:v>1085</c:v>
                </c:pt>
                <c:pt idx="8">
                  <c:v>1662</c:v>
                </c:pt>
                <c:pt idx="9">
                  <c:v>1772</c:v>
                </c:pt>
                <c:pt idx="10">
                  <c:v>1818</c:v>
                </c:pt>
                <c:pt idx="11">
                  <c:v>2223</c:v>
                </c:pt>
                <c:pt idx="12">
                  <c:v>2300</c:v>
                </c:pt>
                <c:pt idx="13">
                  <c:v>2303</c:v>
                </c:pt>
                <c:pt idx="14">
                  <c:v>2323</c:v>
                </c:pt>
                <c:pt idx="15">
                  <c:v>2880</c:v>
                </c:pt>
                <c:pt idx="16">
                  <c:v>2913</c:v>
                </c:pt>
                <c:pt idx="17">
                  <c:v>3016</c:v>
                </c:pt>
                <c:pt idx="18">
                  <c:v>3126</c:v>
                </c:pt>
                <c:pt idx="19">
                  <c:v>3136</c:v>
                </c:pt>
                <c:pt idx="20">
                  <c:v>5582</c:v>
                </c:pt>
                <c:pt idx="21">
                  <c:v>5757</c:v>
                </c:pt>
                <c:pt idx="22">
                  <c:v>5854</c:v>
                </c:pt>
                <c:pt idx="23">
                  <c:v>6009</c:v>
                </c:pt>
                <c:pt idx="24">
                  <c:v>6106</c:v>
                </c:pt>
                <c:pt idx="25">
                  <c:v>6119</c:v>
                </c:pt>
                <c:pt idx="26">
                  <c:v>6162</c:v>
                </c:pt>
                <c:pt idx="27">
                  <c:v>6285</c:v>
                </c:pt>
                <c:pt idx="28">
                  <c:v>6378</c:v>
                </c:pt>
                <c:pt idx="29">
                  <c:v>6394</c:v>
                </c:pt>
                <c:pt idx="30">
                  <c:v>6424</c:v>
                </c:pt>
                <c:pt idx="31">
                  <c:v>6434</c:v>
                </c:pt>
                <c:pt idx="32">
                  <c:v>6547</c:v>
                </c:pt>
                <c:pt idx="33">
                  <c:v>6650</c:v>
                </c:pt>
                <c:pt idx="34">
                  <c:v>6949</c:v>
                </c:pt>
                <c:pt idx="35">
                  <c:v>7085</c:v>
                </c:pt>
                <c:pt idx="36">
                  <c:v>7114</c:v>
                </c:pt>
                <c:pt idx="37">
                  <c:v>7237</c:v>
                </c:pt>
                <c:pt idx="38">
                  <c:v>7344</c:v>
                </c:pt>
                <c:pt idx="39">
                  <c:v>7350</c:v>
                </c:pt>
                <c:pt idx="40">
                  <c:v>7497</c:v>
                </c:pt>
                <c:pt idx="41">
                  <c:v>8041</c:v>
                </c:pt>
                <c:pt idx="42">
                  <c:v>8446</c:v>
                </c:pt>
                <c:pt idx="43">
                  <c:v>8589</c:v>
                </c:pt>
                <c:pt idx="44">
                  <c:v>8608</c:v>
                </c:pt>
                <c:pt idx="45">
                  <c:v>8695</c:v>
                </c:pt>
                <c:pt idx="46">
                  <c:v>8695</c:v>
                </c:pt>
                <c:pt idx="47">
                  <c:v>8741</c:v>
                </c:pt>
                <c:pt idx="48">
                  <c:v>9404</c:v>
                </c:pt>
                <c:pt idx="49">
                  <c:v>9518</c:v>
                </c:pt>
                <c:pt idx="50">
                  <c:v>9518</c:v>
                </c:pt>
                <c:pt idx="51">
                  <c:v>9562</c:v>
                </c:pt>
                <c:pt idx="52">
                  <c:v>9940</c:v>
                </c:pt>
                <c:pt idx="53">
                  <c:v>9955</c:v>
                </c:pt>
                <c:pt idx="54">
                  <c:v>10079</c:v>
                </c:pt>
                <c:pt idx="55">
                  <c:v>10079</c:v>
                </c:pt>
                <c:pt idx="56">
                  <c:v>10169</c:v>
                </c:pt>
                <c:pt idx="57">
                  <c:v>10194</c:v>
                </c:pt>
                <c:pt idx="58">
                  <c:v>10330</c:v>
                </c:pt>
                <c:pt idx="59">
                  <c:v>10730</c:v>
                </c:pt>
                <c:pt idx="60">
                  <c:v>10869</c:v>
                </c:pt>
                <c:pt idx="61">
                  <c:v>11730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B5-4BEA-A30D-CDAA66118C9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139</c:v>
                </c:pt>
                <c:pt idx="4">
                  <c:v>282</c:v>
                </c:pt>
                <c:pt idx="5">
                  <c:v>687</c:v>
                </c:pt>
                <c:pt idx="6">
                  <c:v>962</c:v>
                </c:pt>
                <c:pt idx="7">
                  <c:v>1085</c:v>
                </c:pt>
                <c:pt idx="8">
                  <c:v>1662</c:v>
                </c:pt>
                <c:pt idx="9">
                  <c:v>1772</c:v>
                </c:pt>
                <c:pt idx="10">
                  <c:v>1818</c:v>
                </c:pt>
                <c:pt idx="11">
                  <c:v>2223</c:v>
                </c:pt>
                <c:pt idx="12">
                  <c:v>2300</c:v>
                </c:pt>
                <c:pt idx="13">
                  <c:v>2303</c:v>
                </c:pt>
                <c:pt idx="14">
                  <c:v>2323</c:v>
                </c:pt>
                <c:pt idx="15">
                  <c:v>2880</c:v>
                </c:pt>
                <c:pt idx="16">
                  <c:v>2913</c:v>
                </c:pt>
                <c:pt idx="17">
                  <c:v>3016</c:v>
                </c:pt>
                <c:pt idx="18">
                  <c:v>3126</c:v>
                </c:pt>
                <c:pt idx="19">
                  <c:v>3136</c:v>
                </c:pt>
                <c:pt idx="20">
                  <c:v>5582</c:v>
                </c:pt>
                <c:pt idx="21">
                  <c:v>5757</c:v>
                </c:pt>
                <c:pt idx="22">
                  <c:v>5854</c:v>
                </c:pt>
                <c:pt idx="23">
                  <c:v>6009</c:v>
                </c:pt>
                <c:pt idx="24">
                  <c:v>6106</c:v>
                </c:pt>
                <c:pt idx="25">
                  <c:v>6119</c:v>
                </c:pt>
                <c:pt idx="26">
                  <c:v>6162</c:v>
                </c:pt>
                <c:pt idx="27">
                  <c:v>6285</c:v>
                </c:pt>
                <c:pt idx="28">
                  <c:v>6378</c:v>
                </c:pt>
                <c:pt idx="29">
                  <c:v>6394</c:v>
                </c:pt>
                <c:pt idx="30">
                  <c:v>6424</c:v>
                </c:pt>
                <c:pt idx="31">
                  <c:v>6434</c:v>
                </c:pt>
                <c:pt idx="32">
                  <c:v>6547</c:v>
                </c:pt>
                <c:pt idx="33">
                  <c:v>6650</c:v>
                </c:pt>
                <c:pt idx="34">
                  <c:v>6949</c:v>
                </c:pt>
                <c:pt idx="35">
                  <c:v>7085</c:v>
                </c:pt>
                <c:pt idx="36">
                  <c:v>7114</c:v>
                </c:pt>
                <c:pt idx="37">
                  <c:v>7237</c:v>
                </c:pt>
                <c:pt idx="38">
                  <c:v>7344</c:v>
                </c:pt>
                <c:pt idx="39">
                  <c:v>7350</c:v>
                </c:pt>
                <c:pt idx="40">
                  <c:v>7497</c:v>
                </c:pt>
                <c:pt idx="41">
                  <c:v>8041</c:v>
                </c:pt>
                <c:pt idx="42">
                  <c:v>8446</c:v>
                </c:pt>
                <c:pt idx="43">
                  <c:v>8589</c:v>
                </c:pt>
                <c:pt idx="44">
                  <c:v>8608</c:v>
                </c:pt>
                <c:pt idx="45">
                  <c:v>8695</c:v>
                </c:pt>
                <c:pt idx="46">
                  <c:v>8695</c:v>
                </c:pt>
                <c:pt idx="47">
                  <c:v>8741</c:v>
                </c:pt>
                <c:pt idx="48">
                  <c:v>9404</c:v>
                </c:pt>
                <c:pt idx="49">
                  <c:v>9518</c:v>
                </c:pt>
                <c:pt idx="50">
                  <c:v>9518</c:v>
                </c:pt>
                <c:pt idx="51">
                  <c:v>9562</c:v>
                </c:pt>
                <c:pt idx="52">
                  <c:v>9940</c:v>
                </c:pt>
                <c:pt idx="53">
                  <c:v>9955</c:v>
                </c:pt>
                <c:pt idx="54">
                  <c:v>10079</c:v>
                </c:pt>
                <c:pt idx="55">
                  <c:v>10079</c:v>
                </c:pt>
                <c:pt idx="56">
                  <c:v>10169</c:v>
                </c:pt>
                <c:pt idx="57">
                  <c:v>10194</c:v>
                </c:pt>
                <c:pt idx="58">
                  <c:v>10330</c:v>
                </c:pt>
                <c:pt idx="59">
                  <c:v>10730</c:v>
                </c:pt>
                <c:pt idx="60">
                  <c:v>10869</c:v>
                </c:pt>
                <c:pt idx="61">
                  <c:v>11730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47">
                  <c:v>-3.4999240619817573E-2</c:v>
                </c:pt>
                <c:pt idx="48">
                  <c:v>-2.4809729507421913E-2</c:v>
                </c:pt>
                <c:pt idx="49">
                  <c:v>-2.3057686872711342E-2</c:v>
                </c:pt>
                <c:pt idx="50">
                  <c:v>-2.3057686872711342E-2</c:v>
                </c:pt>
                <c:pt idx="51">
                  <c:v>-2.2381459890893241E-2</c:v>
                </c:pt>
                <c:pt idx="52">
                  <c:v>-1.6572055365274008E-2</c:v>
                </c:pt>
                <c:pt idx="53">
                  <c:v>-1.6341523439654171E-2</c:v>
                </c:pt>
                <c:pt idx="54">
                  <c:v>-1.4435792854530421E-2</c:v>
                </c:pt>
                <c:pt idx="55">
                  <c:v>-1.4435792854530421E-2</c:v>
                </c:pt>
                <c:pt idx="56">
                  <c:v>-1.3052601300811539E-2</c:v>
                </c:pt>
                <c:pt idx="57">
                  <c:v>-1.2668381424778524E-2</c:v>
                </c:pt>
                <c:pt idx="58">
                  <c:v>-1.0578225299158917E-2</c:v>
                </c:pt>
                <c:pt idx="59">
                  <c:v>-4.4307072826305915E-3</c:v>
                </c:pt>
                <c:pt idx="60">
                  <c:v>-2.2944447718870331E-3</c:v>
                </c:pt>
                <c:pt idx="61">
                  <c:v>1.0938087758690151E-2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B5-4BEA-A30D-CDAA66118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10552"/>
        <c:axId val="1"/>
      </c:scatterChart>
      <c:valAx>
        <c:axId val="101810552"/>
        <c:scaling>
          <c:orientation val="minMax"/>
          <c:max val="11000"/>
          <c:min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382930581952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24137931034482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810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27604308082178"/>
          <c:y val="0.92000129214617399"/>
          <c:w val="0.7000005430355689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Ari - O-C Diagr.</a:t>
            </a:r>
          </a:p>
        </c:rich>
      </c:tx>
      <c:layout>
        <c:manualLayout>
          <c:xMode val="edge"/>
          <c:yMode val="edge"/>
          <c:x val="0.3786574870912220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2065404475043"/>
          <c:y val="0.14860681114551083"/>
          <c:w val="0.7986230636833046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139</c:v>
                </c:pt>
                <c:pt idx="4">
                  <c:v>282</c:v>
                </c:pt>
                <c:pt idx="5">
                  <c:v>687</c:v>
                </c:pt>
                <c:pt idx="6">
                  <c:v>962</c:v>
                </c:pt>
                <c:pt idx="7">
                  <c:v>1085</c:v>
                </c:pt>
                <c:pt idx="8">
                  <c:v>1662</c:v>
                </c:pt>
                <c:pt idx="9">
                  <c:v>1772</c:v>
                </c:pt>
                <c:pt idx="10">
                  <c:v>1818</c:v>
                </c:pt>
                <c:pt idx="11">
                  <c:v>2223</c:v>
                </c:pt>
                <c:pt idx="12">
                  <c:v>2300</c:v>
                </c:pt>
                <c:pt idx="13">
                  <c:v>2303</c:v>
                </c:pt>
                <c:pt idx="14">
                  <c:v>2323</c:v>
                </c:pt>
                <c:pt idx="15">
                  <c:v>2880</c:v>
                </c:pt>
                <c:pt idx="16">
                  <c:v>2913</c:v>
                </c:pt>
                <c:pt idx="17">
                  <c:v>3016</c:v>
                </c:pt>
                <c:pt idx="18">
                  <c:v>3126</c:v>
                </c:pt>
                <c:pt idx="19">
                  <c:v>3136</c:v>
                </c:pt>
                <c:pt idx="20">
                  <c:v>5582</c:v>
                </c:pt>
                <c:pt idx="21">
                  <c:v>5757</c:v>
                </c:pt>
                <c:pt idx="22">
                  <c:v>5854</c:v>
                </c:pt>
                <c:pt idx="23">
                  <c:v>6009</c:v>
                </c:pt>
                <c:pt idx="24">
                  <c:v>6106</c:v>
                </c:pt>
                <c:pt idx="25">
                  <c:v>6119</c:v>
                </c:pt>
                <c:pt idx="26">
                  <c:v>6162</c:v>
                </c:pt>
                <c:pt idx="27">
                  <c:v>6285</c:v>
                </c:pt>
                <c:pt idx="28">
                  <c:v>6378</c:v>
                </c:pt>
                <c:pt idx="29">
                  <c:v>6394</c:v>
                </c:pt>
                <c:pt idx="30">
                  <c:v>6424</c:v>
                </c:pt>
                <c:pt idx="31">
                  <c:v>6434</c:v>
                </c:pt>
                <c:pt idx="32">
                  <c:v>6547</c:v>
                </c:pt>
                <c:pt idx="33">
                  <c:v>6650</c:v>
                </c:pt>
                <c:pt idx="34">
                  <c:v>6949</c:v>
                </c:pt>
                <c:pt idx="35">
                  <c:v>7085</c:v>
                </c:pt>
                <c:pt idx="36">
                  <c:v>7114</c:v>
                </c:pt>
                <c:pt idx="37">
                  <c:v>7237</c:v>
                </c:pt>
                <c:pt idx="38">
                  <c:v>7344</c:v>
                </c:pt>
                <c:pt idx="39">
                  <c:v>7350</c:v>
                </c:pt>
                <c:pt idx="40">
                  <c:v>7497</c:v>
                </c:pt>
                <c:pt idx="41">
                  <c:v>8041</c:v>
                </c:pt>
                <c:pt idx="42">
                  <c:v>8446</c:v>
                </c:pt>
                <c:pt idx="43">
                  <c:v>8589</c:v>
                </c:pt>
                <c:pt idx="44">
                  <c:v>8608</c:v>
                </c:pt>
                <c:pt idx="45">
                  <c:v>8695</c:v>
                </c:pt>
                <c:pt idx="46">
                  <c:v>8695</c:v>
                </c:pt>
                <c:pt idx="47">
                  <c:v>8741</c:v>
                </c:pt>
                <c:pt idx="48">
                  <c:v>9404</c:v>
                </c:pt>
                <c:pt idx="49">
                  <c:v>9518</c:v>
                </c:pt>
                <c:pt idx="50">
                  <c:v>9518</c:v>
                </c:pt>
                <c:pt idx="51">
                  <c:v>9562</c:v>
                </c:pt>
                <c:pt idx="52">
                  <c:v>9940</c:v>
                </c:pt>
                <c:pt idx="53">
                  <c:v>9955</c:v>
                </c:pt>
                <c:pt idx="54">
                  <c:v>10079</c:v>
                </c:pt>
                <c:pt idx="55">
                  <c:v>10079</c:v>
                </c:pt>
                <c:pt idx="56">
                  <c:v>10169</c:v>
                </c:pt>
                <c:pt idx="57">
                  <c:v>10194</c:v>
                </c:pt>
                <c:pt idx="58">
                  <c:v>10330</c:v>
                </c:pt>
                <c:pt idx="59">
                  <c:v>10730</c:v>
                </c:pt>
                <c:pt idx="60">
                  <c:v>10869</c:v>
                </c:pt>
                <c:pt idx="61">
                  <c:v>11730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EE-4C8E-AF8C-C4F0814378B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139</c:v>
                </c:pt>
                <c:pt idx="4">
                  <c:v>282</c:v>
                </c:pt>
                <c:pt idx="5">
                  <c:v>687</c:v>
                </c:pt>
                <c:pt idx="6">
                  <c:v>962</c:v>
                </c:pt>
                <c:pt idx="7">
                  <c:v>1085</c:v>
                </c:pt>
                <c:pt idx="8">
                  <c:v>1662</c:v>
                </c:pt>
                <c:pt idx="9">
                  <c:v>1772</c:v>
                </c:pt>
                <c:pt idx="10">
                  <c:v>1818</c:v>
                </c:pt>
                <c:pt idx="11">
                  <c:v>2223</c:v>
                </c:pt>
                <c:pt idx="12">
                  <c:v>2300</c:v>
                </c:pt>
                <c:pt idx="13">
                  <c:v>2303</c:v>
                </c:pt>
                <c:pt idx="14">
                  <c:v>2323</c:v>
                </c:pt>
                <c:pt idx="15">
                  <c:v>2880</c:v>
                </c:pt>
                <c:pt idx="16">
                  <c:v>2913</c:v>
                </c:pt>
                <c:pt idx="17">
                  <c:v>3016</c:v>
                </c:pt>
                <c:pt idx="18">
                  <c:v>3126</c:v>
                </c:pt>
                <c:pt idx="19">
                  <c:v>3136</c:v>
                </c:pt>
                <c:pt idx="20">
                  <c:v>5582</c:v>
                </c:pt>
                <c:pt idx="21">
                  <c:v>5757</c:v>
                </c:pt>
                <c:pt idx="22">
                  <c:v>5854</c:v>
                </c:pt>
                <c:pt idx="23">
                  <c:v>6009</c:v>
                </c:pt>
                <c:pt idx="24">
                  <c:v>6106</c:v>
                </c:pt>
                <c:pt idx="25">
                  <c:v>6119</c:v>
                </c:pt>
                <c:pt idx="26">
                  <c:v>6162</c:v>
                </c:pt>
                <c:pt idx="27">
                  <c:v>6285</c:v>
                </c:pt>
                <c:pt idx="28">
                  <c:v>6378</c:v>
                </c:pt>
                <c:pt idx="29">
                  <c:v>6394</c:v>
                </c:pt>
                <c:pt idx="30">
                  <c:v>6424</c:v>
                </c:pt>
                <c:pt idx="31">
                  <c:v>6434</c:v>
                </c:pt>
                <c:pt idx="32">
                  <c:v>6547</c:v>
                </c:pt>
                <c:pt idx="33">
                  <c:v>6650</c:v>
                </c:pt>
                <c:pt idx="34">
                  <c:v>6949</c:v>
                </c:pt>
                <c:pt idx="35">
                  <c:v>7085</c:v>
                </c:pt>
                <c:pt idx="36">
                  <c:v>7114</c:v>
                </c:pt>
                <c:pt idx="37">
                  <c:v>7237</c:v>
                </c:pt>
                <c:pt idx="38">
                  <c:v>7344</c:v>
                </c:pt>
                <c:pt idx="39">
                  <c:v>7350</c:v>
                </c:pt>
                <c:pt idx="40">
                  <c:v>7497</c:v>
                </c:pt>
                <c:pt idx="41">
                  <c:v>8041</c:v>
                </c:pt>
                <c:pt idx="42">
                  <c:v>8446</c:v>
                </c:pt>
                <c:pt idx="43">
                  <c:v>8589</c:v>
                </c:pt>
                <c:pt idx="44">
                  <c:v>8608</c:v>
                </c:pt>
                <c:pt idx="45">
                  <c:v>8695</c:v>
                </c:pt>
                <c:pt idx="46">
                  <c:v>8695</c:v>
                </c:pt>
                <c:pt idx="47">
                  <c:v>8741</c:v>
                </c:pt>
                <c:pt idx="48">
                  <c:v>9404</c:v>
                </c:pt>
                <c:pt idx="49">
                  <c:v>9518</c:v>
                </c:pt>
                <c:pt idx="50">
                  <c:v>9518</c:v>
                </c:pt>
                <c:pt idx="51">
                  <c:v>9562</c:v>
                </c:pt>
                <c:pt idx="52">
                  <c:v>9940</c:v>
                </c:pt>
                <c:pt idx="53">
                  <c:v>9955</c:v>
                </c:pt>
                <c:pt idx="54">
                  <c:v>10079</c:v>
                </c:pt>
                <c:pt idx="55">
                  <c:v>10079</c:v>
                </c:pt>
                <c:pt idx="56">
                  <c:v>10169</c:v>
                </c:pt>
                <c:pt idx="57">
                  <c:v>10194</c:v>
                </c:pt>
                <c:pt idx="58">
                  <c:v>10330</c:v>
                </c:pt>
                <c:pt idx="59">
                  <c:v>10730</c:v>
                </c:pt>
                <c:pt idx="60">
                  <c:v>10869</c:v>
                </c:pt>
                <c:pt idx="61">
                  <c:v>11730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4.9999999999272404E-2</c:v>
                </c:pt>
                <c:pt idx="2">
                  <c:v>-6.436799999937648E-2</c:v>
                </c:pt>
                <c:pt idx="3">
                  <c:v>-1.0359999978390988E-3</c:v>
                </c:pt>
                <c:pt idx="4">
                  <c:v>5.4632000003039138E-2</c:v>
                </c:pt>
                <c:pt idx="5">
                  <c:v>9.3411999998352258E-2</c:v>
                </c:pt>
                <c:pt idx="6">
                  <c:v>-5.2687999999761814E-2</c:v>
                </c:pt>
                <c:pt idx="7">
                  <c:v>-1.0539999999309657E-2</c:v>
                </c:pt>
                <c:pt idx="8">
                  <c:v>-2.7487999999721069E-2</c:v>
                </c:pt>
                <c:pt idx="9">
                  <c:v>-3.2127999998920131E-2</c:v>
                </c:pt>
                <c:pt idx="10">
                  <c:v>4.9680000010994263E-3</c:v>
                </c:pt>
                <c:pt idx="11">
                  <c:v>1.8748000002233312E-2</c:v>
                </c:pt>
                <c:pt idx="12">
                  <c:v>1.3800000000628643E-2</c:v>
                </c:pt>
                <c:pt idx="13">
                  <c:v>-6.9171999995887745E-2</c:v>
                </c:pt>
                <c:pt idx="14">
                  <c:v>-3.651999999419786E-3</c:v>
                </c:pt>
                <c:pt idx="15">
                  <c:v>2.8879999998025596E-2</c:v>
                </c:pt>
                <c:pt idx="16">
                  <c:v>-1.481200000125682E-2</c:v>
                </c:pt>
                <c:pt idx="17">
                  <c:v>1.3815999998769257E-2</c:v>
                </c:pt>
                <c:pt idx="18">
                  <c:v>2.2176000005856622E-2</c:v>
                </c:pt>
                <c:pt idx="19">
                  <c:v>2.9935999998997431E-2</c:v>
                </c:pt>
                <c:pt idx="20">
                  <c:v>2.4320000011357479E-3</c:v>
                </c:pt>
                <c:pt idx="21">
                  <c:v>-0.13126799999736249</c:v>
                </c:pt>
                <c:pt idx="22">
                  <c:v>-0.11869599999772618</c:v>
                </c:pt>
                <c:pt idx="23">
                  <c:v>-0.12891599999420578</c:v>
                </c:pt>
                <c:pt idx="24">
                  <c:v>-0.15534399999887682</c:v>
                </c:pt>
                <c:pt idx="25">
                  <c:v>-0.19855599999573315</c:v>
                </c:pt>
                <c:pt idx="26">
                  <c:v>-0.19048800000018673</c:v>
                </c:pt>
                <c:pt idx="27">
                  <c:v>-0.15334000000439119</c:v>
                </c:pt>
                <c:pt idx="28">
                  <c:v>-0.14147199999570148</c:v>
                </c:pt>
                <c:pt idx="29">
                  <c:v>-0.13365599999815458</c:v>
                </c:pt>
                <c:pt idx="30">
                  <c:v>-0.15437599999859231</c:v>
                </c:pt>
                <c:pt idx="31">
                  <c:v>-0.15361599999596365</c:v>
                </c:pt>
                <c:pt idx="32">
                  <c:v>-0.22122800000215648</c:v>
                </c:pt>
                <c:pt idx="33">
                  <c:v>-0.1606000000028871</c:v>
                </c:pt>
                <c:pt idx="34">
                  <c:v>-0.14747599999827798</c:v>
                </c:pt>
                <c:pt idx="35">
                  <c:v>-0.19354000000021188</c:v>
                </c:pt>
                <c:pt idx="36">
                  <c:v>-0.23293600000033621</c:v>
                </c:pt>
                <c:pt idx="37">
                  <c:v>-8.8787999993655831E-2</c:v>
                </c:pt>
                <c:pt idx="38">
                  <c:v>-0.21745599999849219</c:v>
                </c:pt>
                <c:pt idx="39">
                  <c:v>-8.4399999999732245E-2</c:v>
                </c:pt>
                <c:pt idx="40">
                  <c:v>-7.902799999283161E-2</c:v>
                </c:pt>
                <c:pt idx="41">
                  <c:v>-4.7283999992941972E-2</c:v>
                </c:pt>
                <c:pt idx="42">
                  <c:v>-4.5504000001528766E-2</c:v>
                </c:pt>
                <c:pt idx="43">
                  <c:v>-3.4835999991628341E-2</c:v>
                </c:pt>
                <c:pt idx="44">
                  <c:v>-4.7991999999794643E-2</c:v>
                </c:pt>
                <c:pt idx="45">
                  <c:v>-5.6179999992309604E-2</c:v>
                </c:pt>
                <c:pt idx="46">
                  <c:v>-5.2479999991192017E-2</c:v>
                </c:pt>
                <c:pt idx="47">
                  <c:v>-5.7083999992755707E-2</c:v>
                </c:pt>
                <c:pt idx="59">
                  <c:v>-7.1199999947566539E-3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EE-4C8E-AF8C-C4F0814378B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139</c:v>
                </c:pt>
                <c:pt idx="4">
                  <c:v>282</c:v>
                </c:pt>
                <c:pt idx="5">
                  <c:v>687</c:v>
                </c:pt>
                <c:pt idx="6">
                  <c:v>962</c:v>
                </c:pt>
                <c:pt idx="7">
                  <c:v>1085</c:v>
                </c:pt>
                <c:pt idx="8">
                  <c:v>1662</c:v>
                </c:pt>
                <c:pt idx="9">
                  <c:v>1772</c:v>
                </c:pt>
                <c:pt idx="10">
                  <c:v>1818</c:v>
                </c:pt>
                <c:pt idx="11">
                  <c:v>2223</c:v>
                </c:pt>
                <c:pt idx="12">
                  <c:v>2300</c:v>
                </c:pt>
                <c:pt idx="13">
                  <c:v>2303</c:v>
                </c:pt>
                <c:pt idx="14">
                  <c:v>2323</c:v>
                </c:pt>
                <c:pt idx="15">
                  <c:v>2880</c:v>
                </c:pt>
                <c:pt idx="16">
                  <c:v>2913</c:v>
                </c:pt>
                <c:pt idx="17">
                  <c:v>3016</c:v>
                </c:pt>
                <c:pt idx="18">
                  <c:v>3126</c:v>
                </c:pt>
                <c:pt idx="19">
                  <c:v>3136</c:v>
                </c:pt>
                <c:pt idx="20">
                  <c:v>5582</c:v>
                </c:pt>
                <c:pt idx="21">
                  <c:v>5757</c:v>
                </c:pt>
                <c:pt idx="22">
                  <c:v>5854</c:v>
                </c:pt>
                <c:pt idx="23">
                  <c:v>6009</c:v>
                </c:pt>
                <c:pt idx="24">
                  <c:v>6106</c:v>
                </c:pt>
                <c:pt idx="25">
                  <c:v>6119</c:v>
                </c:pt>
                <c:pt idx="26">
                  <c:v>6162</c:v>
                </c:pt>
                <c:pt idx="27">
                  <c:v>6285</c:v>
                </c:pt>
                <c:pt idx="28">
                  <c:v>6378</c:v>
                </c:pt>
                <c:pt idx="29">
                  <c:v>6394</c:v>
                </c:pt>
                <c:pt idx="30">
                  <c:v>6424</c:v>
                </c:pt>
                <c:pt idx="31">
                  <c:v>6434</c:v>
                </c:pt>
                <c:pt idx="32">
                  <c:v>6547</c:v>
                </c:pt>
                <c:pt idx="33">
                  <c:v>6650</c:v>
                </c:pt>
                <c:pt idx="34">
                  <c:v>6949</c:v>
                </c:pt>
                <c:pt idx="35">
                  <c:v>7085</c:v>
                </c:pt>
                <c:pt idx="36">
                  <c:v>7114</c:v>
                </c:pt>
                <c:pt idx="37">
                  <c:v>7237</c:v>
                </c:pt>
                <c:pt idx="38">
                  <c:v>7344</c:v>
                </c:pt>
                <c:pt idx="39">
                  <c:v>7350</c:v>
                </c:pt>
                <c:pt idx="40">
                  <c:v>7497</c:v>
                </c:pt>
                <c:pt idx="41">
                  <c:v>8041</c:v>
                </c:pt>
                <c:pt idx="42">
                  <c:v>8446</c:v>
                </c:pt>
                <c:pt idx="43">
                  <c:v>8589</c:v>
                </c:pt>
                <c:pt idx="44">
                  <c:v>8608</c:v>
                </c:pt>
                <c:pt idx="45">
                  <c:v>8695</c:v>
                </c:pt>
                <c:pt idx="46">
                  <c:v>8695</c:v>
                </c:pt>
                <c:pt idx="47">
                  <c:v>8741</c:v>
                </c:pt>
                <c:pt idx="48">
                  <c:v>9404</c:v>
                </c:pt>
                <c:pt idx="49">
                  <c:v>9518</c:v>
                </c:pt>
                <c:pt idx="50">
                  <c:v>9518</c:v>
                </c:pt>
                <c:pt idx="51">
                  <c:v>9562</c:v>
                </c:pt>
                <c:pt idx="52">
                  <c:v>9940</c:v>
                </c:pt>
                <c:pt idx="53">
                  <c:v>9955</c:v>
                </c:pt>
                <c:pt idx="54">
                  <c:v>10079</c:v>
                </c:pt>
                <c:pt idx="55">
                  <c:v>10079</c:v>
                </c:pt>
                <c:pt idx="56">
                  <c:v>10169</c:v>
                </c:pt>
                <c:pt idx="57">
                  <c:v>10194</c:v>
                </c:pt>
                <c:pt idx="58">
                  <c:v>10330</c:v>
                </c:pt>
                <c:pt idx="59">
                  <c:v>10730</c:v>
                </c:pt>
                <c:pt idx="60">
                  <c:v>10869</c:v>
                </c:pt>
                <c:pt idx="61">
                  <c:v>11730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EE-4C8E-AF8C-C4F0814378B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139</c:v>
                </c:pt>
                <c:pt idx="4">
                  <c:v>282</c:v>
                </c:pt>
                <c:pt idx="5">
                  <c:v>687</c:v>
                </c:pt>
                <c:pt idx="6">
                  <c:v>962</c:v>
                </c:pt>
                <c:pt idx="7">
                  <c:v>1085</c:v>
                </c:pt>
                <c:pt idx="8">
                  <c:v>1662</c:v>
                </c:pt>
                <c:pt idx="9">
                  <c:v>1772</c:v>
                </c:pt>
                <c:pt idx="10">
                  <c:v>1818</c:v>
                </c:pt>
                <c:pt idx="11">
                  <c:v>2223</c:v>
                </c:pt>
                <c:pt idx="12">
                  <c:v>2300</c:v>
                </c:pt>
                <c:pt idx="13">
                  <c:v>2303</c:v>
                </c:pt>
                <c:pt idx="14">
                  <c:v>2323</c:v>
                </c:pt>
                <c:pt idx="15">
                  <c:v>2880</c:v>
                </c:pt>
                <c:pt idx="16">
                  <c:v>2913</c:v>
                </c:pt>
                <c:pt idx="17">
                  <c:v>3016</c:v>
                </c:pt>
                <c:pt idx="18">
                  <c:v>3126</c:v>
                </c:pt>
                <c:pt idx="19">
                  <c:v>3136</c:v>
                </c:pt>
                <c:pt idx="20">
                  <c:v>5582</c:v>
                </c:pt>
                <c:pt idx="21">
                  <c:v>5757</c:v>
                </c:pt>
                <c:pt idx="22">
                  <c:v>5854</c:v>
                </c:pt>
                <c:pt idx="23">
                  <c:v>6009</c:v>
                </c:pt>
                <c:pt idx="24">
                  <c:v>6106</c:v>
                </c:pt>
                <c:pt idx="25">
                  <c:v>6119</c:v>
                </c:pt>
                <c:pt idx="26">
                  <c:v>6162</c:v>
                </c:pt>
                <c:pt idx="27">
                  <c:v>6285</c:v>
                </c:pt>
                <c:pt idx="28">
                  <c:v>6378</c:v>
                </c:pt>
                <c:pt idx="29">
                  <c:v>6394</c:v>
                </c:pt>
                <c:pt idx="30">
                  <c:v>6424</c:v>
                </c:pt>
                <c:pt idx="31">
                  <c:v>6434</c:v>
                </c:pt>
                <c:pt idx="32">
                  <c:v>6547</c:v>
                </c:pt>
                <c:pt idx="33">
                  <c:v>6650</c:v>
                </c:pt>
                <c:pt idx="34">
                  <c:v>6949</c:v>
                </c:pt>
                <c:pt idx="35">
                  <c:v>7085</c:v>
                </c:pt>
                <c:pt idx="36">
                  <c:v>7114</c:v>
                </c:pt>
                <c:pt idx="37">
                  <c:v>7237</c:v>
                </c:pt>
                <c:pt idx="38">
                  <c:v>7344</c:v>
                </c:pt>
                <c:pt idx="39">
                  <c:v>7350</c:v>
                </c:pt>
                <c:pt idx="40">
                  <c:v>7497</c:v>
                </c:pt>
                <c:pt idx="41">
                  <c:v>8041</c:v>
                </c:pt>
                <c:pt idx="42">
                  <c:v>8446</c:v>
                </c:pt>
                <c:pt idx="43">
                  <c:v>8589</c:v>
                </c:pt>
                <c:pt idx="44">
                  <c:v>8608</c:v>
                </c:pt>
                <c:pt idx="45">
                  <c:v>8695</c:v>
                </c:pt>
                <c:pt idx="46">
                  <c:v>8695</c:v>
                </c:pt>
                <c:pt idx="47">
                  <c:v>8741</c:v>
                </c:pt>
                <c:pt idx="48">
                  <c:v>9404</c:v>
                </c:pt>
                <c:pt idx="49">
                  <c:v>9518</c:v>
                </c:pt>
                <c:pt idx="50">
                  <c:v>9518</c:v>
                </c:pt>
                <c:pt idx="51">
                  <c:v>9562</c:v>
                </c:pt>
                <c:pt idx="52">
                  <c:v>9940</c:v>
                </c:pt>
                <c:pt idx="53">
                  <c:v>9955</c:v>
                </c:pt>
                <c:pt idx="54">
                  <c:v>10079</c:v>
                </c:pt>
                <c:pt idx="55">
                  <c:v>10079</c:v>
                </c:pt>
                <c:pt idx="56">
                  <c:v>10169</c:v>
                </c:pt>
                <c:pt idx="57">
                  <c:v>10194</c:v>
                </c:pt>
                <c:pt idx="58">
                  <c:v>10330</c:v>
                </c:pt>
                <c:pt idx="59">
                  <c:v>10730</c:v>
                </c:pt>
                <c:pt idx="60">
                  <c:v>10869</c:v>
                </c:pt>
                <c:pt idx="61">
                  <c:v>11730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48">
                  <c:v>-2.0995999999286141E-2</c:v>
                </c:pt>
                <c:pt idx="49">
                  <c:v>-1.8031999999948312E-2</c:v>
                </c:pt>
                <c:pt idx="50">
                  <c:v>-1.7941999998583924E-2</c:v>
                </c:pt>
                <c:pt idx="51">
                  <c:v>-1.8287999999301974E-2</c:v>
                </c:pt>
                <c:pt idx="52">
                  <c:v>-1.8989999996847473E-2</c:v>
                </c:pt>
                <c:pt idx="53">
                  <c:v>-1.9220000001951121E-2</c:v>
                </c:pt>
                <c:pt idx="54">
                  <c:v>-1.7095999995945022E-2</c:v>
                </c:pt>
                <c:pt idx="55">
                  <c:v>-1.7085999999835622E-2</c:v>
                </c:pt>
                <c:pt idx="56">
                  <c:v>-1.7905999993672594E-2</c:v>
                </c:pt>
                <c:pt idx="57">
                  <c:v>-1.5156000001297798E-2</c:v>
                </c:pt>
                <c:pt idx="58">
                  <c:v>-1.6019999995478429E-2</c:v>
                </c:pt>
                <c:pt idx="60">
                  <c:v>-2.6060000018333085E-3</c:v>
                </c:pt>
                <c:pt idx="61">
                  <c:v>1.9280000000435393E-2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EE-4C8E-AF8C-C4F0814378B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139</c:v>
                </c:pt>
                <c:pt idx="4">
                  <c:v>282</c:v>
                </c:pt>
                <c:pt idx="5">
                  <c:v>687</c:v>
                </c:pt>
                <c:pt idx="6">
                  <c:v>962</c:v>
                </c:pt>
                <c:pt idx="7">
                  <c:v>1085</c:v>
                </c:pt>
                <c:pt idx="8">
                  <c:v>1662</c:v>
                </c:pt>
                <c:pt idx="9">
                  <c:v>1772</c:v>
                </c:pt>
                <c:pt idx="10">
                  <c:v>1818</c:v>
                </c:pt>
                <c:pt idx="11">
                  <c:v>2223</c:v>
                </c:pt>
                <c:pt idx="12">
                  <c:v>2300</c:v>
                </c:pt>
                <c:pt idx="13">
                  <c:v>2303</c:v>
                </c:pt>
                <c:pt idx="14">
                  <c:v>2323</c:v>
                </c:pt>
                <c:pt idx="15">
                  <c:v>2880</c:v>
                </c:pt>
                <c:pt idx="16">
                  <c:v>2913</c:v>
                </c:pt>
                <c:pt idx="17">
                  <c:v>3016</c:v>
                </c:pt>
                <c:pt idx="18">
                  <c:v>3126</c:v>
                </c:pt>
                <c:pt idx="19">
                  <c:v>3136</c:v>
                </c:pt>
                <c:pt idx="20">
                  <c:v>5582</c:v>
                </c:pt>
                <c:pt idx="21">
                  <c:v>5757</c:v>
                </c:pt>
                <c:pt idx="22">
                  <c:v>5854</c:v>
                </c:pt>
                <c:pt idx="23">
                  <c:v>6009</c:v>
                </c:pt>
                <c:pt idx="24">
                  <c:v>6106</c:v>
                </c:pt>
                <c:pt idx="25">
                  <c:v>6119</c:v>
                </c:pt>
                <c:pt idx="26">
                  <c:v>6162</c:v>
                </c:pt>
                <c:pt idx="27">
                  <c:v>6285</c:v>
                </c:pt>
                <c:pt idx="28">
                  <c:v>6378</c:v>
                </c:pt>
                <c:pt idx="29">
                  <c:v>6394</c:v>
                </c:pt>
                <c:pt idx="30">
                  <c:v>6424</c:v>
                </c:pt>
                <c:pt idx="31">
                  <c:v>6434</c:v>
                </c:pt>
                <c:pt idx="32">
                  <c:v>6547</c:v>
                </c:pt>
                <c:pt idx="33">
                  <c:v>6650</c:v>
                </c:pt>
                <c:pt idx="34">
                  <c:v>6949</c:v>
                </c:pt>
                <c:pt idx="35">
                  <c:v>7085</c:v>
                </c:pt>
                <c:pt idx="36">
                  <c:v>7114</c:v>
                </c:pt>
                <c:pt idx="37">
                  <c:v>7237</c:v>
                </c:pt>
                <c:pt idx="38">
                  <c:v>7344</c:v>
                </c:pt>
                <c:pt idx="39">
                  <c:v>7350</c:v>
                </c:pt>
                <c:pt idx="40">
                  <c:v>7497</c:v>
                </c:pt>
                <c:pt idx="41">
                  <c:v>8041</c:v>
                </c:pt>
                <c:pt idx="42">
                  <c:v>8446</c:v>
                </c:pt>
                <c:pt idx="43">
                  <c:v>8589</c:v>
                </c:pt>
                <c:pt idx="44">
                  <c:v>8608</c:v>
                </c:pt>
                <c:pt idx="45">
                  <c:v>8695</c:v>
                </c:pt>
                <c:pt idx="46">
                  <c:v>8695</c:v>
                </c:pt>
                <c:pt idx="47">
                  <c:v>8741</c:v>
                </c:pt>
                <c:pt idx="48">
                  <c:v>9404</c:v>
                </c:pt>
                <c:pt idx="49">
                  <c:v>9518</c:v>
                </c:pt>
                <c:pt idx="50">
                  <c:v>9518</c:v>
                </c:pt>
                <c:pt idx="51">
                  <c:v>9562</c:v>
                </c:pt>
                <c:pt idx="52">
                  <c:v>9940</c:v>
                </c:pt>
                <c:pt idx="53">
                  <c:v>9955</c:v>
                </c:pt>
                <c:pt idx="54">
                  <c:v>10079</c:v>
                </c:pt>
                <c:pt idx="55">
                  <c:v>10079</c:v>
                </c:pt>
                <c:pt idx="56">
                  <c:v>10169</c:v>
                </c:pt>
                <c:pt idx="57">
                  <c:v>10194</c:v>
                </c:pt>
                <c:pt idx="58">
                  <c:v>10330</c:v>
                </c:pt>
                <c:pt idx="59">
                  <c:v>10730</c:v>
                </c:pt>
                <c:pt idx="60">
                  <c:v>10869</c:v>
                </c:pt>
                <c:pt idx="61">
                  <c:v>11730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EE-4C8E-AF8C-C4F0814378B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139</c:v>
                </c:pt>
                <c:pt idx="4">
                  <c:v>282</c:v>
                </c:pt>
                <c:pt idx="5">
                  <c:v>687</c:v>
                </c:pt>
                <c:pt idx="6">
                  <c:v>962</c:v>
                </c:pt>
                <c:pt idx="7">
                  <c:v>1085</c:v>
                </c:pt>
                <c:pt idx="8">
                  <c:v>1662</c:v>
                </c:pt>
                <c:pt idx="9">
                  <c:v>1772</c:v>
                </c:pt>
                <c:pt idx="10">
                  <c:v>1818</c:v>
                </c:pt>
                <c:pt idx="11">
                  <c:v>2223</c:v>
                </c:pt>
                <c:pt idx="12">
                  <c:v>2300</c:v>
                </c:pt>
                <c:pt idx="13">
                  <c:v>2303</c:v>
                </c:pt>
                <c:pt idx="14">
                  <c:v>2323</c:v>
                </c:pt>
                <c:pt idx="15">
                  <c:v>2880</c:v>
                </c:pt>
                <c:pt idx="16">
                  <c:v>2913</c:v>
                </c:pt>
                <c:pt idx="17">
                  <c:v>3016</c:v>
                </c:pt>
                <c:pt idx="18">
                  <c:v>3126</c:v>
                </c:pt>
                <c:pt idx="19">
                  <c:v>3136</c:v>
                </c:pt>
                <c:pt idx="20">
                  <c:v>5582</c:v>
                </c:pt>
                <c:pt idx="21">
                  <c:v>5757</c:v>
                </c:pt>
                <c:pt idx="22">
                  <c:v>5854</c:v>
                </c:pt>
                <c:pt idx="23">
                  <c:v>6009</c:v>
                </c:pt>
                <c:pt idx="24">
                  <c:v>6106</c:v>
                </c:pt>
                <c:pt idx="25">
                  <c:v>6119</c:v>
                </c:pt>
                <c:pt idx="26">
                  <c:v>6162</c:v>
                </c:pt>
                <c:pt idx="27">
                  <c:v>6285</c:v>
                </c:pt>
                <c:pt idx="28">
                  <c:v>6378</c:v>
                </c:pt>
                <c:pt idx="29">
                  <c:v>6394</c:v>
                </c:pt>
                <c:pt idx="30">
                  <c:v>6424</c:v>
                </c:pt>
                <c:pt idx="31">
                  <c:v>6434</c:v>
                </c:pt>
                <c:pt idx="32">
                  <c:v>6547</c:v>
                </c:pt>
                <c:pt idx="33">
                  <c:v>6650</c:v>
                </c:pt>
                <c:pt idx="34">
                  <c:v>6949</c:v>
                </c:pt>
                <c:pt idx="35">
                  <c:v>7085</c:v>
                </c:pt>
                <c:pt idx="36">
                  <c:v>7114</c:v>
                </c:pt>
                <c:pt idx="37">
                  <c:v>7237</c:v>
                </c:pt>
                <c:pt idx="38">
                  <c:v>7344</c:v>
                </c:pt>
                <c:pt idx="39">
                  <c:v>7350</c:v>
                </c:pt>
                <c:pt idx="40">
                  <c:v>7497</c:v>
                </c:pt>
                <c:pt idx="41">
                  <c:v>8041</c:v>
                </c:pt>
                <c:pt idx="42">
                  <c:v>8446</c:v>
                </c:pt>
                <c:pt idx="43">
                  <c:v>8589</c:v>
                </c:pt>
                <c:pt idx="44">
                  <c:v>8608</c:v>
                </c:pt>
                <c:pt idx="45">
                  <c:v>8695</c:v>
                </c:pt>
                <c:pt idx="46">
                  <c:v>8695</c:v>
                </c:pt>
                <c:pt idx="47">
                  <c:v>8741</c:v>
                </c:pt>
                <c:pt idx="48">
                  <c:v>9404</c:v>
                </c:pt>
                <c:pt idx="49">
                  <c:v>9518</c:v>
                </c:pt>
                <c:pt idx="50">
                  <c:v>9518</c:v>
                </c:pt>
                <c:pt idx="51">
                  <c:v>9562</c:v>
                </c:pt>
                <c:pt idx="52">
                  <c:v>9940</c:v>
                </c:pt>
                <c:pt idx="53">
                  <c:v>9955</c:v>
                </c:pt>
                <c:pt idx="54">
                  <c:v>10079</c:v>
                </c:pt>
                <c:pt idx="55">
                  <c:v>10079</c:v>
                </c:pt>
                <c:pt idx="56">
                  <c:v>10169</c:v>
                </c:pt>
                <c:pt idx="57">
                  <c:v>10194</c:v>
                </c:pt>
                <c:pt idx="58">
                  <c:v>10330</c:v>
                </c:pt>
                <c:pt idx="59">
                  <c:v>10730</c:v>
                </c:pt>
                <c:pt idx="60">
                  <c:v>10869</c:v>
                </c:pt>
                <c:pt idx="61">
                  <c:v>11730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EE-4C8E-AF8C-C4F0814378B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37">
                    <c:v>0</c:v>
                  </c:pt>
                  <c:pt idx="40">
                    <c:v>7.0000000000000001E-3</c:v>
                  </c:pt>
                  <c:pt idx="41">
                    <c:v>4.0000000000000001E-3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1E-4</c:v>
                  </c:pt>
                  <c:pt idx="49">
                    <c:v>0</c:v>
                  </c:pt>
                  <c:pt idx="50">
                    <c:v>1E-4</c:v>
                  </c:pt>
                  <c:pt idx="51">
                    <c:v>0</c:v>
                  </c:pt>
                  <c:pt idx="52">
                    <c:v>1.6800000000000001E-3</c:v>
                  </c:pt>
                  <c:pt idx="53">
                    <c:v>5.0000000000000001E-4</c:v>
                  </c:pt>
                  <c:pt idx="54">
                    <c:v>0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8.9999999999999998E-4</c:v>
                  </c:pt>
                  <c:pt idx="58">
                    <c:v>3.0000000000000003E-4</c:v>
                  </c:pt>
                  <c:pt idx="59">
                    <c:v>2.5000000000000001E-3</c:v>
                  </c:pt>
                  <c:pt idx="60">
                    <c:v>2.0000000000000001E-4</c:v>
                  </c:pt>
                  <c:pt idx="6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139</c:v>
                </c:pt>
                <c:pt idx="4">
                  <c:v>282</c:v>
                </c:pt>
                <c:pt idx="5">
                  <c:v>687</c:v>
                </c:pt>
                <c:pt idx="6">
                  <c:v>962</c:v>
                </c:pt>
                <c:pt idx="7">
                  <c:v>1085</c:v>
                </c:pt>
                <c:pt idx="8">
                  <c:v>1662</c:v>
                </c:pt>
                <c:pt idx="9">
                  <c:v>1772</c:v>
                </c:pt>
                <c:pt idx="10">
                  <c:v>1818</c:v>
                </c:pt>
                <c:pt idx="11">
                  <c:v>2223</c:v>
                </c:pt>
                <c:pt idx="12">
                  <c:v>2300</c:v>
                </c:pt>
                <c:pt idx="13">
                  <c:v>2303</c:v>
                </c:pt>
                <c:pt idx="14">
                  <c:v>2323</c:v>
                </c:pt>
                <c:pt idx="15">
                  <c:v>2880</c:v>
                </c:pt>
                <c:pt idx="16">
                  <c:v>2913</c:v>
                </c:pt>
                <c:pt idx="17">
                  <c:v>3016</c:v>
                </c:pt>
                <c:pt idx="18">
                  <c:v>3126</c:v>
                </c:pt>
                <c:pt idx="19">
                  <c:v>3136</c:v>
                </c:pt>
                <c:pt idx="20">
                  <c:v>5582</c:v>
                </c:pt>
                <c:pt idx="21">
                  <c:v>5757</c:v>
                </c:pt>
                <c:pt idx="22">
                  <c:v>5854</c:v>
                </c:pt>
                <c:pt idx="23">
                  <c:v>6009</c:v>
                </c:pt>
                <c:pt idx="24">
                  <c:v>6106</c:v>
                </c:pt>
                <c:pt idx="25">
                  <c:v>6119</c:v>
                </c:pt>
                <c:pt idx="26">
                  <c:v>6162</c:v>
                </c:pt>
                <c:pt idx="27">
                  <c:v>6285</c:v>
                </c:pt>
                <c:pt idx="28">
                  <c:v>6378</c:v>
                </c:pt>
                <c:pt idx="29">
                  <c:v>6394</c:v>
                </c:pt>
                <c:pt idx="30">
                  <c:v>6424</c:v>
                </c:pt>
                <c:pt idx="31">
                  <c:v>6434</c:v>
                </c:pt>
                <c:pt idx="32">
                  <c:v>6547</c:v>
                </c:pt>
                <c:pt idx="33">
                  <c:v>6650</c:v>
                </c:pt>
                <c:pt idx="34">
                  <c:v>6949</c:v>
                </c:pt>
                <c:pt idx="35">
                  <c:v>7085</c:v>
                </c:pt>
                <c:pt idx="36">
                  <c:v>7114</c:v>
                </c:pt>
                <c:pt idx="37">
                  <c:v>7237</c:v>
                </c:pt>
                <c:pt idx="38">
                  <c:v>7344</c:v>
                </c:pt>
                <c:pt idx="39">
                  <c:v>7350</c:v>
                </c:pt>
                <c:pt idx="40">
                  <c:v>7497</c:v>
                </c:pt>
                <c:pt idx="41">
                  <c:v>8041</c:v>
                </c:pt>
                <c:pt idx="42">
                  <c:v>8446</c:v>
                </c:pt>
                <c:pt idx="43">
                  <c:v>8589</c:v>
                </c:pt>
                <c:pt idx="44">
                  <c:v>8608</c:v>
                </c:pt>
                <c:pt idx="45">
                  <c:v>8695</c:v>
                </c:pt>
                <c:pt idx="46">
                  <c:v>8695</c:v>
                </c:pt>
                <c:pt idx="47">
                  <c:v>8741</c:v>
                </c:pt>
                <c:pt idx="48">
                  <c:v>9404</c:v>
                </c:pt>
                <c:pt idx="49">
                  <c:v>9518</c:v>
                </c:pt>
                <c:pt idx="50">
                  <c:v>9518</c:v>
                </c:pt>
                <c:pt idx="51">
                  <c:v>9562</c:v>
                </c:pt>
                <c:pt idx="52">
                  <c:v>9940</c:v>
                </c:pt>
                <c:pt idx="53">
                  <c:v>9955</c:v>
                </c:pt>
                <c:pt idx="54">
                  <c:v>10079</c:v>
                </c:pt>
                <c:pt idx="55">
                  <c:v>10079</c:v>
                </c:pt>
                <c:pt idx="56">
                  <c:v>10169</c:v>
                </c:pt>
                <c:pt idx="57">
                  <c:v>10194</c:v>
                </c:pt>
                <c:pt idx="58">
                  <c:v>10330</c:v>
                </c:pt>
                <c:pt idx="59">
                  <c:v>10730</c:v>
                </c:pt>
                <c:pt idx="60">
                  <c:v>10869</c:v>
                </c:pt>
                <c:pt idx="61">
                  <c:v>11730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EE-4C8E-AF8C-C4F0814378B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139</c:v>
                </c:pt>
                <c:pt idx="4">
                  <c:v>282</c:v>
                </c:pt>
                <c:pt idx="5">
                  <c:v>687</c:v>
                </c:pt>
                <c:pt idx="6">
                  <c:v>962</c:v>
                </c:pt>
                <c:pt idx="7">
                  <c:v>1085</c:v>
                </c:pt>
                <c:pt idx="8">
                  <c:v>1662</c:v>
                </c:pt>
                <c:pt idx="9">
                  <c:v>1772</c:v>
                </c:pt>
                <c:pt idx="10">
                  <c:v>1818</c:v>
                </c:pt>
                <c:pt idx="11">
                  <c:v>2223</c:v>
                </c:pt>
                <c:pt idx="12">
                  <c:v>2300</c:v>
                </c:pt>
                <c:pt idx="13">
                  <c:v>2303</c:v>
                </c:pt>
                <c:pt idx="14">
                  <c:v>2323</c:v>
                </c:pt>
                <c:pt idx="15">
                  <c:v>2880</c:v>
                </c:pt>
                <c:pt idx="16">
                  <c:v>2913</c:v>
                </c:pt>
                <c:pt idx="17">
                  <c:v>3016</c:v>
                </c:pt>
                <c:pt idx="18">
                  <c:v>3126</c:v>
                </c:pt>
                <c:pt idx="19">
                  <c:v>3136</c:v>
                </c:pt>
                <c:pt idx="20">
                  <c:v>5582</c:v>
                </c:pt>
                <c:pt idx="21">
                  <c:v>5757</c:v>
                </c:pt>
                <c:pt idx="22">
                  <c:v>5854</c:v>
                </c:pt>
                <c:pt idx="23">
                  <c:v>6009</c:v>
                </c:pt>
                <c:pt idx="24">
                  <c:v>6106</c:v>
                </c:pt>
                <c:pt idx="25">
                  <c:v>6119</c:v>
                </c:pt>
                <c:pt idx="26">
                  <c:v>6162</c:v>
                </c:pt>
                <c:pt idx="27">
                  <c:v>6285</c:v>
                </c:pt>
                <c:pt idx="28">
                  <c:v>6378</c:v>
                </c:pt>
                <c:pt idx="29">
                  <c:v>6394</c:v>
                </c:pt>
                <c:pt idx="30">
                  <c:v>6424</c:v>
                </c:pt>
                <c:pt idx="31">
                  <c:v>6434</c:v>
                </c:pt>
                <c:pt idx="32">
                  <c:v>6547</c:v>
                </c:pt>
                <c:pt idx="33">
                  <c:v>6650</c:v>
                </c:pt>
                <c:pt idx="34">
                  <c:v>6949</c:v>
                </c:pt>
                <c:pt idx="35">
                  <c:v>7085</c:v>
                </c:pt>
                <c:pt idx="36">
                  <c:v>7114</c:v>
                </c:pt>
                <c:pt idx="37">
                  <c:v>7237</c:v>
                </c:pt>
                <c:pt idx="38">
                  <c:v>7344</c:v>
                </c:pt>
                <c:pt idx="39">
                  <c:v>7350</c:v>
                </c:pt>
                <c:pt idx="40">
                  <c:v>7497</c:v>
                </c:pt>
                <c:pt idx="41">
                  <c:v>8041</c:v>
                </c:pt>
                <c:pt idx="42">
                  <c:v>8446</c:v>
                </c:pt>
                <c:pt idx="43">
                  <c:v>8589</c:v>
                </c:pt>
                <c:pt idx="44">
                  <c:v>8608</c:v>
                </c:pt>
                <c:pt idx="45">
                  <c:v>8695</c:v>
                </c:pt>
                <c:pt idx="46">
                  <c:v>8695</c:v>
                </c:pt>
                <c:pt idx="47">
                  <c:v>8741</c:v>
                </c:pt>
                <c:pt idx="48">
                  <c:v>9404</c:v>
                </c:pt>
                <c:pt idx="49">
                  <c:v>9518</c:v>
                </c:pt>
                <c:pt idx="50">
                  <c:v>9518</c:v>
                </c:pt>
                <c:pt idx="51">
                  <c:v>9562</c:v>
                </c:pt>
                <c:pt idx="52">
                  <c:v>9940</c:v>
                </c:pt>
                <c:pt idx="53">
                  <c:v>9955</c:v>
                </c:pt>
                <c:pt idx="54">
                  <c:v>10079</c:v>
                </c:pt>
                <c:pt idx="55">
                  <c:v>10079</c:v>
                </c:pt>
                <c:pt idx="56">
                  <c:v>10169</c:v>
                </c:pt>
                <c:pt idx="57">
                  <c:v>10194</c:v>
                </c:pt>
                <c:pt idx="58">
                  <c:v>10330</c:v>
                </c:pt>
                <c:pt idx="59">
                  <c:v>10730</c:v>
                </c:pt>
                <c:pt idx="60">
                  <c:v>10869</c:v>
                </c:pt>
                <c:pt idx="61">
                  <c:v>11730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47">
                  <c:v>-3.4999240619817573E-2</c:v>
                </c:pt>
                <c:pt idx="48">
                  <c:v>-2.4809729507421913E-2</c:v>
                </c:pt>
                <c:pt idx="49">
                  <c:v>-2.3057686872711342E-2</c:v>
                </c:pt>
                <c:pt idx="50">
                  <c:v>-2.3057686872711342E-2</c:v>
                </c:pt>
                <c:pt idx="51">
                  <c:v>-2.2381459890893241E-2</c:v>
                </c:pt>
                <c:pt idx="52">
                  <c:v>-1.6572055365274008E-2</c:v>
                </c:pt>
                <c:pt idx="53">
                  <c:v>-1.6341523439654171E-2</c:v>
                </c:pt>
                <c:pt idx="54">
                  <c:v>-1.4435792854530421E-2</c:v>
                </c:pt>
                <c:pt idx="55">
                  <c:v>-1.4435792854530421E-2</c:v>
                </c:pt>
                <c:pt idx="56">
                  <c:v>-1.3052601300811539E-2</c:v>
                </c:pt>
                <c:pt idx="57">
                  <c:v>-1.2668381424778524E-2</c:v>
                </c:pt>
                <c:pt idx="58">
                  <c:v>-1.0578225299158917E-2</c:v>
                </c:pt>
                <c:pt idx="59">
                  <c:v>-4.4307072826305915E-3</c:v>
                </c:pt>
                <c:pt idx="60">
                  <c:v>-2.2944447718870331E-3</c:v>
                </c:pt>
                <c:pt idx="61">
                  <c:v>1.0938087758690151E-2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EE-4C8E-AF8C-C4F081437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10192"/>
        <c:axId val="1"/>
      </c:scatterChart>
      <c:valAx>
        <c:axId val="101810192"/>
        <c:scaling>
          <c:orientation val="minMax"/>
          <c:max val="11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9569707401032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3511187607573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810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65576592082615"/>
          <c:y val="0.91950464396284826"/>
          <c:w val="0.6987951807228916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9526</xdr:rowOff>
    </xdr:from>
    <xdr:to>
      <xdr:col>17</xdr:col>
      <xdr:colOff>238125</xdr:colOff>
      <xdr:row>18</xdr:row>
      <xdr:rowOff>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40C3F1C-DE31-4833-E2D0-D97919B6A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504826</xdr:colOff>
      <xdr:row>0</xdr:row>
      <xdr:rowOff>0</xdr:rowOff>
    </xdr:from>
    <xdr:to>
      <xdr:col>27</xdr:col>
      <xdr:colOff>9526</xdr:colOff>
      <xdr:row>18</xdr:row>
      <xdr:rowOff>38100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BC689D22-B0B0-36C5-D226-491FB861E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107.pdf" TargetMode="External"/><Relationship Id="rId7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5672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945" TargetMode="External"/><Relationship Id="rId5" Type="http://schemas.openxmlformats.org/officeDocument/2006/relationships/hyperlink" Target="http://www.konkoly.hu/cgi-bin/IBVS?6007" TargetMode="External"/><Relationship Id="rId10" Type="http://schemas.openxmlformats.org/officeDocument/2006/relationships/hyperlink" Target="http://www.konkoly.hu/cgi-bin/IBVS?6042" TargetMode="External"/><Relationship Id="rId4" Type="http://schemas.openxmlformats.org/officeDocument/2006/relationships/hyperlink" Target="http://vsolj.cetus-net.org/no46.pdf" TargetMode="External"/><Relationship Id="rId9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50"/>
  <sheetViews>
    <sheetView tabSelected="1" workbookViewId="0">
      <pane xSplit="14" ySplit="22" topLeftCell="O65" activePane="bottomRight" state="frozen"/>
      <selection pane="topRight" activeCell="O1" sqref="O1"/>
      <selection pane="bottomLeft" activeCell="A23" sqref="A23"/>
      <selection pane="bottomRight" activeCell="A65" sqref="A65"/>
    </sheetView>
  </sheetViews>
  <sheetFormatPr defaultColWidth="10.28515625" defaultRowHeight="12.75"/>
  <cols>
    <col min="1" max="1" width="17" customWidth="1"/>
    <col min="2" max="2" width="5.140625" customWidth="1"/>
    <col min="3" max="3" width="11.85546875" customWidth="1"/>
    <col min="4" max="4" width="9.42578125" customWidth="1"/>
    <col min="5" max="5" width="10.28515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53</v>
      </c>
    </row>
    <row r="2" spans="1:6" ht="12.95" customHeight="1">
      <c r="A2" t="s">
        <v>25</v>
      </c>
      <c r="B2" s="9" t="s">
        <v>51</v>
      </c>
    </row>
    <row r="3" spans="1:6" ht="12.95" customHeight="1"/>
    <row r="4" spans="1:6" ht="12.95" customHeight="1" thickTop="1" thickBot="1">
      <c r="A4" s="6" t="s">
        <v>1</v>
      </c>
      <c r="C4" s="3">
        <v>28409.495999999999</v>
      </c>
      <c r="D4" s="4">
        <v>2.6913239999999998</v>
      </c>
    </row>
    <row r="5" spans="1:6" ht="12.95" customHeight="1" thickTop="1">
      <c r="A5" s="10" t="s">
        <v>57</v>
      </c>
      <c r="B5" s="11"/>
      <c r="C5" s="12">
        <v>-9.5</v>
      </c>
      <c r="D5" s="11" t="s">
        <v>58</v>
      </c>
    </row>
    <row r="6" spans="1:6" ht="12.95" customHeight="1">
      <c r="A6" s="6" t="s">
        <v>2</v>
      </c>
    </row>
    <row r="7" spans="1:6" ht="12.95" customHeight="1">
      <c r="A7" t="s">
        <v>3</v>
      </c>
      <c r="C7">
        <v>28409.495999999999</v>
      </c>
    </row>
    <row r="8" spans="1:6" ht="12.95" customHeight="1">
      <c r="A8" t="s">
        <v>4</v>
      </c>
      <c r="C8">
        <v>2.6913239999999998</v>
      </c>
    </row>
    <row r="9" spans="1:6" ht="12.95" customHeight="1">
      <c r="A9" s="26" t="s">
        <v>62</v>
      </c>
      <c r="B9" s="27">
        <v>69</v>
      </c>
      <c r="C9" s="15" t="str">
        <f>"F"&amp;B9</f>
        <v>F69</v>
      </c>
      <c r="D9" s="16" t="str">
        <f>"G"&amp;B9</f>
        <v>G69</v>
      </c>
    </row>
    <row r="10" spans="1:6" ht="12.95" customHeight="1" thickBot="1">
      <c r="A10" s="11"/>
      <c r="B10" s="11"/>
      <c r="C10" s="5" t="s">
        <v>21</v>
      </c>
      <c r="D10" s="5" t="s">
        <v>22</v>
      </c>
      <c r="E10" s="11"/>
    </row>
    <row r="11" spans="1:6" ht="12.95" customHeight="1">
      <c r="A11" s="11" t="s">
        <v>17</v>
      </c>
      <c r="B11" s="11"/>
      <c r="C11" s="13">
        <f ca="1">INTERCEPT(INDIRECT($D$9):G992,INDIRECT($C$9):F992)</f>
        <v>-0.16933787807600223</v>
      </c>
      <c r="D11" s="14"/>
      <c r="E11" s="11"/>
    </row>
    <row r="12" spans="1:6" ht="12.95" customHeight="1">
      <c r="A12" s="11" t="s">
        <v>18</v>
      </c>
      <c r="B12" s="11"/>
      <c r="C12" s="13">
        <f ca="1">SLOPE(INDIRECT($D$9):G992,INDIRECT($C$9):F992)</f>
        <v>1.5368795041320748E-5</v>
      </c>
      <c r="D12" s="14"/>
      <c r="E12" s="11"/>
    </row>
    <row r="13" spans="1:6" ht="12.95" customHeight="1">
      <c r="A13" s="11" t="s">
        <v>20</v>
      </c>
      <c r="B13" s="11"/>
      <c r="C13" s="14" t="s">
        <v>15</v>
      </c>
    </row>
    <row r="14" spans="1:6" ht="12.95" customHeight="1">
      <c r="A14" s="11"/>
      <c r="B14" s="11"/>
      <c r="C14" s="11"/>
    </row>
    <row r="15" spans="1:6" ht="12.95" customHeight="1">
      <c r="A15" s="17" t="s">
        <v>19</v>
      </c>
      <c r="B15" s="11"/>
      <c r="C15" s="18">
        <f ca="1">(C7+C11)+(C8+C12)*INT(MAX(F21:F3533))</f>
        <v>59978.737458087759</v>
      </c>
      <c r="E15" s="19" t="s">
        <v>64</v>
      </c>
      <c r="F15" s="12">
        <v>1</v>
      </c>
    </row>
    <row r="16" spans="1:6" ht="12.95" customHeight="1">
      <c r="A16" s="21" t="s">
        <v>5</v>
      </c>
      <c r="B16" s="11"/>
      <c r="C16" s="22">
        <f ca="1">+C8+C12</f>
        <v>2.6913393687950413</v>
      </c>
      <c r="E16" s="19" t="s">
        <v>59</v>
      </c>
      <c r="F16" s="20">
        <f ca="1">NOW()+15018.5+$C$5/24</f>
        <v>60322.763501851849</v>
      </c>
    </row>
    <row r="17" spans="1:17" ht="12.95" customHeight="1" thickBot="1">
      <c r="A17" s="19" t="s">
        <v>52</v>
      </c>
      <c r="B17" s="11"/>
      <c r="C17" s="11">
        <f>COUNT(C21:C2191)</f>
        <v>62</v>
      </c>
      <c r="E17" s="19" t="s">
        <v>65</v>
      </c>
      <c r="F17" s="20">
        <f ca="1">ROUND(2*(F16-$C$7)/$C$8,0)/2+F15</f>
        <v>11859</v>
      </c>
    </row>
    <row r="18" spans="1:17" ht="12.95" customHeight="1" thickTop="1" thickBot="1">
      <c r="A18" s="21" t="s">
        <v>6</v>
      </c>
      <c r="B18" s="11"/>
      <c r="C18" s="24">
        <f ca="1">+C15</f>
        <v>59978.737458087759</v>
      </c>
      <c r="D18" s="25">
        <f ca="1">+C16</f>
        <v>2.6913393687950413</v>
      </c>
      <c r="E18" s="19" t="s">
        <v>60</v>
      </c>
      <c r="F18" s="16">
        <f ca="1">ROUND(2*(F16-$C$15)/$C$16,0)/2+F15</f>
        <v>129</v>
      </c>
    </row>
    <row r="19" spans="1:17" ht="12.95" customHeight="1" thickTop="1">
      <c r="E19" s="19" t="s">
        <v>61</v>
      </c>
      <c r="F19" s="23">
        <f ca="1">+$C$15+$C$16*F18-15018.5-$C$5/24</f>
        <v>45307.816069995657</v>
      </c>
    </row>
    <row r="20" spans="1:17" ht="12.95" customHeight="1" thickBot="1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78</v>
      </c>
      <c r="I20" s="8" t="s">
        <v>81</v>
      </c>
      <c r="J20" s="8" t="s">
        <v>75</v>
      </c>
      <c r="K20" s="8" t="s">
        <v>73</v>
      </c>
      <c r="L20" s="8" t="s">
        <v>297</v>
      </c>
      <c r="M20" s="8" t="s">
        <v>298</v>
      </c>
      <c r="N20" s="8" t="s">
        <v>299</v>
      </c>
      <c r="O20" s="8" t="s">
        <v>24</v>
      </c>
      <c r="P20" s="7" t="s">
        <v>23</v>
      </c>
      <c r="Q20" s="5" t="s">
        <v>16</v>
      </c>
    </row>
    <row r="21" spans="1:17" ht="12.95" customHeight="1">
      <c r="A21" t="s">
        <v>13</v>
      </c>
      <c r="C21" s="28">
        <v>28409.495999999999</v>
      </c>
      <c r="D21" s="28" t="s">
        <v>15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H21">
        <f>+G21</f>
        <v>0</v>
      </c>
      <c r="Q21" s="2">
        <f t="shared" ref="Q21:Q52" si="3">+C21-15018.5</f>
        <v>13390.995999999999</v>
      </c>
    </row>
    <row r="22" spans="1:17" ht="12.95" customHeight="1">
      <c r="A22" s="50" t="s">
        <v>88</v>
      </c>
      <c r="B22" s="51" t="s">
        <v>56</v>
      </c>
      <c r="C22" s="52">
        <v>28409.545999999998</v>
      </c>
      <c r="D22" s="52" t="s">
        <v>81</v>
      </c>
      <c r="E22" s="35">
        <f t="shared" si="0"/>
        <v>1.8578216520668787E-2</v>
      </c>
      <c r="F22">
        <f t="shared" si="1"/>
        <v>0</v>
      </c>
      <c r="G22">
        <f t="shared" si="2"/>
        <v>4.9999999999272404E-2</v>
      </c>
      <c r="I22">
        <f t="shared" ref="I22:I68" si="4">+G22</f>
        <v>4.9999999999272404E-2</v>
      </c>
      <c r="Q22" s="2">
        <f t="shared" si="3"/>
        <v>13391.045999999998</v>
      </c>
    </row>
    <row r="23" spans="1:17" ht="12.95" customHeight="1">
      <c r="A23" s="50" t="s">
        <v>88</v>
      </c>
      <c r="B23" s="51" t="s">
        <v>56</v>
      </c>
      <c r="C23" s="52">
        <v>28495.554</v>
      </c>
      <c r="D23" s="52" t="s">
        <v>81</v>
      </c>
      <c r="E23" s="35">
        <f t="shared" si="0"/>
        <v>31.976083147179942</v>
      </c>
      <c r="F23">
        <f t="shared" si="1"/>
        <v>32</v>
      </c>
      <c r="G23">
        <f t="shared" si="2"/>
        <v>-6.436799999937648E-2</v>
      </c>
      <c r="I23">
        <f t="shared" si="4"/>
        <v>-6.436799999937648E-2</v>
      </c>
      <c r="Q23" s="2">
        <f t="shared" si="3"/>
        <v>13477.054</v>
      </c>
    </row>
    <row r="24" spans="1:17" ht="12.95" customHeight="1">
      <c r="A24" s="50" t="s">
        <v>88</v>
      </c>
      <c r="B24" s="51" t="s">
        <v>56</v>
      </c>
      <c r="C24" s="52">
        <v>28783.589</v>
      </c>
      <c r="D24" s="52" t="s">
        <v>81</v>
      </c>
      <c r="E24" s="35">
        <f t="shared" si="0"/>
        <v>138.99961505935397</v>
      </c>
      <c r="F24">
        <f t="shared" si="1"/>
        <v>139</v>
      </c>
      <c r="G24">
        <f t="shared" si="2"/>
        <v>-1.0359999978390988E-3</v>
      </c>
      <c r="I24">
        <f t="shared" si="4"/>
        <v>-1.0359999978390988E-3</v>
      </c>
      <c r="Q24" s="2">
        <f t="shared" si="3"/>
        <v>13765.089</v>
      </c>
    </row>
    <row r="25" spans="1:17" ht="12.95" customHeight="1">
      <c r="A25" s="50" t="s">
        <v>88</v>
      </c>
      <c r="B25" s="51" t="s">
        <v>56</v>
      </c>
      <c r="C25" s="52">
        <v>29168.504000000001</v>
      </c>
      <c r="D25" s="52" t="s">
        <v>81</v>
      </c>
      <c r="E25" s="35">
        <f t="shared" si="0"/>
        <v>282.02029930250006</v>
      </c>
      <c r="F25">
        <f t="shared" si="1"/>
        <v>282</v>
      </c>
      <c r="G25">
        <f t="shared" si="2"/>
        <v>5.4632000003039138E-2</v>
      </c>
      <c r="I25">
        <f t="shared" si="4"/>
        <v>5.4632000003039138E-2</v>
      </c>
      <c r="Q25" s="2">
        <f t="shared" si="3"/>
        <v>14150.004000000001</v>
      </c>
    </row>
    <row r="26" spans="1:17" ht="12.95" customHeight="1">
      <c r="A26" s="50" t="s">
        <v>88</v>
      </c>
      <c r="B26" s="51" t="s">
        <v>56</v>
      </c>
      <c r="C26" s="52">
        <v>30258.528999999999</v>
      </c>
      <c r="D26" s="52" t="s">
        <v>81</v>
      </c>
      <c r="E26" s="35">
        <f t="shared" si="0"/>
        <v>687.03470856723288</v>
      </c>
      <c r="F26">
        <f t="shared" si="1"/>
        <v>687</v>
      </c>
      <c r="G26">
        <f t="shared" si="2"/>
        <v>9.3411999998352258E-2</v>
      </c>
      <c r="I26">
        <f t="shared" si="4"/>
        <v>9.3411999998352258E-2</v>
      </c>
      <c r="Q26" s="2">
        <f t="shared" si="3"/>
        <v>15240.028999999999</v>
      </c>
    </row>
    <row r="27" spans="1:17" ht="12.95" customHeight="1">
      <c r="A27" s="50" t="s">
        <v>88</v>
      </c>
      <c r="B27" s="51" t="s">
        <v>56</v>
      </c>
      <c r="C27" s="52">
        <v>30998.496999999999</v>
      </c>
      <c r="D27" s="52" t="s">
        <v>81</v>
      </c>
      <c r="E27" s="35">
        <f t="shared" si="0"/>
        <v>961.98042301855901</v>
      </c>
      <c r="F27">
        <f t="shared" si="1"/>
        <v>962</v>
      </c>
      <c r="G27">
        <f t="shared" si="2"/>
        <v>-5.2687999999761814E-2</v>
      </c>
      <c r="I27">
        <f t="shared" si="4"/>
        <v>-5.2687999999761814E-2</v>
      </c>
      <c r="Q27" s="2">
        <f t="shared" si="3"/>
        <v>15979.996999999999</v>
      </c>
    </row>
    <row r="28" spans="1:17" ht="12.95" customHeight="1">
      <c r="A28" s="50" t="s">
        <v>88</v>
      </c>
      <c r="B28" s="51" t="s">
        <v>56</v>
      </c>
      <c r="C28" s="52">
        <v>31329.572</v>
      </c>
      <c r="D28" s="52" t="s">
        <v>81</v>
      </c>
      <c r="E28" s="35">
        <f t="shared" si="0"/>
        <v>1084.9960837119579</v>
      </c>
      <c r="F28">
        <f t="shared" si="1"/>
        <v>1085</v>
      </c>
      <c r="G28">
        <f t="shared" si="2"/>
        <v>-1.0539999999309657E-2</v>
      </c>
      <c r="I28">
        <f t="shared" si="4"/>
        <v>-1.0539999999309657E-2</v>
      </c>
      <c r="Q28" s="2">
        <f t="shared" si="3"/>
        <v>16311.072</v>
      </c>
    </row>
    <row r="29" spans="1:17" ht="12.95" customHeight="1">
      <c r="A29" s="50" t="s">
        <v>88</v>
      </c>
      <c r="B29" s="51" t="s">
        <v>56</v>
      </c>
      <c r="C29" s="52">
        <v>32882.449000000001</v>
      </c>
      <c r="D29" s="52" t="s">
        <v>81</v>
      </c>
      <c r="E29" s="35">
        <f t="shared" si="0"/>
        <v>1661.989786439686</v>
      </c>
      <c r="F29">
        <f t="shared" si="1"/>
        <v>1662</v>
      </c>
      <c r="G29">
        <f t="shared" si="2"/>
        <v>-2.7487999999721069E-2</v>
      </c>
      <c r="I29">
        <f t="shared" si="4"/>
        <v>-2.7487999999721069E-2</v>
      </c>
      <c r="Q29" s="2">
        <f t="shared" si="3"/>
        <v>17863.949000000001</v>
      </c>
    </row>
    <row r="30" spans="1:17" ht="12.95" customHeight="1">
      <c r="A30" s="50" t="s">
        <v>88</v>
      </c>
      <c r="B30" s="51" t="s">
        <v>56</v>
      </c>
      <c r="C30" s="52">
        <v>33178.49</v>
      </c>
      <c r="D30" s="52" t="s">
        <v>81</v>
      </c>
      <c r="E30" s="35">
        <f t="shared" si="0"/>
        <v>1771.9880623811919</v>
      </c>
      <c r="F30">
        <f t="shared" si="1"/>
        <v>1772</v>
      </c>
      <c r="G30">
        <f t="shared" si="2"/>
        <v>-3.2127999998920131E-2</v>
      </c>
      <c r="I30">
        <f t="shared" si="4"/>
        <v>-3.2127999998920131E-2</v>
      </c>
      <c r="Q30" s="2">
        <f t="shared" si="3"/>
        <v>18159.989999999998</v>
      </c>
    </row>
    <row r="31" spans="1:17" ht="12.95" customHeight="1">
      <c r="A31" s="50" t="s">
        <v>88</v>
      </c>
      <c r="B31" s="51" t="s">
        <v>56</v>
      </c>
      <c r="C31" s="52">
        <v>33302.328000000001</v>
      </c>
      <c r="D31" s="52" t="s">
        <v>81</v>
      </c>
      <c r="E31" s="35">
        <f t="shared" si="0"/>
        <v>1818.0018459315945</v>
      </c>
      <c r="F31">
        <f t="shared" si="1"/>
        <v>1818</v>
      </c>
      <c r="G31">
        <f t="shared" si="2"/>
        <v>4.9680000010994263E-3</v>
      </c>
      <c r="I31">
        <f t="shared" si="4"/>
        <v>4.9680000010994263E-3</v>
      </c>
      <c r="Q31" s="2">
        <f t="shared" si="3"/>
        <v>18283.828000000001</v>
      </c>
    </row>
    <row r="32" spans="1:17" ht="12.95" customHeight="1">
      <c r="A32" s="50" t="s">
        <v>88</v>
      </c>
      <c r="B32" s="51" t="s">
        <v>56</v>
      </c>
      <c r="C32" s="52">
        <v>34392.328000000001</v>
      </c>
      <c r="D32" s="52" t="s">
        <v>81</v>
      </c>
      <c r="E32" s="35">
        <f t="shared" si="0"/>
        <v>2223.0069660880677</v>
      </c>
      <c r="F32">
        <f t="shared" si="1"/>
        <v>2223</v>
      </c>
      <c r="G32">
        <f t="shared" si="2"/>
        <v>1.8748000002233312E-2</v>
      </c>
      <c r="I32">
        <f t="shared" si="4"/>
        <v>1.8748000002233312E-2</v>
      </c>
      <c r="Q32" s="2">
        <f t="shared" si="3"/>
        <v>19373.828000000001</v>
      </c>
    </row>
    <row r="33" spans="1:31" ht="12.95" customHeight="1">
      <c r="A33" s="50" t="s">
        <v>88</v>
      </c>
      <c r="B33" s="51" t="s">
        <v>56</v>
      </c>
      <c r="C33" s="52">
        <v>34599.555</v>
      </c>
      <c r="D33" s="52" t="s">
        <v>81</v>
      </c>
      <c r="E33" s="35">
        <f t="shared" si="0"/>
        <v>2300.0051275877604</v>
      </c>
      <c r="F33">
        <f t="shared" si="1"/>
        <v>2300</v>
      </c>
      <c r="G33">
        <f t="shared" si="2"/>
        <v>1.3800000000628643E-2</v>
      </c>
      <c r="I33">
        <f t="shared" si="4"/>
        <v>1.3800000000628643E-2</v>
      </c>
      <c r="Q33" s="2">
        <f t="shared" si="3"/>
        <v>19581.055</v>
      </c>
    </row>
    <row r="34" spans="1:31" ht="12.95" customHeight="1">
      <c r="A34" s="50" t="s">
        <v>88</v>
      </c>
      <c r="B34" s="51" t="s">
        <v>56</v>
      </c>
      <c r="C34" s="52">
        <v>34607.546000000002</v>
      </c>
      <c r="D34" s="52" t="s">
        <v>81</v>
      </c>
      <c r="E34" s="35">
        <f t="shared" si="0"/>
        <v>2302.9742981521376</v>
      </c>
      <c r="F34">
        <f t="shared" si="1"/>
        <v>2303</v>
      </c>
      <c r="G34">
        <f t="shared" si="2"/>
        <v>-6.9171999995887745E-2</v>
      </c>
      <c r="I34">
        <f t="shared" si="4"/>
        <v>-6.9171999995887745E-2</v>
      </c>
      <c r="Q34" s="2">
        <f t="shared" si="3"/>
        <v>19589.046000000002</v>
      </c>
    </row>
    <row r="35" spans="1:31" ht="12.95" customHeight="1">
      <c r="A35" s="50" t="s">
        <v>88</v>
      </c>
      <c r="B35" s="51" t="s">
        <v>56</v>
      </c>
      <c r="C35" s="52">
        <v>34661.438000000002</v>
      </c>
      <c r="D35" s="52" t="s">
        <v>81</v>
      </c>
      <c r="E35" s="35">
        <f t="shared" si="0"/>
        <v>2322.9986430470663</v>
      </c>
      <c r="F35">
        <f t="shared" si="1"/>
        <v>2323</v>
      </c>
      <c r="G35">
        <f t="shared" si="2"/>
        <v>-3.651999999419786E-3</v>
      </c>
      <c r="I35">
        <f t="shared" si="4"/>
        <v>-3.651999999419786E-3</v>
      </c>
      <c r="Q35" s="2">
        <f t="shared" si="3"/>
        <v>19642.938000000002</v>
      </c>
    </row>
    <row r="36" spans="1:31" ht="12.95" customHeight="1">
      <c r="A36" s="50" t="s">
        <v>88</v>
      </c>
      <c r="B36" s="51" t="s">
        <v>56</v>
      </c>
      <c r="C36" s="52">
        <v>36160.538</v>
      </c>
      <c r="D36" s="52" t="s">
        <v>81</v>
      </c>
      <c r="E36" s="35">
        <f t="shared" si="0"/>
        <v>2880.010730777863</v>
      </c>
      <c r="F36">
        <f t="shared" si="1"/>
        <v>2880</v>
      </c>
      <c r="G36">
        <f t="shared" si="2"/>
        <v>2.8879999998025596E-2</v>
      </c>
      <c r="I36">
        <f t="shared" si="4"/>
        <v>2.8879999998025596E-2</v>
      </c>
      <c r="Q36" s="2">
        <f t="shared" si="3"/>
        <v>21142.038</v>
      </c>
    </row>
    <row r="37" spans="1:31" ht="12.95" customHeight="1">
      <c r="A37" s="50" t="s">
        <v>88</v>
      </c>
      <c r="B37" s="51" t="s">
        <v>56</v>
      </c>
      <c r="C37" s="52">
        <v>36249.307999999997</v>
      </c>
      <c r="D37" s="52" t="s">
        <v>81</v>
      </c>
      <c r="E37" s="35">
        <f t="shared" si="0"/>
        <v>2912.9944963891371</v>
      </c>
      <c r="F37">
        <f t="shared" si="1"/>
        <v>2913</v>
      </c>
      <c r="G37">
        <f t="shared" si="2"/>
        <v>-1.481200000125682E-2</v>
      </c>
      <c r="I37">
        <f t="shared" si="4"/>
        <v>-1.481200000125682E-2</v>
      </c>
      <c r="Q37" s="2">
        <f t="shared" si="3"/>
        <v>21230.807999999997</v>
      </c>
    </row>
    <row r="38" spans="1:31" ht="12.95" customHeight="1">
      <c r="A38" s="50" t="s">
        <v>88</v>
      </c>
      <c r="B38" s="51" t="s">
        <v>56</v>
      </c>
      <c r="C38" s="52">
        <v>36526.542999999998</v>
      </c>
      <c r="D38" s="52" t="s">
        <v>81</v>
      </c>
      <c r="E38" s="35">
        <f t="shared" si="0"/>
        <v>3016.0051335327889</v>
      </c>
      <c r="F38">
        <f t="shared" si="1"/>
        <v>3016</v>
      </c>
      <c r="G38">
        <f t="shared" si="2"/>
        <v>1.3815999998769257E-2</v>
      </c>
      <c r="I38">
        <f t="shared" si="4"/>
        <v>1.3815999998769257E-2</v>
      </c>
      <c r="Q38" s="2">
        <f t="shared" si="3"/>
        <v>21508.042999999998</v>
      </c>
    </row>
    <row r="39" spans="1:31" ht="12.95" customHeight="1">
      <c r="A39" s="50" t="s">
        <v>88</v>
      </c>
      <c r="B39" s="51" t="s">
        <v>56</v>
      </c>
      <c r="C39" s="52">
        <v>36822.597000000002</v>
      </c>
      <c r="D39" s="52" t="s">
        <v>81</v>
      </c>
      <c r="E39" s="35">
        <f t="shared" si="0"/>
        <v>3126.0082398105924</v>
      </c>
      <c r="F39">
        <f t="shared" si="1"/>
        <v>3126</v>
      </c>
      <c r="G39">
        <f t="shared" si="2"/>
        <v>2.2176000005856622E-2</v>
      </c>
      <c r="I39">
        <f t="shared" si="4"/>
        <v>2.2176000005856622E-2</v>
      </c>
      <c r="Q39" s="2">
        <f t="shared" si="3"/>
        <v>21804.097000000002</v>
      </c>
    </row>
    <row r="40" spans="1:31" ht="12.95" customHeight="1">
      <c r="A40" s="50" t="s">
        <v>88</v>
      </c>
      <c r="B40" s="51" t="s">
        <v>56</v>
      </c>
      <c r="C40" s="52">
        <v>36849.517999999996</v>
      </c>
      <c r="D40" s="52" t="s">
        <v>81</v>
      </c>
      <c r="E40" s="35">
        <f t="shared" si="0"/>
        <v>3136.0111231497945</v>
      </c>
      <c r="F40">
        <f t="shared" si="1"/>
        <v>3136</v>
      </c>
      <c r="G40">
        <f t="shared" si="2"/>
        <v>2.9935999998997431E-2</v>
      </c>
      <c r="I40">
        <f t="shared" si="4"/>
        <v>2.9935999998997431E-2</v>
      </c>
      <c r="Q40" s="2">
        <f t="shared" si="3"/>
        <v>21831.017999999996</v>
      </c>
    </row>
    <row r="41" spans="1:31" ht="12.95" customHeight="1">
      <c r="A41" t="s">
        <v>27</v>
      </c>
      <c r="C41" s="29">
        <v>43432.468999999997</v>
      </c>
      <c r="D41" s="28"/>
      <c r="E41">
        <f t="shared" si="0"/>
        <v>5582.0009036444517</v>
      </c>
      <c r="F41">
        <f t="shared" si="1"/>
        <v>5582</v>
      </c>
      <c r="G41">
        <f t="shared" si="2"/>
        <v>2.4320000011357479E-3</v>
      </c>
      <c r="I41">
        <f t="shared" si="4"/>
        <v>2.4320000011357479E-3</v>
      </c>
      <c r="Q41" s="2">
        <f t="shared" si="3"/>
        <v>28413.968999999997</v>
      </c>
      <c r="AA41">
        <v>7</v>
      </c>
      <c r="AC41" t="s">
        <v>26</v>
      </c>
      <c r="AE41" t="s">
        <v>28</v>
      </c>
    </row>
    <row r="42" spans="1:31" ht="12.95" customHeight="1">
      <c r="A42" t="s">
        <v>30</v>
      </c>
      <c r="C42" s="29">
        <v>43903.317000000003</v>
      </c>
      <c r="D42" s="28"/>
      <c r="E42">
        <f t="shared" si="0"/>
        <v>5756.9512254934762</v>
      </c>
      <c r="F42">
        <f t="shared" si="1"/>
        <v>5757</v>
      </c>
      <c r="G42">
        <f t="shared" si="2"/>
        <v>-0.13126799999736249</v>
      </c>
      <c r="I42">
        <f t="shared" si="4"/>
        <v>-0.13126799999736249</v>
      </c>
      <c r="Q42" s="2">
        <f t="shared" si="3"/>
        <v>28884.817000000003</v>
      </c>
      <c r="AA42">
        <v>6</v>
      </c>
      <c r="AC42" t="s">
        <v>29</v>
      </c>
      <c r="AE42" t="s">
        <v>28</v>
      </c>
    </row>
    <row r="43" spans="1:31" ht="12.95" customHeight="1">
      <c r="A43" t="s">
        <v>31</v>
      </c>
      <c r="C43" s="29">
        <v>44164.387999999999</v>
      </c>
      <c r="D43" s="28"/>
      <c r="E43">
        <f t="shared" si="0"/>
        <v>5853.9558968002366</v>
      </c>
      <c r="F43">
        <f t="shared" si="1"/>
        <v>5854</v>
      </c>
      <c r="G43">
        <f t="shared" si="2"/>
        <v>-0.11869599999772618</v>
      </c>
      <c r="I43">
        <f t="shared" si="4"/>
        <v>-0.11869599999772618</v>
      </c>
      <c r="Q43" s="2">
        <f t="shared" si="3"/>
        <v>29145.887999999999</v>
      </c>
      <c r="AA43">
        <v>8</v>
      </c>
      <c r="AC43" t="s">
        <v>29</v>
      </c>
      <c r="AE43" t="s">
        <v>28</v>
      </c>
    </row>
    <row r="44" spans="1:31" ht="12.95" customHeight="1">
      <c r="A44" t="s">
        <v>32</v>
      </c>
      <c r="C44" s="29">
        <v>44581.533000000003</v>
      </c>
      <c r="D44" s="28"/>
      <c r="E44">
        <f t="shared" si="0"/>
        <v>6008.9520994127815</v>
      </c>
      <c r="F44">
        <f t="shared" si="1"/>
        <v>6009</v>
      </c>
      <c r="G44">
        <f t="shared" si="2"/>
        <v>-0.12891599999420578</v>
      </c>
      <c r="I44">
        <f t="shared" si="4"/>
        <v>-0.12891599999420578</v>
      </c>
      <c r="Q44" s="2">
        <f t="shared" si="3"/>
        <v>29563.033000000003</v>
      </c>
      <c r="AA44">
        <v>5</v>
      </c>
      <c r="AC44" t="s">
        <v>29</v>
      </c>
      <c r="AE44" t="s">
        <v>28</v>
      </c>
    </row>
    <row r="45" spans="1:31" ht="12.95" customHeight="1">
      <c r="A45" t="s">
        <v>33</v>
      </c>
      <c r="C45" s="29">
        <v>44842.565000000002</v>
      </c>
      <c r="D45" s="28"/>
      <c r="E45">
        <f t="shared" si="0"/>
        <v>6105.9422797106572</v>
      </c>
      <c r="F45">
        <f t="shared" si="1"/>
        <v>6106</v>
      </c>
      <c r="G45">
        <f t="shared" si="2"/>
        <v>-0.15534399999887682</v>
      </c>
      <c r="I45">
        <f t="shared" si="4"/>
        <v>-0.15534399999887682</v>
      </c>
      <c r="Q45" s="2">
        <f t="shared" si="3"/>
        <v>29824.065000000002</v>
      </c>
      <c r="AA45">
        <v>6</v>
      </c>
      <c r="AC45" t="s">
        <v>29</v>
      </c>
      <c r="AE45" t="s">
        <v>28</v>
      </c>
    </row>
    <row r="46" spans="1:31" ht="12.95" customHeight="1">
      <c r="A46" t="s">
        <v>33</v>
      </c>
      <c r="C46" s="29">
        <v>44877.508999999998</v>
      </c>
      <c r="D46" s="28"/>
      <c r="E46">
        <f t="shared" si="0"/>
        <v>6118.9262236728091</v>
      </c>
      <c r="F46">
        <f t="shared" si="1"/>
        <v>6119</v>
      </c>
      <c r="G46">
        <f t="shared" si="2"/>
        <v>-0.19855599999573315</v>
      </c>
      <c r="I46">
        <f t="shared" si="4"/>
        <v>-0.19855599999573315</v>
      </c>
      <c r="Q46" s="2">
        <f t="shared" si="3"/>
        <v>29859.008999999998</v>
      </c>
      <c r="AA46">
        <v>6</v>
      </c>
      <c r="AC46" t="s">
        <v>29</v>
      </c>
      <c r="AE46" t="s">
        <v>28</v>
      </c>
    </row>
    <row r="47" spans="1:31" ht="12.95" customHeight="1">
      <c r="A47" t="s">
        <v>34</v>
      </c>
      <c r="C47" s="29">
        <v>44993.243999999999</v>
      </c>
      <c r="D47" s="28"/>
      <c r="E47">
        <f t="shared" si="0"/>
        <v>6161.9292214538273</v>
      </c>
      <c r="F47">
        <f t="shared" si="1"/>
        <v>6162</v>
      </c>
      <c r="G47">
        <f t="shared" si="2"/>
        <v>-0.19048800000018673</v>
      </c>
      <c r="I47">
        <f t="shared" si="4"/>
        <v>-0.19048800000018673</v>
      </c>
      <c r="Q47" s="2">
        <f t="shared" si="3"/>
        <v>29974.743999999999</v>
      </c>
      <c r="AA47">
        <v>7</v>
      </c>
      <c r="AC47" t="s">
        <v>29</v>
      </c>
      <c r="AE47" t="s">
        <v>28</v>
      </c>
    </row>
    <row r="48" spans="1:31" ht="12.95" customHeight="1">
      <c r="A48" t="s">
        <v>36</v>
      </c>
      <c r="C48" s="29">
        <v>45324.313999999998</v>
      </c>
      <c r="D48" s="28"/>
      <c r="E48">
        <f t="shared" si="0"/>
        <v>6284.9430243255738</v>
      </c>
      <c r="F48">
        <f t="shared" si="1"/>
        <v>6285</v>
      </c>
      <c r="G48">
        <f t="shared" si="2"/>
        <v>-0.15334000000439119</v>
      </c>
      <c r="I48">
        <f t="shared" si="4"/>
        <v>-0.15334000000439119</v>
      </c>
      <c r="Q48" s="2">
        <f t="shared" si="3"/>
        <v>30305.813999999998</v>
      </c>
      <c r="AA48">
        <v>15</v>
      </c>
      <c r="AC48" t="s">
        <v>35</v>
      </c>
      <c r="AE48" t="s">
        <v>28</v>
      </c>
    </row>
    <row r="49" spans="1:31" ht="12.95" customHeight="1">
      <c r="A49" t="s">
        <v>37</v>
      </c>
      <c r="C49" s="29">
        <v>45574.618999999999</v>
      </c>
      <c r="D49" s="28"/>
      <c r="E49">
        <f t="shared" si="0"/>
        <v>6377.9474340510469</v>
      </c>
      <c r="F49">
        <f t="shared" si="1"/>
        <v>6378</v>
      </c>
      <c r="G49">
        <f t="shared" si="2"/>
        <v>-0.14147199999570148</v>
      </c>
      <c r="I49">
        <f t="shared" si="4"/>
        <v>-0.14147199999570148</v>
      </c>
      <c r="Q49" s="2">
        <f t="shared" si="3"/>
        <v>30556.118999999999</v>
      </c>
      <c r="AA49">
        <v>8</v>
      </c>
      <c r="AC49" t="s">
        <v>29</v>
      </c>
      <c r="AE49" t="s">
        <v>28</v>
      </c>
    </row>
    <row r="50" spans="1:31" ht="12.95" customHeight="1">
      <c r="A50" t="s">
        <v>38</v>
      </c>
      <c r="C50" s="29">
        <v>45617.688000000002</v>
      </c>
      <c r="D50" s="28"/>
      <c r="E50">
        <f t="shared" si="0"/>
        <v>6393.9503381978548</v>
      </c>
      <c r="F50">
        <f t="shared" si="1"/>
        <v>6394</v>
      </c>
      <c r="G50">
        <f t="shared" si="2"/>
        <v>-0.13365599999815458</v>
      </c>
      <c r="I50">
        <f t="shared" si="4"/>
        <v>-0.13365599999815458</v>
      </c>
      <c r="Q50" s="2">
        <f t="shared" si="3"/>
        <v>30599.188000000002</v>
      </c>
      <c r="AA50">
        <v>5</v>
      </c>
      <c r="AC50" t="s">
        <v>29</v>
      </c>
      <c r="AE50" t="s">
        <v>28</v>
      </c>
    </row>
    <row r="51" spans="1:31" ht="12.95" customHeight="1">
      <c r="A51" t="s">
        <v>39</v>
      </c>
      <c r="C51" s="29">
        <v>45698.406999999999</v>
      </c>
      <c r="D51" s="28"/>
      <c r="E51">
        <f t="shared" si="0"/>
        <v>6423.942639384928</v>
      </c>
      <c r="F51">
        <f t="shared" si="1"/>
        <v>6424</v>
      </c>
      <c r="G51">
        <f t="shared" si="2"/>
        <v>-0.15437599999859231</v>
      </c>
      <c r="I51">
        <f t="shared" si="4"/>
        <v>-0.15437599999859231</v>
      </c>
      <c r="Q51" s="2">
        <f t="shared" si="3"/>
        <v>30679.906999999999</v>
      </c>
      <c r="AA51">
        <v>6</v>
      </c>
      <c r="AC51" t="s">
        <v>29</v>
      </c>
      <c r="AE51" t="s">
        <v>28</v>
      </c>
    </row>
    <row r="52" spans="1:31" ht="12.95" customHeight="1">
      <c r="A52" t="s">
        <v>39</v>
      </c>
      <c r="C52" s="29">
        <v>45725.321000000004</v>
      </c>
      <c r="D52" s="28"/>
      <c r="E52">
        <f t="shared" si="0"/>
        <v>6433.9429217738207</v>
      </c>
      <c r="F52">
        <f t="shared" si="1"/>
        <v>6434</v>
      </c>
      <c r="G52">
        <f t="shared" si="2"/>
        <v>-0.15361599999596365</v>
      </c>
      <c r="I52">
        <f t="shared" si="4"/>
        <v>-0.15361599999596365</v>
      </c>
      <c r="Q52" s="2">
        <f t="shared" si="3"/>
        <v>30706.821000000004</v>
      </c>
      <c r="AA52">
        <v>6</v>
      </c>
      <c r="AC52" t="s">
        <v>29</v>
      </c>
      <c r="AE52" t="s">
        <v>28</v>
      </c>
    </row>
    <row r="53" spans="1:31" ht="12.95" customHeight="1">
      <c r="A53" t="s">
        <v>40</v>
      </c>
      <c r="C53" s="29">
        <v>46029.373</v>
      </c>
      <c r="D53" s="28"/>
      <c r="E53">
        <f t="shared" ref="E53:E69" si="5">+(C53-C$7)/C$8</f>
        <v>6546.9177995663104</v>
      </c>
      <c r="F53">
        <f t="shared" ref="F53:F69" si="6">ROUND(2*E53,0)/2</f>
        <v>6547</v>
      </c>
      <c r="G53">
        <f t="shared" ref="G53:G69" si="7">+C53-(C$7+F53*C$8)</f>
        <v>-0.22122800000215648</v>
      </c>
      <c r="I53">
        <f t="shared" si="4"/>
        <v>-0.22122800000215648</v>
      </c>
      <c r="Q53" s="2">
        <f t="shared" ref="Q53:Q69" si="8">+C53-15018.5</f>
        <v>31010.873</v>
      </c>
      <c r="AA53">
        <v>7</v>
      </c>
      <c r="AC53" t="s">
        <v>35</v>
      </c>
      <c r="AE53" t="s">
        <v>28</v>
      </c>
    </row>
    <row r="54" spans="1:31" ht="12.95" customHeight="1">
      <c r="A54" t="s">
        <v>41</v>
      </c>
      <c r="C54" s="29">
        <v>46306.64</v>
      </c>
      <c r="D54" s="28"/>
      <c r="E54">
        <f t="shared" si="5"/>
        <v>6649.9403267685357</v>
      </c>
      <c r="F54">
        <f t="shared" si="6"/>
        <v>6650</v>
      </c>
      <c r="G54">
        <f t="shared" si="7"/>
        <v>-0.1606000000028871</v>
      </c>
      <c r="I54">
        <f t="shared" si="4"/>
        <v>-0.1606000000028871</v>
      </c>
      <c r="Q54" s="2">
        <f t="shared" si="8"/>
        <v>31288.14</v>
      </c>
      <c r="AA54">
        <v>5</v>
      </c>
      <c r="AC54" t="s">
        <v>29</v>
      </c>
      <c r="AE54" t="s">
        <v>28</v>
      </c>
    </row>
    <row r="55" spans="1:31" ht="12.95" customHeight="1">
      <c r="A55" t="s">
        <v>43</v>
      </c>
      <c r="C55" s="29">
        <v>47111.358999999997</v>
      </c>
      <c r="D55" s="28"/>
      <c r="E55">
        <f t="shared" si="5"/>
        <v>6948.9452031788069</v>
      </c>
      <c r="F55">
        <f t="shared" si="6"/>
        <v>6949</v>
      </c>
      <c r="G55">
        <f t="shared" si="7"/>
        <v>-0.14747599999827798</v>
      </c>
      <c r="I55">
        <f t="shared" si="4"/>
        <v>-0.14747599999827798</v>
      </c>
      <c r="Q55" s="2">
        <f t="shared" si="8"/>
        <v>32092.858999999997</v>
      </c>
      <c r="AA55">
        <v>8</v>
      </c>
      <c r="AC55" t="s">
        <v>42</v>
      </c>
      <c r="AE55" t="s">
        <v>28</v>
      </c>
    </row>
    <row r="56" spans="1:31" ht="12.95" customHeight="1">
      <c r="A56" t="s">
        <v>44</v>
      </c>
      <c r="C56" s="29">
        <v>47477.332999999999</v>
      </c>
      <c r="D56" s="28"/>
      <c r="E56">
        <f t="shared" si="5"/>
        <v>7084.9280874394908</v>
      </c>
      <c r="F56">
        <f t="shared" si="6"/>
        <v>7085</v>
      </c>
      <c r="G56">
        <f t="shared" si="7"/>
        <v>-0.19354000000021188</v>
      </c>
      <c r="I56">
        <f t="shared" si="4"/>
        <v>-0.19354000000021188</v>
      </c>
      <c r="Q56" s="2">
        <f t="shared" si="8"/>
        <v>32458.832999999999</v>
      </c>
      <c r="AA56">
        <v>7</v>
      </c>
      <c r="AC56" t="s">
        <v>42</v>
      </c>
      <c r="AE56" t="s">
        <v>28</v>
      </c>
    </row>
    <row r="57" spans="1:31" ht="12.95" customHeight="1">
      <c r="A57" t="s">
        <v>45</v>
      </c>
      <c r="C57" s="29">
        <v>47555.341999999997</v>
      </c>
      <c r="D57" s="28"/>
      <c r="E57">
        <f t="shared" si="5"/>
        <v>7113.9134492911289</v>
      </c>
      <c r="F57">
        <f t="shared" si="6"/>
        <v>7114</v>
      </c>
      <c r="G57">
        <f t="shared" si="7"/>
        <v>-0.23293600000033621</v>
      </c>
      <c r="I57">
        <f t="shared" si="4"/>
        <v>-0.23293600000033621</v>
      </c>
      <c r="Q57" s="2">
        <f t="shared" si="8"/>
        <v>32536.841999999997</v>
      </c>
      <c r="AA57">
        <v>8</v>
      </c>
      <c r="AC57" t="s">
        <v>42</v>
      </c>
      <c r="AE57" t="s">
        <v>28</v>
      </c>
    </row>
    <row r="58" spans="1:31" ht="12.95" customHeight="1">
      <c r="A58" s="50" t="s">
        <v>209</v>
      </c>
      <c r="B58" s="51" t="s">
        <v>56</v>
      </c>
      <c r="C58" s="52">
        <v>47886.519</v>
      </c>
      <c r="D58" s="52" t="s">
        <v>81</v>
      </c>
      <c r="E58" s="35">
        <f t="shared" si="5"/>
        <v>7236.9670095462316</v>
      </c>
      <c r="F58">
        <f t="shared" si="6"/>
        <v>7237</v>
      </c>
      <c r="G58">
        <f t="shared" si="7"/>
        <v>-8.8787999993655831E-2</v>
      </c>
      <c r="I58">
        <f t="shared" si="4"/>
        <v>-8.8787999993655831E-2</v>
      </c>
      <c r="Q58" s="2">
        <f t="shared" si="8"/>
        <v>32868.019</v>
      </c>
    </row>
    <row r="59" spans="1:31" ht="12.95" customHeight="1">
      <c r="A59" s="35" t="s">
        <v>47</v>
      </c>
      <c r="B59" s="35"/>
      <c r="C59" s="32">
        <v>48174.362000000001</v>
      </c>
      <c r="D59" s="32"/>
      <c r="E59" s="35">
        <f t="shared" si="5"/>
        <v>7343.9192011069654</v>
      </c>
      <c r="F59">
        <f t="shared" si="6"/>
        <v>7344</v>
      </c>
      <c r="G59">
        <f t="shared" si="7"/>
        <v>-0.21745599999849219</v>
      </c>
      <c r="I59">
        <f t="shared" si="4"/>
        <v>-0.21745599999849219</v>
      </c>
      <c r="Q59" s="2">
        <f t="shared" si="8"/>
        <v>33155.862000000001</v>
      </c>
      <c r="AA59">
        <v>11</v>
      </c>
      <c r="AC59" t="s">
        <v>46</v>
      </c>
      <c r="AE59" t="s">
        <v>28</v>
      </c>
    </row>
    <row r="60" spans="1:31" ht="12.95" customHeight="1">
      <c r="A60" s="35" t="s">
        <v>47</v>
      </c>
      <c r="B60" s="35"/>
      <c r="C60" s="32">
        <v>48190.642999999996</v>
      </c>
      <c r="D60" s="32"/>
      <c r="E60" s="35">
        <f t="shared" si="5"/>
        <v>7349.9686399705124</v>
      </c>
      <c r="F60">
        <f t="shared" si="6"/>
        <v>7350</v>
      </c>
      <c r="G60">
        <f t="shared" si="7"/>
        <v>-8.4399999999732245E-2</v>
      </c>
      <c r="I60">
        <f t="shared" si="4"/>
        <v>-8.4399999999732245E-2</v>
      </c>
      <c r="Q60" s="2">
        <f t="shared" si="8"/>
        <v>33172.142999999996</v>
      </c>
      <c r="AA60">
        <v>7</v>
      </c>
      <c r="AC60" t="s">
        <v>29</v>
      </c>
      <c r="AE60" t="s">
        <v>28</v>
      </c>
    </row>
    <row r="61" spans="1:31" ht="12.95" customHeight="1">
      <c r="A61" s="35" t="s">
        <v>48</v>
      </c>
      <c r="B61" s="35"/>
      <c r="C61" s="32">
        <v>48586.273000000001</v>
      </c>
      <c r="D61" s="32">
        <v>7.0000000000000001E-3</v>
      </c>
      <c r="E61" s="35">
        <f t="shared" si="5"/>
        <v>7496.9706360140972</v>
      </c>
      <c r="F61">
        <f t="shared" si="6"/>
        <v>7497</v>
      </c>
      <c r="G61">
        <f t="shared" si="7"/>
        <v>-7.902799999283161E-2</v>
      </c>
      <c r="I61">
        <f t="shared" si="4"/>
        <v>-7.902799999283161E-2</v>
      </c>
      <c r="Q61" s="2">
        <f t="shared" si="8"/>
        <v>33567.773000000001</v>
      </c>
      <c r="AA61">
        <v>8</v>
      </c>
      <c r="AC61" t="s">
        <v>46</v>
      </c>
      <c r="AE61" t="s">
        <v>28</v>
      </c>
    </row>
    <row r="62" spans="1:31" ht="12.95" customHeight="1">
      <c r="A62" s="35" t="s">
        <v>50</v>
      </c>
      <c r="B62" s="35"/>
      <c r="C62" s="32">
        <v>50050.385000000002</v>
      </c>
      <c r="D62" s="32">
        <v>4.0000000000000001E-3</v>
      </c>
      <c r="E62" s="35">
        <f t="shared" si="5"/>
        <v>8040.9824309522019</v>
      </c>
      <c r="F62">
        <f t="shared" si="6"/>
        <v>8041</v>
      </c>
      <c r="G62">
        <f t="shared" si="7"/>
        <v>-4.7283999992941972E-2</v>
      </c>
      <c r="I62">
        <f t="shared" si="4"/>
        <v>-4.7283999992941972E-2</v>
      </c>
      <c r="Q62" s="2">
        <f t="shared" si="8"/>
        <v>35031.885000000002</v>
      </c>
      <c r="AA62">
        <v>18</v>
      </c>
      <c r="AC62" t="s">
        <v>49</v>
      </c>
      <c r="AE62" t="s">
        <v>28</v>
      </c>
    </row>
    <row r="63" spans="1:31" ht="12.95" customHeight="1">
      <c r="A63" s="50" t="s">
        <v>230</v>
      </c>
      <c r="B63" s="51" t="s">
        <v>56</v>
      </c>
      <c r="C63" s="52">
        <v>51140.373</v>
      </c>
      <c r="D63" s="52" t="s">
        <v>81</v>
      </c>
      <c r="E63" s="35">
        <f t="shared" si="5"/>
        <v>8445.9830923367099</v>
      </c>
      <c r="F63">
        <f t="shared" si="6"/>
        <v>8446</v>
      </c>
      <c r="G63">
        <f t="shared" si="7"/>
        <v>-4.5504000001528766E-2</v>
      </c>
      <c r="I63">
        <f t="shared" si="4"/>
        <v>-4.5504000001528766E-2</v>
      </c>
      <c r="Q63" s="2">
        <f t="shared" si="8"/>
        <v>36121.873</v>
      </c>
    </row>
    <row r="64" spans="1:31" ht="12.95" customHeight="1">
      <c r="A64" s="50" t="s">
        <v>230</v>
      </c>
      <c r="B64" s="51" t="s">
        <v>56</v>
      </c>
      <c r="C64" s="52">
        <v>51525.243000000002</v>
      </c>
      <c r="D64" s="52" t="s">
        <v>81</v>
      </c>
      <c r="E64" s="35">
        <f t="shared" si="5"/>
        <v>8588.9870561849875</v>
      </c>
      <c r="F64">
        <f t="shared" si="6"/>
        <v>8589</v>
      </c>
      <c r="G64">
        <f t="shared" si="7"/>
        <v>-3.4835999991628341E-2</v>
      </c>
      <c r="I64">
        <f t="shared" si="4"/>
        <v>-3.4835999991628341E-2</v>
      </c>
      <c r="Q64" s="2">
        <f t="shared" si="8"/>
        <v>36506.743000000002</v>
      </c>
    </row>
    <row r="65" spans="1:17" ht="12.95" customHeight="1">
      <c r="A65" s="50" t="s">
        <v>237</v>
      </c>
      <c r="B65" s="51" t="s">
        <v>56</v>
      </c>
      <c r="C65" s="52">
        <v>51576.364999999998</v>
      </c>
      <c r="D65" s="52" t="s">
        <v>81</v>
      </c>
      <c r="E65" s="35">
        <f t="shared" si="5"/>
        <v>8607.9821678846547</v>
      </c>
      <c r="F65">
        <f t="shared" si="6"/>
        <v>8608</v>
      </c>
      <c r="G65">
        <f t="shared" si="7"/>
        <v>-4.7991999999794643E-2</v>
      </c>
      <c r="I65">
        <f t="shared" si="4"/>
        <v>-4.7991999999794643E-2</v>
      </c>
      <c r="Q65" s="2">
        <f t="shared" si="8"/>
        <v>36557.864999999998</v>
      </c>
    </row>
    <row r="66" spans="1:17" ht="12.95" customHeight="1">
      <c r="A66" s="50" t="s">
        <v>241</v>
      </c>
      <c r="B66" s="51" t="s">
        <v>56</v>
      </c>
      <c r="C66" s="52">
        <v>51810.502</v>
      </c>
      <c r="D66" s="52" t="s">
        <v>81</v>
      </c>
      <c r="E66" s="35">
        <f t="shared" si="5"/>
        <v>8694.979125515918</v>
      </c>
      <c r="F66">
        <f t="shared" si="6"/>
        <v>8695</v>
      </c>
      <c r="G66">
        <f t="shared" si="7"/>
        <v>-5.6179999992309604E-2</v>
      </c>
      <c r="I66">
        <f t="shared" si="4"/>
        <v>-5.6179999992309604E-2</v>
      </c>
      <c r="Q66" s="2">
        <f t="shared" si="8"/>
        <v>36792.002</v>
      </c>
    </row>
    <row r="67" spans="1:17" ht="12.95" customHeight="1">
      <c r="A67" s="50" t="s">
        <v>248</v>
      </c>
      <c r="B67" s="51" t="s">
        <v>56</v>
      </c>
      <c r="C67" s="52">
        <v>51810.505700000002</v>
      </c>
      <c r="D67" s="52" t="s">
        <v>81</v>
      </c>
      <c r="E67" s="35">
        <f t="shared" si="5"/>
        <v>8694.9805003039419</v>
      </c>
      <c r="F67">
        <f t="shared" si="6"/>
        <v>8695</v>
      </c>
      <c r="G67">
        <f t="shared" si="7"/>
        <v>-5.2479999991192017E-2</v>
      </c>
      <c r="I67">
        <f t="shared" si="4"/>
        <v>-5.2479999991192017E-2</v>
      </c>
      <c r="Q67" s="2">
        <f t="shared" si="8"/>
        <v>36792.005700000002</v>
      </c>
    </row>
    <row r="68" spans="1:17" ht="12.95" customHeight="1">
      <c r="A68" s="50" t="s">
        <v>241</v>
      </c>
      <c r="B68" s="51" t="s">
        <v>56</v>
      </c>
      <c r="C68" s="52">
        <v>51934.302000000003</v>
      </c>
      <c r="D68" s="52" t="s">
        <v>81</v>
      </c>
      <c r="E68" s="35">
        <f t="shared" si="5"/>
        <v>8740.978789621764</v>
      </c>
      <c r="F68">
        <f t="shared" si="6"/>
        <v>8741</v>
      </c>
      <c r="G68">
        <f t="shared" si="7"/>
        <v>-5.7083999992755707E-2</v>
      </c>
      <c r="I68">
        <f t="shared" si="4"/>
        <v>-5.7083999992755707E-2</v>
      </c>
      <c r="O68">
        <f t="shared" ref="O68:O81" ca="1" si="9">+C$11+C$12*F68</f>
        <v>-3.4999240619817573E-2</v>
      </c>
      <c r="Q68" s="2">
        <f t="shared" si="8"/>
        <v>36915.802000000003</v>
      </c>
    </row>
    <row r="69" spans="1:17" ht="12.95" customHeight="1">
      <c r="A69" s="36" t="s">
        <v>54</v>
      </c>
      <c r="B69" s="35"/>
      <c r="C69" s="32">
        <v>53718.685899999997</v>
      </c>
      <c r="D69" s="32">
        <v>1E-4</v>
      </c>
      <c r="E69" s="35">
        <f t="shared" si="5"/>
        <v>9403.9921986353183</v>
      </c>
      <c r="F69">
        <f t="shared" si="6"/>
        <v>9404</v>
      </c>
      <c r="G69">
        <f t="shared" si="7"/>
        <v>-2.0995999999286141E-2</v>
      </c>
      <c r="K69">
        <f t="shared" ref="K69:K79" si="10">+G69</f>
        <v>-2.0995999999286141E-2</v>
      </c>
      <c r="O69">
        <f t="shared" ca="1" si="9"/>
        <v>-2.4809729507421913E-2</v>
      </c>
      <c r="Q69" s="2">
        <f t="shared" si="8"/>
        <v>38700.185899999997</v>
      </c>
    </row>
    <row r="70" spans="1:17" ht="12.95" customHeight="1">
      <c r="A70" s="50" t="s">
        <v>263</v>
      </c>
      <c r="B70" s="51" t="s">
        <v>56</v>
      </c>
      <c r="C70" s="52">
        <v>54025.499799999998</v>
      </c>
      <c r="D70" s="52" t="s">
        <v>81</v>
      </c>
      <c r="E70" s="35">
        <f t="shared" ref="E70:E81" si="11">+(C70-C$7)/C$8</f>
        <v>9517.9932999519933</v>
      </c>
      <c r="F70">
        <f t="shared" ref="F70:F81" si="12">ROUND(2*E70,0)/2</f>
        <v>9518</v>
      </c>
      <c r="G70">
        <f t="shared" ref="G70:G81" si="13">+C70-(C$7+F70*C$8)</f>
        <v>-1.8031999999948312E-2</v>
      </c>
      <c r="K70">
        <f t="shared" si="10"/>
        <v>-1.8031999999948312E-2</v>
      </c>
      <c r="O70">
        <f t="shared" ca="1" si="9"/>
        <v>-2.3057686872711342E-2</v>
      </c>
      <c r="Q70" s="2">
        <f t="shared" ref="Q70:Q81" si="14">+C70-15018.5</f>
        <v>39006.999799999998</v>
      </c>
    </row>
    <row r="71" spans="1:17" ht="12.95" customHeight="1">
      <c r="A71" s="30" t="s">
        <v>55</v>
      </c>
      <c r="B71" s="31" t="s">
        <v>56</v>
      </c>
      <c r="C71" s="32">
        <v>54025.499889999999</v>
      </c>
      <c r="D71" s="32">
        <v>1E-4</v>
      </c>
      <c r="E71" s="35">
        <f t="shared" si="11"/>
        <v>9517.9933333927838</v>
      </c>
      <c r="F71">
        <f t="shared" si="12"/>
        <v>9518</v>
      </c>
      <c r="G71">
        <f t="shared" si="13"/>
        <v>-1.7941999998583924E-2</v>
      </c>
      <c r="K71">
        <f t="shared" si="10"/>
        <v>-1.7941999998583924E-2</v>
      </c>
      <c r="O71">
        <f t="shared" ca="1" si="9"/>
        <v>-2.3057686872711342E-2</v>
      </c>
      <c r="Q71" s="2">
        <f t="shared" si="14"/>
        <v>39006.999889999999</v>
      </c>
    </row>
    <row r="72" spans="1:17" ht="12.95" customHeight="1">
      <c r="A72" s="50" t="s">
        <v>269</v>
      </c>
      <c r="B72" s="51" t="s">
        <v>56</v>
      </c>
      <c r="C72" s="52">
        <v>54143.917800000003</v>
      </c>
      <c r="D72" s="52" t="s">
        <v>81</v>
      </c>
      <c r="E72" s="35">
        <f t="shared" si="11"/>
        <v>9561.9932048315277</v>
      </c>
      <c r="F72">
        <f t="shared" si="12"/>
        <v>9562</v>
      </c>
      <c r="G72">
        <f t="shared" si="13"/>
        <v>-1.8287999999301974E-2</v>
      </c>
      <c r="K72">
        <f t="shared" si="10"/>
        <v>-1.8287999999301974E-2</v>
      </c>
      <c r="O72">
        <f t="shared" ca="1" si="9"/>
        <v>-2.2381459890893241E-2</v>
      </c>
      <c r="Q72" s="2">
        <f t="shared" si="14"/>
        <v>39125.417800000003</v>
      </c>
    </row>
    <row r="73" spans="1:17" ht="12.95" customHeight="1">
      <c r="A73" s="33" t="s">
        <v>67</v>
      </c>
      <c r="B73" s="34" t="s">
        <v>56</v>
      </c>
      <c r="C73" s="33">
        <v>55161.237569999998</v>
      </c>
      <c r="D73" s="33">
        <v>1.6800000000000001E-3</v>
      </c>
      <c r="E73" s="35">
        <f t="shared" si="11"/>
        <v>9939.9929439933658</v>
      </c>
      <c r="F73">
        <f t="shared" si="12"/>
        <v>9940</v>
      </c>
      <c r="G73">
        <f t="shared" si="13"/>
        <v>-1.8989999996847473E-2</v>
      </c>
      <c r="K73">
        <f t="shared" si="10"/>
        <v>-1.8989999996847473E-2</v>
      </c>
      <c r="O73">
        <f t="shared" ca="1" si="9"/>
        <v>-1.6572055365274008E-2</v>
      </c>
      <c r="Q73" s="2">
        <f t="shared" si="14"/>
        <v>40142.737569999998</v>
      </c>
    </row>
    <row r="74" spans="1:17" ht="12.95" customHeight="1">
      <c r="A74" s="33" t="s">
        <v>63</v>
      </c>
      <c r="B74" s="34" t="s">
        <v>56</v>
      </c>
      <c r="C74" s="33">
        <v>55201.607199999999</v>
      </c>
      <c r="D74" s="33">
        <v>5.0000000000000001E-4</v>
      </c>
      <c r="E74" s="35">
        <f t="shared" si="11"/>
        <v>9954.9928585335692</v>
      </c>
      <c r="F74">
        <f t="shared" si="12"/>
        <v>9955</v>
      </c>
      <c r="G74">
        <f t="shared" si="13"/>
        <v>-1.9220000001951121E-2</v>
      </c>
      <c r="K74">
        <f t="shared" si="10"/>
        <v>-1.9220000001951121E-2</v>
      </c>
      <c r="O74">
        <f t="shared" ca="1" si="9"/>
        <v>-1.6341523439654171E-2</v>
      </c>
      <c r="Q74" s="2">
        <f t="shared" si="14"/>
        <v>40183.107199999999</v>
      </c>
    </row>
    <row r="75" spans="1:17" ht="12.95" customHeight="1">
      <c r="A75" s="50" t="s">
        <v>283</v>
      </c>
      <c r="B75" s="51" t="s">
        <v>56</v>
      </c>
      <c r="C75" s="52">
        <v>55535.333500000001</v>
      </c>
      <c r="D75" s="52" t="s">
        <v>81</v>
      </c>
      <c r="E75" s="35">
        <f t="shared" si="11"/>
        <v>10078.993647736208</v>
      </c>
      <c r="F75">
        <f t="shared" si="12"/>
        <v>10079</v>
      </c>
      <c r="G75">
        <f t="shared" si="13"/>
        <v>-1.7095999995945022E-2</v>
      </c>
      <c r="K75">
        <f t="shared" si="10"/>
        <v>-1.7095999995945022E-2</v>
      </c>
      <c r="O75">
        <f t="shared" ca="1" si="9"/>
        <v>-1.4435792854530421E-2</v>
      </c>
      <c r="Q75" s="2">
        <f t="shared" si="14"/>
        <v>40516.833500000001</v>
      </c>
    </row>
    <row r="76" spans="1:17" ht="12.95" customHeight="1">
      <c r="A76" s="30" t="s">
        <v>66</v>
      </c>
      <c r="B76" s="31" t="s">
        <v>56</v>
      </c>
      <c r="C76" s="32">
        <v>55535.333509999997</v>
      </c>
      <c r="D76" s="32">
        <v>5.0000000000000001E-4</v>
      </c>
      <c r="E76" s="35">
        <f t="shared" si="11"/>
        <v>10078.99365145185</v>
      </c>
      <c r="F76">
        <f t="shared" si="12"/>
        <v>10079</v>
      </c>
      <c r="G76">
        <f t="shared" si="13"/>
        <v>-1.7085999999835622E-2</v>
      </c>
      <c r="K76">
        <f t="shared" si="10"/>
        <v>-1.7085999999835622E-2</v>
      </c>
      <c r="O76">
        <f t="shared" ca="1" si="9"/>
        <v>-1.4435792854530421E-2</v>
      </c>
      <c r="Q76" s="2">
        <f t="shared" si="14"/>
        <v>40516.833509999997</v>
      </c>
    </row>
    <row r="77" spans="1:17" ht="12.95" customHeight="1">
      <c r="A77" s="53" t="s">
        <v>70</v>
      </c>
      <c r="B77" s="54" t="s">
        <v>56</v>
      </c>
      <c r="C77" s="55">
        <v>55777.551850000003</v>
      </c>
      <c r="D77" s="55">
        <v>5.0000000000000001E-4</v>
      </c>
      <c r="E77" s="35">
        <f t="shared" si="11"/>
        <v>10168.993346769103</v>
      </c>
      <c r="F77">
        <f t="shared" si="12"/>
        <v>10169</v>
      </c>
      <c r="G77">
        <f t="shared" si="13"/>
        <v>-1.7905999993672594E-2</v>
      </c>
      <c r="K77">
        <f t="shared" si="10"/>
        <v>-1.7905999993672594E-2</v>
      </c>
      <c r="O77">
        <f t="shared" ca="1" si="9"/>
        <v>-1.3052601300811539E-2</v>
      </c>
      <c r="Q77" s="2">
        <f t="shared" si="14"/>
        <v>40759.051850000003</v>
      </c>
    </row>
    <row r="78" spans="1:17" ht="12.95" customHeight="1">
      <c r="A78" s="33" t="s">
        <v>68</v>
      </c>
      <c r="B78" s="34" t="s">
        <v>56</v>
      </c>
      <c r="C78" s="33">
        <v>55844.837699999996</v>
      </c>
      <c r="D78" s="33">
        <v>8.9999999999999998E-4</v>
      </c>
      <c r="E78" s="35">
        <f t="shared" si="11"/>
        <v>10193.994368571008</v>
      </c>
      <c r="F78">
        <f t="shared" si="12"/>
        <v>10194</v>
      </c>
      <c r="G78">
        <f t="shared" si="13"/>
        <v>-1.5156000001297798E-2</v>
      </c>
      <c r="K78">
        <f t="shared" si="10"/>
        <v>-1.5156000001297798E-2</v>
      </c>
      <c r="O78">
        <f t="shared" ca="1" si="9"/>
        <v>-1.2668381424778524E-2</v>
      </c>
      <c r="Q78" s="2">
        <f t="shared" si="14"/>
        <v>40826.337699999996</v>
      </c>
    </row>
    <row r="79" spans="1:17" ht="12.95" customHeight="1">
      <c r="A79" s="30" t="s">
        <v>69</v>
      </c>
      <c r="B79" s="31" t="s">
        <v>56</v>
      </c>
      <c r="C79" s="32">
        <v>56210.856899999999</v>
      </c>
      <c r="D79" s="32">
        <v>3.0000000000000003E-4</v>
      </c>
      <c r="E79" s="35">
        <f t="shared" si="11"/>
        <v>10329.994047539427</v>
      </c>
      <c r="F79">
        <f t="shared" si="12"/>
        <v>10330</v>
      </c>
      <c r="G79">
        <f t="shared" si="13"/>
        <v>-1.6019999995478429E-2</v>
      </c>
      <c r="K79">
        <f t="shared" si="10"/>
        <v>-1.6019999995478429E-2</v>
      </c>
      <c r="O79">
        <f t="shared" ca="1" si="9"/>
        <v>-1.0578225299158917E-2</v>
      </c>
      <c r="Q79" s="2">
        <f t="shared" si="14"/>
        <v>41192.356899999999</v>
      </c>
    </row>
    <row r="80" spans="1:17" ht="12.95" customHeight="1">
      <c r="A80" s="56" t="s">
        <v>0</v>
      </c>
      <c r="B80" s="57" t="s">
        <v>56</v>
      </c>
      <c r="C80" s="58">
        <v>57287.395400000001</v>
      </c>
      <c r="D80" s="64">
        <v>2.5000000000000001E-3</v>
      </c>
      <c r="E80" s="35">
        <f t="shared" si="11"/>
        <v>10729.99735446197</v>
      </c>
      <c r="F80">
        <f t="shared" si="12"/>
        <v>10730</v>
      </c>
      <c r="G80">
        <f t="shared" si="13"/>
        <v>-7.1199999947566539E-3</v>
      </c>
      <c r="I80">
        <f>+G80</f>
        <v>-7.1199999947566539E-3</v>
      </c>
      <c r="O80">
        <f t="shared" ca="1" si="9"/>
        <v>-4.4307072826305915E-3</v>
      </c>
      <c r="Q80" s="2">
        <f t="shared" si="14"/>
        <v>42268.895400000001</v>
      </c>
    </row>
    <row r="81" spans="1:17" ht="12.95" customHeight="1">
      <c r="A81" s="59" t="s">
        <v>300</v>
      </c>
      <c r="B81" s="60" t="s">
        <v>56</v>
      </c>
      <c r="C81" s="61">
        <v>57661.493949999996</v>
      </c>
      <c r="D81" s="61">
        <v>2.0000000000000001E-4</v>
      </c>
      <c r="E81" s="35">
        <f t="shared" si="11"/>
        <v>10868.999031703355</v>
      </c>
      <c r="F81">
        <f t="shared" si="12"/>
        <v>10869</v>
      </c>
      <c r="G81">
        <f t="shared" si="13"/>
        <v>-2.6060000018333085E-3</v>
      </c>
      <c r="K81">
        <f>+G81</f>
        <v>-2.6060000018333085E-3</v>
      </c>
      <c r="O81">
        <f t="shared" ca="1" si="9"/>
        <v>-2.2944447718870331E-3</v>
      </c>
      <c r="Q81" s="2">
        <f t="shared" si="14"/>
        <v>42642.993949999996</v>
      </c>
    </row>
    <row r="82" spans="1:17" ht="12.95" customHeight="1">
      <c r="A82" s="62" t="s">
        <v>301</v>
      </c>
      <c r="B82" s="63" t="s">
        <v>56</v>
      </c>
      <c r="C82" s="65">
        <v>59978.745799999997</v>
      </c>
      <c r="D82" s="66">
        <v>3.0000000000000001E-3</v>
      </c>
      <c r="E82" s="35">
        <f t="shared" ref="E82" si="15">+(C82-C$7)/C$8</f>
        <v>11730.00716376029</v>
      </c>
      <c r="F82">
        <f t="shared" ref="F82" si="16">ROUND(2*E82,0)/2</f>
        <v>11730</v>
      </c>
      <c r="G82">
        <f t="shared" ref="G82" si="17">+C82-(C$7+F82*C$8)</f>
        <v>1.9280000000435393E-2</v>
      </c>
      <c r="K82">
        <f>+G82</f>
        <v>1.9280000000435393E-2</v>
      </c>
      <c r="O82">
        <f t="shared" ref="O82" ca="1" si="18">+C$11+C$12*F82</f>
        <v>1.0938087758690151E-2</v>
      </c>
      <c r="Q82" s="2">
        <f t="shared" ref="Q82" si="19">+C82-15018.5</f>
        <v>44960.245799999997</v>
      </c>
    </row>
    <row r="83" spans="1:17" ht="12.95" customHeight="1">
      <c r="B83" s="14"/>
      <c r="C83" s="28"/>
      <c r="D83" s="28"/>
    </row>
    <row r="84" spans="1:17" ht="12.95" customHeight="1">
      <c r="B84" s="14"/>
      <c r="C84" s="28"/>
      <c r="D84" s="28"/>
    </row>
    <row r="85" spans="1:17" ht="12.95" customHeight="1">
      <c r="C85" s="28"/>
      <c r="D85" s="28"/>
    </row>
    <row r="86" spans="1:17" ht="12.95" customHeight="1">
      <c r="C86" s="28"/>
      <c r="D86" s="28"/>
    </row>
    <row r="87" spans="1:17" ht="12.95" customHeight="1">
      <c r="C87" s="28"/>
      <c r="D87" s="28"/>
    </row>
    <row r="88" spans="1:17" ht="12.95" customHeight="1">
      <c r="C88" s="28"/>
      <c r="D88" s="28"/>
    </row>
    <row r="89" spans="1:17" ht="12.95" customHeight="1">
      <c r="C89" s="28"/>
      <c r="D89" s="28"/>
    </row>
    <row r="90" spans="1:17" ht="12.95" customHeight="1">
      <c r="C90" s="28"/>
      <c r="D90" s="28"/>
    </row>
    <row r="91" spans="1:17" ht="12.95" customHeight="1">
      <c r="C91" s="28"/>
      <c r="D91" s="28"/>
    </row>
    <row r="92" spans="1:17" ht="12.95" customHeight="1">
      <c r="C92" s="28"/>
      <c r="D92" s="28"/>
    </row>
    <row r="93" spans="1:17" ht="12.95" customHeight="1">
      <c r="C93" s="28"/>
      <c r="D93" s="28"/>
    </row>
    <row r="94" spans="1:17" ht="12.95" customHeight="1">
      <c r="C94" s="28"/>
      <c r="D94" s="28"/>
    </row>
    <row r="95" spans="1:17" ht="12.95" customHeight="1">
      <c r="C95" s="28"/>
      <c r="D95" s="28"/>
    </row>
    <row r="96" spans="1:17" ht="12.95" customHeight="1">
      <c r="C96" s="28"/>
      <c r="D96" s="28"/>
    </row>
    <row r="97" spans="3:4" ht="12.95" customHeight="1">
      <c r="C97" s="28"/>
      <c r="D97" s="28"/>
    </row>
    <row r="98" spans="3:4" ht="12.95" customHeight="1">
      <c r="C98" s="28"/>
      <c r="D98" s="28"/>
    </row>
    <row r="99" spans="3:4" ht="12.95" customHeight="1">
      <c r="C99" s="28"/>
      <c r="D99" s="28"/>
    </row>
    <row r="100" spans="3:4" ht="12.95" customHeight="1">
      <c r="C100" s="28"/>
      <c r="D100" s="28"/>
    </row>
    <row r="101" spans="3:4" ht="12.95" customHeight="1">
      <c r="C101" s="28"/>
      <c r="D101" s="28"/>
    </row>
    <row r="102" spans="3:4" ht="12.95" customHeight="1">
      <c r="C102" s="28"/>
      <c r="D102" s="28"/>
    </row>
    <row r="103" spans="3:4" ht="12.95" customHeight="1">
      <c r="C103" s="28"/>
      <c r="D103" s="28"/>
    </row>
    <row r="104" spans="3:4" ht="12.95" customHeight="1">
      <c r="C104" s="28"/>
      <c r="D104" s="28"/>
    </row>
    <row r="105" spans="3:4" ht="12.95" customHeight="1">
      <c r="C105" s="28"/>
      <c r="D105" s="28"/>
    </row>
    <row r="106" spans="3:4" ht="12.95" customHeight="1">
      <c r="C106" s="28"/>
      <c r="D106" s="28"/>
    </row>
    <row r="107" spans="3:4" ht="12.95" customHeight="1">
      <c r="C107" s="28"/>
      <c r="D107" s="28"/>
    </row>
    <row r="108" spans="3:4" ht="12.95" customHeight="1">
      <c r="C108" s="28"/>
      <c r="D108" s="28"/>
    </row>
    <row r="109" spans="3:4" ht="12.95" customHeight="1">
      <c r="C109" s="28"/>
      <c r="D109" s="28"/>
    </row>
    <row r="110" spans="3:4" ht="12.95" customHeight="1">
      <c r="C110" s="28"/>
      <c r="D110" s="28"/>
    </row>
    <row r="111" spans="3:4" ht="12.95" customHeight="1">
      <c r="C111" s="28"/>
      <c r="D111" s="28"/>
    </row>
    <row r="112" spans="3:4" ht="12.95" customHeight="1">
      <c r="C112" s="28"/>
      <c r="D112" s="28"/>
    </row>
    <row r="113" spans="3:4" ht="12.95" customHeight="1">
      <c r="C113" s="28"/>
      <c r="D113" s="28"/>
    </row>
    <row r="114" spans="3:4" ht="12.95" customHeight="1">
      <c r="C114" s="28"/>
      <c r="D114" s="28"/>
    </row>
    <row r="115" spans="3:4" ht="12.95" customHeight="1">
      <c r="C115" s="28"/>
      <c r="D115" s="28"/>
    </row>
    <row r="116" spans="3:4" ht="12.95" customHeight="1">
      <c r="C116" s="28"/>
      <c r="D116" s="28"/>
    </row>
    <row r="117" spans="3:4" ht="12.95" customHeight="1">
      <c r="C117" s="28"/>
      <c r="D117" s="28"/>
    </row>
    <row r="118" spans="3:4" ht="12.95" customHeight="1">
      <c r="C118" s="28"/>
      <c r="D118" s="28"/>
    </row>
    <row r="119" spans="3:4" ht="12.95" customHeight="1">
      <c r="C119" s="28"/>
      <c r="D119" s="28"/>
    </row>
    <row r="120" spans="3:4" ht="12.95" customHeight="1">
      <c r="C120" s="28"/>
      <c r="D120" s="28"/>
    </row>
    <row r="121" spans="3:4" ht="12.95" customHeight="1">
      <c r="C121" s="28"/>
      <c r="D121" s="28"/>
    </row>
    <row r="122" spans="3:4" ht="12.95" customHeight="1">
      <c r="C122" s="28"/>
      <c r="D122" s="28"/>
    </row>
    <row r="123" spans="3:4" ht="12.95" customHeight="1">
      <c r="C123" s="28"/>
      <c r="D123" s="28"/>
    </row>
    <row r="124" spans="3:4" ht="12.95" customHeight="1">
      <c r="C124" s="28"/>
      <c r="D124" s="28"/>
    </row>
    <row r="125" spans="3:4" ht="12.95" customHeight="1">
      <c r="C125" s="28"/>
      <c r="D125" s="28"/>
    </row>
    <row r="126" spans="3:4" ht="12.95" customHeight="1">
      <c r="C126" s="28"/>
      <c r="D126" s="28"/>
    </row>
    <row r="127" spans="3:4" ht="12.95" customHeight="1">
      <c r="C127" s="28"/>
      <c r="D127" s="28"/>
    </row>
    <row r="128" spans="3:4" ht="12.95" customHeight="1">
      <c r="C128" s="28"/>
      <c r="D128" s="28"/>
    </row>
    <row r="129" spans="3:4" ht="12.95" customHeight="1">
      <c r="C129" s="28"/>
      <c r="D129" s="28"/>
    </row>
    <row r="130" spans="3:4" ht="12.95" customHeight="1">
      <c r="C130" s="28"/>
      <c r="D130" s="28"/>
    </row>
    <row r="131" spans="3:4" ht="12.95" customHeight="1">
      <c r="C131" s="28"/>
      <c r="D131" s="28"/>
    </row>
    <row r="132" spans="3:4" ht="12.95" customHeight="1">
      <c r="C132" s="28"/>
      <c r="D132" s="28"/>
    </row>
    <row r="133" spans="3:4" ht="12.95" customHeight="1">
      <c r="C133" s="28"/>
      <c r="D133" s="28"/>
    </row>
    <row r="134" spans="3:4" ht="12.95" customHeight="1">
      <c r="C134" s="28"/>
      <c r="D134" s="28"/>
    </row>
    <row r="135" spans="3:4" ht="12.95" customHeight="1">
      <c r="C135" s="28"/>
      <c r="D135" s="28"/>
    </row>
    <row r="136" spans="3:4" ht="12.95" customHeight="1">
      <c r="C136" s="28"/>
      <c r="D136" s="28"/>
    </row>
    <row r="137" spans="3:4" ht="12.95" customHeight="1">
      <c r="C137" s="28"/>
      <c r="D137" s="28"/>
    </row>
    <row r="138" spans="3:4" ht="12.95" customHeight="1">
      <c r="C138" s="28"/>
      <c r="D138" s="28"/>
    </row>
    <row r="139" spans="3:4" ht="12.95" customHeight="1">
      <c r="C139" s="28"/>
      <c r="D139" s="28"/>
    </row>
    <row r="140" spans="3:4" ht="12.95" customHeight="1">
      <c r="C140" s="28"/>
      <c r="D140" s="28"/>
    </row>
    <row r="141" spans="3:4" ht="12.95" customHeight="1">
      <c r="C141" s="28"/>
      <c r="D141" s="28"/>
    </row>
    <row r="142" spans="3:4" ht="12.95" customHeight="1">
      <c r="C142" s="28"/>
      <c r="D142" s="28"/>
    </row>
    <row r="143" spans="3:4" ht="12.95" customHeight="1">
      <c r="C143" s="28"/>
      <c r="D143" s="28"/>
    </row>
    <row r="144" spans="3:4" ht="12.95" customHeight="1">
      <c r="C144" s="28"/>
      <c r="D144" s="28"/>
    </row>
    <row r="145" spans="3:4" ht="12.95" customHeight="1">
      <c r="C145" s="28"/>
      <c r="D145" s="28"/>
    </row>
    <row r="146" spans="3:4" ht="12.95" customHeight="1">
      <c r="C146" s="28"/>
      <c r="D146" s="28"/>
    </row>
    <row r="147" spans="3:4" ht="12.95" customHeight="1">
      <c r="C147" s="28"/>
      <c r="D147" s="28"/>
    </row>
    <row r="148" spans="3:4" ht="12.95" customHeight="1">
      <c r="C148" s="28"/>
      <c r="D148" s="28"/>
    </row>
    <row r="149" spans="3:4" ht="12.95" customHeight="1">
      <c r="C149" s="28"/>
      <c r="D149" s="28"/>
    </row>
    <row r="150" spans="3:4" ht="12.95" customHeight="1">
      <c r="C150" s="28"/>
      <c r="D150" s="28"/>
    </row>
    <row r="151" spans="3:4" ht="12.95" customHeight="1">
      <c r="C151" s="28"/>
      <c r="D151" s="28"/>
    </row>
    <row r="152" spans="3:4" ht="12.95" customHeight="1">
      <c r="C152" s="28"/>
      <c r="D152" s="28"/>
    </row>
    <row r="153" spans="3:4" ht="12.95" customHeight="1">
      <c r="C153" s="28"/>
      <c r="D153" s="28"/>
    </row>
    <row r="154" spans="3:4" ht="12.95" customHeight="1">
      <c r="C154" s="28"/>
      <c r="D154" s="28"/>
    </row>
    <row r="155" spans="3:4" ht="12.95" customHeight="1">
      <c r="C155" s="28"/>
      <c r="D155" s="28"/>
    </row>
    <row r="156" spans="3:4" ht="12.95" customHeight="1">
      <c r="C156" s="28"/>
      <c r="D156" s="28"/>
    </row>
    <row r="157" spans="3:4" ht="12.95" customHeight="1">
      <c r="C157" s="28"/>
      <c r="D157" s="28"/>
    </row>
    <row r="158" spans="3:4" ht="12.95" customHeight="1">
      <c r="C158" s="28"/>
      <c r="D158" s="28"/>
    </row>
    <row r="159" spans="3:4" ht="12.95" customHeight="1">
      <c r="C159" s="28"/>
      <c r="D159" s="28"/>
    </row>
    <row r="160" spans="3:4" ht="12.95" customHeight="1">
      <c r="C160" s="28"/>
      <c r="D160" s="28"/>
    </row>
    <row r="161" spans="3:4" ht="12.95" customHeight="1">
      <c r="C161" s="28"/>
      <c r="D161" s="28"/>
    </row>
    <row r="162" spans="3:4" ht="12.95" customHeight="1">
      <c r="C162" s="28"/>
      <c r="D162" s="28"/>
    </row>
    <row r="163" spans="3:4" ht="12.95" customHeight="1">
      <c r="C163" s="28"/>
      <c r="D163" s="28"/>
    </row>
    <row r="164" spans="3:4" ht="12.95" customHeight="1">
      <c r="C164" s="28"/>
      <c r="D164" s="28"/>
    </row>
    <row r="165" spans="3:4" ht="12.95" customHeight="1">
      <c r="C165" s="28"/>
      <c r="D165" s="28"/>
    </row>
    <row r="166" spans="3:4" ht="12.95" customHeight="1">
      <c r="C166" s="28"/>
      <c r="D166" s="28"/>
    </row>
    <row r="167" spans="3:4" ht="12.95" customHeight="1">
      <c r="C167" s="28"/>
      <c r="D167" s="28"/>
    </row>
    <row r="168" spans="3:4" ht="12.95" customHeight="1">
      <c r="C168" s="28"/>
      <c r="D168" s="28"/>
    </row>
    <row r="169" spans="3:4" ht="12.95" customHeight="1">
      <c r="C169" s="28"/>
      <c r="D169" s="28"/>
    </row>
    <row r="170" spans="3:4" ht="12.95" customHeight="1">
      <c r="C170" s="28"/>
      <c r="D170" s="28"/>
    </row>
    <row r="171" spans="3:4" ht="12.95" customHeight="1">
      <c r="C171" s="28"/>
      <c r="D171" s="28"/>
    </row>
    <row r="172" spans="3:4" ht="12.95" customHeight="1">
      <c r="C172" s="28"/>
      <c r="D172" s="28"/>
    </row>
    <row r="173" spans="3:4" ht="12.95" customHeight="1">
      <c r="C173" s="28"/>
      <c r="D173" s="28"/>
    </row>
    <row r="174" spans="3:4" ht="12.95" customHeight="1">
      <c r="C174" s="28"/>
      <c r="D174" s="28"/>
    </row>
    <row r="175" spans="3:4" ht="12.95" customHeight="1">
      <c r="C175" s="28"/>
      <c r="D175" s="28"/>
    </row>
    <row r="176" spans="3:4" ht="12.95" customHeight="1">
      <c r="C176" s="28"/>
      <c r="D176" s="28"/>
    </row>
    <row r="177" spans="3:4" ht="12.95" customHeight="1">
      <c r="C177" s="28"/>
      <c r="D177" s="28"/>
    </row>
    <row r="178" spans="3:4" ht="12.95" customHeight="1">
      <c r="C178" s="28"/>
      <c r="D178" s="28"/>
    </row>
    <row r="179" spans="3:4" ht="12.95" customHeight="1">
      <c r="C179" s="28"/>
      <c r="D179" s="28"/>
    </row>
    <row r="180" spans="3:4" ht="12.95" customHeight="1">
      <c r="C180" s="28"/>
      <c r="D180" s="28"/>
    </row>
    <row r="181" spans="3:4" ht="12.95" customHeight="1">
      <c r="C181" s="28"/>
      <c r="D181" s="28"/>
    </row>
    <row r="182" spans="3:4" ht="12.95" customHeight="1">
      <c r="C182" s="28"/>
      <c r="D182" s="28"/>
    </row>
    <row r="183" spans="3:4" ht="12.95" customHeight="1">
      <c r="C183" s="28"/>
      <c r="D183" s="28"/>
    </row>
    <row r="184" spans="3:4" ht="12.95" customHeight="1">
      <c r="C184" s="28"/>
      <c r="D184" s="28"/>
    </row>
    <row r="185" spans="3:4" ht="12.95" customHeight="1">
      <c r="C185" s="28"/>
      <c r="D185" s="28"/>
    </row>
    <row r="186" spans="3:4" ht="12.95" customHeight="1">
      <c r="C186" s="28"/>
      <c r="D186" s="28"/>
    </row>
    <row r="187" spans="3:4" ht="12.95" customHeight="1">
      <c r="C187" s="28"/>
      <c r="D187" s="28"/>
    </row>
    <row r="188" spans="3:4" ht="12.95" customHeight="1">
      <c r="C188" s="28"/>
      <c r="D188" s="28"/>
    </row>
    <row r="189" spans="3:4" ht="12.95" customHeight="1">
      <c r="C189" s="28"/>
      <c r="D189" s="28"/>
    </row>
    <row r="190" spans="3:4" ht="12.95" customHeight="1">
      <c r="C190" s="28"/>
      <c r="D190" s="28"/>
    </row>
    <row r="191" spans="3:4" ht="12.95" customHeight="1">
      <c r="C191" s="28"/>
      <c r="D191" s="28"/>
    </row>
    <row r="192" spans="3:4" ht="12.95" customHeight="1">
      <c r="C192" s="28"/>
      <c r="D192" s="28"/>
    </row>
    <row r="193" spans="3:4" ht="12.95" customHeight="1">
      <c r="C193" s="28"/>
      <c r="D193" s="28"/>
    </row>
    <row r="194" spans="3:4" ht="12.95" customHeight="1">
      <c r="C194" s="28"/>
      <c r="D194" s="28"/>
    </row>
    <row r="195" spans="3:4" ht="12.95" customHeight="1">
      <c r="C195" s="28"/>
      <c r="D195" s="28"/>
    </row>
    <row r="196" spans="3:4" ht="12.95" customHeight="1">
      <c r="C196" s="28"/>
      <c r="D196" s="28"/>
    </row>
    <row r="197" spans="3:4" ht="12.95" customHeight="1">
      <c r="C197" s="28"/>
      <c r="D197" s="28"/>
    </row>
    <row r="198" spans="3:4" ht="12.95" customHeight="1">
      <c r="C198" s="28"/>
      <c r="D198" s="28"/>
    </row>
    <row r="199" spans="3:4" ht="12.95" customHeight="1">
      <c r="C199" s="28"/>
      <c r="D199" s="28"/>
    </row>
    <row r="200" spans="3:4" ht="12.95" customHeight="1">
      <c r="C200" s="28"/>
      <c r="D200" s="28"/>
    </row>
    <row r="201" spans="3:4" ht="12.95" customHeight="1">
      <c r="C201" s="28"/>
      <c r="D201" s="28"/>
    </row>
    <row r="202" spans="3:4" ht="12.95" customHeight="1">
      <c r="C202" s="28"/>
      <c r="D202" s="28"/>
    </row>
    <row r="203" spans="3:4" ht="12.95" customHeight="1">
      <c r="C203" s="28"/>
      <c r="D203" s="28"/>
    </row>
    <row r="204" spans="3:4" ht="12.95" customHeight="1">
      <c r="C204" s="28"/>
      <c r="D204" s="28"/>
    </row>
    <row r="205" spans="3:4" ht="12.95" customHeight="1">
      <c r="C205" s="28"/>
      <c r="D205" s="28"/>
    </row>
    <row r="206" spans="3:4" ht="12.95" customHeight="1">
      <c r="C206" s="28"/>
      <c r="D206" s="28"/>
    </row>
    <row r="207" spans="3:4" ht="12.95" customHeight="1">
      <c r="C207" s="28"/>
      <c r="D207" s="28"/>
    </row>
    <row r="208" spans="3:4" ht="12.95" customHeight="1">
      <c r="C208" s="28"/>
      <c r="D208" s="28"/>
    </row>
    <row r="209" spans="3:4" ht="12.95" customHeight="1">
      <c r="C209" s="28"/>
      <c r="D209" s="28"/>
    </row>
    <row r="210" spans="3:4" ht="12.95" customHeight="1">
      <c r="C210" s="28"/>
      <c r="D210" s="28"/>
    </row>
    <row r="211" spans="3:4" ht="12.95" customHeight="1">
      <c r="C211" s="28"/>
      <c r="D211" s="28"/>
    </row>
    <row r="212" spans="3:4" ht="12.95" customHeight="1">
      <c r="C212" s="28"/>
      <c r="D212" s="28"/>
    </row>
    <row r="213" spans="3:4" ht="12.95" customHeight="1">
      <c r="C213" s="28"/>
      <c r="D213" s="28"/>
    </row>
    <row r="214" spans="3:4" ht="12.95" customHeight="1">
      <c r="C214" s="28"/>
      <c r="D214" s="28"/>
    </row>
    <row r="215" spans="3:4" ht="12.95" customHeight="1">
      <c r="C215" s="28"/>
      <c r="D215" s="28"/>
    </row>
    <row r="216" spans="3:4" ht="12.95" customHeight="1">
      <c r="C216" s="28"/>
      <c r="D216" s="28"/>
    </row>
    <row r="217" spans="3:4" ht="12.95" customHeight="1">
      <c r="C217" s="28"/>
      <c r="D217" s="28"/>
    </row>
    <row r="218" spans="3:4" ht="12.95" customHeight="1">
      <c r="C218" s="28"/>
      <c r="D218" s="28"/>
    </row>
    <row r="219" spans="3:4" ht="12.95" customHeight="1">
      <c r="C219" s="28"/>
      <c r="D219" s="28"/>
    </row>
    <row r="220" spans="3:4" ht="12.95" customHeight="1">
      <c r="C220" s="28"/>
      <c r="D220" s="28"/>
    </row>
    <row r="221" spans="3:4" ht="12.95" customHeight="1">
      <c r="C221" s="28"/>
      <c r="D221" s="28"/>
    </row>
    <row r="222" spans="3:4" ht="12.95" customHeight="1">
      <c r="C222" s="28"/>
      <c r="D222" s="28"/>
    </row>
    <row r="223" spans="3:4" ht="12.95" customHeight="1">
      <c r="C223" s="28"/>
      <c r="D223" s="28"/>
    </row>
    <row r="224" spans="3:4" ht="12.95" customHeight="1">
      <c r="C224" s="28"/>
      <c r="D224" s="28"/>
    </row>
    <row r="225" spans="3:4" ht="12.95" customHeight="1">
      <c r="C225" s="28"/>
      <c r="D225" s="28"/>
    </row>
    <row r="226" spans="3:4" ht="12.95" customHeight="1">
      <c r="C226" s="28"/>
      <c r="D226" s="28"/>
    </row>
    <row r="227" spans="3:4" ht="12.95" customHeight="1"/>
    <row r="228" spans="3:4" ht="12.95" customHeight="1"/>
    <row r="229" spans="3:4" ht="12.95" customHeight="1"/>
    <row r="230" spans="3:4" ht="12.95" customHeight="1"/>
    <row r="231" spans="3:4" ht="12.95" customHeight="1"/>
    <row r="232" spans="3:4" ht="12.95" customHeight="1"/>
    <row r="233" spans="3:4" ht="12.95" customHeight="1"/>
    <row r="234" spans="3:4" ht="12.95" customHeight="1"/>
    <row r="235" spans="3:4" ht="12.95" customHeight="1"/>
    <row r="236" spans="3:4" ht="12.95" customHeight="1"/>
    <row r="237" spans="3:4" ht="12.95" customHeight="1"/>
    <row r="238" spans="3:4" ht="12.95" customHeight="1"/>
    <row r="239" spans="3:4" ht="12.95" customHeight="1"/>
    <row r="240" spans="3:4" ht="12.95" customHeight="1"/>
    <row r="241" ht="12.95" customHeight="1"/>
    <row r="242" ht="12.95" customHeight="1"/>
    <row r="243" ht="12.95" customHeight="1"/>
    <row r="244" ht="12.95" customHeight="1"/>
    <row r="245" ht="12.95" customHeight="1"/>
    <row r="246" ht="12.95" customHeight="1"/>
    <row r="247" ht="12.95" customHeight="1"/>
    <row r="248" ht="12.95" customHeight="1"/>
    <row r="249" ht="12.95" customHeight="1"/>
    <row r="250" ht="12.95" customHeight="1"/>
    <row r="251" ht="12.95" customHeight="1"/>
    <row r="252" ht="12.95" customHeight="1"/>
    <row r="253" ht="12.95" customHeight="1"/>
    <row r="254" ht="12.95" customHeight="1"/>
    <row r="255" ht="12.95" customHeight="1"/>
    <row r="256" ht="12.95" customHeight="1"/>
    <row r="257" ht="12.95" customHeight="1"/>
    <row r="258" ht="12.95" customHeight="1"/>
    <row r="259" ht="12.95" customHeight="1"/>
    <row r="260" ht="12.95" customHeight="1"/>
    <row r="261" ht="12.95" customHeight="1"/>
    <row r="262" ht="12.95" customHeight="1"/>
    <row r="263" ht="12.95" customHeight="1"/>
    <row r="264" ht="12.95" customHeight="1"/>
    <row r="265" ht="12.95" customHeight="1"/>
    <row r="266" ht="12.95" customHeight="1"/>
    <row r="267" ht="12.95" customHeight="1"/>
    <row r="268" ht="12.95" customHeight="1"/>
    <row r="269" ht="12.95" customHeight="1"/>
    <row r="270" ht="12.95" customHeight="1"/>
    <row r="271" ht="12.95" customHeight="1"/>
    <row r="272" ht="12.95" customHeight="1"/>
    <row r="273" ht="12.95" customHeight="1"/>
    <row r="274" ht="12.95" customHeight="1"/>
    <row r="275" ht="12.95" customHeight="1"/>
    <row r="276" ht="12.95" customHeight="1"/>
    <row r="277" ht="12.95" customHeight="1"/>
    <row r="278" ht="12.95" customHeight="1"/>
    <row r="279" ht="12.95" customHeight="1"/>
    <row r="280" ht="12.95" customHeight="1"/>
    <row r="281" ht="12.95" customHeight="1"/>
    <row r="282" ht="12.95" customHeight="1"/>
    <row r="283" ht="12.95" customHeight="1"/>
    <row r="284" ht="12.95" customHeight="1"/>
    <row r="285" ht="12.95" customHeight="1"/>
    <row r="286" ht="12.95" customHeight="1"/>
    <row r="287" ht="12.95" customHeight="1"/>
    <row r="288" ht="12.95" customHeight="1"/>
    <row r="289" ht="12.95" customHeight="1"/>
    <row r="290" ht="12.95" customHeight="1"/>
    <row r="291" ht="12.95" customHeight="1"/>
    <row r="292" ht="12.95" customHeight="1"/>
    <row r="293" ht="12.95" customHeight="1"/>
    <row r="294" ht="12.95" customHeight="1"/>
    <row r="295" ht="12.95" customHeight="1"/>
    <row r="296" ht="12.95" customHeight="1"/>
    <row r="297" ht="12.95" customHeight="1"/>
    <row r="298" ht="12.95" customHeight="1"/>
    <row r="299" ht="12.95" customHeight="1"/>
    <row r="300" ht="12.95" customHeight="1"/>
    <row r="301" ht="12.95" customHeight="1"/>
    <row r="302" ht="12.95" customHeight="1"/>
    <row r="303" ht="12.95" customHeight="1"/>
    <row r="304" ht="12.95" customHeight="1"/>
    <row r="305" ht="12.95" customHeight="1"/>
    <row r="306" ht="12.95" customHeight="1"/>
    <row r="307" ht="12.95" customHeight="1"/>
    <row r="308" ht="12.95" customHeight="1"/>
    <row r="309" ht="12.95" customHeight="1"/>
    <row r="310" ht="12.95" customHeight="1"/>
    <row r="311" ht="12.95" customHeight="1"/>
    <row r="312" ht="12.95" customHeight="1"/>
    <row r="313" ht="12.95" customHeight="1"/>
    <row r="314" ht="12.95" customHeight="1"/>
    <row r="315" ht="12.95" customHeight="1"/>
    <row r="316" ht="12.95" customHeight="1"/>
    <row r="317" ht="12.95" customHeight="1"/>
    <row r="318" ht="12.95" customHeight="1"/>
    <row r="319" ht="12.95" customHeight="1"/>
    <row r="320" ht="12.95" customHeight="1"/>
    <row r="321" ht="12.95" customHeight="1"/>
    <row r="322" ht="12.95" customHeight="1"/>
    <row r="323" ht="12.95" customHeight="1"/>
    <row r="324" ht="12.95" customHeight="1"/>
    <row r="325" ht="12.95" customHeight="1"/>
    <row r="326" ht="12.95" customHeight="1"/>
    <row r="327" ht="12.95" customHeight="1"/>
    <row r="328" ht="12.95" customHeight="1"/>
    <row r="329" ht="12.95" customHeight="1"/>
    <row r="330" ht="12.95" customHeight="1"/>
    <row r="331" ht="12.95" customHeight="1"/>
    <row r="332" ht="12.95" customHeight="1"/>
    <row r="333" ht="12.95" customHeight="1"/>
    <row r="334" ht="12.95" customHeight="1"/>
    <row r="335" ht="12.95" customHeight="1"/>
    <row r="336" ht="12.95" customHeight="1"/>
    <row r="337" ht="12.95" customHeight="1"/>
    <row r="338" ht="12.95" customHeight="1"/>
    <row r="339" ht="12.95" customHeight="1"/>
    <row r="340" ht="12.95" customHeight="1"/>
    <row r="341" ht="12.95" customHeight="1"/>
    <row r="342" ht="12.95" customHeight="1"/>
    <row r="343" ht="12.95" customHeight="1"/>
    <row r="344" ht="12.95" customHeight="1"/>
    <row r="345" ht="12.95" customHeight="1"/>
    <row r="346" ht="12.95" customHeight="1"/>
    <row r="347" ht="12.95" customHeight="1"/>
    <row r="348" ht="12.95" customHeight="1"/>
    <row r="349" ht="12.95" customHeight="1"/>
    <row r="350" ht="12.95" customHeight="1"/>
  </sheetData>
  <phoneticPr fontId="8" type="noConversion"/>
  <hyperlinks>
    <hyperlink ref="H3284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1"/>
  <sheetViews>
    <sheetView topLeftCell="A25" workbookViewId="0">
      <selection activeCell="A37" sqref="A37:D65"/>
    </sheetView>
  </sheetViews>
  <sheetFormatPr defaultRowHeight="12.75"/>
  <cols>
    <col min="1" max="1" width="19.7109375" style="28" customWidth="1"/>
    <col min="2" max="2" width="4.42578125" style="11" customWidth="1"/>
    <col min="3" max="3" width="12.7109375" style="28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28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>
      <c r="A1" s="37" t="s">
        <v>71</v>
      </c>
      <c r="I1" s="38" t="s">
        <v>72</v>
      </c>
      <c r="J1" s="39" t="s">
        <v>73</v>
      </c>
    </row>
    <row r="2" spans="1:16">
      <c r="I2" s="40" t="s">
        <v>74</v>
      </c>
      <c r="J2" s="41" t="s">
        <v>75</v>
      </c>
    </row>
    <row r="3" spans="1:16">
      <c r="A3" s="42" t="s">
        <v>76</v>
      </c>
      <c r="I3" s="40" t="s">
        <v>77</v>
      </c>
      <c r="J3" s="41" t="s">
        <v>78</v>
      </c>
    </row>
    <row r="4" spans="1:16">
      <c r="I4" s="40" t="s">
        <v>79</v>
      </c>
      <c r="J4" s="41" t="s">
        <v>78</v>
      </c>
    </row>
    <row r="5" spans="1:16" ht="13.5" thickBot="1">
      <c r="I5" s="43" t="s">
        <v>80</v>
      </c>
      <c r="J5" s="44" t="s">
        <v>81</v>
      </c>
    </row>
    <row r="10" spans="1:16" ht="13.5" thickBot="1"/>
    <row r="11" spans="1:16" ht="12.75" customHeight="1" thickBot="1">
      <c r="A11" s="28" t="str">
        <f t="shared" ref="A11:A42" si="0">P11</f>
        <v> BBS 41 </v>
      </c>
      <c r="B11" s="14" t="str">
        <f t="shared" ref="B11:B42" si="1">IF(H11=INT(H11),"I","II")</f>
        <v>I</v>
      </c>
      <c r="C11" s="28">
        <f t="shared" ref="C11:C42" si="2">1*G11</f>
        <v>43903.317000000003</v>
      </c>
      <c r="D11" s="11" t="str">
        <f t="shared" ref="D11:D42" si="3">VLOOKUP(F11,I$1:J$5,2,FALSE)</f>
        <v>vis</v>
      </c>
      <c r="E11" s="45">
        <f>VLOOKUP(C11,Active!C$21:E$973,3,FALSE)</f>
        <v>5756.9512254934762</v>
      </c>
      <c r="F11" s="14" t="s">
        <v>80</v>
      </c>
      <c r="G11" s="11" t="str">
        <f t="shared" ref="G11:G42" si="4">MID(I11,3,LEN(I11)-3)</f>
        <v>43903.317</v>
      </c>
      <c r="H11" s="28">
        <f t="shared" ref="H11:H42" si="5">1*K11</f>
        <v>-3195</v>
      </c>
      <c r="I11" s="46" t="s">
        <v>142</v>
      </c>
      <c r="J11" s="47" t="s">
        <v>143</v>
      </c>
      <c r="K11" s="46">
        <v>-3195</v>
      </c>
      <c r="L11" s="46" t="s">
        <v>144</v>
      </c>
      <c r="M11" s="47" t="s">
        <v>145</v>
      </c>
      <c r="N11" s="47"/>
      <c r="O11" s="48" t="s">
        <v>146</v>
      </c>
      <c r="P11" s="48" t="s">
        <v>147</v>
      </c>
    </row>
    <row r="12" spans="1:16" ht="12.75" customHeight="1" thickBot="1">
      <c r="A12" s="28" t="str">
        <f t="shared" si="0"/>
        <v> BBS 45 </v>
      </c>
      <c r="B12" s="14" t="str">
        <f t="shared" si="1"/>
        <v>I</v>
      </c>
      <c r="C12" s="28">
        <f t="shared" si="2"/>
        <v>44164.387999999999</v>
      </c>
      <c r="D12" s="11" t="str">
        <f t="shared" si="3"/>
        <v>vis</v>
      </c>
      <c r="E12" s="45">
        <f>VLOOKUP(C12,Active!C$21:E$973,3,FALSE)</f>
        <v>5853.9558968002366</v>
      </c>
      <c r="F12" s="14" t="s">
        <v>80</v>
      </c>
      <c r="G12" s="11" t="str">
        <f t="shared" si="4"/>
        <v>44164.388</v>
      </c>
      <c r="H12" s="28">
        <f t="shared" si="5"/>
        <v>-3098</v>
      </c>
      <c r="I12" s="46" t="s">
        <v>148</v>
      </c>
      <c r="J12" s="47" t="s">
        <v>149</v>
      </c>
      <c r="K12" s="46">
        <v>-3098</v>
      </c>
      <c r="L12" s="46" t="s">
        <v>150</v>
      </c>
      <c r="M12" s="47" t="s">
        <v>145</v>
      </c>
      <c r="N12" s="47"/>
      <c r="O12" s="48" t="s">
        <v>146</v>
      </c>
      <c r="P12" s="48" t="s">
        <v>151</v>
      </c>
    </row>
    <row r="13" spans="1:16" ht="12.75" customHeight="1" thickBot="1">
      <c r="A13" s="28" t="str">
        <f t="shared" si="0"/>
        <v> BBS 52 </v>
      </c>
      <c r="B13" s="14" t="str">
        <f t="shared" si="1"/>
        <v>I</v>
      </c>
      <c r="C13" s="28">
        <f t="shared" si="2"/>
        <v>44581.533000000003</v>
      </c>
      <c r="D13" s="11" t="str">
        <f t="shared" si="3"/>
        <v>vis</v>
      </c>
      <c r="E13" s="45">
        <f>VLOOKUP(C13,Active!C$21:E$973,3,FALSE)</f>
        <v>6008.9520994127815</v>
      </c>
      <c r="F13" s="14" t="s">
        <v>80</v>
      </c>
      <c r="G13" s="11" t="str">
        <f t="shared" si="4"/>
        <v>44581.533</v>
      </c>
      <c r="H13" s="28">
        <f t="shared" si="5"/>
        <v>-2943</v>
      </c>
      <c r="I13" s="46" t="s">
        <v>152</v>
      </c>
      <c r="J13" s="47" t="s">
        <v>153</v>
      </c>
      <c r="K13" s="46">
        <v>-2943</v>
      </c>
      <c r="L13" s="46" t="s">
        <v>154</v>
      </c>
      <c r="M13" s="47" t="s">
        <v>145</v>
      </c>
      <c r="N13" s="47"/>
      <c r="O13" s="48" t="s">
        <v>146</v>
      </c>
      <c r="P13" s="48" t="s">
        <v>155</v>
      </c>
    </row>
    <row r="14" spans="1:16" ht="12.75" customHeight="1" thickBot="1">
      <c r="A14" s="28" t="str">
        <f t="shared" si="0"/>
        <v> BBS 56 </v>
      </c>
      <c r="B14" s="14" t="str">
        <f t="shared" si="1"/>
        <v>I</v>
      </c>
      <c r="C14" s="28">
        <f t="shared" si="2"/>
        <v>44842.565000000002</v>
      </c>
      <c r="D14" s="11" t="str">
        <f t="shared" si="3"/>
        <v>vis</v>
      </c>
      <c r="E14" s="45">
        <f>VLOOKUP(C14,Active!C$21:E$973,3,FALSE)</f>
        <v>6105.9422797106572</v>
      </c>
      <c r="F14" s="14" t="s">
        <v>80</v>
      </c>
      <c r="G14" s="11" t="str">
        <f t="shared" si="4"/>
        <v>44842.565</v>
      </c>
      <c r="H14" s="28">
        <f t="shared" si="5"/>
        <v>-2846</v>
      </c>
      <c r="I14" s="46" t="s">
        <v>156</v>
      </c>
      <c r="J14" s="47" t="s">
        <v>157</v>
      </c>
      <c r="K14" s="46">
        <v>-2846</v>
      </c>
      <c r="L14" s="46" t="s">
        <v>158</v>
      </c>
      <c r="M14" s="47" t="s">
        <v>145</v>
      </c>
      <c r="N14" s="47"/>
      <c r="O14" s="48" t="s">
        <v>146</v>
      </c>
      <c r="P14" s="48" t="s">
        <v>159</v>
      </c>
    </row>
    <row r="15" spans="1:16" ht="12.75" customHeight="1" thickBot="1">
      <c r="A15" s="28" t="str">
        <f t="shared" si="0"/>
        <v> BBS 56 </v>
      </c>
      <c r="B15" s="14" t="str">
        <f t="shared" si="1"/>
        <v>I</v>
      </c>
      <c r="C15" s="28">
        <f t="shared" si="2"/>
        <v>44877.508999999998</v>
      </c>
      <c r="D15" s="11" t="str">
        <f t="shared" si="3"/>
        <v>vis</v>
      </c>
      <c r="E15" s="45">
        <f>VLOOKUP(C15,Active!C$21:E$973,3,FALSE)</f>
        <v>6118.9262236728091</v>
      </c>
      <c r="F15" s="14" t="s">
        <v>80</v>
      </c>
      <c r="G15" s="11" t="str">
        <f t="shared" si="4"/>
        <v>44877.509</v>
      </c>
      <c r="H15" s="28">
        <f t="shared" si="5"/>
        <v>-2833</v>
      </c>
      <c r="I15" s="46" t="s">
        <v>160</v>
      </c>
      <c r="J15" s="47" t="s">
        <v>161</v>
      </c>
      <c r="K15" s="46">
        <v>-2833</v>
      </c>
      <c r="L15" s="46" t="s">
        <v>162</v>
      </c>
      <c r="M15" s="47" t="s">
        <v>145</v>
      </c>
      <c r="N15" s="47"/>
      <c r="O15" s="48" t="s">
        <v>146</v>
      </c>
      <c r="P15" s="48" t="s">
        <v>159</v>
      </c>
    </row>
    <row r="16" spans="1:16" ht="12.75" customHeight="1" thickBot="1">
      <c r="A16" s="28" t="str">
        <f t="shared" si="0"/>
        <v> BBS 58 </v>
      </c>
      <c r="B16" s="14" t="str">
        <f t="shared" si="1"/>
        <v>I</v>
      </c>
      <c r="C16" s="28">
        <f t="shared" si="2"/>
        <v>44993.243999999999</v>
      </c>
      <c r="D16" s="11" t="str">
        <f t="shared" si="3"/>
        <v>vis</v>
      </c>
      <c r="E16" s="45">
        <f>VLOOKUP(C16,Active!C$21:E$973,3,FALSE)</f>
        <v>6161.9292214538273</v>
      </c>
      <c r="F16" s="14" t="s">
        <v>80</v>
      </c>
      <c r="G16" s="11" t="str">
        <f t="shared" si="4"/>
        <v>44993.244</v>
      </c>
      <c r="H16" s="28">
        <f t="shared" si="5"/>
        <v>-2790</v>
      </c>
      <c r="I16" s="46" t="s">
        <v>163</v>
      </c>
      <c r="J16" s="47" t="s">
        <v>164</v>
      </c>
      <c r="K16" s="46">
        <v>-2790</v>
      </c>
      <c r="L16" s="46" t="s">
        <v>165</v>
      </c>
      <c r="M16" s="47" t="s">
        <v>145</v>
      </c>
      <c r="N16" s="47"/>
      <c r="O16" s="48" t="s">
        <v>146</v>
      </c>
      <c r="P16" s="48" t="s">
        <v>166</v>
      </c>
    </row>
    <row r="17" spans="1:16" ht="12.75" customHeight="1" thickBot="1">
      <c r="A17" s="28" t="str">
        <f t="shared" si="0"/>
        <v> BBS 64 </v>
      </c>
      <c r="B17" s="14" t="str">
        <f t="shared" si="1"/>
        <v>I</v>
      </c>
      <c r="C17" s="28">
        <f t="shared" si="2"/>
        <v>45324.313999999998</v>
      </c>
      <c r="D17" s="11" t="str">
        <f t="shared" si="3"/>
        <v>vis</v>
      </c>
      <c r="E17" s="45">
        <f>VLOOKUP(C17,Active!C$21:E$973,3,FALSE)</f>
        <v>6284.9430243255738</v>
      </c>
      <c r="F17" s="14" t="s">
        <v>80</v>
      </c>
      <c r="G17" s="11" t="str">
        <f t="shared" si="4"/>
        <v>45324.314</v>
      </c>
      <c r="H17" s="28">
        <f t="shared" si="5"/>
        <v>-2667</v>
      </c>
      <c r="I17" s="46" t="s">
        <v>167</v>
      </c>
      <c r="J17" s="47" t="s">
        <v>168</v>
      </c>
      <c r="K17" s="46">
        <v>-2667</v>
      </c>
      <c r="L17" s="46" t="s">
        <v>169</v>
      </c>
      <c r="M17" s="47" t="s">
        <v>145</v>
      </c>
      <c r="N17" s="47"/>
      <c r="O17" s="48" t="s">
        <v>170</v>
      </c>
      <c r="P17" s="48" t="s">
        <v>171</v>
      </c>
    </row>
    <row r="18" spans="1:16" ht="12.75" customHeight="1" thickBot="1">
      <c r="A18" s="28" t="str">
        <f t="shared" si="0"/>
        <v> BBS 68 </v>
      </c>
      <c r="B18" s="14" t="str">
        <f t="shared" si="1"/>
        <v>I</v>
      </c>
      <c r="C18" s="28">
        <f t="shared" si="2"/>
        <v>45574.618999999999</v>
      </c>
      <c r="D18" s="11" t="str">
        <f t="shared" si="3"/>
        <v>vis</v>
      </c>
      <c r="E18" s="45">
        <f>VLOOKUP(C18,Active!C$21:E$973,3,FALSE)</f>
        <v>6377.9474340510469</v>
      </c>
      <c r="F18" s="14" t="s">
        <v>80</v>
      </c>
      <c r="G18" s="11" t="str">
        <f t="shared" si="4"/>
        <v>45574.619</v>
      </c>
      <c r="H18" s="28">
        <f t="shared" si="5"/>
        <v>-2574</v>
      </c>
      <c r="I18" s="46" t="s">
        <v>172</v>
      </c>
      <c r="J18" s="47" t="s">
        <v>173</v>
      </c>
      <c r="K18" s="46">
        <v>-2574</v>
      </c>
      <c r="L18" s="46" t="s">
        <v>174</v>
      </c>
      <c r="M18" s="47" t="s">
        <v>145</v>
      </c>
      <c r="N18" s="47"/>
      <c r="O18" s="48" t="s">
        <v>146</v>
      </c>
      <c r="P18" s="48" t="s">
        <v>175</v>
      </c>
    </row>
    <row r="19" spans="1:16" ht="12.75" customHeight="1" thickBot="1">
      <c r="A19" s="28" t="str">
        <f t="shared" si="0"/>
        <v> BBS 69 </v>
      </c>
      <c r="B19" s="14" t="str">
        <f t="shared" si="1"/>
        <v>I</v>
      </c>
      <c r="C19" s="28">
        <f t="shared" si="2"/>
        <v>45617.688000000002</v>
      </c>
      <c r="D19" s="11" t="str">
        <f t="shared" si="3"/>
        <v>vis</v>
      </c>
      <c r="E19" s="45">
        <f>VLOOKUP(C19,Active!C$21:E$973,3,FALSE)</f>
        <v>6393.9503381978548</v>
      </c>
      <c r="F19" s="14" t="s">
        <v>80</v>
      </c>
      <c r="G19" s="11" t="str">
        <f t="shared" si="4"/>
        <v>45617.688</v>
      </c>
      <c r="H19" s="28">
        <f t="shared" si="5"/>
        <v>-2558</v>
      </c>
      <c r="I19" s="46" t="s">
        <v>176</v>
      </c>
      <c r="J19" s="47" t="s">
        <v>177</v>
      </c>
      <c r="K19" s="46">
        <v>-2558</v>
      </c>
      <c r="L19" s="46" t="s">
        <v>178</v>
      </c>
      <c r="M19" s="47" t="s">
        <v>145</v>
      </c>
      <c r="N19" s="47"/>
      <c r="O19" s="48" t="s">
        <v>146</v>
      </c>
      <c r="P19" s="48" t="s">
        <v>179</v>
      </c>
    </row>
    <row r="20" spans="1:16" ht="12.75" customHeight="1" thickBot="1">
      <c r="A20" s="28" t="str">
        <f t="shared" si="0"/>
        <v> BBS 70 </v>
      </c>
      <c r="B20" s="14" t="str">
        <f t="shared" si="1"/>
        <v>I</v>
      </c>
      <c r="C20" s="28">
        <f t="shared" si="2"/>
        <v>45698.406999999999</v>
      </c>
      <c r="D20" s="11" t="str">
        <f t="shared" si="3"/>
        <v>vis</v>
      </c>
      <c r="E20" s="45">
        <f>VLOOKUP(C20,Active!C$21:E$973,3,FALSE)</f>
        <v>6423.942639384928</v>
      </c>
      <c r="F20" s="14" t="s">
        <v>80</v>
      </c>
      <c r="G20" s="11" t="str">
        <f t="shared" si="4"/>
        <v>45698.407</v>
      </c>
      <c r="H20" s="28">
        <f t="shared" si="5"/>
        <v>-2528</v>
      </c>
      <c r="I20" s="46" t="s">
        <v>180</v>
      </c>
      <c r="J20" s="47" t="s">
        <v>181</v>
      </c>
      <c r="K20" s="46">
        <v>-2528</v>
      </c>
      <c r="L20" s="46" t="s">
        <v>182</v>
      </c>
      <c r="M20" s="47" t="s">
        <v>145</v>
      </c>
      <c r="N20" s="47"/>
      <c r="O20" s="48" t="s">
        <v>146</v>
      </c>
      <c r="P20" s="48" t="s">
        <v>183</v>
      </c>
    </row>
    <row r="21" spans="1:16" ht="12.75" customHeight="1" thickBot="1">
      <c r="A21" s="28" t="str">
        <f t="shared" si="0"/>
        <v> BBS 70 </v>
      </c>
      <c r="B21" s="14" t="str">
        <f t="shared" si="1"/>
        <v>I</v>
      </c>
      <c r="C21" s="28">
        <f t="shared" si="2"/>
        <v>45725.321000000004</v>
      </c>
      <c r="D21" s="11" t="str">
        <f t="shared" si="3"/>
        <v>vis</v>
      </c>
      <c r="E21" s="45">
        <f>VLOOKUP(C21,Active!C$21:E$973,3,FALSE)</f>
        <v>6433.9429217738207</v>
      </c>
      <c r="F21" s="14" t="s">
        <v>80</v>
      </c>
      <c r="G21" s="11" t="str">
        <f t="shared" si="4"/>
        <v>45725.321</v>
      </c>
      <c r="H21" s="28">
        <f t="shared" si="5"/>
        <v>-2518</v>
      </c>
      <c r="I21" s="46" t="s">
        <v>184</v>
      </c>
      <c r="J21" s="47" t="s">
        <v>185</v>
      </c>
      <c r="K21" s="46">
        <v>-2518</v>
      </c>
      <c r="L21" s="46" t="s">
        <v>182</v>
      </c>
      <c r="M21" s="47" t="s">
        <v>145</v>
      </c>
      <c r="N21" s="47"/>
      <c r="O21" s="48" t="s">
        <v>146</v>
      </c>
      <c r="P21" s="48" t="s">
        <v>183</v>
      </c>
    </row>
    <row r="22" spans="1:16" ht="12.75" customHeight="1" thickBot="1">
      <c r="A22" s="28" t="str">
        <f t="shared" si="0"/>
        <v> BBS 74 </v>
      </c>
      <c r="B22" s="14" t="str">
        <f t="shared" si="1"/>
        <v>I</v>
      </c>
      <c r="C22" s="28">
        <f t="shared" si="2"/>
        <v>46029.373</v>
      </c>
      <c r="D22" s="11" t="str">
        <f t="shared" si="3"/>
        <v>vis</v>
      </c>
      <c r="E22" s="45">
        <f>VLOOKUP(C22,Active!C$21:E$973,3,FALSE)</f>
        <v>6546.9177995663104</v>
      </c>
      <c r="F22" s="14" t="s">
        <v>80</v>
      </c>
      <c r="G22" s="11" t="str">
        <f t="shared" si="4"/>
        <v>46029.373</v>
      </c>
      <c r="H22" s="28">
        <f t="shared" si="5"/>
        <v>-2405</v>
      </c>
      <c r="I22" s="46" t="s">
        <v>186</v>
      </c>
      <c r="J22" s="47" t="s">
        <v>187</v>
      </c>
      <c r="K22" s="46">
        <v>-2405</v>
      </c>
      <c r="L22" s="46" t="s">
        <v>188</v>
      </c>
      <c r="M22" s="47" t="s">
        <v>145</v>
      </c>
      <c r="N22" s="47"/>
      <c r="O22" s="48" t="s">
        <v>170</v>
      </c>
      <c r="P22" s="48" t="s">
        <v>189</v>
      </c>
    </row>
    <row r="23" spans="1:16" ht="12.75" customHeight="1" thickBot="1">
      <c r="A23" s="28" t="str">
        <f t="shared" si="0"/>
        <v> BBS 78 </v>
      </c>
      <c r="B23" s="14" t="str">
        <f t="shared" si="1"/>
        <v>I</v>
      </c>
      <c r="C23" s="28">
        <f t="shared" si="2"/>
        <v>46306.64</v>
      </c>
      <c r="D23" s="11" t="str">
        <f t="shared" si="3"/>
        <v>vis</v>
      </c>
      <c r="E23" s="45">
        <f>VLOOKUP(C23,Active!C$21:E$973,3,FALSE)</f>
        <v>6649.9403267685357</v>
      </c>
      <c r="F23" s="14" t="s">
        <v>80</v>
      </c>
      <c r="G23" s="11" t="str">
        <f t="shared" si="4"/>
        <v>46306.640</v>
      </c>
      <c r="H23" s="28">
        <f t="shared" si="5"/>
        <v>-2302</v>
      </c>
      <c r="I23" s="46" t="s">
        <v>190</v>
      </c>
      <c r="J23" s="47" t="s">
        <v>191</v>
      </c>
      <c r="K23" s="46">
        <v>-2302</v>
      </c>
      <c r="L23" s="46" t="s">
        <v>192</v>
      </c>
      <c r="M23" s="47" t="s">
        <v>145</v>
      </c>
      <c r="N23" s="47"/>
      <c r="O23" s="48" t="s">
        <v>146</v>
      </c>
      <c r="P23" s="48" t="s">
        <v>193</v>
      </c>
    </row>
    <row r="24" spans="1:16" ht="12.75" customHeight="1" thickBot="1">
      <c r="A24" s="28" t="str">
        <f t="shared" si="0"/>
        <v> BBS 87 </v>
      </c>
      <c r="B24" s="14" t="str">
        <f t="shared" si="1"/>
        <v>I</v>
      </c>
      <c r="C24" s="28">
        <f t="shared" si="2"/>
        <v>47111.358999999997</v>
      </c>
      <c r="D24" s="11" t="str">
        <f t="shared" si="3"/>
        <v>vis</v>
      </c>
      <c r="E24" s="45">
        <f>VLOOKUP(C24,Active!C$21:E$973,3,FALSE)</f>
        <v>6948.9452031788069</v>
      </c>
      <c r="F24" s="14" t="s">
        <v>80</v>
      </c>
      <c r="G24" s="11" t="str">
        <f t="shared" si="4"/>
        <v>47111.359</v>
      </c>
      <c r="H24" s="28">
        <f t="shared" si="5"/>
        <v>-2003</v>
      </c>
      <c r="I24" s="46" t="s">
        <v>194</v>
      </c>
      <c r="J24" s="47" t="s">
        <v>195</v>
      </c>
      <c r="K24" s="46">
        <v>-2003</v>
      </c>
      <c r="L24" s="46" t="s">
        <v>196</v>
      </c>
      <c r="M24" s="47" t="s">
        <v>145</v>
      </c>
      <c r="N24" s="47"/>
      <c r="O24" s="48" t="s">
        <v>197</v>
      </c>
      <c r="P24" s="48" t="s">
        <v>198</v>
      </c>
    </row>
    <row r="25" spans="1:16" ht="12.75" customHeight="1" thickBot="1">
      <c r="A25" s="28" t="str">
        <f t="shared" si="0"/>
        <v> BBS 90 </v>
      </c>
      <c r="B25" s="14" t="str">
        <f t="shared" si="1"/>
        <v>I</v>
      </c>
      <c r="C25" s="28">
        <f t="shared" si="2"/>
        <v>47477.332999999999</v>
      </c>
      <c r="D25" s="11" t="str">
        <f t="shared" si="3"/>
        <v>vis</v>
      </c>
      <c r="E25" s="45">
        <f>VLOOKUP(C25,Active!C$21:E$973,3,FALSE)</f>
        <v>7084.9280874394908</v>
      </c>
      <c r="F25" s="14" t="s">
        <v>80</v>
      </c>
      <c r="G25" s="11" t="str">
        <f t="shared" si="4"/>
        <v>47477.333</v>
      </c>
      <c r="H25" s="28">
        <f t="shared" si="5"/>
        <v>-1867</v>
      </c>
      <c r="I25" s="46" t="s">
        <v>199</v>
      </c>
      <c r="J25" s="47" t="s">
        <v>200</v>
      </c>
      <c r="K25" s="46">
        <v>-1867</v>
      </c>
      <c r="L25" s="46" t="s">
        <v>201</v>
      </c>
      <c r="M25" s="47" t="s">
        <v>145</v>
      </c>
      <c r="N25" s="47"/>
      <c r="O25" s="48" t="s">
        <v>197</v>
      </c>
      <c r="P25" s="48" t="s">
        <v>202</v>
      </c>
    </row>
    <row r="26" spans="1:16" ht="12.75" customHeight="1" thickBot="1">
      <c r="A26" s="28" t="str">
        <f t="shared" si="0"/>
        <v> BBS 91 </v>
      </c>
      <c r="B26" s="14" t="str">
        <f t="shared" si="1"/>
        <v>I</v>
      </c>
      <c r="C26" s="28">
        <f t="shared" si="2"/>
        <v>47555.341999999997</v>
      </c>
      <c r="D26" s="11" t="str">
        <f t="shared" si="3"/>
        <v>vis</v>
      </c>
      <c r="E26" s="45">
        <f>VLOOKUP(C26,Active!C$21:E$973,3,FALSE)</f>
        <v>7113.9134492911289</v>
      </c>
      <c r="F26" s="14" t="s">
        <v>80</v>
      </c>
      <c r="G26" s="11" t="str">
        <f t="shared" si="4"/>
        <v>47555.342</v>
      </c>
      <c r="H26" s="28">
        <f t="shared" si="5"/>
        <v>-1838</v>
      </c>
      <c r="I26" s="46" t="s">
        <v>203</v>
      </c>
      <c r="J26" s="47" t="s">
        <v>204</v>
      </c>
      <c r="K26" s="46">
        <v>-1838</v>
      </c>
      <c r="L26" s="46" t="s">
        <v>205</v>
      </c>
      <c r="M26" s="47" t="s">
        <v>145</v>
      </c>
      <c r="N26" s="47"/>
      <c r="O26" s="48" t="s">
        <v>197</v>
      </c>
      <c r="P26" s="48" t="s">
        <v>206</v>
      </c>
    </row>
    <row r="27" spans="1:16" ht="12.75" customHeight="1" thickBot="1">
      <c r="A27" s="28" t="str">
        <f t="shared" si="0"/>
        <v> BBS 96 </v>
      </c>
      <c r="B27" s="14" t="str">
        <f t="shared" si="1"/>
        <v>I</v>
      </c>
      <c r="C27" s="28">
        <f t="shared" si="2"/>
        <v>48174.362000000001</v>
      </c>
      <c r="D27" s="11" t="str">
        <f t="shared" si="3"/>
        <v>vis</v>
      </c>
      <c r="E27" s="45">
        <f>VLOOKUP(C27,Active!C$21:E$973,3,FALSE)</f>
        <v>7343.9192011069654</v>
      </c>
      <c r="F27" s="14" t="s">
        <v>80</v>
      </c>
      <c r="G27" s="11" t="str">
        <f t="shared" si="4"/>
        <v>48174.362</v>
      </c>
      <c r="H27" s="28">
        <f t="shared" si="5"/>
        <v>-1608</v>
      </c>
      <c r="I27" s="46" t="s">
        <v>210</v>
      </c>
      <c r="J27" s="47" t="s">
        <v>211</v>
      </c>
      <c r="K27" s="46">
        <v>-1608</v>
      </c>
      <c r="L27" s="46" t="s">
        <v>212</v>
      </c>
      <c r="M27" s="47" t="s">
        <v>145</v>
      </c>
      <c r="N27" s="47"/>
      <c r="O27" s="48" t="s">
        <v>213</v>
      </c>
      <c r="P27" s="48" t="s">
        <v>214</v>
      </c>
    </row>
    <row r="28" spans="1:16" ht="12.75" customHeight="1" thickBot="1">
      <c r="A28" s="28" t="str">
        <f t="shared" si="0"/>
        <v> BBS 96 </v>
      </c>
      <c r="B28" s="14" t="str">
        <f t="shared" si="1"/>
        <v>I</v>
      </c>
      <c r="C28" s="28">
        <f t="shared" si="2"/>
        <v>48190.642999999996</v>
      </c>
      <c r="D28" s="11" t="str">
        <f t="shared" si="3"/>
        <v>vis</v>
      </c>
      <c r="E28" s="45">
        <f>VLOOKUP(C28,Active!C$21:E$973,3,FALSE)</f>
        <v>7349.9686399705124</v>
      </c>
      <c r="F28" s="14" t="s">
        <v>80</v>
      </c>
      <c r="G28" s="11" t="str">
        <f t="shared" si="4"/>
        <v>48190.643</v>
      </c>
      <c r="H28" s="28">
        <f t="shared" si="5"/>
        <v>-1602</v>
      </c>
      <c r="I28" s="46" t="s">
        <v>215</v>
      </c>
      <c r="J28" s="47" t="s">
        <v>216</v>
      </c>
      <c r="K28" s="46">
        <v>-1602</v>
      </c>
      <c r="L28" s="46" t="s">
        <v>217</v>
      </c>
      <c r="M28" s="47" t="s">
        <v>145</v>
      </c>
      <c r="N28" s="47"/>
      <c r="O28" s="48" t="s">
        <v>146</v>
      </c>
      <c r="P28" s="48" t="s">
        <v>214</v>
      </c>
    </row>
    <row r="29" spans="1:16" ht="12.75" customHeight="1" thickBot="1">
      <c r="A29" s="28" t="str">
        <f t="shared" si="0"/>
        <v> BBS 99 </v>
      </c>
      <c r="B29" s="14" t="str">
        <f t="shared" si="1"/>
        <v>I</v>
      </c>
      <c r="C29" s="28">
        <f t="shared" si="2"/>
        <v>48586.273000000001</v>
      </c>
      <c r="D29" s="11" t="str">
        <f t="shared" si="3"/>
        <v>vis</v>
      </c>
      <c r="E29" s="45">
        <f>VLOOKUP(C29,Active!C$21:E$973,3,FALSE)</f>
        <v>7496.9706360140972</v>
      </c>
      <c r="F29" s="14" t="s">
        <v>80</v>
      </c>
      <c r="G29" s="11" t="str">
        <f t="shared" si="4"/>
        <v>48586.273</v>
      </c>
      <c r="H29" s="28">
        <f t="shared" si="5"/>
        <v>-1455</v>
      </c>
      <c r="I29" s="46" t="s">
        <v>218</v>
      </c>
      <c r="J29" s="47" t="s">
        <v>219</v>
      </c>
      <c r="K29" s="46">
        <v>-1455</v>
      </c>
      <c r="L29" s="46" t="s">
        <v>220</v>
      </c>
      <c r="M29" s="47" t="s">
        <v>145</v>
      </c>
      <c r="N29" s="47"/>
      <c r="O29" s="48" t="s">
        <v>213</v>
      </c>
      <c r="P29" s="48" t="s">
        <v>221</v>
      </c>
    </row>
    <row r="30" spans="1:16" ht="12.75" customHeight="1" thickBot="1">
      <c r="A30" s="28" t="str">
        <f t="shared" si="0"/>
        <v> BBS 111 </v>
      </c>
      <c r="B30" s="14" t="str">
        <f t="shared" si="1"/>
        <v>I</v>
      </c>
      <c r="C30" s="28">
        <f t="shared" si="2"/>
        <v>50050.385000000002</v>
      </c>
      <c r="D30" s="11" t="str">
        <f t="shared" si="3"/>
        <v>vis</v>
      </c>
      <c r="E30" s="45">
        <f>VLOOKUP(C30,Active!C$21:E$973,3,FALSE)</f>
        <v>8040.9824309522019</v>
      </c>
      <c r="F30" s="14" t="s">
        <v>80</v>
      </c>
      <c r="G30" s="11" t="str">
        <f t="shared" si="4"/>
        <v>50050.385</v>
      </c>
      <c r="H30" s="28">
        <f t="shared" si="5"/>
        <v>-911</v>
      </c>
      <c r="I30" s="46" t="s">
        <v>222</v>
      </c>
      <c r="J30" s="47" t="s">
        <v>223</v>
      </c>
      <c r="K30" s="46">
        <v>-911</v>
      </c>
      <c r="L30" s="46" t="s">
        <v>224</v>
      </c>
      <c r="M30" s="47" t="s">
        <v>145</v>
      </c>
      <c r="N30" s="47"/>
      <c r="O30" s="48" t="s">
        <v>225</v>
      </c>
      <c r="P30" s="48" t="s">
        <v>226</v>
      </c>
    </row>
    <row r="31" spans="1:16" ht="12.75" customHeight="1" thickBot="1">
      <c r="A31" s="28" t="str">
        <f t="shared" si="0"/>
        <v>IBVS 5672 </v>
      </c>
      <c r="B31" s="14" t="str">
        <f t="shared" si="1"/>
        <v>I</v>
      </c>
      <c r="C31" s="28">
        <f t="shared" si="2"/>
        <v>53718.685899999997</v>
      </c>
      <c r="D31" s="11" t="str">
        <f t="shared" si="3"/>
        <v>vis</v>
      </c>
      <c r="E31" s="45">
        <f>VLOOKUP(C31,Active!C$21:E$973,3,FALSE)</f>
        <v>9403.9921986353183</v>
      </c>
      <c r="F31" s="14" t="s">
        <v>80</v>
      </c>
      <c r="G31" s="11" t="str">
        <f t="shared" si="4"/>
        <v>53718.6859</v>
      </c>
      <c r="H31" s="28">
        <f t="shared" si="5"/>
        <v>452</v>
      </c>
      <c r="I31" s="46" t="s">
        <v>252</v>
      </c>
      <c r="J31" s="47" t="s">
        <v>253</v>
      </c>
      <c r="K31" s="46">
        <v>452</v>
      </c>
      <c r="L31" s="46" t="s">
        <v>254</v>
      </c>
      <c r="M31" s="47" t="s">
        <v>245</v>
      </c>
      <c r="N31" s="47" t="s">
        <v>246</v>
      </c>
      <c r="O31" s="48" t="s">
        <v>255</v>
      </c>
      <c r="P31" s="49" t="s">
        <v>256</v>
      </c>
    </row>
    <row r="32" spans="1:16" ht="12.75" customHeight="1" thickBot="1">
      <c r="A32" s="28" t="str">
        <f t="shared" si="0"/>
        <v>IBVS 6007 </v>
      </c>
      <c r="B32" s="14" t="str">
        <f t="shared" si="1"/>
        <v>I</v>
      </c>
      <c r="C32" s="28">
        <f t="shared" si="2"/>
        <v>55161.237569999998</v>
      </c>
      <c r="D32" s="11" t="str">
        <f t="shared" si="3"/>
        <v>vis</v>
      </c>
      <c r="E32" s="45">
        <f>VLOOKUP(C32,Active!C$21:E$973,3,FALSE)</f>
        <v>9939.9929439933658</v>
      </c>
      <c r="F32" s="14" t="s">
        <v>80</v>
      </c>
      <c r="G32" s="11" t="str">
        <f t="shared" si="4"/>
        <v>55161.23757</v>
      </c>
      <c r="H32" s="28">
        <f t="shared" si="5"/>
        <v>988</v>
      </c>
      <c r="I32" s="46" t="s">
        <v>270</v>
      </c>
      <c r="J32" s="47" t="s">
        <v>271</v>
      </c>
      <c r="K32" s="46">
        <v>988</v>
      </c>
      <c r="L32" s="46" t="s">
        <v>272</v>
      </c>
      <c r="M32" s="47" t="s">
        <v>260</v>
      </c>
      <c r="N32" s="47" t="s">
        <v>261</v>
      </c>
      <c r="O32" s="48" t="s">
        <v>273</v>
      </c>
      <c r="P32" s="49" t="s">
        <v>274</v>
      </c>
    </row>
    <row r="33" spans="1:16" ht="12.75" customHeight="1" thickBot="1">
      <c r="A33" s="28" t="str">
        <f t="shared" si="0"/>
        <v>IBVS 5945 </v>
      </c>
      <c r="B33" s="14" t="str">
        <f t="shared" si="1"/>
        <v>I</v>
      </c>
      <c r="C33" s="28">
        <f t="shared" si="2"/>
        <v>55201.607199999999</v>
      </c>
      <c r="D33" s="11" t="str">
        <f t="shared" si="3"/>
        <v>vis</v>
      </c>
      <c r="E33" s="45">
        <f>VLOOKUP(C33,Active!C$21:E$973,3,FALSE)</f>
        <v>9954.9928585335692</v>
      </c>
      <c r="F33" s="14" t="s">
        <v>80</v>
      </c>
      <c r="G33" s="11" t="str">
        <f t="shared" si="4"/>
        <v>55201.6072</v>
      </c>
      <c r="H33" s="28">
        <f t="shared" si="5"/>
        <v>1003</v>
      </c>
      <c r="I33" s="46" t="s">
        <v>275</v>
      </c>
      <c r="J33" s="47" t="s">
        <v>276</v>
      </c>
      <c r="K33" s="46">
        <v>1003</v>
      </c>
      <c r="L33" s="46" t="s">
        <v>277</v>
      </c>
      <c r="M33" s="47" t="s">
        <v>260</v>
      </c>
      <c r="N33" s="47" t="s">
        <v>80</v>
      </c>
      <c r="O33" s="48" t="s">
        <v>247</v>
      </c>
      <c r="P33" s="49" t="s">
        <v>278</v>
      </c>
    </row>
    <row r="34" spans="1:16" ht="12.75" customHeight="1" thickBot="1">
      <c r="A34" s="28" t="str">
        <f t="shared" si="0"/>
        <v>OEJV 0160 </v>
      </c>
      <c r="B34" s="14" t="str">
        <f t="shared" si="1"/>
        <v>I</v>
      </c>
      <c r="C34" s="28">
        <f t="shared" si="2"/>
        <v>55777.551850000003</v>
      </c>
      <c r="D34" s="11" t="str">
        <f t="shared" si="3"/>
        <v>vis</v>
      </c>
      <c r="E34" s="45">
        <f>VLOOKUP(C34,Active!C$21:E$973,3,FALSE)</f>
        <v>10168.993346769103</v>
      </c>
      <c r="F34" s="14" t="s">
        <v>80</v>
      </c>
      <c r="G34" s="11" t="str">
        <f t="shared" si="4"/>
        <v>55777.55185</v>
      </c>
      <c r="H34" s="28">
        <f t="shared" si="5"/>
        <v>1217</v>
      </c>
      <c r="I34" s="46" t="s">
        <v>284</v>
      </c>
      <c r="J34" s="47" t="s">
        <v>285</v>
      </c>
      <c r="K34" s="46">
        <v>1217</v>
      </c>
      <c r="L34" s="46" t="s">
        <v>286</v>
      </c>
      <c r="M34" s="47" t="s">
        <v>260</v>
      </c>
      <c r="N34" s="47" t="s">
        <v>261</v>
      </c>
      <c r="O34" s="48" t="s">
        <v>287</v>
      </c>
      <c r="P34" s="49" t="s">
        <v>288</v>
      </c>
    </row>
    <row r="35" spans="1:16" ht="12.75" customHeight="1" thickBot="1">
      <c r="A35" s="28" t="str">
        <f t="shared" si="0"/>
        <v>IBVS 6011 </v>
      </c>
      <c r="B35" s="14" t="str">
        <f t="shared" si="1"/>
        <v>I</v>
      </c>
      <c r="C35" s="28">
        <f t="shared" si="2"/>
        <v>55844.837699999996</v>
      </c>
      <c r="D35" s="11" t="str">
        <f t="shared" si="3"/>
        <v>vis</v>
      </c>
      <c r="E35" s="45">
        <f>VLOOKUP(C35,Active!C$21:E$973,3,FALSE)</f>
        <v>10193.994368571008</v>
      </c>
      <c r="F35" s="14" t="s">
        <v>80</v>
      </c>
      <c r="G35" s="11" t="str">
        <f t="shared" si="4"/>
        <v>55844.8377</v>
      </c>
      <c r="H35" s="28">
        <f t="shared" si="5"/>
        <v>1242</v>
      </c>
      <c r="I35" s="46" t="s">
        <v>289</v>
      </c>
      <c r="J35" s="47" t="s">
        <v>290</v>
      </c>
      <c r="K35" s="46">
        <v>1242</v>
      </c>
      <c r="L35" s="46" t="s">
        <v>291</v>
      </c>
      <c r="M35" s="47" t="s">
        <v>260</v>
      </c>
      <c r="N35" s="47" t="s">
        <v>80</v>
      </c>
      <c r="O35" s="48" t="s">
        <v>247</v>
      </c>
      <c r="P35" s="49" t="s">
        <v>292</v>
      </c>
    </row>
    <row r="36" spans="1:16" ht="12.75" customHeight="1" thickBot="1">
      <c r="A36" s="28" t="str">
        <f t="shared" si="0"/>
        <v>IBVS 6042 </v>
      </c>
      <c r="B36" s="14" t="str">
        <f t="shared" si="1"/>
        <v>I</v>
      </c>
      <c r="C36" s="28">
        <f t="shared" si="2"/>
        <v>56210.856899999999</v>
      </c>
      <c r="D36" s="11" t="str">
        <f t="shared" si="3"/>
        <v>vis</v>
      </c>
      <c r="E36" s="45">
        <f>VLOOKUP(C36,Active!C$21:E$973,3,FALSE)</f>
        <v>10329.994047539427</v>
      </c>
      <c r="F36" s="14" t="s">
        <v>80</v>
      </c>
      <c r="G36" s="11" t="str">
        <f t="shared" si="4"/>
        <v>56210.8569</v>
      </c>
      <c r="H36" s="28">
        <f t="shared" si="5"/>
        <v>1378</v>
      </c>
      <c r="I36" s="46" t="s">
        <v>293</v>
      </c>
      <c r="J36" s="47" t="s">
        <v>294</v>
      </c>
      <c r="K36" s="46">
        <v>1378</v>
      </c>
      <c r="L36" s="46" t="s">
        <v>295</v>
      </c>
      <c r="M36" s="47" t="s">
        <v>260</v>
      </c>
      <c r="N36" s="47" t="s">
        <v>80</v>
      </c>
      <c r="O36" s="48" t="s">
        <v>247</v>
      </c>
      <c r="P36" s="49" t="s">
        <v>296</v>
      </c>
    </row>
    <row r="37" spans="1:16" ht="12.75" customHeight="1" thickBot="1">
      <c r="A37" s="28" t="str">
        <f t="shared" si="0"/>
        <v> MVS 433 </v>
      </c>
      <c r="B37" s="14" t="str">
        <f t="shared" si="1"/>
        <v>I</v>
      </c>
      <c r="C37" s="28">
        <f t="shared" si="2"/>
        <v>28409.545999999998</v>
      </c>
      <c r="D37" s="11" t="str">
        <f t="shared" si="3"/>
        <v>vis</v>
      </c>
      <c r="E37" s="45">
        <f>VLOOKUP(C37,Active!C$21:E$973,3,FALSE)</f>
        <v>1.8578216520668787E-2</v>
      </c>
      <c r="F37" s="14" t="s">
        <v>80</v>
      </c>
      <c r="G37" s="11" t="str">
        <f t="shared" si="4"/>
        <v>28409.546</v>
      </c>
      <c r="H37" s="28">
        <f t="shared" si="5"/>
        <v>-8952</v>
      </c>
      <c r="I37" s="46" t="s">
        <v>83</v>
      </c>
      <c r="J37" s="47" t="s">
        <v>84</v>
      </c>
      <c r="K37" s="46">
        <v>-8952</v>
      </c>
      <c r="L37" s="46" t="s">
        <v>85</v>
      </c>
      <c r="M37" s="47" t="s">
        <v>86</v>
      </c>
      <c r="N37" s="47"/>
      <c r="O37" s="48" t="s">
        <v>87</v>
      </c>
      <c r="P37" s="48" t="s">
        <v>88</v>
      </c>
    </row>
    <row r="38" spans="1:16" ht="12.75" customHeight="1" thickBot="1">
      <c r="A38" s="28" t="str">
        <f t="shared" si="0"/>
        <v> MVS 433 </v>
      </c>
      <c r="B38" s="14" t="str">
        <f t="shared" si="1"/>
        <v>I</v>
      </c>
      <c r="C38" s="28">
        <f t="shared" si="2"/>
        <v>28495.554</v>
      </c>
      <c r="D38" s="11" t="str">
        <f t="shared" si="3"/>
        <v>vis</v>
      </c>
      <c r="E38" s="45">
        <f>VLOOKUP(C38,Active!C$21:E$973,3,FALSE)</f>
        <v>31.976083147179942</v>
      </c>
      <c r="F38" s="14" t="s">
        <v>80</v>
      </c>
      <c r="G38" s="11" t="str">
        <f t="shared" si="4"/>
        <v>28495.554</v>
      </c>
      <c r="H38" s="28">
        <f t="shared" si="5"/>
        <v>-8920</v>
      </c>
      <c r="I38" s="46" t="s">
        <v>89</v>
      </c>
      <c r="J38" s="47" t="s">
        <v>90</v>
      </c>
      <c r="K38" s="46">
        <v>-8920</v>
      </c>
      <c r="L38" s="46" t="s">
        <v>91</v>
      </c>
      <c r="M38" s="47" t="s">
        <v>86</v>
      </c>
      <c r="N38" s="47"/>
      <c r="O38" s="48" t="s">
        <v>87</v>
      </c>
      <c r="P38" s="48" t="s">
        <v>88</v>
      </c>
    </row>
    <row r="39" spans="1:16" ht="12.75" customHeight="1" thickBot="1">
      <c r="A39" s="28" t="str">
        <f t="shared" si="0"/>
        <v> MVS 433 </v>
      </c>
      <c r="B39" s="14" t="str">
        <f t="shared" si="1"/>
        <v>I</v>
      </c>
      <c r="C39" s="28">
        <f t="shared" si="2"/>
        <v>28783.589</v>
      </c>
      <c r="D39" s="11" t="str">
        <f t="shared" si="3"/>
        <v>vis</v>
      </c>
      <c r="E39" s="45">
        <f>VLOOKUP(C39,Active!C$21:E$973,3,FALSE)</f>
        <v>138.99961505935397</v>
      </c>
      <c r="F39" s="14" t="s">
        <v>80</v>
      </c>
      <c r="G39" s="11" t="str">
        <f t="shared" si="4"/>
        <v>28783.589</v>
      </c>
      <c r="H39" s="28">
        <f t="shared" si="5"/>
        <v>-8813</v>
      </c>
      <c r="I39" s="46" t="s">
        <v>92</v>
      </c>
      <c r="J39" s="47" t="s">
        <v>93</v>
      </c>
      <c r="K39" s="46">
        <v>-8813</v>
      </c>
      <c r="L39" s="46" t="s">
        <v>94</v>
      </c>
      <c r="M39" s="47" t="s">
        <v>86</v>
      </c>
      <c r="N39" s="47"/>
      <c r="O39" s="48" t="s">
        <v>87</v>
      </c>
      <c r="P39" s="48" t="s">
        <v>88</v>
      </c>
    </row>
    <row r="40" spans="1:16" ht="12.75" customHeight="1" thickBot="1">
      <c r="A40" s="28" t="str">
        <f t="shared" si="0"/>
        <v> MVS 433 </v>
      </c>
      <c r="B40" s="14" t="str">
        <f t="shared" si="1"/>
        <v>I</v>
      </c>
      <c r="C40" s="28">
        <f t="shared" si="2"/>
        <v>29168.504000000001</v>
      </c>
      <c r="D40" s="11" t="str">
        <f t="shared" si="3"/>
        <v>vis</v>
      </c>
      <c r="E40" s="45">
        <f>VLOOKUP(C40,Active!C$21:E$973,3,FALSE)</f>
        <v>282.02029930250006</v>
      </c>
      <c r="F40" s="14" t="s">
        <v>80</v>
      </c>
      <c r="G40" s="11" t="str">
        <f t="shared" si="4"/>
        <v>29168.504</v>
      </c>
      <c r="H40" s="28">
        <f t="shared" si="5"/>
        <v>-8670</v>
      </c>
      <c r="I40" s="46" t="s">
        <v>95</v>
      </c>
      <c r="J40" s="47" t="s">
        <v>96</v>
      </c>
      <c r="K40" s="46">
        <v>-8670</v>
      </c>
      <c r="L40" s="46" t="s">
        <v>97</v>
      </c>
      <c r="M40" s="47" t="s">
        <v>86</v>
      </c>
      <c r="N40" s="47"/>
      <c r="O40" s="48" t="s">
        <v>87</v>
      </c>
      <c r="P40" s="48" t="s">
        <v>88</v>
      </c>
    </row>
    <row r="41" spans="1:16" ht="12.75" customHeight="1" thickBot="1">
      <c r="A41" s="28" t="str">
        <f t="shared" si="0"/>
        <v> MVS 433 </v>
      </c>
      <c r="B41" s="14" t="str">
        <f t="shared" si="1"/>
        <v>I</v>
      </c>
      <c r="C41" s="28">
        <f t="shared" si="2"/>
        <v>30258.528999999999</v>
      </c>
      <c r="D41" s="11" t="str">
        <f t="shared" si="3"/>
        <v>vis</v>
      </c>
      <c r="E41" s="45">
        <f>VLOOKUP(C41,Active!C$21:E$973,3,FALSE)</f>
        <v>687.03470856723288</v>
      </c>
      <c r="F41" s="14" t="s">
        <v>80</v>
      </c>
      <c r="G41" s="11" t="str">
        <f t="shared" si="4"/>
        <v>30258.529</v>
      </c>
      <c r="H41" s="28">
        <f t="shared" si="5"/>
        <v>-8265</v>
      </c>
      <c r="I41" s="46" t="s">
        <v>98</v>
      </c>
      <c r="J41" s="47" t="s">
        <v>99</v>
      </c>
      <c r="K41" s="46">
        <v>-8265</v>
      </c>
      <c r="L41" s="46" t="s">
        <v>100</v>
      </c>
      <c r="M41" s="47" t="s">
        <v>86</v>
      </c>
      <c r="N41" s="47"/>
      <c r="O41" s="48" t="s">
        <v>87</v>
      </c>
      <c r="P41" s="48" t="s">
        <v>88</v>
      </c>
    </row>
    <row r="42" spans="1:16" ht="12.75" customHeight="1" thickBot="1">
      <c r="A42" s="28" t="str">
        <f t="shared" si="0"/>
        <v> MVS 433 </v>
      </c>
      <c r="B42" s="14" t="str">
        <f t="shared" si="1"/>
        <v>I</v>
      </c>
      <c r="C42" s="28">
        <f t="shared" si="2"/>
        <v>30998.496999999999</v>
      </c>
      <c r="D42" s="11" t="str">
        <f t="shared" si="3"/>
        <v>vis</v>
      </c>
      <c r="E42" s="45">
        <f>VLOOKUP(C42,Active!C$21:E$973,3,FALSE)</f>
        <v>961.98042301855901</v>
      </c>
      <c r="F42" s="14" t="s">
        <v>80</v>
      </c>
      <c r="G42" s="11" t="str">
        <f t="shared" si="4"/>
        <v>30998.497</v>
      </c>
      <c r="H42" s="28">
        <f t="shared" si="5"/>
        <v>-7990</v>
      </c>
      <c r="I42" s="46" t="s">
        <v>101</v>
      </c>
      <c r="J42" s="47" t="s">
        <v>102</v>
      </c>
      <c r="K42" s="46">
        <v>-7990</v>
      </c>
      <c r="L42" s="46" t="s">
        <v>103</v>
      </c>
      <c r="M42" s="47" t="s">
        <v>86</v>
      </c>
      <c r="N42" s="47"/>
      <c r="O42" s="48" t="s">
        <v>87</v>
      </c>
      <c r="P42" s="48" t="s">
        <v>88</v>
      </c>
    </row>
    <row r="43" spans="1:16" ht="12.75" customHeight="1" thickBot="1">
      <c r="A43" s="28" t="str">
        <f t="shared" ref="A43:A65" si="6">P43</f>
        <v> MVS 433 </v>
      </c>
      <c r="B43" s="14" t="str">
        <f t="shared" ref="B43:B65" si="7">IF(H43=INT(H43),"I","II")</f>
        <v>I</v>
      </c>
      <c r="C43" s="28">
        <f t="shared" ref="C43:C65" si="8">1*G43</f>
        <v>31329.572</v>
      </c>
      <c r="D43" s="11" t="str">
        <f t="shared" ref="D43:D65" si="9">VLOOKUP(F43,I$1:J$5,2,FALSE)</f>
        <v>vis</v>
      </c>
      <c r="E43" s="45">
        <f>VLOOKUP(C43,Active!C$21:E$973,3,FALSE)</f>
        <v>1084.9960837119579</v>
      </c>
      <c r="F43" s="14" t="s">
        <v>80</v>
      </c>
      <c r="G43" s="11" t="str">
        <f t="shared" ref="G43:G65" si="10">MID(I43,3,LEN(I43)-3)</f>
        <v>31329.572</v>
      </c>
      <c r="H43" s="28">
        <f t="shared" ref="H43:H65" si="11">1*K43</f>
        <v>-7867</v>
      </c>
      <c r="I43" s="46" t="s">
        <v>104</v>
      </c>
      <c r="J43" s="47" t="s">
        <v>105</v>
      </c>
      <c r="K43" s="46">
        <v>-7867</v>
      </c>
      <c r="L43" s="46" t="s">
        <v>106</v>
      </c>
      <c r="M43" s="47" t="s">
        <v>86</v>
      </c>
      <c r="N43" s="47"/>
      <c r="O43" s="48" t="s">
        <v>87</v>
      </c>
      <c r="P43" s="48" t="s">
        <v>88</v>
      </c>
    </row>
    <row r="44" spans="1:16" ht="12.75" customHeight="1" thickBot="1">
      <c r="A44" s="28" t="str">
        <f t="shared" si="6"/>
        <v> MVS 433 </v>
      </c>
      <c r="B44" s="14" t="str">
        <f t="shared" si="7"/>
        <v>I</v>
      </c>
      <c r="C44" s="28">
        <f t="shared" si="8"/>
        <v>32882.449000000001</v>
      </c>
      <c r="D44" s="11" t="str">
        <f t="shared" si="9"/>
        <v>vis</v>
      </c>
      <c r="E44" s="45">
        <f>VLOOKUP(C44,Active!C$21:E$973,3,FALSE)</f>
        <v>1661.989786439686</v>
      </c>
      <c r="F44" s="14" t="s">
        <v>80</v>
      </c>
      <c r="G44" s="11" t="str">
        <f t="shared" si="10"/>
        <v>32882.449</v>
      </c>
      <c r="H44" s="28">
        <f t="shared" si="11"/>
        <v>-7290</v>
      </c>
      <c r="I44" s="46" t="s">
        <v>107</v>
      </c>
      <c r="J44" s="47" t="s">
        <v>108</v>
      </c>
      <c r="K44" s="46">
        <v>-7290</v>
      </c>
      <c r="L44" s="46" t="s">
        <v>109</v>
      </c>
      <c r="M44" s="47" t="s">
        <v>86</v>
      </c>
      <c r="N44" s="47"/>
      <c r="O44" s="48" t="s">
        <v>87</v>
      </c>
      <c r="P44" s="48" t="s">
        <v>88</v>
      </c>
    </row>
    <row r="45" spans="1:16" ht="12.75" customHeight="1" thickBot="1">
      <c r="A45" s="28" t="str">
        <f t="shared" si="6"/>
        <v> MVS 433 </v>
      </c>
      <c r="B45" s="14" t="str">
        <f t="shared" si="7"/>
        <v>I</v>
      </c>
      <c r="C45" s="28">
        <f t="shared" si="8"/>
        <v>33178.49</v>
      </c>
      <c r="D45" s="11" t="str">
        <f t="shared" si="9"/>
        <v>vis</v>
      </c>
      <c r="E45" s="45">
        <f>VLOOKUP(C45,Active!C$21:E$973,3,FALSE)</f>
        <v>1771.9880623811919</v>
      </c>
      <c r="F45" s="14" t="s">
        <v>80</v>
      </c>
      <c r="G45" s="11" t="str">
        <f t="shared" si="10"/>
        <v>33178.490</v>
      </c>
      <c r="H45" s="28">
        <f t="shared" si="11"/>
        <v>-7180</v>
      </c>
      <c r="I45" s="46" t="s">
        <v>110</v>
      </c>
      <c r="J45" s="47" t="s">
        <v>111</v>
      </c>
      <c r="K45" s="46">
        <v>-7180</v>
      </c>
      <c r="L45" s="46" t="s">
        <v>112</v>
      </c>
      <c r="M45" s="47" t="s">
        <v>86</v>
      </c>
      <c r="N45" s="47"/>
      <c r="O45" s="48" t="s">
        <v>87</v>
      </c>
      <c r="P45" s="48" t="s">
        <v>88</v>
      </c>
    </row>
    <row r="46" spans="1:16" ht="12.75" customHeight="1" thickBot="1">
      <c r="A46" s="28" t="str">
        <f t="shared" si="6"/>
        <v> MVS 433 </v>
      </c>
      <c r="B46" s="14" t="str">
        <f t="shared" si="7"/>
        <v>I</v>
      </c>
      <c r="C46" s="28">
        <f t="shared" si="8"/>
        <v>33302.328000000001</v>
      </c>
      <c r="D46" s="11" t="str">
        <f t="shared" si="9"/>
        <v>vis</v>
      </c>
      <c r="E46" s="45">
        <f>VLOOKUP(C46,Active!C$21:E$973,3,FALSE)</f>
        <v>1818.0018459315945</v>
      </c>
      <c r="F46" s="14" t="s">
        <v>80</v>
      </c>
      <c r="G46" s="11" t="str">
        <f t="shared" si="10"/>
        <v>33302.328</v>
      </c>
      <c r="H46" s="28">
        <f t="shared" si="11"/>
        <v>-7134</v>
      </c>
      <c r="I46" s="46" t="s">
        <v>113</v>
      </c>
      <c r="J46" s="47" t="s">
        <v>114</v>
      </c>
      <c r="K46" s="46">
        <v>-7134</v>
      </c>
      <c r="L46" s="46" t="s">
        <v>115</v>
      </c>
      <c r="M46" s="47" t="s">
        <v>86</v>
      </c>
      <c r="N46" s="47"/>
      <c r="O46" s="48" t="s">
        <v>87</v>
      </c>
      <c r="P46" s="48" t="s">
        <v>88</v>
      </c>
    </row>
    <row r="47" spans="1:16" ht="12.75" customHeight="1" thickBot="1">
      <c r="A47" s="28" t="str">
        <f t="shared" si="6"/>
        <v> MVS 433 </v>
      </c>
      <c r="B47" s="14" t="str">
        <f t="shared" si="7"/>
        <v>I</v>
      </c>
      <c r="C47" s="28">
        <f t="shared" si="8"/>
        <v>34392.328000000001</v>
      </c>
      <c r="D47" s="11" t="str">
        <f t="shared" si="9"/>
        <v>vis</v>
      </c>
      <c r="E47" s="45">
        <f>VLOOKUP(C47,Active!C$21:E$973,3,FALSE)</f>
        <v>2223.0069660880677</v>
      </c>
      <c r="F47" s="14" t="s">
        <v>80</v>
      </c>
      <c r="G47" s="11" t="str">
        <f t="shared" si="10"/>
        <v>34392.328</v>
      </c>
      <c r="H47" s="28">
        <f t="shared" si="11"/>
        <v>-6729</v>
      </c>
      <c r="I47" s="46" t="s">
        <v>116</v>
      </c>
      <c r="J47" s="47" t="s">
        <v>117</v>
      </c>
      <c r="K47" s="46">
        <v>-6729</v>
      </c>
      <c r="L47" s="46" t="s">
        <v>118</v>
      </c>
      <c r="M47" s="47" t="s">
        <v>86</v>
      </c>
      <c r="N47" s="47"/>
      <c r="O47" s="48" t="s">
        <v>87</v>
      </c>
      <c r="P47" s="48" t="s">
        <v>88</v>
      </c>
    </row>
    <row r="48" spans="1:16" ht="12.75" customHeight="1" thickBot="1">
      <c r="A48" s="28" t="str">
        <f t="shared" si="6"/>
        <v> MVS 433 </v>
      </c>
      <c r="B48" s="14" t="str">
        <f t="shared" si="7"/>
        <v>I</v>
      </c>
      <c r="C48" s="28">
        <f t="shared" si="8"/>
        <v>34599.555</v>
      </c>
      <c r="D48" s="11" t="str">
        <f t="shared" si="9"/>
        <v>vis</v>
      </c>
      <c r="E48" s="45">
        <f>VLOOKUP(C48,Active!C$21:E$973,3,FALSE)</f>
        <v>2300.0051275877604</v>
      </c>
      <c r="F48" s="14" t="s">
        <v>80</v>
      </c>
      <c r="G48" s="11" t="str">
        <f t="shared" si="10"/>
        <v>34599.555</v>
      </c>
      <c r="H48" s="28">
        <f t="shared" si="11"/>
        <v>-6652</v>
      </c>
      <c r="I48" s="46" t="s">
        <v>119</v>
      </c>
      <c r="J48" s="47" t="s">
        <v>120</v>
      </c>
      <c r="K48" s="46">
        <v>-6652</v>
      </c>
      <c r="L48" s="46" t="s">
        <v>121</v>
      </c>
      <c r="M48" s="47" t="s">
        <v>86</v>
      </c>
      <c r="N48" s="47"/>
      <c r="O48" s="48" t="s">
        <v>87</v>
      </c>
      <c r="P48" s="48" t="s">
        <v>88</v>
      </c>
    </row>
    <row r="49" spans="1:16" ht="12.75" customHeight="1" thickBot="1">
      <c r="A49" s="28" t="str">
        <f t="shared" si="6"/>
        <v> MVS 433 </v>
      </c>
      <c r="B49" s="14" t="str">
        <f t="shared" si="7"/>
        <v>I</v>
      </c>
      <c r="C49" s="28">
        <f t="shared" si="8"/>
        <v>34607.546000000002</v>
      </c>
      <c r="D49" s="11" t="str">
        <f t="shared" si="9"/>
        <v>vis</v>
      </c>
      <c r="E49" s="45">
        <f>VLOOKUP(C49,Active!C$21:E$973,3,FALSE)</f>
        <v>2302.9742981521376</v>
      </c>
      <c r="F49" s="14" t="s">
        <v>80</v>
      </c>
      <c r="G49" s="11" t="str">
        <f t="shared" si="10"/>
        <v>34607.546</v>
      </c>
      <c r="H49" s="28">
        <f t="shared" si="11"/>
        <v>-6649</v>
      </c>
      <c r="I49" s="46" t="s">
        <v>122</v>
      </c>
      <c r="J49" s="47" t="s">
        <v>123</v>
      </c>
      <c r="K49" s="46">
        <v>-6649</v>
      </c>
      <c r="L49" s="46" t="s">
        <v>124</v>
      </c>
      <c r="M49" s="47" t="s">
        <v>86</v>
      </c>
      <c r="N49" s="47"/>
      <c r="O49" s="48" t="s">
        <v>87</v>
      </c>
      <c r="P49" s="48" t="s">
        <v>88</v>
      </c>
    </row>
    <row r="50" spans="1:16" ht="12.75" customHeight="1" thickBot="1">
      <c r="A50" s="28" t="str">
        <f t="shared" si="6"/>
        <v> MVS 433 </v>
      </c>
      <c r="B50" s="14" t="str">
        <f t="shared" si="7"/>
        <v>I</v>
      </c>
      <c r="C50" s="28">
        <f t="shared" si="8"/>
        <v>34661.438000000002</v>
      </c>
      <c r="D50" s="11" t="str">
        <f t="shared" si="9"/>
        <v>vis</v>
      </c>
      <c r="E50" s="45">
        <f>VLOOKUP(C50,Active!C$21:E$973,3,FALSE)</f>
        <v>2322.9986430470663</v>
      </c>
      <c r="F50" s="14" t="s">
        <v>80</v>
      </c>
      <c r="G50" s="11" t="str">
        <f t="shared" si="10"/>
        <v>34661.438</v>
      </c>
      <c r="H50" s="28">
        <f t="shared" si="11"/>
        <v>-6629</v>
      </c>
      <c r="I50" s="46" t="s">
        <v>125</v>
      </c>
      <c r="J50" s="47" t="s">
        <v>126</v>
      </c>
      <c r="K50" s="46">
        <v>-6629</v>
      </c>
      <c r="L50" s="46" t="s">
        <v>127</v>
      </c>
      <c r="M50" s="47" t="s">
        <v>86</v>
      </c>
      <c r="N50" s="47"/>
      <c r="O50" s="48" t="s">
        <v>87</v>
      </c>
      <c r="P50" s="48" t="s">
        <v>88</v>
      </c>
    </row>
    <row r="51" spans="1:16" ht="12.75" customHeight="1" thickBot="1">
      <c r="A51" s="28" t="str">
        <f t="shared" si="6"/>
        <v> MVS 433 </v>
      </c>
      <c r="B51" s="14" t="str">
        <f t="shared" si="7"/>
        <v>I</v>
      </c>
      <c r="C51" s="28">
        <f t="shared" si="8"/>
        <v>36160.538</v>
      </c>
      <c r="D51" s="11" t="str">
        <f t="shared" si="9"/>
        <v>vis</v>
      </c>
      <c r="E51" s="45">
        <f>VLOOKUP(C51,Active!C$21:E$973,3,FALSE)</f>
        <v>2880.010730777863</v>
      </c>
      <c r="F51" s="14" t="s">
        <v>80</v>
      </c>
      <c r="G51" s="11" t="str">
        <f t="shared" si="10"/>
        <v>36160.538</v>
      </c>
      <c r="H51" s="28">
        <f t="shared" si="11"/>
        <v>-6072</v>
      </c>
      <c r="I51" s="46" t="s">
        <v>128</v>
      </c>
      <c r="J51" s="47" t="s">
        <v>129</v>
      </c>
      <c r="K51" s="46">
        <v>-6072</v>
      </c>
      <c r="L51" s="46" t="s">
        <v>130</v>
      </c>
      <c r="M51" s="47" t="s">
        <v>86</v>
      </c>
      <c r="N51" s="47"/>
      <c r="O51" s="48" t="s">
        <v>87</v>
      </c>
      <c r="P51" s="48" t="s">
        <v>88</v>
      </c>
    </row>
    <row r="52" spans="1:16" ht="12.75" customHeight="1" thickBot="1">
      <c r="A52" s="28" t="str">
        <f t="shared" si="6"/>
        <v> MVS 433 </v>
      </c>
      <c r="B52" s="14" t="str">
        <f t="shared" si="7"/>
        <v>I</v>
      </c>
      <c r="C52" s="28">
        <f t="shared" si="8"/>
        <v>36249.307999999997</v>
      </c>
      <c r="D52" s="11" t="str">
        <f t="shared" si="9"/>
        <v>vis</v>
      </c>
      <c r="E52" s="45">
        <f>VLOOKUP(C52,Active!C$21:E$973,3,FALSE)</f>
        <v>2912.9944963891371</v>
      </c>
      <c r="F52" s="14" t="s">
        <v>80</v>
      </c>
      <c r="G52" s="11" t="str">
        <f t="shared" si="10"/>
        <v>36249.308</v>
      </c>
      <c r="H52" s="28">
        <f t="shared" si="11"/>
        <v>-6039</v>
      </c>
      <c r="I52" s="46" t="s">
        <v>131</v>
      </c>
      <c r="J52" s="47" t="s">
        <v>132</v>
      </c>
      <c r="K52" s="46">
        <v>-6039</v>
      </c>
      <c r="L52" s="46" t="s">
        <v>133</v>
      </c>
      <c r="M52" s="47" t="s">
        <v>86</v>
      </c>
      <c r="N52" s="47"/>
      <c r="O52" s="48" t="s">
        <v>87</v>
      </c>
      <c r="P52" s="48" t="s">
        <v>88</v>
      </c>
    </row>
    <row r="53" spans="1:16" ht="12.75" customHeight="1" thickBot="1">
      <c r="A53" s="28" t="str">
        <f t="shared" si="6"/>
        <v> MVS 433 </v>
      </c>
      <c r="B53" s="14" t="str">
        <f t="shared" si="7"/>
        <v>I</v>
      </c>
      <c r="C53" s="28">
        <f t="shared" si="8"/>
        <v>36526.542999999998</v>
      </c>
      <c r="D53" s="11" t="str">
        <f t="shared" si="9"/>
        <v>vis</v>
      </c>
      <c r="E53" s="45">
        <f>VLOOKUP(C53,Active!C$21:E$973,3,FALSE)</f>
        <v>3016.0051335327889</v>
      </c>
      <c r="F53" s="14" t="s">
        <v>80</v>
      </c>
      <c r="G53" s="11" t="str">
        <f t="shared" si="10"/>
        <v>36526.543</v>
      </c>
      <c r="H53" s="28">
        <f t="shared" si="11"/>
        <v>-5936</v>
      </c>
      <c r="I53" s="46" t="s">
        <v>134</v>
      </c>
      <c r="J53" s="47" t="s">
        <v>135</v>
      </c>
      <c r="K53" s="46">
        <v>-5936</v>
      </c>
      <c r="L53" s="46" t="s">
        <v>136</v>
      </c>
      <c r="M53" s="47" t="s">
        <v>86</v>
      </c>
      <c r="N53" s="47"/>
      <c r="O53" s="48" t="s">
        <v>87</v>
      </c>
      <c r="P53" s="48" t="s">
        <v>88</v>
      </c>
    </row>
    <row r="54" spans="1:16" ht="12.75" customHeight="1" thickBot="1">
      <c r="A54" s="28" t="str">
        <f t="shared" si="6"/>
        <v> MVS 433 </v>
      </c>
      <c r="B54" s="14" t="str">
        <f t="shared" si="7"/>
        <v>I</v>
      </c>
      <c r="C54" s="28">
        <f t="shared" si="8"/>
        <v>36822.597000000002</v>
      </c>
      <c r="D54" s="11" t="str">
        <f t="shared" si="9"/>
        <v>vis</v>
      </c>
      <c r="E54" s="45">
        <f>VLOOKUP(C54,Active!C$21:E$973,3,FALSE)</f>
        <v>3126.0082398105924</v>
      </c>
      <c r="F54" s="14" t="s">
        <v>80</v>
      </c>
      <c r="G54" s="11" t="str">
        <f t="shared" si="10"/>
        <v>36822.597</v>
      </c>
      <c r="H54" s="28">
        <f t="shared" si="11"/>
        <v>-5826</v>
      </c>
      <c r="I54" s="46" t="s">
        <v>137</v>
      </c>
      <c r="J54" s="47" t="s">
        <v>138</v>
      </c>
      <c r="K54" s="46">
        <v>-5826</v>
      </c>
      <c r="L54" s="46" t="s">
        <v>91</v>
      </c>
      <c r="M54" s="47" t="s">
        <v>86</v>
      </c>
      <c r="N54" s="47"/>
      <c r="O54" s="48" t="s">
        <v>87</v>
      </c>
      <c r="P54" s="48" t="s">
        <v>88</v>
      </c>
    </row>
    <row r="55" spans="1:16" ht="12.75" customHeight="1" thickBot="1">
      <c r="A55" s="28" t="str">
        <f t="shared" si="6"/>
        <v> MVS 433 </v>
      </c>
      <c r="B55" s="14" t="str">
        <f t="shared" si="7"/>
        <v>I</v>
      </c>
      <c r="C55" s="28">
        <f t="shared" si="8"/>
        <v>36849.517999999996</v>
      </c>
      <c r="D55" s="11" t="str">
        <f t="shared" si="9"/>
        <v>vis</v>
      </c>
      <c r="E55" s="45">
        <f>VLOOKUP(C55,Active!C$21:E$973,3,FALSE)</f>
        <v>3136.0111231497945</v>
      </c>
      <c r="F55" s="14" t="s">
        <v>80</v>
      </c>
      <c r="G55" s="11" t="str">
        <f t="shared" si="10"/>
        <v>36849.518</v>
      </c>
      <c r="H55" s="28">
        <f t="shared" si="11"/>
        <v>-5816</v>
      </c>
      <c r="I55" s="46" t="s">
        <v>139</v>
      </c>
      <c r="J55" s="47" t="s">
        <v>140</v>
      </c>
      <c r="K55" s="46">
        <v>-5816</v>
      </c>
      <c r="L55" s="46" t="s">
        <v>141</v>
      </c>
      <c r="M55" s="47" t="s">
        <v>86</v>
      </c>
      <c r="N55" s="47"/>
      <c r="O55" s="48" t="s">
        <v>87</v>
      </c>
      <c r="P55" s="48" t="s">
        <v>88</v>
      </c>
    </row>
    <row r="56" spans="1:16" ht="12.75" customHeight="1" thickBot="1">
      <c r="A56" s="28" t="str">
        <f t="shared" si="6"/>
        <v> BBS 93 </v>
      </c>
      <c r="B56" s="14" t="str">
        <f t="shared" si="7"/>
        <v>I</v>
      </c>
      <c r="C56" s="28">
        <f t="shared" si="8"/>
        <v>47886.519</v>
      </c>
      <c r="D56" s="11" t="str">
        <f t="shared" si="9"/>
        <v>vis</v>
      </c>
      <c r="E56" s="45">
        <f>VLOOKUP(C56,Active!C$21:E$973,3,FALSE)</f>
        <v>7236.9670095462316</v>
      </c>
      <c r="F56" s="14" t="s">
        <v>80</v>
      </c>
      <c r="G56" s="11" t="str">
        <f t="shared" si="10"/>
        <v>47886.519</v>
      </c>
      <c r="H56" s="28">
        <f t="shared" si="11"/>
        <v>-1715</v>
      </c>
      <c r="I56" s="46" t="s">
        <v>207</v>
      </c>
      <c r="J56" s="47" t="s">
        <v>208</v>
      </c>
      <c r="K56" s="46">
        <v>-1715</v>
      </c>
      <c r="L56" s="46" t="s">
        <v>82</v>
      </c>
      <c r="M56" s="47" t="s">
        <v>145</v>
      </c>
      <c r="N56" s="47"/>
      <c r="O56" s="48" t="s">
        <v>146</v>
      </c>
      <c r="P56" s="48" t="s">
        <v>209</v>
      </c>
    </row>
    <row r="57" spans="1:16" ht="12.75" customHeight="1" thickBot="1">
      <c r="A57" s="28" t="str">
        <f t="shared" si="6"/>
        <v> BBS 121 </v>
      </c>
      <c r="B57" s="14" t="str">
        <f t="shared" si="7"/>
        <v>I</v>
      </c>
      <c r="C57" s="28">
        <f t="shared" si="8"/>
        <v>51140.373</v>
      </c>
      <c r="D57" s="11" t="str">
        <f t="shared" si="9"/>
        <v>vis</v>
      </c>
      <c r="E57" s="45">
        <f>VLOOKUP(C57,Active!C$21:E$973,3,FALSE)</f>
        <v>8445.9830923367099</v>
      </c>
      <c r="F57" s="14" t="s">
        <v>80</v>
      </c>
      <c r="G57" s="11" t="str">
        <f t="shared" si="10"/>
        <v>51140.373</v>
      </c>
      <c r="H57" s="28">
        <f t="shared" si="11"/>
        <v>-506</v>
      </c>
      <c r="I57" s="46" t="s">
        <v>227</v>
      </c>
      <c r="J57" s="47" t="s">
        <v>228</v>
      </c>
      <c r="K57" s="46">
        <v>-506</v>
      </c>
      <c r="L57" s="46" t="s">
        <v>229</v>
      </c>
      <c r="M57" s="47" t="s">
        <v>145</v>
      </c>
      <c r="N57" s="47"/>
      <c r="O57" s="48" t="s">
        <v>225</v>
      </c>
      <c r="P57" s="48" t="s">
        <v>230</v>
      </c>
    </row>
    <row r="58" spans="1:16" ht="12.75" customHeight="1" thickBot="1">
      <c r="A58" s="28" t="str">
        <f t="shared" si="6"/>
        <v> BBS 121 </v>
      </c>
      <c r="B58" s="14" t="str">
        <f t="shared" si="7"/>
        <v>I</v>
      </c>
      <c r="C58" s="28">
        <f t="shared" si="8"/>
        <v>51525.243000000002</v>
      </c>
      <c r="D58" s="11" t="str">
        <f t="shared" si="9"/>
        <v>vis</v>
      </c>
      <c r="E58" s="45">
        <f>VLOOKUP(C58,Active!C$21:E$973,3,FALSE)</f>
        <v>8588.9870561849875</v>
      </c>
      <c r="F58" s="14" t="s">
        <v>80</v>
      </c>
      <c r="G58" s="11" t="str">
        <f t="shared" si="10"/>
        <v>51525.243</v>
      </c>
      <c r="H58" s="28">
        <f t="shared" si="11"/>
        <v>-363</v>
      </c>
      <c r="I58" s="46" t="s">
        <v>231</v>
      </c>
      <c r="J58" s="47" t="s">
        <v>232</v>
      </c>
      <c r="K58" s="46">
        <v>-363</v>
      </c>
      <c r="L58" s="46" t="s">
        <v>233</v>
      </c>
      <c r="M58" s="47" t="s">
        <v>145</v>
      </c>
      <c r="N58" s="47"/>
      <c r="O58" s="48" t="s">
        <v>225</v>
      </c>
      <c r="P58" s="48" t="s">
        <v>230</v>
      </c>
    </row>
    <row r="59" spans="1:16" ht="12.75" customHeight="1" thickBot="1">
      <c r="A59" s="28" t="str">
        <f t="shared" si="6"/>
        <v> BBS 122 </v>
      </c>
      <c r="B59" s="14" t="str">
        <f t="shared" si="7"/>
        <v>I</v>
      </c>
      <c r="C59" s="28">
        <f t="shared" si="8"/>
        <v>51576.364999999998</v>
      </c>
      <c r="D59" s="11" t="str">
        <f t="shared" si="9"/>
        <v>vis</v>
      </c>
      <c r="E59" s="45">
        <f>VLOOKUP(C59,Active!C$21:E$973,3,FALSE)</f>
        <v>8607.9821678846547</v>
      </c>
      <c r="F59" s="14" t="s">
        <v>80</v>
      </c>
      <c r="G59" s="11" t="str">
        <f t="shared" si="10"/>
        <v>51576.365</v>
      </c>
      <c r="H59" s="28">
        <f t="shared" si="11"/>
        <v>-344</v>
      </c>
      <c r="I59" s="46" t="s">
        <v>234</v>
      </c>
      <c r="J59" s="47" t="s">
        <v>235</v>
      </c>
      <c r="K59" s="46">
        <v>-344</v>
      </c>
      <c r="L59" s="46" t="s">
        <v>220</v>
      </c>
      <c r="M59" s="47" t="s">
        <v>145</v>
      </c>
      <c r="N59" s="47"/>
      <c r="O59" s="48" t="s">
        <v>236</v>
      </c>
      <c r="P59" s="48" t="s">
        <v>237</v>
      </c>
    </row>
    <row r="60" spans="1:16" ht="12.75" customHeight="1" thickBot="1">
      <c r="A60" s="28" t="str">
        <f t="shared" si="6"/>
        <v> BBS 124 </v>
      </c>
      <c r="B60" s="14" t="str">
        <f t="shared" si="7"/>
        <v>I</v>
      </c>
      <c r="C60" s="28">
        <f t="shared" si="8"/>
        <v>51810.502</v>
      </c>
      <c r="D60" s="11" t="str">
        <f t="shared" si="9"/>
        <v>vis</v>
      </c>
      <c r="E60" s="45">
        <f>VLOOKUP(C60,Active!C$21:E$973,3,FALSE)</f>
        <v>8694.979125515918</v>
      </c>
      <c r="F60" s="14" t="s">
        <v>80</v>
      </c>
      <c r="G60" s="11" t="str">
        <f t="shared" si="10"/>
        <v>51810.502</v>
      </c>
      <c r="H60" s="28">
        <f t="shared" si="11"/>
        <v>-257</v>
      </c>
      <c r="I60" s="46" t="s">
        <v>238</v>
      </c>
      <c r="J60" s="47" t="s">
        <v>239</v>
      </c>
      <c r="K60" s="46">
        <v>-257</v>
      </c>
      <c r="L60" s="46" t="s">
        <v>240</v>
      </c>
      <c r="M60" s="47" t="s">
        <v>145</v>
      </c>
      <c r="N60" s="47"/>
      <c r="O60" s="48" t="s">
        <v>236</v>
      </c>
      <c r="P60" s="48" t="s">
        <v>241</v>
      </c>
    </row>
    <row r="61" spans="1:16" ht="12.75" customHeight="1" thickBot="1">
      <c r="A61" s="28" t="str">
        <f t="shared" si="6"/>
        <v> BBS 123 </v>
      </c>
      <c r="B61" s="14" t="str">
        <f t="shared" si="7"/>
        <v>I</v>
      </c>
      <c r="C61" s="28">
        <f t="shared" si="8"/>
        <v>51810.505700000002</v>
      </c>
      <c r="D61" s="11" t="str">
        <f t="shared" si="9"/>
        <v>vis</v>
      </c>
      <c r="E61" s="45">
        <f>VLOOKUP(C61,Active!C$21:E$973,3,FALSE)</f>
        <v>8694.9805003039419</v>
      </c>
      <c r="F61" s="14" t="s">
        <v>80</v>
      </c>
      <c r="G61" s="11" t="str">
        <f t="shared" si="10"/>
        <v>51810.5057</v>
      </c>
      <c r="H61" s="28">
        <f t="shared" si="11"/>
        <v>-257</v>
      </c>
      <c r="I61" s="46" t="s">
        <v>242</v>
      </c>
      <c r="J61" s="47" t="s">
        <v>243</v>
      </c>
      <c r="K61" s="46">
        <v>-257</v>
      </c>
      <c r="L61" s="46" t="s">
        <v>244</v>
      </c>
      <c r="M61" s="47" t="s">
        <v>245</v>
      </c>
      <c r="N61" s="47" t="s">
        <v>246</v>
      </c>
      <c r="O61" s="48" t="s">
        <v>247</v>
      </c>
      <c r="P61" s="48" t="s">
        <v>248</v>
      </c>
    </row>
    <row r="62" spans="1:16" ht="12.75" customHeight="1" thickBot="1">
      <c r="A62" s="28" t="str">
        <f t="shared" si="6"/>
        <v> BBS 124 </v>
      </c>
      <c r="B62" s="14" t="str">
        <f t="shared" si="7"/>
        <v>I</v>
      </c>
      <c r="C62" s="28">
        <f t="shared" si="8"/>
        <v>51934.302000000003</v>
      </c>
      <c r="D62" s="11" t="str">
        <f t="shared" si="9"/>
        <v>vis</v>
      </c>
      <c r="E62" s="45">
        <f>VLOOKUP(C62,Active!C$21:E$973,3,FALSE)</f>
        <v>8740.978789621764</v>
      </c>
      <c r="F62" s="14" t="s">
        <v>80</v>
      </c>
      <c r="G62" s="11" t="str">
        <f t="shared" si="10"/>
        <v>51934.302</v>
      </c>
      <c r="H62" s="28">
        <f t="shared" si="11"/>
        <v>-211</v>
      </c>
      <c r="I62" s="46" t="s">
        <v>249</v>
      </c>
      <c r="J62" s="47" t="s">
        <v>250</v>
      </c>
      <c r="K62" s="46">
        <v>-211</v>
      </c>
      <c r="L62" s="46" t="s">
        <v>251</v>
      </c>
      <c r="M62" s="47" t="s">
        <v>145</v>
      </c>
      <c r="N62" s="47"/>
      <c r="O62" s="48" t="s">
        <v>236</v>
      </c>
      <c r="P62" s="48" t="s">
        <v>241</v>
      </c>
    </row>
    <row r="63" spans="1:16" ht="12.75" customHeight="1" thickBot="1">
      <c r="A63" s="28" t="str">
        <f t="shared" si="6"/>
        <v>OEJV 0107 </v>
      </c>
      <c r="B63" s="14" t="str">
        <f t="shared" si="7"/>
        <v>I</v>
      </c>
      <c r="C63" s="28">
        <f t="shared" si="8"/>
        <v>54025.499799999998</v>
      </c>
      <c r="D63" s="11" t="str">
        <f t="shared" si="9"/>
        <v>vis</v>
      </c>
      <c r="E63" s="45">
        <f>VLOOKUP(C63,Active!C$21:E$973,3,FALSE)</f>
        <v>9517.9932999519933</v>
      </c>
      <c r="F63" s="14" t="s">
        <v>80</v>
      </c>
      <c r="G63" s="11" t="str">
        <f t="shared" si="10"/>
        <v>54025.4998</v>
      </c>
      <c r="H63" s="28">
        <f t="shared" si="11"/>
        <v>566</v>
      </c>
      <c r="I63" s="46" t="s">
        <v>257</v>
      </c>
      <c r="J63" s="47" t="s">
        <v>258</v>
      </c>
      <c r="K63" s="46">
        <v>566</v>
      </c>
      <c r="L63" s="46" t="s">
        <v>259</v>
      </c>
      <c r="M63" s="47" t="s">
        <v>260</v>
      </c>
      <c r="N63" s="47" t="s">
        <v>261</v>
      </c>
      <c r="O63" s="48" t="s">
        <v>262</v>
      </c>
      <c r="P63" s="49" t="s">
        <v>263</v>
      </c>
    </row>
    <row r="64" spans="1:16" ht="12.75" customHeight="1" thickBot="1">
      <c r="A64" s="28" t="str">
        <f t="shared" si="6"/>
        <v>VSB 46 </v>
      </c>
      <c r="B64" s="14" t="str">
        <f t="shared" si="7"/>
        <v>I</v>
      </c>
      <c r="C64" s="28">
        <f t="shared" si="8"/>
        <v>54143.917800000003</v>
      </c>
      <c r="D64" s="11" t="str">
        <f t="shared" si="9"/>
        <v>vis</v>
      </c>
      <c r="E64" s="45">
        <f>VLOOKUP(C64,Active!C$21:E$973,3,FALSE)</f>
        <v>9561.9932048315277</v>
      </c>
      <c r="F64" s="14" t="s">
        <v>80</v>
      </c>
      <c r="G64" s="11" t="str">
        <f t="shared" si="10"/>
        <v>54143.9178</v>
      </c>
      <c r="H64" s="28">
        <f t="shared" si="11"/>
        <v>610</v>
      </c>
      <c r="I64" s="46" t="s">
        <v>264</v>
      </c>
      <c r="J64" s="47" t="s">
        <v>265</v>
      </c>
      <c r="K64" s="46">
        <v>610</v>
      </c>
      <c r="L64" s="46" t="s">
        <v>266</v>
      </c>
      <c r="M64" s="47" t="s">
        <v>260</v>
      </c>
      <c r="N64" s="47" t="s">
        <v>267</v>
      </c>
      <c r="O64" s="48" t="s">
        <v>268</v>
      </c>
      <c r="P64" s="49" t="s">
        <v>269</v>
      </c>
    </row>
    <row r="65" spans="1:16" ht="12.75" customHeight="1" thickBot="1">
      <c r="A65" s="28" t="str">
        <f t="shared" si="6"/>
        <v>OEJV 0137 </v>
      </c>
      <c r="B65" s="14" t="str">
        <f t="shared" si="7"/>
        <v>I</v>
      </c>
      <c r="C65" s="28">
        <f t="shared" si="8"/>
        <v>55535.333500000001</v>
      </c>
      <c r="D65" s="11" t="str">
        <f t="shared" si="9"/>
        <v>vis</v>
      </c>
      <c r="E65" s="45">
        <f>VLOOKUP(C65,Active!C$21:E$973,3,FALSE)</f>
        <v>10078.993647736208</v>
      </c>
      <c r="F65" s="14" t="s">
        <v>80</v>
      </c>
      <c r="G65" s="11" t="str">
        <f t="shared" si="10"/>
        <v>55535.3335</v>
      </c>
      <c r="H65" s="28">
        <f t="shared" si="11"/>
        <v>1127</v>
      </c>
      <c r="I65" s="46" t="s">
        <v>279</v>
      </c>
      <c r="J65" s="47" t="s">
        <v>280</v>
      </c>
      <c r="K65" s="46">
        <v>1127</v>
      </c>
      <c r="L65" s="46" t="s">
        <v>281</v>
      </c>
      <c r="M65" s="47" t="s">
        <v>260</v>
      </c>
      <c r="N65" s="47" t="s">
        <v>56</v>
      </c>
      <c r="O65" s="48" t="s">
        <v>282</v>
      </c>
      <c r="P65" s="49" t="s">
        <v>283</v>
      </c>
    </row>
    <row r="66" spans="1:16">
      <c r="B66" s="14"/>
      <c r="F66" s="14"/>
    </row>
    <row r="67" spans="1:16">
      <c r="B67" s="14"/>
      <c r="F67" s="14"/>
    </row>
    <row r="68" spans="1:16">
      <c r="B68" s="14"/>
      <c r="F68" s="14"/>
    </row>
    <row r="69" spans="1:16">
      <c r="B69" s="14"/>
      <c r="F69" s="14"/>
    </row>
    <row r="70" spans="1:16">
      <c r="B70" s="14"/>
      <c r="F70" s="14"/>
    </row>
    <row r="71" spans="1:16">
      <c r="B71" s="14"/>
      <c r="F71" s="14"/>
    </row>
    <row r="72" spans="1:16">
      <c r="B72" s="14"/>
      <c r="F72" s="14"/>
    </row>
    <row r="73" spans="1:16">
      <c r="B73" s="14"/>
      <c r="F73" s="14"/>
    </row>
    <row r="74" spans="1:16">
      <c r="B74" s="14"/>
      <c r="F74" s="14"/>
    </row>
    <row r="75" spans="1:16">
      <c r="B75" s="14"/>
      <c r="F75" s="14"/>
    </row>
    <row r="76" spans="1:16">
      <c r="B76" s="14"/>
      <c r="F76" s="14"/>
    </row>
    <row r="77" spans="1:16">
      <c r="B77" s="14"/>
      <c r="F77" s="14"/>
    </row>
    <row r="78" spans="1:16">
      <c r="B78" s="14"/>
      <c r="F78" s="14"/>
    </row>
    <row r="79" spans="1:16">
      <c r="B79" s="14"/>
      <c r="F79" s="14"/>
    </row>
    <row r="80" spans="1:16">
      <c r="B80" s="14"/>
      <c r="F80" s="14"/>
    </row>
    <row r="81" spans="2:6">
      <c r="B81" s="14"/>
      <c r="F81" s="14"/>
    </row>
    <row r="82" spans="2:6">
      <c r="B82" s="14"/>
      <c r="F82" s="14"/>
    </row>
    <row r="83" spans="2:6">
      <c r="B83" s="14"/>
      <c r="F83" s="14"/>
    </row>
    <row r="84" spans="2:6">
      <c r="B84" s="14"/>
      <c r="F84" s="14"/>
    </row>
    <row r="85" spans="2:6">
      <c r="B85" s="14"/>
      <c r="F85" s="14"/>
    </row>
    <row r="86" spans="2:6">
      <c r="B86" s="14"/>
      <c r="F86" s="14"/>
    </row>
    <row r="87" spans="2:6">
      <c r="B87" s="14"/>
      <c r="F87" s="14"/>
    </row>
    <row r="88" spans="2:6">
      <c r="B88" s="14"/>
      <c r="F88" s="14"/>
    </row>
    <row r="89" spans="2:6">
      <c r="B89" s="14"/>
      <c r="F89" s="14"/>
    </row>
    <row r="90" spans="2:6">
      <c r="B90" s="14"/>
      <c r="F90" s="14"/>
    </row>
    <row r="91" spans="2:6">
      <c r="B91" s="14"/>
      <c r="F91" s="14"/>
    </row>
    <row r="92" spans="2:6">
      <c r="B92" s="14"/>
      <c r="F92" s="14"/>
    </row>
    <row r="93" spans="2:6">
      <c r="B93" s="14"/>
      <c r="F93" s="14"/>
    </row>
    <row r="94" spans="2:6">
      <c r="B94" s="14"/>
      <c r="F94" s="14"/>
    </row>
    <row r="95" spans="2:6">
      <c r="B95" s="14"/>
      <c r="F95" s="14"/>
    </row>
    <row r="96" spans="2:6">
      <c r="B96" s="14"/>
      <c r="F96" s="14"/>
    </row>
    <row r="97" spans="2:6">
      <c r="B97" s="14"/>
      <c r="F97" s="14"/>
    </row>
    <row r="98" spans="2:6">
      <c r="B98" s="14"/>
      <c r="F98" s="14"/>
    </row>
    <row r="99" spans="2:6">
      <c r="B99" s="14"/>
      <c r="F99" s="14"/>
    </row>
    <row r="100" spans="2:6">
      <c r="B100" s="14"/>
      <c r="F100" s="14"/>
    </row>
    <row r="101" spans="2:6">
      <c r="B101" s="14"/>
      <c r="F101" s="14"/>
    </row>
    <row r="102" spans="2:6">
      <c r="B102" s="14"/>
      <c r="F102" s="14"/>
    </row>
    <row r="103" spans="2:6">
      <c r="B103" s="14"/>
      <c r="F103" s="14"/>
    </row>
    <row r="104" spans="2:6">
      <c r="B104" s="14"/>
      <c r="F104" s="14"/>
    </row>
    <row r="105" spans="2:6">
      <c r="B105" s="14"/>
      <c r="F105" s="14"/>
    </row>
    <row r="106" spans="2:6">
      <c r="B106" s="14"/>
      <c r="F106" s="14"/>
    </row>
    <row r="107" spans="2:6">
      <c r="B107" s="14"/>
      <c r="F107" s="14"/>
    </row>
    <row r="108" spans="2:6">
      <c r="B108" s="14"/>
      <c r="F108" s="14"/>
    </row>
    <row r="109" spans="2:6">
      <c r="B109" s="14"/>
      <c r="F109" s="14"/>
    </row>
    <row r="110" spans="2:6">
      <c r="B110" s="14"/>
      <c r="F110" s="14"/>
    </row>
    <row r="111" spans="2:6">
      <c r="B111" s="14"/>
      <c r="F111" s="14"/>
    </row>
    <row r="112" spans="2:6">
      <c r="B112" s="14"/>
      <c r="F112" s="14"/>
    </row>
    <row r="113" spans="2:6">
      <c r="B113" s="14"/>
      <c r="F113" s="14"/>
    </row>
    <row r="114" spans="2:6">
      <c r="B114" s="14"/>
      <c r="F114" s="14"/>
    </row>
    <row r="115" spans="2:6">
      <c r="B115" s="14"/>
      <c r="F115" s="14"/>
    </row>
    <row r="116" spans="2:6">
      <c r="B116" s="14"/>
      <c r="F116" s="14"/>
    </row>
    <row r="117" spans="2:6">
      <c r="B117" s="14"/>
      <c r="F117" s="14"/>
    </row>
    <row r="118" spans="2:6">
      <c r="B118" s="14"/>
      <c r="F118" s="14"/>
    </row>
    <row r="119" spans="2:6">
      <c r="B119" s="14"/>
      <c r="F119" s="14"/>
    </row>
    <row r="120" spans="2:6">
      <c r="B120" s="14"/>
      <c r="F120" s="14"/>
    </row>
    <row r="121" spans="2:6">
      <c r="B121" s="14"/>
      <c r="F121" s="14"/>
    </row>
    <row r="122" spans="2:6">
      <c r="B122" s="14"/>
      <c r="F122" s="14"/>
    </row>
    <row r="123" spans="2:6">
      <c r="B123" s="14"/>
      <c r="F123" s="14"/>
    </row>
    <row r="124" spans="2:6">
      <c r="B124" s="14"/>
      <c r="F124" s="14"/>
    </row>
    <row r="125" spans="2:6">
      <c r="B125" s="14"/>
      <c r="F125" s="14"/>
    </row>
    <row r="126" spans="2:6">
      <c r="B126" s="14"/>
      <c r="F126" s="14"/>
    </row>
    <row r="127" spans="2:6">
      <c r="B127" s="14"/>
      <c r="F127" s="14"/>
    </row>
    <row r="128" spans="2:6">
      <c r="B128" s="14"/>
      <c r="F128" s="14"/>
    </row>
    <row r="129" spans="2:6">
      <c r="B129" s="14"/>
      <c r="F129" s="14"/>
    </row>
    <row r="130" spans="2:6">
      <c r="B130" s="14"/>
      <c r="F130" s="14"/>
    </row>
    <row r="131" spans="2:6">
      <c r="B131" s="14"/>
      <c r="F131" s="14"/>
    </row>
    <row r="132" spans="2:6">
      <c r="B132" s="14"/>
      <c r="F132" s="14"/>
    </row>
    <row r="133" spans="2:6">
      <c r="B133" s="14"/>
      <c r="F133" s="14"/>
    </row>
    <row r="134" spans="2:6">
      <c r="B134" s="14"/>
      <c r="F134" s="14"/>
    </row>
    <row r="135" spans="2:6">
      <c r="B135" s="14"/>
      <c r="F135" s="14"/>
    </row>
    <row r="136" spans="2:6">
      <c r="B136" s="14"/>
      <c r="F136" s="14"/>
    </row>
    <row r="137" spans="2:6">
      <c r="B137" s="14"/>
      <c r="F137" s="14"/>
    </row>
    <row r="138" spans="2:6">
      <c r="B138" s="14"/>
      <c r="F138" s="14"/>
    </row>
    <row r="139" spans="2:6">
      <c r="B139" s="14"/>
      <c r="F139" s="14"/>
    </row>
    <row r="140" spans="2:6">
      <c r="B140" s="14"/>
      <c r="F140" s="14"/>
    </row>
    <row r="141" spans="2:6">
      <c r="B141" s="14"/>
      <c r="F141" s="14"/>
    </row>
    <row r="142" spans="2:6">
      <c r="B142" s="14"/>
      <c r="F142" s="14"/>
    </row>
    <row r="143" spans="2:6">
      <c r="B143" s="14"/>
      <c r="F143" s="14"/>
    </row>
    <row r="144" spans="2:6">
      <c r="B144" s="14"/>
      <c r="F144" s="14"/>
    </row>
    <row r="145" spans="2:6">
      <c r="B145" s="14"/>
      <c r="F145" s="14"/>
    </row>
    <row r="146" spans="2:6">
      <c r="B146" s="14"/>
      <c r="F146" s="14"/>
    </row>
    <row r="147" spans="2:6">
      <c r="B147" s="14"/>
      <c r="F147" s="14"/>
    </row>
    <row r="148" spans="2:6">
      <c r="B148" s="14"/>
      <c r="F148" s="14"/>
    </row>
    <row r="149" spans="2:6">
      <c r="B149" s="14"/>
      <c r="F149" s="14"/>
    </row>
    <row r="150" spans="2:6">
      <c r="B150" s="14"/>
      <c r="F150" s="14"/>
    </row>
    <row r="151" spans="2:6">
      <c r="B151" s="14"/>
      <c r="F151" s="14"/>
    </row>
    <row r="152" spans="2:6">
      <c r="B152" s="14"/>
      <c r="F152" s="14"/>
    </row>
    <row r="153" spans="2:6">
      <c r="B153" s="14"/>
      <c r="F153" s="14"/>
    </row>
    <row r="154" spans="2:6">
      <c r="B154" s="14"/>
      <c r="F154" s="14"/>
    </row>
    <row r="155" spans="2:6">
      <c r="B155" s="14"/>
      <c r="F155" s="14"/>
    </row>
    <row r="156" spans="2:6">
      <c r="B156" s="14"/>
      <c r="F156" s="14"/>
    </row>
    <row r="157" spans="2:6">
      <c r="B157" s="14"/>
      <c r="F157" s="14"/>
    </row>
    <row r="158" spans="2:6">
      <c r="B158" s="14"/>
      <c r="F158" s="14"/>
    </row>
    <row r="159" spans="2:6">
      <c r="B159" s="14"/>
      <c r="F159" s="14"/>
    </row>
    <row r="160" spans="2:6">
      <c r="B160" s="14"/>
      <c r="F160" s="14"/>
    </row>
    <row r="161" spans="2:6">
      <c r="B161" s="14"/>
      <c r="F161" s="14"/>
    </row>
    <row r="162" spans="2:6">
      <c r="B162" s="14"/>
      <c r="F162" s="14"/>
    </row>
    <row r="163" spans="2:6">
      <c r="B163" s="14"/>
      <c r="F163" s="14"/>
    </row>
    <row r="164" spans="2:6">
      <c r="B164" s="14"/>
      <c r="F164" s="14"/>
    </row>
    <row r="165" spans="2:6">
      <c r="B165" s="14"/>
      <c r="F165" s="14"/>
    </row>
    <row r="166" spans="2:6">
      <c r="B166" s="14"/>
      <c r="F166" s="14"/>
    </row>
    <row r="167" spans="2:6">
      <c r="B167" s="14"/>
      <c r="F167" s="14"/>
    </row>
    <row r="168" spans="2:6">
      <c r="B168" s="14"/>
      <c r="F168" s="14"/>
    </row>
    <row r="169" spans="2:6">
      <c r="B169" s="14"/>
      <c r="F169" s="14"/>
    </row>
    <row r="170" spans="2:6">
      <c r="B170" s="14"/>
      <c r="F170" s="14"/>
    </row>
    <row r="171" spans="2:6">
      <c r="B171" s="14"/>
      <c r="F171" s="14"/>
    </row>
    <row r="172" spans="2:6">
      <c r="B172" s="14"/>
      <c r="F172" s="14"/>
    </row>
    <row r="173" spans="2:6">
      <c r="B173" s="14"/>
      <c r="F173" s="14"/>
    </row>
    <row r="174" spans="2:6">
      <c r="B174" s="14"/>
      <c r="F174" s="14"/>
    </row>
    <row r="175" spans="2:6">
      <c r="B175" s="14"/>
      <c r="F175" s="14"/>
    </row>
    <row r="176" spans="2:6">
      <c r="B176" s="14"/>
      <c r="F176" s="14"/>
    </row>
    <row r="177" spans="2:6">
      <c r="B177" s="14"/>
      <c r="F177" s="14"/>
    </row>
    <row r="178" spans="2:6">
      <c r="B178" s="14"/>
      <c r="F178" s="14"/>
    </row>
    <row r="179" spans="2:6">
      <c r="B179" s="14"/>
      <c r="F179" s="14"/>
    </row>
    <row r="180" spans="2:6">
      <c r="B180" s="14"/>
      <c r="F180" s="14"/>
    </row>
    <row r="181" spans="2:6">
      <c r="B181" s="14"/>
      <c r="F181" s="14"/>
    </row>
    <row r="182" spans="2:6">
      <c r="B182" s="14"/>
      <c r="F182" s="14"/>
    </row>
    <row r="183" spans="2:6">
      <c r="B183" s="14"/>
      <c r="F183" s="14"/>
    </row>
    <row r="184" spans="2:6">
      <c r="B184" s="14"/>
      <c r="F184" s="14"/>
    </row>
    <row r="185" spans="2:6">
      <c r="B185" s="14"/>
      <c r="F185" s="14"/>
    </row>
    <row r="186" spans="2:6">
      <c r="B186" s="14"/>
      <c r="F186" s="14"/>
    </row>
    <row r="187" spans="2:6">
      <c r="B187" s="14"/>
      <c r="F187" s="14"/>
    </row>
    <row r="188" spans="2:6">
      <c r="B188" s="14"/>
      <c r="F188" s="14"/>
    </row>
    <row r="189" spans="2:6">
      <c r="B189" s="14"/>
      <c r="F189" s="14"/>
    </row>
    <row r="190" spans="2:6">
      <c r="B190" s="14"/>
      <c r="F190" s="14"/>
    </row>
    <row r="191" spans="2:6">
      <c r="B191" s="14"/>
      <c r="F191" s="14"/>
    </row>
    <row r="192" spans="2:6">
      <c r="B192" s="14"/>
      <c r="F192" s="14"/>
    </row>
    <row r="193" spans="2:6">
      <c r="B193" s="14"/>
      <c r="F193" s="14"/>
    </row>
    <row r="194" spans="2:6">
      <c r="B194" s="14"/>
      <c r="F194" s="14"/>
    </row>
    <row r="195" spans="2:6">
      <c r="B195" s="14"/>
      <c r="F195" s="14"/>
    </row>
    <row r="196" spans="2:6">
      <c r="B196" s="14"/>
      <c r="F196" s="14"/>
    </row>
    <row r="197" spans="2:6">
      <c r="B197" s="14"/>
      <c r="F197" s="14"/>
    </row>
    <row r="198" spans="2:6">
      <c r="B198" s="14"/>
      <c r="F198" s="14"/>
    </row>
    <row r="199" spans="2:6">
      <c r="B199" s="14"/>
      <c r="F199" s="14"/>
    </row>
    <row r="200" spans="2:6">
      <c r="B200" s="14"/>
      <c r="F200" s="14"/>
    </row>
    <row r="201" spans="2:6">
      <c r="B201" s="14"/>
      <c r="F201" s="14"/>
    </row>
    <row r="202" spans="2:6">
      <c r="B202" s="14"/>
      <c r="F202" s="14"/>
    </row>
    <row r="203" spans="2:6">
      <c r="B203" s="14"/>
      <c r="F203" s="14"/>
    </row>
    <row r="204" spans="2:6">
      <c r="B204" s="14"/>
      <c r="F204" s="14"/>
    </row>
    <row r="205" spans="2:6">
      <c r="B205" s="14"/>
      <c r="F205" s="14"/>
    </row>
    <row r="206" spans="2:6">
      <c r="B206" s="14"/>
      <c r="F206" s="14"/>
    </row>
    <row r="207" spans="2:6">
      <c r="B207" s="14"/>
      <c r="F207" s="14"/>
    </row>
    <row r="208" spans="2:6">
      <c r="B208" s="14"/>
      <c r="F208" s="14"/>
    </row>
    <row r="209" spans="2:6">
      <c r="B209" s="14"/>
      <c r="F209" s="14"/>
    </row>
    <row r="210" spans="2:6">
      <c r="B210" s="14"/>
      <c r="F210" s="14"/>
    </row>
    <row r="211" spans="2:6">
      <c r="B211" s="14"/>
      <c r="F211" s="14"/>
    </row>
    <row r="212" spans="2:6">
      <c r="B212" s="14"/>
      <c r="F212" s="14"/>
    </row>
    <row r="213" spans="2:6">
      <c r="B213" s="14"/>
      <c r="F213" s="14"/>
    </row>
    <row r="214" spans="2:6">
      <c r="B214" s="14"/>
      <c r="F214" s="14"/>
    </row>
    <row r="215" spans="2:6">
      <c r="B215" s="14"/>
      <c r="F215" s="14"/>
    </row>
    <row r="216" spans="2:6">
      <c r="B216" s="14"/>
      <c r="F216" s="14"/>
    </row>
    <row r="217" spans="2:6">
      <c r="B217" s="14"/>
      <c r="F217" s="14"/>
    </row>
    <row r="218" spans="2:6">
      <c r="B218" s="14"/>
      <c r="F218" s="14"/>
    </row>
    <row r="219" spans="2:6">
      <c r="B219" s="14"/>
      <c r="F219" s="14"/>
    </row>
    <row r="220" spans="2:6">
      <c r="B220" s="14"/>
      <c r="F220" s="14"/>
    </row>
    <row r="221" spans="2:6">
      <c r="B221" s="14"/>
      <c r="F221" s="14"/>
    </row>
    <row r="222" spans="2:6">
      <c r="B222" s="14"/>
      <c r="F222" s="14"/>
    </row>
    <row r="223" spans="2:6">
      <c r="B223" s="14"/>
      <c r="F223" s="14"/>
    </row>
    <row r="224" spans="2:6">
      <c r="B224" s="14"/>
      <c r="F224" s="14"/>
    </row>
    <row r="225" spans="2:6">
      <c r="B225" s="14"/>
      <c r="F225" s="14"/>
    </row>
    <row r="226" spans="2:6">
      <c r="B226" s="14"/>
      <c r="F226" s="14"/>
    </row>
    <row r="227" spans="2:6">
      <c r="B227" s="14"/>
      <c r="F227" s="14"/>
    </row>
    <row r="228" spans="2:6">
      <c r="B228" s="14"/>
      <c r="F228" s="14"/>
    </row>
    <row r="229" spans="2:6">
      <c r="B229" s="14"/>
      <c r="F229" s="14"/>
    </row>
    <row r="230" spans="2:6">
      <c r="B230" s="14"/>
      <c r="F230" s="14"/>
    </row>
    <row r="231" spans="2:6">
      <c r="B231" s="14"/>
      <c r="F231" s="14"/>
    </row>
    <row r="232" spans="2:6">
      <c r="B232" s="14"/>
      <c r="F232" s="14"/>
    </row>
    <row r="233" spans="2:6">
      <c r="B233" s="14"/>
      <c r="F233" s="14"/>
    </row>
    <row r="234" spans="2:6">
      <c r="B234" s="14"/>
      <c r="F234" s="14"/>
    </row>
    <row r="235" spans="2:6">
      <c r="B235" s="14"/>
      <c r="F235" s="14"/>
    </row>
    <row r="236" spans="2:6">
      <c r="B236" s="14"/>
      <c r="F236" s="14"/>
    </row>
    <row r="237" spans="2:6">
      <c r="B237" s="14"/>
      <c r="F237" s="14"/>
    </row>
    <row r="238" spans="2:6">
      <c r="B238" s="14"/>
      <c r="F238" s="14"/>
    </row>
    <row r="239" spans="2:6">
      <c r="B239" s="14"/>
      <c r="F239" s="14"/>
    </row>
    <row r="240" spans="2:6">
      <c r="B240" s="14"/>
      <c r="F240" s="14"/>
    </row>
    <row r="241" spans="2:6">
      <c r="B241" s="14"/>
      <c r="F241" s="14"/>
    </row>
    <row r="242" spans="2:6">
      <c r="B242" s="14"/>
      <c r="F242" s="14"/>
    </row>
    <row r="243" spans="2:6">
      <c r="B243" s="14"/>
      <c r="F243" s="14"/>
    </row>
    <row r="244" spans="2:6">
      <c r="B244" s="14"/>
      <c r="F244" s="14"/>
    </row>
    <row r="245" spans="2:6">
      <c r="B245" s="14"/>
      <c r="F245" s="14"/>
    </row>
    <row r="246" spans="2:6">
      <c r="B246" s="14"/>
      <c r="F246" s="14"/>
    </row>
    <row r="247" spans="2:6">
      <c r="B247" s="14"/>
      <c r="F247" s="14"/>
    </row>
    <row r="248" spans="2:6">
      <c r="B248" s="14"/>
      <c r="F248" s="14"/>
    </row>
    <row r="249" spans="2:6">
      <c r="B249" s="14"/>
      <c r="F249" s="14"/>
    </row>
    <row r="250" spans="2:6">
      <c r="B250" s="14"/>
      <c r="F250" s="14"/>
    </row>
    <row r="251" spans="2:6">
      <c r="B251" s="14"/>
      <c r="F251" s="14"/>
    </row>
    <row r="252" spans="2:6">
      <c r="B252" s="14"/>
      <c r="F252" s="14"/>
    </row>
    <row r="253" spans="2:6">
      <c r="B253" s="14"/>
      <c r="F253" s="14"/>
    </row>
    <row r="254" spans="2:6">
      <c r="B254" s="14"/>
      <c r="F254" s="14"/>
    </row>
    <row r="255" spans="2:6">
      <c r="B255" s="14"/>
      <c r="F255" s="14"/>
    </row>
    <row r="256" spans="2:6">
      <c r="B256" s="14"/>
      <c r="F256" s="14"/>
    </row>
    <row r="257" spans="2:6">
      <c r="B257" s="14"/>
      <c r="F257" s="14"/>
    </row>
    <row r="258" spans="2:6">
      <c r="B258" s="14"/>
      <c r="F258" s="14"/>
    </row>
    <row r="259" spans="2:6">
      <c r="B259" s="14"/>
      <c r="F259" s="14"/>
    </row>
    <row r="260" spans="2:6">
      <c r="B260" s="14"/>
      <c r="F260" s="14"/>
    </row>
    <row r="261" spans="2:6">
      <c r="B261" s="14"/>
      <c r="F261" s="14"/>
    </row>
    <row r="262" spans="2:6">
      <c r="B262" s="14"/>
      <c r="F262" s="14"/>
    </row>
    <row r="263" spans="2:6">
      <c r="B263" s="14"/>
      <c r="F263" s="14"/>
    </row>
    <row r="264" spans="2:6">
      <c r="B264" s="14"/>
      <c r="F264" s="14"/>
    </row>
    <row r="265" spans="2:6">
      <c r="B265" s="14"/>
      <c r="F265" s="14"/>
    </row>
    <row r="266" spans="2:6">
      <c r="B266" s="14"/>
      <c r="F266" s="14"/>
    </row>
    <row r="267" spans="2:6">
      <c r="B267" s="14"/>
      <c r="F267" s="14"/>
    </row>
    <row r="268" spans="2:6">
      <c r="B268" s="14"/>
      <c r="F268" s="14"/>
    </row>
    <row r="269" spans="2:6">
      <c r="B269" s="14"/>
      <c r="F269" s="14"/>
    </row>
    <row r="270" spans="2:6">
      <c r="B270" s="14"/>
      <c r="F270" s="14"/>
    </row>
    <row r="271" spans="2:6">
      <c r="B271" s="14"/>
      <c r="F271" s="14"/>
    </row>
    <row r="272" spans="2:6">
      <c r="B272" s="14"/>
      <c r="F272" s="14"/>
    </row>
    <row r="273" spans="2:6">
      <c r="B273" s="14"/>
      <c r="F273" s="14"/>
    </row>
    <row r="274" spans="2:6">
      <c r="B274" s="14"/>
      <c r="F274" s="14"/>
    </row>
    <row r="275" spans="2:6">
      <c r="B275" s="14"/>
      <c r="F275" s="14"/>
    </row>
    <row r="276" spans="2:6">
      <c r="B276" s="14"/>
      <c r="F276" s="14"/>
    </row>
    <row r="277" spans="2:6">
      <c r="B277" s="14"/>
      <c r="F277" s="14"/>
    </row>
    <row r="278" spans="2:6">
      <c r="B278" s="14"/>
      <c r="F278" s="14"/>
    </row>
    <row r="279" spans="2:6">
      <c r="B279" s="14"/>
      <c r="F279" s="14"/>
    </row>
    <row r="280" spans="2:6">
      <c r="B280" s="14"/>
      <c r="F280" s="14"/>
    </row>
    <row r="281" spans="2:6">
      <c r="B281" s="14"/>
      <c r="F281" s="14"/>
    </row>
    <row r="282" spans="2:6">
      <c r="B282" s="14"/>
      <c r="F282" s="14"/>
    </row>
    <row r="283" spans="2:6">
      <c r="B283" s="14"/>
      <c r="F283" s="14"/>
    </row>
    <row r="284" spans="2:6">
      <c r="B284" s="14"/>
      <c r="F284" s="14"/>
    </row>
    <row r="285" spans="2:6">
      <c r="B285" s="14"/>
      <c r="F285" s="14"/>
    </row>
    <row r="286" spans="2:6">
      <c r="B286" s="14"/>
      <c r="F286" s="14"/>
    </row>
    <row r="287" spans="2:6">
      <c r="B287" s="14"/>
      <c r="F287" s="14"/>
    </row>
    <row r="288" spans="2:6">
      <c r="B288" s="14"/>
      <c r="F288" s="14"/>
    </row>
    <row r="289" spans="2:6">
      <c r="B289" s="14"/>
      <c r="F289" s="14"/>
    </row>
    <row r="290" spans="2:6">
      <c r="B290" s="14"/>
      <c r="F290" s="14"/>
    </row>
    <row r="291" spans="2:6">
      <c r="B291" s="14"/>
      <c r="F291" s="14"/>
    </row>
    <row r="292" spans="2:6">
      <c r="B292" s="14"/>
      <c r="F292" s="14"/>
    </row>
    <row r="293" spans="2:6">
      <c r="B293" s="14"/>
      <c r="F293" s="14"/>
    </row>
    <row r="294" spans="2:6">
      <c r="B294" s="14"/>
      <c r="F294" s="14"/>
    </row>
    <row r="295" spans="2:6">
      <c r="B295" s="14"/>
      <c r="F295" s="14"/>
    </row>
    <row r="296" spans="2:6">
      <c r="B296" s="14"/>
      <c r="F296" s="14"/>
    </row>
    <row r="297" spans="2:6">
      <c r="B297" s="14"/>
      <c r="F297" s="14"/>
    </row>
    <row r="298" spans="2:6">
      <c r="B298" s="14"/>
      <c r="F298" s="14"/>
    </row>
    <row r="299" spans="2:6">
      <c r="B299" s="14"/>
      <c r="F299" s="14"/>
    </row>
    <row r="300" spans="2:6">
      <c r="B300" s="14"/>
      <c r="F300" s="14"/>
    </row>
    <row r="301" spans="2:6">
      <c r="B301" s="14"/>
      <c r="F301" s="14"/>
    </row>
    <row r="302" spans="2:6">
      <c r="B302" s="14"/>
      <c r="F302" s="14"/>
    </row>
    <row r="303" spans="2:6">
      <c r="B303" s="14"/>
      <c r="F303" s="14"/>
    </row>
    <row r="304" spans="2:6">
      <c r="B304" s="14"/>
      <c r="F304" s="14"/>
    </row>
    <row r="305" spans="2:6">
      <c r="B305" s="14"/>
      <c r="F305" s="14"/>
    </row>
    <row r="306" spans="2:6">
      <c r="B306" s="14"/>
      <c r="F306" s="14"/>
    </row>
    <row r="307" spans="2:6">
      <c r="B307" s="14"/>
      <c r="F307" s="14"/>
    </row>
    <row r="308" spans="2:6">
      <c r="B308" s="14"/>
      <c r="F308" s="14"/>
    </row>
    <row r="309" spans="2:6">
      <c r="B309" s="14"/>
      <c r="F309" s="14"/>
    </row>
    <row r="310" spans="2:6">
      <c r="B310" s="14"/>
      <c r="F310" s="14"/>
    </row>
    <row r="311" spans="2:6">
      <c r="B311" s="14"/>
      <c r="F311" s="14"/>
    </row>
    <row r="312" spans="2:6">
      <c r="B312" s="14"/>
      <c r="F312" s="14"/>
    </row>
    <row r="313" spans="2:6">
      <c r="B313" s="14"/>
      <c r="F313" s="14"/>
    </row>
    <row r="314" spans="2:6">
      <c r="B314" s="14"/>
      <c r="F314" s="14"/>
    </row>
    <row r="315" spans="2:6">
      <c r="B315" s="14"/>
      <c r="F315" s="14"/>
    </row>
    <row r="316" spans="2:6">
      <c r="B316" s="14"/>
      <c r="F316" s="14"/>
    </row>
    <row r="317" spans="2:6">
      <c r="B317" s="14"/>
      <c r="F317" s="14"/>
    </row>
    <row r="318" spans="2:6">
      <c r="B318" s="14"/>
      <c r="F318" s="14"/>
    </row>
    <row r="319" spans="2:6">
      <c r="B319" s="14"/>
      <c r="F319" s="14"/>
    </row>
    <row r="320" spans="2:6">
      <c r="B320" s="14"/>
      <c r="F320" s="14"/>
    </row>
    <row r="321" spans="2:6">
      <c r="B321" s="14"/>
      <c r="F321" s="14"/>
    </row>
    <row r="322" spans="2:6">
      <c r="B322" s="14"/>
      <c r="F322" s="14"/>
    </row>
    <row r="323" spans="2:6">
      <c r="B323" s="14"/>
      <c r="F323" s="14"/>
    </row>
    <row r="324" spans="2:6">
      <c r="B324" s="14"/>
      <c r="F324" s="14"/>
    </row>
    <row r="325" spans="2:6">
      <c r="B325" s="14"/>
      <c r="F325" s="14"/>
    </row>
    <row r="326" spans="2:6">
      <c r="B326" s="14"/>
      <c r="F326" s="14"/>
    </row>
    <row r="327" spans="2:6">
      <c r="B327" s="14"/>
      <c r="F327" s="14"/>
    </row>
    <row r="328" spans="2:6">
      <c r="B328" s="14"/>
      <c r="F328" s="14"/>
    </row>
    <row r="329" spans="2:6">
      <c r="B329" s="14"/>
      <c r="F329" s="14"/>
    </row>
    <row r="330" spans="2:6">
      <c r="B330" s="14"/>
      <c r="F330" s="14"/>
    </row>
    <row r="331" spans="2:6">
      <c r="B331" s="14"/>
      <c r="F331" s="14"/>
    </row>
    <row r="332" spans="2:6">
      <c r="B332" s="14"/>
      <c r="F332" s="14"/>
    </row>
    <row r="333" spans="2:6">
      <c r="B333" s="14"/>
      <c r="F333" s="14"/>
    </row>
    <row r="334" spans="2:6">
      <c r="B334" s="14"/>
      <c r="F334" s="14"/>
    </row>
    <row r="335" spans="2:6">
      <c r="B335" s="14"/>
      <c r="F335" s="14"/>
    </row>
    <row r="336" spans="2:6">
      <c r="B336" s="14"/>
      <c r="F336" s="14"/>
    </row>
    <row r="337" spans="2:6">
      <c r="B337" s="14"/>
      <c r="F337" s="14"/>
    </row>
    <row r="338" spans="2:6">
      <c r="B338" s="14"/>
      <c r="F338" s="14"/>
    </row>
    <row r="339" spans="2:6">
      <c r="B339" s="14"/>
      <c r="F339" s="14"/>
    </row>
    <row r="340" spans="2:6">
      <c r="B340" s="14"/>
      <c r="F340" s="14"/>
    </row>
    <row r="341" spans="2:6">
      <c r="B341" s="14"/>
      <c r="F341" s="14"/>
    </row>
    <row r="342" spans="2:6">
      <c r="B342" s="14"/>
      <c r="F342" s="14"/>
    </row>
    <row r="343" spans="2:6">
      <c r="B343" s="14"/>
      <c r="F343" s="14"/>
    </row>
    <row r="344" spans="2:6">
      <c r="B344" s="14"/>
      <c r="F344" s="14"/>
    </row>
    <row r="345" spans="2:6">
      <c r="B345" s="14"/>
      <c r="F345" s="14"/>
    </row>
    <row r="346" spans="2:6">
      <c r="B346" s="14"/>
      <c r="F346" s="14"/>
    </row>
    <row r="347" spans="2:6">
      <c r="B347" s="14"/>
      <c r="F347" s="14"/>
    </row>
    <row r="348" spans="2:6">
      <c r="B348" s="14"/>
      <c r="F348" s="14"/>
    </row>
    <row r="349" spans="2:6">
      <c r="B349" s="14"/>
      <c r="F349" s="14"/>
    </row>
    <row r="350" spans="2:6">
      <c r="B350" s="14"/>
      <c r="F350" s="14"/>
    </row>
    <row r="351" spans="2:6">
      <c r="B351" s="14"/>
      <c r="F351" s="14"/>
    </row>
    <row r="352" spans="2:6">
      <c r="B352" s="14"/>
      <c r="F352" s="14"/>
    </row>
    <row r="353" spans="2:6">
      <c r="B353" s="14"/>
      <c r="F353" s="14"/>
    </row>
    <row r="354" spans="2:6">
      <c r="B354" s="14"/>
      <c r="F354" s="14"/>
    </row>
    <row r="355" spans="2:6">
      <c r="B355" s="14"/>
      <c r="F355" s="14"/>
    </row>
    <row r="356" spans="2:6">
      <c r="B356" s="14"/>
      <c r="F356" s="14"/>
    </row>
    <row r="357" spans="2:6">
      <c r="B357" s="14"/>
      <c r="F357" s="14"/>
    </row>
    <row r="358" spans="2:6">
      <c r="B358" s="14"/>
      <c r="F358" s="14"/>
    </row>
    <row r="359" spans="2:6">
      <c r="B359" s="14"/>
      <c r="F359" s="14"/>
    </row>
    <row r="360" spans="2:6">
      <c r="B360" s="14"/>
      <c r="F360" s="14"/>
    </row>
    <row r="361" spans="2:6">
      <c r="B361" s="14"/>
      <c r="F361" s="14"/>
    </row>
    <row r="362" spans="2:6">
      <c r="B362" s="14"/>
      <c r="F362" s="14"/>
    </row>
    <row r="363" spans="2:6">
      <c r="B363" s="14"/>
      <c r="F363" s="14"/>
    </row>
    <row r="364" spans="2:6">
      <c r="B364" s="14"/>
      <c r="F364" s="14"/>
    </row>
    <row r="365" spans="2:6">
      <c r="B365" s="14"/>
      <c r="F365" s="14"/>
    </row>
    <row r="366" spans="2:6">
      <c r="B366" s="14"/>
      <c r="F366" s="14"/>
    </row>
    <row r="367" spans="2:6">
      <c r="B367" s="14"/>
      <c r="F367" s="14"/>
    </row>
    <row r="368" spans="2:6">
      <c r="B368" s="14"/>
      <c r="F368" s="14"/>
    </row>
    <row r="369" spans="2:6">
      <c r="B369" s="14"/>
      <c r="F369" s="14"/>
    </row>
    <row r="370" spans="2:6">
      <c r="B370" s="14"/>
      <c r="F370" s="14"/>
    </row>
    <row r="371" spans="2:6">
      <c r="B371" s="14"/>
      <c r="F371" s="14"/>
    </row>
    <row r="372" spans="2:6">
      <c r="B372" s="14"/>
      <c r="F372" s="14"/>
    </row>
    <row r="373" spans="2:6">
      <c r="B373" s="14"/>
      <c r="F373" s="14"/>
    </row>
    <row r="374" spans="2:6">
      <c r="B374" s="14"/>
      <c r="F374" s="14"/>
    </row>
    <row r="375" spans="2:6">
      <c r="B375" s="14"/>
      <c r="F375" s="14"/>
    </row>
    <row r="376" spans="2:6">
      <c r="B376" s="14"/>
      <c r="F376" s="14"/>
    </row>
    <row r="377" spans="2:6">
      <c r="B377" s="14"/>
      <c r="F377" s="14"/>
    </row>
    <row r="378" spans="2:6">
      <c r="B378" s="14"/>
      <c r="F378" s="14"/>
    </row>
    <row r="379" spans="2:6">
      <c r="B379" s="14"/>
      <c r="F379" s="14"/>
    </row>
    <row r="380" spans="2:6">
      <c r="B380" s="14"/>
      <c r="F380" s="14"/>
    </row>
    <row r="381" spans="2:6">
      <c r="B381" s="14"/>
      <c r="F381" s="14"/>
    </row>
    <row r="382" spans="2:6">
      <c r="B382" s="14"/>
      <c r="F382" s="14"/>
    </row>
    <row r="383" spans="2:6">
      <c r="B383" s="14"/>
      <c r="F383" s="14"/>
    </row>
    <row r="384" spans="2:6">
      <c r="B384" s="14"/>
      <c r="F384" s="14"/>
    </row>
    <row r="385" spans="2:6">
      <c r="B385" s="14"/>
      <c r="F385" s="14"/>
    </row>
    <row r="386" spans="2:6">
      <c r="B386" s="14"/>
      <c r="F386" s="14"/>
    </row>
    <row r="387" spans="2:6">
      <c r="B387" s="14"/>
      <c r="F387" s="14"/>
    </row>
    <row r="388" spans="2:6">
      <c r="B388" s="14"/>
      <c r="F388" s="14"/>
    </row>
    <row r="389" spans="2:6">
      <c r="B389" s="14"/>
      <c r="F389" s="14"/>
    </row>
    <row r="390" spans="2:6">
      <c r="B390" s="14"/>
      <c r="F390" s="14"/>
    </row>
    <row r="391" spans="2:6">
      <c r="B391" s="14"/>
      <c r="F391" s="14"/>
    </row>
    <row r="392" spans="2:6">
      <c r="B392" s="14"/>
      <c r="F392" s="14"/>
    </row>
    <row r="393" spans="2:6">
      <c r="B393" s="14"/>
      <c r="F393" s="14"/>
    </row>
    <row r="394" spans="2:6">
      <c r="B394" s="14"/>
      <c r="F394" s="14"/>
    </row>
    <row r="395" spans="2:6">
      <c r="B395" s="14"/>
      <c r="F395" s="14"/>
    </row>
    <row r="396" spans="2:6">
      <c r="B396" s="14"/>
      <c r="F396" s="14"/>
    </row>
    <row r="397" spans="2:6">
      <c r="B397" s="14"/>
      <c r="F397" s="14"/>
    </row>
    <row r="398" spans="2:6">
      <c r="B398" s="14"/>
      <c r="F398" s="14"/>
    </row>
    <row r="399" spans="2:6">
      <c r="B399" s="14"/>
      <c r="F399" s="14"/>
    </row>
    <row r="400" spans="2:6">
      <c r="B400" s="14"/>
      <c r="F400" s="14"/>
    </row>
    <row r="401" spans="2:6">
      <c r="B401" s="14"/>
      <c r="F401" s="14"/>
    </row>
    <row r="402" spans="2:6">
      <c r="B402" s="14"/>
      <c r="F402" s="14"/>
    </row>
    <row r="403" spans="2:6">
      <c r="B403" s="14"/>
      <c r="F403" s="14"/>
    </row>
    <row r="404" spans="2:6">
      <c r="B404" s="14"/>
      <c r="F404" s="14"/>
    </row>
    <row r="405" spans="2:6">
      <c r="B405" s="14"/>
      <c r="F405" s="14"/>
    </row>
    <row r="406" spans="2:6">
      <c r="B406" s="14"/>
      <c r="F406" s="14"/>
    </row>
    <row r="407" spans="2:6">
      <c r="B407" s="14"/>
      <c r="F407" s="14"/>
    </row>
    <row r="408" spans="2:6">
      <c r="B408" s="14"/>
      <c r="F408" s="14"/>
    </row>
    <row r="409" spans="2:6">
      <c r="B409" s="14"/>
      <c r="F409" s="14"/>
    </row>
    <row r="410" spans="2:6">
      <c r="B410" s="14"/>
      <c r="F410" s="14"/>
    </row>
    <row r="411" spans="2:6">
      <c r="B411" s="14"/>
      <c r="F411" s="14"/>
    </row>
    <row r="412" spans="2:6">
      <c r="B412" s="14"/>
      <c r="F412" s="14"/>
    </row>
    <row r="413" spans="2:6">
      <c r="B413" s="14"/>
      <c r="F413" s="14"/>
    </row>
    <row r="414" spans="2:6">
      <c r="B414" s="14"/>
      <c r="F414" s="14"/>
    </row>
    <row r="415" spans="2:6">
      <c r="B415" s="14"/>
      <c r="F415" s="14"/>
    </row>
    <row r="416" spans="2:6">
      <c r="B416" s="14"/>
      <c r="F416" s="14"/>
    </row>
    <row r="417" spans="2:6">
      <c r="B417" s="14"/>
      <c r="F417" s="14"/>
    </row>
    <row r="418" spans="2:6">
      <c r="B418" s="14"/>
      <c r="F418" s="14"/>
    </row>
    <row r="419" spans="2:6">
      <c r="B419" s="14"/>
      <c r="F419" s="14"/>
    </row>
    <row r="420" spans="2:6">
      <c r="B420" s="14"/>
      <c r="F420" s="14"/>
    </row>
    <row r="421" spans="2:6">
      <c r="B421" s="14"/>
      <c r="F421" s="14"/>
    </row>
    <row r="422" spans="2:6">
      <c r="B422" s="14"/>
      <c r="F422" s="14"/>
    </row>
    <row r="423" spans="2:6">
      <c r="B423" s="14"/>
      <c r="F423" s="14"/>
    </row>
    <row r="424" spans="2:6">
      <c r="B424" s="14"/>
      <c r="F424" s="14"/>
    </row>
    <row r="425" spans="2:6">
      <c r="B425" s="14"/>
      <c r="F425" s="14"/>
    </row>
    <row r="426" spans="2:6">
      <c r="B426" s="14"/>
      <c r="F426" s="14"/>
    </row>
    <row r="427" spans="2:6">
      <c r="B427" s="14"/>
      <c r="F427" s="14"/>
    </row>
    <row r="428" spans="2:6">
      <c r="B428" s="14"/>
      <c r="F428" s="14"/>
    </row>
    <row r="429" spans="2:6">
      <c r="B429" s="14"/>
      <c r="F429" s="14"/>
    </row>
    <row r="430" spans="2:6">
      <c r="B430" s="14"/>
      <c r="F430" s="14"/>
    </row>
    <row r="431" spans="2:6">
      <c r="B431" s="14"/>
      <c r="F431" s="14"/>
    </row>
    <row r="432" spans="2:6">
      <c r="B432" s="14"/>
      <c r="F432" s="14"/>
    </row>
    <row r="433" spans="2:6">
      <c r="B433" s="14"/>
      <c r="F433" s="14"/>
    </row>
    <row r="434" spans="2:6">
      <c r="B434" s="14"/>
      <c r="F434" s="14"/>
    </row>
    <row r="435" spans="2:6">
      <c r="B435" s="14"/>
      <c r="F435" s="14"/>
    </row>
    <row r="436" spans="2:6">
      <c r="B436" s="14"/>
      <c r="F436" s="14"/>
    </row>
    <row r="437" spans="2:6">
      <c r="B437" s="14"/>
      <c r="F437" s="14"/>
    </row>
    <row r="438" spans="2:6">
      <c r="B438" s="14"/>
      <c r="F438" s="14"/>
    </row>
    <row r="439" spans="2:6">
      <c r="B439" s="14"/>
      <c r="F439" s="14"/>
    </row>
    <row r="440" spans="2:6">
      <c r="B440" s="14"/>
      <c r="F440" s="14"/>
    </row>
    <row r="441" spans="2:6">
      <c r="B441" s="14"/>
      <c r="F441" s="14"/>
    </row>
    <row r="442" spans="2:6">
      <c r="B442" s="14"/>
      <c r="F442" s="14"/>
    </row>
    <row r="443" spans="2:6">
      <c r="B443" s="14"/>
      <c r="F443" s="14"/>
    </row>
    <row r="444" spans="2:6">
      <c r="B444" s="14"/>
      <c r="F444" s="14"/>
    </row>
    <row r="445" spans="2:6">
      <c r="B445" s="14"/>
      <c r="F445" s="14"/>
    </row>
    <row r="446" spans="2:6">
      <c r="B446" s="14"/>
      <c r="F446" s="14"/>
    </row>
    <row r="447" spans="2:6">
      <c r="B447" s="14"/>
      <c r="F447" s="14"/>
    </row>
    <row r="448" spans="2:6">
      <c r="B448" s="14"/>
      <c r="F448" s="14"/>
    </row>
    <row r="449" spans="2:6">
      <c r="B449" s="14"/>
      <c r="F449" s="14"/>
    </row>
    <row r="450" spans="2:6">
      <c r="B450" s="14"/>
      <c r="F450" s="14"/>
    </row>
    <row r="451" spans="2:6">
      <c r="B451" s="14"/>
      <c r="F451" s="14"/>
    </row>
    <row r="452" spans="2:6">
      <c r="B452" s="14"/>
      <c r="F452" s="14"/>
    </row>
    <row r="453" spans="2:6">
      <c r="B453" s="14"/>
      <c r="F453" s="14"/>
    </row>
    <row r="454" spans="2:6">
      <c r="B454" s="14"/>
      <c r="F454" s="14"/>
    </row>
    <row r="455" spans="2:6">
      <c r="B455" s="14"/>
      <c r="F455" s="14"/>
    </row>
    <row r="456" spans="2:6">
      <c r="B456" s="14"/>
      <c r="F456" s="14"/>
    </row>
    <row r="457" spans="2:6">
      <c r="B457" s="14"/>
      <c r="F457" s="14"/>
    </row>
    <row r="458" spans="2:6">
      <c r="B458" s="14"/>
      <c r="F458" s="14"/>
    </row>
    <row r="459" spans="2:6">
      <c r="B459" s="14"/>
      <c r="F459" s="14"/>
    </row>
    <row r="460" spans="2:6">
      <c r="B460" s="14"/>
      <c r="F460" s="14"/>
    </row>
    <row r="461" spans="2:6">
      <c r="B461" s="14"/>
      <c r="F461" s="14"/>
    </row>
    <row r="462" spans="2:6">
      <c r="B462" s="14"/>
      <c r="F462" s="14"/>
    </row>
    <row r="463" spans="2:6">
      <c r="B463" s="14"/>
      <c r="F463" s="14"/>
    </row>
    <row r="464" spans="2:6">
      <c r="B464" s="14"/>
      <c r="F464" s="14"/>
    </row>
    <row r="465" spans="2:6">
      <c r="B465" s="14"/>
      <c r="F465" s="14"/>
    </row>
    <row r="466" spans="2:6">
      <c r="B466" s="14"/>
      <c r="F466" s="14"/>
    </row>
    <row r="467" spans="2:6">
      <c r="B467" s="14"/>
      <c r="F467" s="14"/>
    </row>
    <row r="468" spans="2:6">
      <c r="B468" s="14"/>
      <c r="F468" s="14"/>
    </row>
    <row r="469" spans="2:6">
      <c r="B469" s="14"/>
      <c r="F469" s="14"/>
    </row>
    <row r="470" spans="2:6">
      <c r="B470" s="14"/>
      <c r="F470" s="14"/>
    </row>
    <row r="471" spans="2:6">
      <c r="B471" s="14"/>
      <c r="F471" s="14"/>
    </row>
    <row r="472" spans="2:6">
      <c r="B472" s="14"/>
      <c r="F472" s="14"/>
    </row>
    <row r="473" spans="2:6">
      <c r="B473" s="14"/>
      <c r="F473" s="14"/>
    </row>
    <row r="474" spans="2:6">
      <c r="B474" s="14"/>
      <c r="F474" s="14"/>
    </row>
    <row r="475" spans="2:6">
      <c r="B475" s="14"/>
      <c r="F475" s="14"/>
    </row>
    <row r="476" spans="2:6">
      <c r="B476" s="14"/>
      <c r="F476" s="14"/>
    </row>
    <row r="477" spans="2:6">
      <c r="B477" s="14"/>
      <c r="F477" s="14"/>
    </row>
    <row r="478" spans="2:6">
      <c r="B478" s="14"/>
      <c r="F478" s="14"/>
    </row>
    <row r="479" spans="2:6">
      <c r="B479" s="14"/>
      <c r="F479" s="14"/>
    </row>
    <row r="480" spans="2:6">
      <c r="B480" s="14"/>
      <c r="F480" s="14"/>
    </row>
    <row r="481" spans="2:6">
      <c r="B481" s="14"/>
      <c r="F481" s="14"/>
    </row>
    <row r="482" spans="2:6">
      <c r="B482" s="14"/>
      <c r="F482" s="14"/>
    </row>
    <row r="483" spans="2:6">
      <c r="B483" s="14"/>
      <c r="F483" s="14"/>
    </row>
    <row r="484" spans="2:6">
      <c r="B484" s="14"/>
      <c r="F484" s="14"/>
    </row>
    <row r="485" spans="2:6">
      <c r="B485" s="14"/>
      <c r="F485" s="14"/>
    </row>
    <row r="486" spans="2:6">
      <c r="B486" s="14"/>
      <c r="F486" s="14"/>
    </row>
    <row r="487" spans="2:6">
      <c r="B487" s="14"/>
      <c r="F487" s="14"/>
    </row>
    <row r="488" spans="2:6">
      <c r="B488" s="14"/>
      <c r="F488" s="14"/>
    </row>
    <row r="489" spans="2:6">
      <c r="B489" s="14"/>
      <c r="F489" s="14"/>
    </row>
    <row r="490" spans="2:6">
      <c r="B490" s="14"/>
      <c r="F490" s="14"/>
    </row>
    <row r="491" spans="2:6">
      <c r="B491" s="14"/>
      <c r="F491" s="14"/>
    </row>
    <row r="492" spans="2:6">
      <c r="B492" s="14"/>
      <c r="F492" s="14"/>
    </row>
    <row r="493" spans="2:6">
      <c r="B493" s="14"/>
      <c r="F493" s="14"/>
    </row>
    <row r="494" spans="2:6">
      <c r="B494" s="14"/>
      <c r="F494" s="14"/>
    </row>
    <row r="495" spans="2:6">
      <c r="B495" s="14"/>
      <c r="F495" s="14"/>
    </row>
    <row r="496" spans="2:6">
      <c r="B496" s="14"/>
      <c r="F496" s="14"/>
    </row>
    <row r="497" spans="2:6">
      <c r="B497" s="14"/>
      <c r="F497" s="14"/>
    </row>
    <row r="498" spans="2:6">
      <c r="B498" s="14"/>
      <c r="F498" s="14"/>
    </row>
    <row r="499" spans="2:6">
      <c r="B499" s="14"/>
      <c r="F499" s="14"/>
    </row>
    <row r="500" spans="2:6">
      <c r="B500" s="14"/>
      <c r="F500" s="14"/>
    </row>
    <row r="501" spans="2:6">
      <c r="B501" s="14"/>
      <c r="F501" s="14"/>
    </row>
    <row r="502" spans="2:6">
      <c r="B502" s="14"/>
      <c r="F502" s="14"/>
    </row>
    <row r="503" spans="2:6">
      <c r="B503" s="14"/>
      <c r="F503" s="14"/>
    </row>
    <row r="504" spans="2:6">
      <c r="B504" s="14"/>
      <c r="F504" s="14"/>
    </row>
    <row r="505" spans="2:6">
      <c r="B505" s="14"/>
      <c r="F505" s="14"/>
    </row>
    <row r="506" spans="2:6">
      <c r="B506" s="14"/>
      <c r="F506" s="14"/>
    </row>
    <row r="507" spans="2:6">
      <c r="B507" s="14"/>
      <c r="F507" s="14"/>
    </row>
    <row r="508" spans="2:6">
      <c r="B508" s="14"/>
      <c r="F508" s="14"/>
    </row>
    <row r="509" spans="2:6">
      <c r="B509" s="14"/>
      <c r="F509" s="14"/>
    </row>
    <row r="510" spans="2:6">
      <c r="B510" s="14"/>
      <c r="F510" s="14"/>
    </row>
    <row r="511" spans="2:6">
      <c r="B511" s="14"/>
      <c r="F511" s="14"/>
    </row>
    <row r="512" spans="2:6">
      <c r="B512" s="14"/>
      <c r="F512" s="14"/>
    </row>
    <row r="513" spans="2:6">
      <c r="B513" s="14"/>
      <c r="F513" s="14"/>
    </row>
    <row r="514" spans="2:6">
      <c r="B514" s="14"/>
      <c r="F514" s="14"/>
    </row>
    <row r="515" spans="2:6">
      <c r="B515" s="14"/>
      <c r="F515" s="14"/>
    </row>
    <row r="516" spans="2:6">
      <c r="B516" s="14"/>
      <c r="F516" s="14"/>
    </row>
    <row r="517" spans="2:6">
      <c r="B517" s="14"/>
      <c r="F517" s="14"/>
    </row>
    <row r="518" spans="2:6">
      <c r="B518" s="14"/>
      <c r="F518" s="14"/>
    </row>
    <row r="519" spans="2:6">
      <c r="B519" s="14"/>
      <c r="F519" s="14"/>
    </row>
    <row r="520" spans="2:6">
      <c r="B520" s="14"/>
      <c r="F520" s="14"/>
    </row>
    <row r="521" spans="2:6">
      <c r="B521" s="14"/>
      <c r="F521" s="14"/>
    </row>
    <row r="522" spans="2:6">
      <c r="B522" s="14"/>
      <c r="F522" s="14"/>
    </row>
    <row r="523" spans="2:6">
      <c r="B523" s="14"/>
      <c r="F523" s="14"/>
    </row>
    <row r="524" spans="2:6">
      <c r="B524" s="14"/>
      <c r="F524" s="14"/>
    </row>
    <row r="525" spans="2:6">
      <c r="B525" s="14"/>
      <c r="F525" s="14"/>
    </row>
    <row r="526" spans="2:6">
      <c r="B526" s="14"/>
      <c r="F526" s="14"/>
    </row>
    <row r="527" spans="2:6">
      <c r="B527" s="14"/>
      <c r="F527" s="14"/>
    </row>
    <row r="528" spans="2:6">
      <c r="B528" s="14"/>
      <c r="F528" s="14"/>
    </row>
    <row r="529" spans="2:6">
      <c r="B529" s="14"/>
      <c r="F529" s="14"/>
    </row>
    <row r="530" spans="2:6">
      <c r="B530" s="14"/>
      <c r="F530" s="14"/>
    </row>
    <row r="531" spans="2:6">
      <c r="B531" s="14"/>
      <c r="F531" s="14"/>
    </row>
    <row r="532" spans="2:6">
      <c r="B532" s="14"/>
      <c r="F532" s="14"/>
    </row>
    <row r="533" spans="2:6">
      <c r="B533" s="14"/>
      <c r="F533" s="14"/>
    </row>
    <row r="534" spans="2:6">
      <c r="B534" s="14"/>
      <c r="F534" s="14"/>
    </row>
    <row r="535" spans="2:6">
      <c r="B535" s="14"/>
      <c r="F535" s="14"/>
    </row>
    <row r="536" spans="2:6">
      <c r="B536" s="14"/>
      <c r="F536" s="14"/>
    </row>
    <row r="537" spans="2:6">
      <c r="B537" s="14"/>
      <c r="F537" s="14"/>
    </row>
    <row r="538" spans="2:6">
      <c r="B538" s="14"/>
      <c r="F538" s="14"/>
    </row>
    <row r="539" spans="2:6">
      <c r="B539" s="14"/>
      <c r="F539" s="14"/>
    </row>
    <row r="540" spans="2:6">
      <c r="B540" s="14"/>
      <c r="F540" s="14"/>
    </row>
    <row r="541" spans="2:6">
      <c r="B541" s="14"/>
      <c r="F541" s="14"/>
    </row>
    <row r="542" spans="2:6">
      <c r="B542" s="14"/>
      <c r="F542" s="14"/>
    </row>
    <row r="543" spans="2:6">
      <c r="B543" s="14"/>
      <c r="F543" s="14"/>
    </row>
    <row r="544" spans="2:6">
      <c r="B544" s="14"/>
      <c r="F544" s="14"/>
    </row>
    <row r="545" spans="2:6">
      <c r="B545" s="14"/>
      <c r="F545" s="14"/>
    </row>
    <row r="546" spans="2:6">
      <c r="B546" s="14"/>
      <c r="F546" s="14"/>
    </row>
    <row r="547" spans="2:6">
      <c r="B547" s="14"/>
      <c r="F547" s="14"/>
    </row>
    <row r="548" spans="2:6">
      <c r="B548" s="14"/>
      <c r="F548" s="14"/>
    </row>
    <row r="549" spans="2:6">
      <c r="B549" s="14"/>
      <c r="F549" s="14"/>
    </row>
    <row r="550" spans="2:6">
      <c r="B550" s="14"/>
      <c r="F550" s="14"/>
    </row>
    <row r="551" spans="2:6">
      <c r="B551" s="14"/>
      <c r="F551" s="14"/>
    </row>
    <row r="552" spans="2:6">
      <c r="B552" s="14"/>
      <c r="F552" s="14"/>
    </row>
    <row r="553" spans="2:6">
      <c r="B553" s="14"/>
      <c r="F553" s="14"/>
    </row>
    <row r="554" spans="2:6">
      <c r="B554" s="14"/>
      <c r="F554" s="14"/>
    </row>
    <row r="555" spans="2:6">
      <c r="B555" s="14"/>
      <c r="F555" s="14"/>
    </row>
    <row r="556" spans="2:6">
      <c r="B556" s="14"/>
      <c r="F556" s="14"/>
    </row>
    <row r="557" spans="2:6">
      <c r="B557" s="14"/>
      <c r="F557" s="14"/>
    </row>
    <row r="558" spans="2:6">
      <c r="B558" s="14"/>
      <c r="F558" s="14"/>
    </row>
    <row r="559" spans="2:6">
      <c r="B559" s="14"/>
      <c r="F559" s="14"/>
    </row>
    <row r="560" spans="2:6">
      <c r="B560" s="14"/>
      <c r="F560" s="14"/>
    </row>
    <row r="561" spans="2:6">
      <c r="B561" s="14"/>
      <c r="F561" s="14"/>
    </row>
    <row r="562" spans="2:6">
      <c r="B562" s="14"/>
      <c r="F562" s="14"/>
    </row>
    <row r="563" spans="2:6">
      <c r="B563" s="14"/>
      <c r="F563" s="14"/>
    </row>
    <row r="564" spans="2:6">
      <c r="B564" s="14"/>
      <c r="F564" s="14"/>
    </row>
    <row r="565" spans="2:6">
      <c r="B565" s="14"/>
      <c r="F565" s="14"/>
    </row>
    <row r="566" spans="2:6">
      <c r="B566" s="14"/>
      <c r="F566" s="14"/>
    </row>
    <row r="567" spans="2:6">
      <c r="B567" s="14"/>
      <c r="F567" s="14"/>
    </row>
    <row r="568" spans="2:6">
      <c r="B568" s="14"/>
      <c r="F568" s="14"/>
    </row>
    <row r="569" spans="2:6">
      <c r="B569" s="14"/>
      <c r="F569" s="14"/>
    </row>
    <row r="570" spans="2:6">
      <c r="B570" s="14"/>
      <c r="F570" s="14"/>
    </row>
    <row r="571" spans="2:6">
      <c r="B571" s="14"/>
      <c r="F571" s="14"/>
    </row>
    <row r="572" spans="2:6">
      <c r="B572" s="14"/>
      <c r="F572" s="14"/>
    </row>
    <row r="573" spans="2:6">
      <c r="B573" s="14"/>
      <c r="F573" s="14"/>
    </row>
    <row r="574" spans="2:6">
      <c r="B574" s="14"/>
      <c r="F574" s="14"/>
    </row>
    <row r="575" spans="2:6">
      <c r="B575" s="14"/>
      <c r="F575" s="14"/>
    </row>
    <row r="576" spans="2:6">
      <c r="B576" s="14"/>
      <c r="F576" s="14"/>
    </row>
    <row r="577" spans="2:6">
      <c r="B577" s="14"/>
      <c r="F577" s="14"/>
    </row>
    <row r="578" spans="2:6">
      <c r="B578" s="14"/>
      <c r="F578" s="14"/>
    </row>
    <row r="579" spans="2:6">
      <c r="B579" s="14"/>
      <c r="F579" s="14"/>
    </row>
    <row r="580" spans="2:6">
      <c r="B580" s="14"/>
      <c r="F580" s="14"/>
    </row>
    <row r="581" spans="2:6">
      <c r="B581" s="14"/>
      <c r="F581" s="14"/>
    </row>
    <row r="582" spans="2:6">
      <c r="B582" s="14"/>
      <c r="F582" s="14"/>
    </row>
    <row r="583" spans="2:6">
      <c r="B583" s="14"/>
      <c r="F583" s="14"/>
    </row>
    <row r="584" spans="2:6">
      <c r="B584" s="14"/>
      <c r="F584" s="14"/>
    </row>
    <row r="585" spans="2:6">
      <c r="B585" s="14"/>
      <c r="F585" s="14"/>
    </row>
    <row r="586" spans="2:6">
      <c r="B586" s="14"/>
      <c r="F586" s="14"/>
    </row>
    <row r="587" spans="2:6">
      <c r="B587" s="14"/>
      <c r="F587" s="14"/>
    </row>
    <row r="588" spans="2:6">
      <c r="B588" s="14"/>
      <c r="F588" s="14"/>
    </row>
    <row r="589" spans="2:6">
      <c r="B589" s="14"/>
      <c r="F589" s="14"/>
    </row>
    <row r="590" spans="2:6">
      <c r="B590" s="14"/>
      <c r="F590" s="14"/>
    </row>
    <row r="591" spans="2:6">
      <c r="B591" s="14"/>
      <c r="F591" s="14"/>
    </row>
    <row r="592" spans="2:6">
      <c r="B592" s="14"/>
      <c r="F592" s="14"/>
    </row>
    <row r="593" spans="2:6">
      <c r="B593" s="14"/>
      <c r="F593" s="14"/>
    </row>
    <row r="594" spans="2:6">
      <c r="B594" s="14"/>
      <c r="F594" s="14"/>
    </row>
    <row r="595" spans="2:6">
      <c r="B595" s="14"/>
      <c r="F595" s="14"/>
    </row>
    <row r="596" spans="2:6">
      <c r="B596" s="14"/>
      <c r="F596" s="14"/>
    </row>
    <row r="597" spans="2:6">
      <c r="B597" s="14"/>
      <c r="F597" s="14"/>
    </row>
    <row r="598" spans="2:6">
      <c r="B598" s="14"/>
      <c r="F598" s="14"/>
    </row>
    <row r="599" spans="2:6">
      <c r="B599" s="14"/>
      <c r="F599" s="14"/>
    </row>
    <row r="600" spans="2:6">
      <c r="B600" s="14"/>
      <c r="F600" s="14"/>
    </row>
    <row r="601" spans="2:6">
      <c r="B601" s="14"/>
      <c r="F601" s="14"/>
    </row>
    <row r="602" spans="2:6">
      <c r="B602" s="14"/>
      <c r="F602" s="14"/>
    </row>
    <row r="603" spans="2:6">
      <c r="B603" s="14"/>
      <c r="F603" s="14"/>
    </row>
    <row r="604" spans="2:6">
      <c r="B604" s="14"/>
      <c r="F604" s="14"/>
    </row>
    <row r="605" spans="2:6">
      <c r="B605" s="14"/>
      <c r="F605" s="14"/>
    </row>
    <row r="606" spans="2:6">
      <c r="B606" s="14"/>
      <c r="F606" s="14"/>
    </row>
    <row r="607" spans="2:6">
      <c r="B607" s="14"/>
      <c r="F607" s="14"/>
    </row>
    <row r="608" spans="2:6">
      <c r="B608" s="14"/>
      <c r="F608" s="14"/>
    </row>
    <row r="609" spans="2:6">
      <c r="B609" s="14"/>
      <c r="F609" s="14"/>
    </row>
    <row r="610" spans="2:6">
      <c r="B610" s="14"/>
      <c r="F610" s="14"/>
    </row>
    <row r="611" spans="2:6">
      <c r="B611" s="14"/>
      <c r="F611" s="14"/>
    </row>
    <row r="612" spans="2:6">
      <c r="B612" s="14"/>
      <c r="F612" s="14"/>
    </row>
    <row r="613" spans="2:6">
      <c r="B613" s="14"/>
      <c r="F613" s="14"/>
    </row>
    <row r="614" spans="2:6">
      <c r="B614" s="14"/>
      <c r="F614" s="14"/>
    </row>
    <row r="615" spans="2:6">
      <c r="B615" s="14"/>
      <c r="F615" s="14"/>
    </row>
    <row r="616" spans="2:6">
      <c r="B616" s="14"/>
      <c r="F616" s="14"/>
    </row>
    <row r="617" spans="2:6">
      <c r="B617" s="14"/>
      <c r="F617" s="14"/>
    </row>
    <row r="618" spans="2:6">
      <c r="B618" s="14"/>
      <c r="F618" s="14"/>
    </row>
    <row r="619" spans="2:6">
      <c r="B619" s="14"/>
      <c r="F619" s="14"/>
    </row>
    <row r="620" spans="2:6">
      <c r="B620" s="14"/>
      <c r="F620" s="14"/>
    </row>
    <row r="621" spans="2:6">
      <c r="B621" s="14"/>
      <c r="F621" s="14"/>
    </row>
    <row r="622" spans="2:6">
      <c r="B622" s="14"/>
      <c r="F622" s="14"/>
    </row>
    <row r="623" spans="2:6">
      <c r="B623" s="14"/>
      <c r="F623" s="14"/>
    </row>
    <row r="624" spans="2:6">
      <c r="B624" s="14"/>
      <c r="F624" s="14"/>
    </row>
    <row r="625" spans="2:6">
      <c r="B625" s="14"/>
      <c r="F625" s="14"/>
    </row>
    <row r="626" spans="2:6">
      <c r="B626" s="14"/>
      <c r="F626" s="14"/>
    </row>
    <row r="627" spans="2:6">
      <c r="B627" s="14"/>
      <c r="F627" s="14"/>
    </row>
    <row r="628" spans="2:6">
      <c r="B628" s="14"/>
      <c r="F628" s="14"/>
    </row>
    <row r="629" spans="2:6">
      <c r="B629" s="14"/>
      <c r="F629" s="14"/>
    </row>
    <row r="630" spans="2:6">
      <c r="B630" s="14"/>
      <c r="F630" s="14"/>
    </row>
    <row r="631" spans="2:6">
      <c r="B631" s="14"/>
      <c r="F631" s="14"/>
    </row>
    <row r="632" spans="2:6">
      <c r="B632" s="14"/>
      <c r="F632" s="14"/>
    </row>
    <row r="633" spans="2:6">
      <c r="B633" s="14"/>
      <c r="F633" s="14"/>
    </row>
    <row r="634" spans="2:6">
      <c r="B634" s="14"/>
      <c r="F634" s="14"/>
    </row>
    <row r="635" spans="2:6">
      <c r="B635" s="14"/>
      <c r="F635" s="14"/>
    </row>
    <row r="636" spans="2:6">
      <c r="B636" s="14"/>
      <c r="F636" s="14"/>
    </row>
    <row r="637" spans="2:6">
      <c r="B637" s="14"/>
      <c r="F637" s="14"/>
    </row>
    <row r="638" spans="2:6">
      <c r="B638" s="14"/>
      <c r="F638" s="14"/>
    </row>
    <row r="639" spans="2:6">
      <c r="B639" s="14"/>
      <c r="F639" s="14"/>
    </row>
    <row r="640" spans="2:6">
      <c r="B640" s="14"/>
      <c r="F640" s="14"/>
    </row>
    <row r="641" spans="2:6">
      <c r="B641" s="14"/>
      <c r="F641" s="14"/>
    </row>
    <row r="642" spans="2:6">
      <c r="B642" s="14"/>
      <c r="F642" s="14"/>
    </row>
    <row r="643" spans="2:6">
      <c r="B643" s="14"/>
      <c r="F643" s="14"/>
    </row>
    <row r="644" spans="2:6">
      <c r="B644" s="14"/>
      <c r="F644" s="14"/>
    </row>
    <row r="645" spans="2:6">
      <c r="B645" s="14"/>
      <c r="F645" s="14"/>
    </row>
    <row r="646" spans="2:6">
      <c r="B646" s="14"/>
      <c r="F646" s="14"/>
    </row>
    <row r="647" spans="2:6">
      <c r="B647" s="14"/>
      <c r="F647" s="14"/>
    </row>
    <row r="648" spans="2:6">
      <c r="B648" s="14"/>
      <c r="F648" s="14"/>
    </row>
    <row r="649" spans="2:6">
      <c r="B649" s="14"/>
      <c r="F649" s="14"/>
    </row>
    <row r="650" spans="2:6">
      <c r="B650" s="14"/>
      <c r="F650" s="14"/>
    </row>
    <row r="651" spans="2:6">
      <c r="B651" s="14"/>
      <c r="F651" s="14"/>
    </row>
    <row r="652" spans="2:6">
      <c r="B652" s="14"/>
      <c r="F652" s="14"/>
    </row>
    <row r="653" spans="2:6">
      <c r="B653" s="14"/>
      <c r="F653" s="14"/>
    </row>
    <row r="654" spans="2:6">
      <c r="B654" s="14"/>
      <c r="F654" s="14"/>
    </row>
    <row r="655" spans="2:6">
      <c r="B655" s="14"/>
      <c r="F655" s="14"/>
    </row>
    <row r="656" spans="2:6">
      <c r="B656" s="14"/>
      <c r="F656" s="14"/>
    </row>
    <row r="657" spans="2:6">
      <c r="B657" s="14"/>
      <c r="F657" s="14"/>
    </row>
    <row r="658" spans="2:6">
      <c r="B658" s="14"/>
      <c r="F658" s="14"/>
    </row>
    <row r="659" spans="2:6">
      <c r="B659" s="14"/>
      <c r="F659" s="14"/>
    </row>
    <row r="660" spans="2:6">
      <c r="B660" s="14"/>
      <c r="F660" s="14"/>
    </row>
    <row r="661" spans="2:6">
      <c r="B661" s="14"/>
      <c r="F661" s="14"/>
    </row>
    <row r="662" spans="2:6">
      <c r="B662" s="14"/>
      <c r="F662" s="14"/>
    </row>
    <row r="663" spans="2:6">
      <c r="B663" s="14"/>
      <c r="F663" s="14"/>
    </row>
    <row r="664" spans="2:6">
      <c r="B664" s="14"/>
      <c r="F664" s="14"/>
    </row>
    <row r="665" spans="2:6">
      <c r="B665" s="14"/>
      <c r="F665" s="14"/>
    </row>
    <row r="666" spans="2:6">
      <c r="B666" s="14"/>
      <c r="F666" s="14"/>
    </row>
    <row r="667" spans="2:6">
      <c r="B667" s="14"/>
      <c r="F667" s="14"/>
    </row>
    <row r="668" spans="2:6">
      <c r="B668" s="14"/>
      <c r="F668" s="14"/>
    </row>
    <row r="669" spans="2:6">
      <c r="B669" s="14"/>
      <c r="F669" s="14"/>
    </row>
    <row r="670" spans="2:6">
      <c r="B670" s="14"/>
      <c r="F670" s="14"/>
    </row>
    <row r="671" spans="2:6">
      <c r="B671" s="14"/>
      <c r="F671" s="14"/>
    </row>
    <row r="672" spans="2:6">
      <c r="B672" s="14"/>
      <c r="F672" s="14"/>
    </row>
    <row r="673" spans="2:6">
      <c r="B673" s="14"/>
      <c r="F673" s="14"/>
    </row>
    <row r="674" spans="2:6">
      <c r="B674" s="14"/>
      <c r="F674" s="14"/>
    </row>
    <row r="675" spans="2:6">
      <c r="B675" s="14"/>
      <c r="F675" s="14"/>
    </row>
    <row r="676" spans="2:6">
      <c r="B676" s="14"/>
      <c r="F676" s="14"/>
    </row>
    <row r="677" spans="2:6">
      <c r="B677" s="14"/>
      <c r="F677" s="14"/>
    </row>
    <row r="678" spans="2:6">
      <c r="B678" s="14"/>
      <c r="F678" s="14"/>
    </row>
    <row r="679" spans="2:6">
      <c r="B679" s="14"/>
      <c r="F679" s="14"/>
    </row>
    <row r="680" spans="2:6">
      <c r="B680" s="14"/>
      <c r="F680" s="14"/>
    </row>
    <row r="681" spans="2:6">
      <c r="B681" s="14"/>
      <c r="F681" s="14"/>
    </row>
    <row r="682" spans="2:6">
      <c r="B682" s="14"/>
      <c r="F682" s="14"/>
    </row>
    <row r="683" spans="2:6">
      <c r="B683" s="14"/>
      <c r="F683" s="14"/>
    </row>
    <row r="684" spans="2:6">
      <c r="B684" s="14"/>
      <c r="F684" s="14"/>
    </row>
    <row r="685" spans="2:6">
      <c r="B685" s="14"/>
      <c r="F685" s="14"/>
    </row>
    <row r="686" spans="2:6">
      <c r="B686" s="14"/>
      <c r="F686" s="14"/>
    </row>
    <row r="687" spans="2:6">
      <c r="B687" s="14"/>
      <c r="F687" s="14"/>
    </row>
    <row r="688" spans="2:6">
      <c r="B688" s="14"/>
      <c r="F688" s="14"/>
    </row>
    <row r="689" spans="2:6">
      <c r="B689" s="14"/>
      <c r="F689" s="14"/>
    </row>
    <row r="690" spans="2:6">
      <c r="B690" s="14"/>
      <c r="F690" s="14"/>
    </row>
    <row r="691" spans="2:6">
      <c r="B691" s="14"/>
      <c r="F691" s="14"/>
    </row>
    <row r="692" spans="2:6">
      <c r="B692" s="14"/>
      <c r="F692" s="14"/>
    </row>
    <row r="693" spans="2:6">
      <c r="B693" s="14"/>
      <c r="F693" s="14"/>
    </row>
    <row r="694" spans="2:6">
      <c r="B694" s="14"/>
      <c r="F694" s="14"/>
    </row>
    <row r="695" spans="2:6">
      <c r="B695" s="14"/>
      <c r="F695" s="14"/>
    </row>
    <row r="696" spans="2:6">
      <c r="B696" s="14"/>
      <c r="F696" s="14"/>
    </row>
    <row r="697" spans="2:6">
      <c r="B697" s="14"/>
      <c r="F697" s="14"/>
    </row>
    <row r="698" spans="2:6">
      <c r="B698" s="14"/>
      <c r="F698" s="14"/>
    </row>
    <row r="699" spans="2:6">
      <c r="B699" s="14"/>
      <c r="F699" s="14"/>
    </row>
    <row r="700" spans="2:6">
      <c r="B700" s="14"/>
      <c r="F700" s="14"/>
    </row>
    <row r="701" spans="2:6">
      <c r="B701" s="14"/>
      <c r="F701" s="14"/>
    </row>
    <row r="702" spans="2:6">
      <c r="B702" s="14"/>
      <c r="F702" s="14"/>
    </row>
    <row r="703" spans="2:6">
      <c r="B703" s="14"/>
      <c r="F703" s="14"/>
    </row>
    <row r="704" spans="2:6">
      <c r="B704" s="14"/>
      <c r="F704" s="14"/>
    </row>
    <row r="705" spans="2:6">
      <c r="B705" s="14"/>
      <c r="F705" s="14"/>
    </row>
    <row r="706" spans="2:6">
      <c r="B706" s="14"/>
      <c r="F706" s="14"/>
    </row>
    <row r="707" spans="2:6">
      <c r="B707" s="14"/>
      <c r="F707" s="14"/>
    </row>
    <row r="708" spans="2:6">
      <c r="B708" s="14"/>
      <c r="F708" s="14"/>
    </row>
    <row r="709" spans="2:6">
      <c r="B709" s="14"/>
      <c r="F709" s="14"/>
    </row>
    <row r="710" spans="2:6">
      <c r="B710" s="14"/>
      <c r="F710" s="14"/>
    </row>
    <row r="711" spans="2:6">
      <c r="B711" s="14"/>
      <c r="F711" s="14"/>
    </row>
    <row r="712" spans="2:6">
      <c r="B712" s="14"/>
      <c r="F712" s="14"/>
    </row>
    <row r="713" spans="2:6">
      <c r="B713" s="14"/>
      <c r="F713" s="14"/>
    </row>
    <row r="714" spans="2:6">
      <c r="B714" s="14"/>
      <c r="F714" s="14"/>
    </row>
    <row r="715" spans="2:6">
      <c r="B715" s="14"/>
      <c r="F715" s="14"/>
    </row>
    <row r="716" spans="2:6">
      <c r="B716" s="14"/>
      <c r="F716" s="14"/>
    </row>
    <row r="717" spans="2:6">
      <c r="B717" s="14"/>
      <c r="F717" s="14"/>
    </row>
    <row r="718" spans="2:6">
      <c r="B718" s="14"/>
      <c r="F718" s="14"/>
    </row>
    <row r="719" spans="2:6">
      <c r="B719" s="14"/>
      <c r="F719" s="14"/>
    </row>
    <row r="720" spans="2:6">
      <c r="B720" s="14"/>
      <c r="F720" s="14"/>
    </row>
    <row r="721" spans="2:6">
      <c r="B721" s="14"/>
      <c r="F721" s="14"/>
    </row>
    <row r="722" spans="2:6">
      <c r="B722" s="14"/>
      <c r="F722" s="14"/>
    </row>
    <row r="723" spans="2:6">
      <c r="B723" s="14"/>
      <c r="F723" s="14"/>
    </row>
    <row r="724" spans="2:6">
      <c r="B724" s="14"/>
      <c r="F724" s="14"/>
    </row>
    <row r="725" spans="2:6">
      <c r="B725" s="14"/>
      <c r="F725" s="14"/>
    </row>
    <row r="726" spans="2:6">
      <c r="B726" s="14"/>
      <c r="F726" s="14"/>
    </row>
    <row r="727" spans="2:6">
      <c r="B727" s="14"/>
      <c r="F727" s="14"/>
    </row>
    <row r="728" spans="2:6">
      <c r="B728" s="14"/>
      <c r="F728" s="14"/>
    </row>
    <row r="729" spans="2:6">
      <c r="B729" s="14"/>
      <c r="F729" s="14"/>
    </row>
    <row r="730" spans="2:6">
      <c r="B730" s="14"/>
      <c r="F730" s="14"/>
    </row>
    <row r="731" spans="2:6">
      <c r="B731" s="14"/>
      <c r="F731" s="14"/>
    </row>
    <row r="732" spans="2:6">
      <c r="B732" s="14"/>
      <c r="F732" s="14"/>
    </row>
    <row r="733" spans="2:6">
      <c r="B733" s="14"/>
      <c r="F733" s="14"/>
    </row>
    <row r="734" spans="2:6">
      <c r="B734" s="14"/>
      <c r="F734" s="14"/>
    </row>
    <row r="735" spans="2:6">
      <c r="B735" s="14"/>
      <c r="F735" s="14"/>
    </row>
    <row r="736" spans="2:6">
      <c r="B736" s="14"/>
      <c r="F736" s="14"/>
    </row>
    <row r="737" spans="2:6">
      <c r="B737" s="14"/>
      <c r="F737" s="14"/>
    </row>
    <row r="738" spans="2:6">
      <c r="B738" s="14"/>
      <c r="F738" s="14"/>
    </row>
    <row r="739" spans="2:6">
      <c r="B739" s="14"/>
      <c r="F739" s="14"/>
    </row>
    <row r="740" spans="2:6">
      <c r="B740" s="14"/>
      <c r="F740" s="14"/>
    </row>
    <row r="741" spans="2:6">
      <c r="B741" s="14"/>
      <c r="F741" s="14"/>
    </row>
    <row r="742" spans="2:6">
      <c r="B742" s="14"/>
      <c r="F742" s="14"/>
    </row>
    <row r="743" spans="2:6">
      <c r="B743" s="14"/>
      <c r="F743" s="14"/>
    </row>
    <row r="744" spans="2:6">
      <c r="B744" s="14"/>
      <c r="F744" s="14"/>
    </row>
    <row r="745" spans="2:6">
      <c r="B745" s="14"/>
      <c r="F745" s="14"/>
    </row>
    <row r="746" spans="2:6">
      <c r="B746" s="14"/>
      <c r="F746" s="14"/>
    </row>
    <row r="747" spans="2:6">
      <c r="B747" s="14"/>
      <c r="F747" s="14"/>
    </row>
    <row r="748" spans="2:6">
      <c r="B748" s="14"/>
      <c r="F748" s="14"/>
    </row>
    <row r="749" spans="2:6">
      <c r="B749" s="14"/>
      <c r="F749" s="14"/>
    </row>
    <row r="750" spans="2:6">
      <c r="B750" s="14"/>
      <c r="F750" s="14"/>
    </row>
    <row r="751" spans="2:6">
      <c r="B751" s="14"/>
      <c r="F751" s="14"/>
    </row>
    <row r="752" spans="2:6">
      <c r="B752" s="14"/>
      <c r="F752" s="14"/>
    </row>
    <row r="753" spans="2:6">
      <c r="B753" s="14"/>
      <c r="F753" s="14"/>
    </row>
    <row r="754" spans="2:6">
      <c r="B754" s="14"/>
      <c r="F754" s="14"/>
    </row>
    <row r="755" spans="2:6">
      <c r="B755" s="14"/>
      <c r="F755" s="14"/>
    </row>
    <row r="756" spans="2:6">
      <c r="B756" s="14"/>
      <c r="F756" s="14"/>
    </row>
    <row r="757" spans="2:6">
      <c r="B757" s="14"/>
      <c r="F757" s="14"/>
    </row>
    <row r="758" spans="2:6">
      <c r="B758" s="14"/>
      <c r="F758" s="14"/>
    </row>
    <row r="759" spans="2:6">
      <c r="B759" s="14"/>
      <c r="F759" s="14"/>
    </row>
    <row r="760" spans="2:6">
      <c r="B760" s="14"/>
      <c r="F760" s="14"/>
    </row>
    <row r="761" spans="2:6">
      <c r="B761" s="14"/>
      <c r="F761" s="14"/>
    </row>
    <row r="762" spans="2:6">
      <c r="B762" s="14"/>
      <c r="F762" s="14"/>
    </row>
    <row r="763" spans="2:6">
      <c r="B763" s="14"/>
      <c r="F763" s="14"/>
    </row>
    <row r="764" spans="2:6">
      <c r="B764" s="14"/>
      <c r="F764" s="14"/>
    </row>
    <row r="765" spans="2:6">
      <c r="B765" s="14"/>
      <c r="F765" s="14"/>
    </row>
    <row r="766" spans="2:6">
      <c r="B766" s="14"/>
      <c r="F766" s="14"/>
    </row>
    <row r="767" spans="2:6">
      <c r="B767" s="14"/>
      <c r="F767" s="14"/>
    </row>
    <row r="768" spans="2:6">
      <c r="B768" s="14"/>
      <c r="F768" s="14"/>
    </row>
    <row r="769" spans="2:6">
      <c r="B769" s="14"/>
      <c r="F769" s="14"/>
    </row>
    <row r="770" spans="2:6">
      <c r="B770" s="14"/>
      <c r="F770" s="14"/>
    </row>
    <row r="771" spans="2:6">
      <c r="B771" s="14"/>
      <c r="F771" s="14"/>
    </row>
    <row r="772" spans="2:6">
      <c r="B772" s="14"/>
      <c r="F772" s="14"/>
    </row>
    <row r="773" spans="2:6">
      <c r="B773" s="14"/>
      <c r="F773" s="14"/>
    </row>
    <row r="774" spans="2:6">
      <c r="B774" s="14"/>
      <c r="F774" s="14"/>
    </row>
    <row r="775" spans="2:6">
      <c r="B775" s="14"/>
      <c r="F775" s="14"/>
    </row>
    <row r="776" spans="2:6">
      <c r="B776" s="14"/>
      <c r="F776" s="14"/>
    </row>
    <row r="777" spans="2:6">
      <c r="B777" s="14"/>
      <c r="F777" s="14"/>
    </row>
    <row r="778" spans="2:6">
      <c r="B778" s="14"/>
      <c r="F778" s="14"/>
    </row>
    <row r="779" spans="2:6">
      <c r="B779" s="14"/>
      <c r="F779" s="14"/>
    </row>
    <row r="780" spans="2:6">
      <c r="B780" s="14"/>
      <c r="F780" s="14"/>
    </row>
    <row r="781" spans="2:6">
      <c r="B781" s="14"/>
      <c r="F781" s="14"/>
    </row>
    <row r="782" spans="2:6">
      <c r="B782" s="14"/>
      <c r="F782" s="14"/>
    </row>
    <row r="783" spans="2:6">
      <c r="B783" s="14"/>
      <c r="F783" s="14"/>
    </row>
    <row r="784" spans="2:6">
      <c r="B784" s="14"/>
      <c r="F784" s="14"/>
    </row>
    <row r="785" spans="2:6">
      <c r="B785" s="14"/>
      <c r="F785" s="14"/>
    </row>
    <row r="786" spans="2:6">
      <c r="B786" s="14"/>
      <c r="F786" s="14"/>
    </row>
    <row r="787" spans="2:6">
      <c r="B787" s="14"/>
      <c r="F787" s="14"/>
    </row>
    <row r="788" spans="2:6">
      <c r="B788" s="14"/>
      <c r="F788" s="14"/>
    </row>
    <row r="789" spans="2:6">
      <c r="B789" s="14"/>
      <c r="F789" s="14"/>
    </row>
    <row r="790" spans="2:6">
      <c r="B790" s="14"/>
      <c r="F790" s="14"/>
    </row>
    <row r="791" spans="2:6">
      <c r="B791" s="14"/>
      <c r="F791" s="14"/>
    </row>
  </sheetData>
  <phoneticPr fontId="8" type="noConversion"/>
  <hyperlinks>
    <hyperlink ref="A3" r:id="rId1" xr:uid="{00000000-0004-0000-0100-000000000000}"/>
    <hyperlink ref="P31" r:id="rId2" display="http://www.konkoly.hu/cgi-bin/IBVS?5672" xr:uid="{00000000-0004-0000-0100-000001000000}"/>
    <hyperlink ref="P63" r:id="rId3" display="http://var.astro.cz/oejv/issues/oejv0107.pdf" xr:uid="{00000000-0004-0000-0100-000002000000}"/>
    <hyperlink ref="P64" r:id="rId4" display="http://vsolj.cetus-net.org/no46.pdf" xr:uid="{00000000-0004-0000-0100-000003000000}"/>
    <hyperlink ref="P32" r:id="rId5" display="http://www.konkoly.hu/cgi-bin/IBVS?6007" xr:uid="{00000000-0004-0000-0100-000004000000}"/>
    <hyperlink ref="P33" r:id="rId6" display="http://www.konkoly.hu/cgi-bin/IBVS?5945" xr:uid="{00000000-0004-0000-0100-000005000000}"/>
    <hyperlink ref="P65" r:id="rId7" display="http://var.astro.cz/oejv/issues/oejv0137.pdf" xr:uid="{00000000-0004-0000-0100-000006000000}"/>
    <hyperlink ref="P34" r:id="rId8" display="http://var.astro.cz/oejv/issues/oejv0160.pdf" xr:uid="{00000000-0004-0000-0100-000007000000}"/>
    <hyperlink ref="P35" r:id="rId9" display="http://www.konkoly.hu/cgi-bin/IBVS?6011" xr:uid="{00000000-0004-0000-0100-000008000000}"/>
    <hyperlink ref="P36" r:id="rId10" display="http://www.konkoly.hu/cgi-bin/IBVS?6042" xr:uid="{00000000-0004-0000-01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2024-01-13T05:19:26Z</dcterms:modified>
</cp:coreProperties>
</file>