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54A3DF-EA79-4E6C-B035-71D196F77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K82" i="1" s="1"/>
  <c r="Q82" i="1"/>
  <c r="Q80" i="1"/>
  <c r="Q8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8" i="1"/>
  <c r="Q63" i="1"/>
  <c r="Q64" i="1"/>
  <c r="Q65" i="1"/>
  <c r="Q66" i="1"/>
  <c r="Q67" i="1"/>
  <c r="Q68" i="1"/>
  <c r="Q70" i="1"/>
  <c r="Q72" i="1"/>
  <c r="Q75" i="1"/>
  <c r="G36" i="2"/>
  <c r="C36" i="2"/>
  <c r="G35" i="2"/>
  <c r="C35" i="2"/>
  <c r="G34" i="2"/>
  <c r="C34" i="2"/>
  <c r="G65" i="2"/>
  <c r="C65" i="2"/>
  <c r="G33" i="2"/>
  <c r="C33" i="2"/>
  <c r="G32" i="2"/>
  <c r="C32" i="2"/>
  <c r="G64" i="2"/>
  <c r="C64" i="2"/>
  <c r="G63" i="2"/>
  <c r="C63" i="2"/>
  <c r="G31" i="2"/>
  <c r="C31" i="2"/>
  <c r="G62" i="2"/>
  <c r="C62" i="2"/>
  <c r="G61" i="2"/>
  <c r="C61" i="2"/>
  <c r="G60" i="2"/>
  <c r="C60" i="2"/>
  <c r="G59" i="2"/>
  <c r="C59" i="2"/>
  <c r="G58" i="2"/>
  <c r="C58" i="2"/>
  <c r="G57" i="2"/>
  <c r="C57" i="2"/>
  <c r="G30" i="2"/>
  <c r="C30" i="2"/>
  <c r="G29" i="2"/>
  <c r="C29" i="2"/>
  <c r="G28" i="2"/>
  <c r="C28" i="2"/>
  <c r="G27" i="2"/>
  <c r="C27" i="2"/>
  <c r="G56" i="2"/>
  <c r="C56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B36" i="2"/>
  <c r="D36" i="2"/>
  <c r="A36" i="2"/>
  <c r="H35" i="2"/>
  <c r="D35" i="2"/>
  <c r="B35" i="2"/>
  <c r="A35" i="2"/>
  <c r="H34" i="2"/>
  <c r="B34" i="2"/>
  <c r="D34" i="2"/>
  <c r="A34" i="2"/>
  <c r="H65" i="2"/>
  <c r="D65" i="2"/>
  <c r="B65" i="2"/>
  <c r="A65" i="2"/>
  <c r="H33" i="2"/>
  <c r="B33" i="2"/>
  <c r="D33" i="2"/>
  <c r="A33" i="2"/>
  <c r="H32" i="2"/>
  <c r="D32" i="2"/>
  <c r="B32" i="2"/>
  <c r="A32" i="2"/>
  <c r="H64" i="2"/>
  <c r="B64" i="2"/>
  <c r="D64" i="2"/>
  <c r="A64" i="2"/>
  <c r="H63" i="2"/>
  <c r="D63" i="2"/>
  <c r="B63" i="2"/>
  <c r="A63" i="2"/>
  <c r="H31" i="2"/>
  <c r="B31" i="2"/>
  <c r="D31" i="2"/>
  <c r="A31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56" i="2"/>
  <c r="D56" i="2"/>
  <c r="B56" i="2"/>
  <c r="A56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Q77" i="1"/>
  <c r="Q79" i="1"/>
  <c r="Q78" i="1"/>
  <c r="Q73" i="1"/>
  <c r="Q76" i="1"/>
  <c r="F16" i="1"/>
  <c r="F17" i="1" s="1"/>
  <c r="C17" i="1"/>
  <c r="Q74" i="1"/>
  <c r="Q71" i="1"/>
  <c r="Q6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9" i="1"/>
  <c r="Q60" i="1"/>
  <c r="Q61" i="1"/>
  <c r="Q62" i="1"/>
  <c r="E80" i="1"/>
  <c r="F80" i="1" s="1"/>
  <c r="G80" i="1" s="1"/>
  <c r="I80" i="1" s="1"/>
  <c r="Q21" i="1"/>
  <c r="E64" i="2"/>
  <c r="E60" i="1"/>
  <c r="F60" i="1" s="1"/>
  <c r="G60" i="1" s="1"/>
  <c r="I60" i="1" s="1"/>
  <c r="E51" i="1"/>
  <c r="F51" i="1"/>
  <c r="G51" i="1" s="1"/>
  <c r="I51" i="1" s="1"/>
  <c r="E43" i="1"/>
  <c r="F43" i="1" s="1"/>
  <c r="G43" i="1" s="1"/>
  <c r="I43" i="1" s="1"/>
  <c r="E40" i="1"/>
  <c r="E55" i="2" s="1"/>
  <c r="F40" i="1"/>
  <c r="E32" i="1"/>
  <c r="F32" i="1" s="1"/>
  <c r="G32" i="1" s="1"/>
  <c r="I32" i="1" s="1"/>
  <c r="E24" i="1"/>
  <c r="F24" i="1" s="1"/>
  <c r="G24" i="1" s="1"/>
  <c r="I24" i="1" s="1"/>
  <c r="E73" i="1"/>
  <c r="F73" i="1"/>
  <c r="E56" i="1"/>
  <c r="E25" i="2" s="1"/>
  <c r="G50" i="1"/>
  <c r="I50" i="1" s="1"/>
  <c r="E48" i="1"/>
  <c r="F48" i="1"/>
  <c r="G48" i="1" s="1"/>
  <c r="I48" i="1" s="1"/>
  <c r="E62" i="1"/>
  <c r="F62" i="1" s="1"/>
  <c r="G62" i="1" s="1"/>
  <c r="I62" i="1" s="1"/>
  <c r="E66" i="1"/>
  <c r="E60" i="2" s="1"/>
  <c r="F66" i="1"/>
  <c r="G66" i="1" s="1"/>
  <c r="I66" i="1" s="1"/>
  <c r="E37" i="1"/>
  <c r="F37" i="1" s="1"/>
  <c r="G37" i="1" s="1"/>
  <c r="I37" i="1" s="1"/>
  <c r="E29" i="1"/>
  <c r="F29" i="1" s="1"/>
  <c r="G29" i="1" s="1"/>
  <c r="I29" i="1" s="1"/>
  <c r="E78" i="1"/>
  <c r="E35" i="2" s="1"/>
  <c r="E21" i="1"/>
  <c r="F21" i="1" s="1"/>
  <c r="G21" i="1" s="1"/>
  <c r="H21" i="1" s="1"/>
  <c r="E53" i="1"/>
  <c r="F53" i="1" s="1"/>
  <c r="G53" i="1" s="1"/>
  <c r="I53" i="1" s="1"/>
  <c r="E45" i="1"/>
  <c r="F45" i="1" s="1"/>
  <c r="G45" i="1" s="1"/>
  <c r="I45" i="1" s="1"/>
  <c r="G68" i="1"/>
  <c r="I68" i="1" s="1"/>
  <c r="E63" i="1"/>
  <c r="E57" i="2" s="1"/>
  <c r="F63" i="1"/>
  <c r="G63" i="1" s="1"/>
  <c r="I63" i="1" s="1"/>
  <c r="E34" i="1"/>
  <c r="F34" i="1" s="1"/>
  <c r="G34" i="1" s="1"/>
  <c r="I34" i="1" s="1"/>
  <c r="E26" i="1"/>
  <c r="F26" i="1" s="1"/>
  <c r="G26" i="1" s="1"/>
  <c r="I26" i="1" s="1"/>
  <c r="E75" i="1"/>
  <c r="F75" i="1"/>
  <c r="G75" i="1" s="1"/>
  <c r="K75" i="1" s="1"/>
  <c r="E59" i="1"/>
  <c r="E27" i="2" s="1"/>
  <c r="E50" i="1"/>
  <c r="F50" i="1"/>
  <c r="E42" i="1"/>
  <c r="F42" i="1" s="1"/>
  <c r="G42" i="1" s="1"/>
  <c r="I42" i="1" s="1"/>
  <c r="E68" i="1"/>
  <c r="F68" i="1"/>
  <c r="E39" i="1"/>
  <c r="E54" i="2" s="1"/>
  <c r="E31" i="1"/>
  <c r="F31" i="1" s="1"/>
  <c r="G31" i="1" s="1"/>
  <c r="I31" i="1" s="1"/>
  <c r="E23" i="1"/>
  <c r="F23" i="1" s="1"/>
  <c r="G23" i="1" s="1"/>
  <c r="I23" i="1" s="1"/>
  <c r="E71" i="1"/>
  <c r="F71" i="1" s="1"/>
  <c r="G71" i="1" s="1"/>
  <c r="K71" i="1" s="1"/>
  <c r="E81" i="1"/>
  <c r="F81" i="1"/>
  <c r="G81" i="1" s="1"/>
  <c r="K81" i="1" s="1"/>
  <c r="E72" i="1"/>
  <c r="F72" i="1" s="1"/>
  <c r="G72" i="1" s="1"/>
  <c r="K72" i="1" s="1"/>
  <c r="E55" i="1"/>
  <c r="F55" i="1"/>
  <c r="G55" i="1" s="1"/>
  <c r="I55" i="1" s="1"/>
  <c r="E47" i="1"/>
  <c r="F47" i="1" s="1"/>
  <c r="G47" i="1" s="1"/>
  <c r="I47" i="1" s="1"/>
  <c r="E65" i="1"/>
  <c r="F65" i="1"/>
  <c r="G65" i="1" s="1"/>
  <c r="I65" i="1" s="1"/>
  <c r="E36" i="1"/>
  <c r="F36" i="1" s="1"/>
  <c r="G36" i="1" s="1"/>
  <c r="I36" i="1" s="1"/>
  <c r="E28" i="1"/>
  <c r="F28" i="1"/>
  <c r="G28" i="1" s="1"/>
  <c r="I28" i="1" s="1"/>
  <c r="E77" i="1"/>
  <c r="F77" i="1" s="1"/>
  <c r="G77" i="1" s="1"/>
  <c r="K77" i="1" s="1"/>
  <c r="E61" i="1"/>
  <c r="F61" i="1" s="1"/>
  <c r="G61" i="1" s="1"/>
  <c r="I61" i="1" s="1"/>
  <c r="E52" i="1"/>
  <c r="F52" i="1" s="1"/>
  <c r="G52" i="1" s="1"/>
  <c r="I52" i="1" s="1"/>
  <c r="E44" i="1"/>
  <c r="F44" i="1" s="1"/>
  <c r="G44" i="1" s="1"/>
  <c r="I44" i="1" s="1"/>
  <c r="E58" i="1"/>
  <c r="F58" i="1" s="1"/>
  <c r="G58" i="1" s="1"/>
  <c r="I58" i="1" s="1"/>
  <c r="E33" i="1"/>
  <c r="F33" i="1"/>
  <c r="G33" i="1" s="1"/>
  <c r="I33" i="1" s="1"/>
  <c r="E25" i="1"/>
  <c r="E40" i="2" s="1"/>
  <c r="G22" i="1"/>
  <c r="I22" i="1" s="1"/>
  <c r="E74" i="1"/>
  <c r="F74" i="1"/>
  <c r="G74" i="1" s="1"/>
  <c r="K74" i="1" s="1"/>
  <c r="E57" i="1"/>
  <c r="F57" i="1" s="1"/>
  <c r="G57" i="1" s="1"/>
  <c r="I57" i="1" s="1"/>
  <c r="E49" i="1"/>
  <c r="E18" i="2" s="1"/>
  <c r="E41" i="1"/>
  <c r="F41" i="1" s="1"/>
  <c r="G41" i="1" s="1"/>
  <c r="I41" i="1" s="1"/>
  <c r="E67" i="1"/>
  <c r="F67" i="1" s="1"/>
  <c r="G67" i="1" s="1"/>
  <c r="I67" i="1" s="1"/>
  <c r="G40" i="1"/>
  <c r="I40" i="1" s="1"/>
  <c r="E38" i="1"/>
  <c r="F38" i="1" s="1"/>
  <c r="G38" i="1" s="1"/>
  <c r="I38" i="1" s="1"/>
  <c r="E30" i="1"/>
  <c r="E45" i="2" s="1"/>
  <c r="E70" i="1"/>
  <c r="F70" i="1" s="1"/>
  <c r="G70" i="1" s="1"/>
  <c r="K70" i="1" s="1"/>
  <c r="E79" i="1"/>
  <c r="F79" i="1" s="1"/>
  <c r="G79" i="1" s="1"/>
  <c r="K79" i="1" s="1"/>
  <c r="G73" i="1"/>
  <c r="K73" i="1"/>
  <c r="E69" i="1"/>
  <c r="F69" i="1" s="1"/>
  <c r="G69" i="1" s="1"/>
  <c r="K69" i="1" s="1"/>
  <c r="E54" i="1"/>
  <c r="F54" i="1"/>
  <c r="G54" i="1"/>
  <c r="I54" i="1" s="1"/>
  <c r="E46" i="1"/>
  <c r="F46" i="1"/>
  <c r="G46" i="1" s="1"/>
  <c r="I46" i="1" s="1"/>
  <c r="E64" i="1"/>
  <c r="F64" i="1"/>
  <c r="G64" i="1"/>
  <c r="I64" i="1" s="1"/>
  <c r="E35" i="1"/>
  <c r="F35" i="1"/>
  <c r="G35" i="1" s="1"/>
  <c r="I35" i="1" s="1"/>
  <c r="E27" i="1"/>
  <c r="F27" i="1"/>
  <c r="G27" i="1" s="1"/>
  <c r="I27" i="1" s="1"/>
  <c r="E22" i="1"/>
  <c r="E37" i="2" s="1"/>
  <c r="F22" i="1"/>
  <c r="E76" i="1"/>
  <c r="F76" i="1"/>
  <c r="G76" i="1" s="1"/>
  <c r="K76" i="1" s="1"/>
  <c r="E19" i="2"/>
  <c r="E65" i="2"/>
  <c r="E48" i="2"/>
  <c r="E47" i="2"/>
  <c r="E56" i="2"/>
  <c r="E51" i="2"/>
  <c r="E62" i="2"/>
  <c r="E29" i="2"/>
  <c r="E42" i="2"/>
  <c r="E41" i="2"/>
  <c r="E43" i="2"/>
  <c r="E30" i="2"/>
  <c r="E24" i="2"/>
  <c r="E32" i="2"/>
  <c r="E15" i="2"/>
  <c r="E11" i="2"/>
  <c r="E17" i="2"/>
  <c r="E58" i="2"/>
  <c r="E59" i="2"/>
  <c r="E38" i="2"/>
  <c r="E31" i="2"/>
  <c r="E50" i="2"/>
  <c r="E53" i="2"/>
  <c r="E22" i="2"/>
  <c r="E20" i="2"/>
  <c r="E39" i="2"/>
  <c r="E16" i="2"/>
  <c r="E14" i="2"/>
  <c r="E23" i="2"/>
  <c r="E13" i="2"/>
  <c r="E33" i="2"/>
  <c r="E63" i="2"/>
  <c r="E12" i="2"/>
  <c r="F25" i="1" l="1"/>
  <c r="G25" i="1" s="1"/>
  <c r="I25" i="1" s="1"/>
  <c r="F59" i="1"/>
  <c r="G59" i="1" s="1"/>
  <c r="I59" i="1" s="1"/>
  <c r="F78" i="1"/>
  <c r="G78" i="1" s="1"/>
  <c r="F56" i="1"/>
  <c r="G56" i="1" s="1"/>
  <c r="I56" i="1" s="1"/>
  <c r="E52" i="2"/>
  <c r="E49" i="2"/>
  <c r="E44" i="2"/>
  <c r="E46" i="2"/>
  <c r="F30" i="1"/>
  <c r="G30" i="1" s="1"/>
  <c r="I30" i="1" s="1"/>
  <c r="F49" i="1"/>
  <c r="G49" i="1" s="1"/>
  <c r="I49" i="1" s="1"/>
  <c r="F39" i="1"/>
  <c r="G39" i="1" s="1"/>
  <c r="I39" i="1" s="1"/>
  <c r="E36" i="2"/>
  <c r="E28" i="2"/>
  <c r="E26" i="2"/>
  <c r="E34" i="2"/>
  <c r="E61" i="2"/>
  <c r="E21" i="2"/>
  <c r="C11" i="1"/>
  <c r="C12" i="1"/>
  <c r="O82" i="1" l="1"/>
  <c r="O72" i="1"/>
  <c r="O69" i="1"/>
  <c r="O77" i="1"/>
  <c r="O81" i="1"/>
  <c r="O73" i="1"/>
  <c r="C15" i="1"/>
  <c r="C18" i="1" s="1"/>
  <c r="O75" i="1"/>
  <c r="O79" i="1"/>
  <c r="O70" i="1"/>
  <c r="O78" i="1"/>
  <c r="O74" i="1"/>
  <c r="O68" i="1"/>
  <c r="O76" i="1"/>
  <c r="O80" i="1"/>
  <c r="O71" i="1"/>
  <c r="C16" i="1"/>
  <c r="D18" i="1" s="1"/>
  <c r="K78" i="1"/>
  <c r="F18" i="1" l="1"/>
  <c r="F19" i="1" s="1"/>
</calcChain>
</file>

<file path=xl/sharedStrings.xml><?xml version="1.0" encoding="utf-8"?>
<sst xmlns="http://schemas.openxmlformats.org/spreadsheetml/2006/main" count="622" uniqueCount="302">
  <si>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</si>
  <si>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</si>
  <si>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</si>
  <si>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</si>
  <si>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</si>
  <si>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</si>
  <si>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</si>
  <si>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</si>
  <si>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</si>
  <si>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</si>
  <si>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</si>
  <si>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</si>
  <si>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</si>
  <si>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</si>
  <si>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</si>
  <si>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</si>
  <si>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</si>
  <si>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</si>
  <si>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</si>
  <si>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</si>
  <si>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</si>
  <si>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</si>
  <si>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</si>
  <si>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</si>
  <si>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</si>
  <si>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</si>
  <si>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</si>
  <si>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Bull.35</t>
  </si>
  <si>
    <t>B</t>
  </si>
  <si>
    <t>Locher K</t>
  </si>
  <si>
    <t>BBSAG Bull.41</t>
  </si>
  <si>
    <t>BBSAG Bull.45</t>
  </si>
  <si>
    <t>BBSAG Bull.52</t>
  </si>
  <si>
    <t>BBSAG Bull.56</t>
  </si>
  <si>
    <t>BBSAG Bull.58</t>
  </si>
  <si>
    <t>Mavrofridis G</t>
  </si>
  <si>
    <t>BBSAG Bull.64</t>
  </si>
  <si>
    <t>BBSAG Bull.68</t>
  </si>
  <si>
    <t>BBSAG Bull.69</t>
  </si>
  <si>
    <t>BBSAG Bull.70</t>
  </si>
  <si>
    <t>BBSAG Bull.74</t>
  </si>
  <si>
    <t>BBSAG Bull.78</t>
  </si>
  <si>
    <t>Blaettler E</t>
  </si>
  <si>
    <t>BBSAG Bull.87</t>
  </si>
  <si>
    <t>BBSAG Bull.90</t>
  </si>
  <si>
    <t>BBSAG Bull.91</t>
  </si>
  <si>
    <t>Peter H</t>
  </si>
  <si>
    <t>BBSAG Bull.96</t>
  </si>
  <si>
    <t>BBSAG Bull.99</t>
  </si>
  <si>
    <t>Vandenbroere J</t>
  </si>
  <si>
    <t>BBSAG Bull.111</t>
  </si>
  <si>
    <t>EA</t>
  </si>
  <si>
    <t># of data points:</t>
  </si>
  <si>
    <t>TX Ari / GSC 02895-00203</t>
  </si>
  <si>
    <t>IBVS 5672</t>
  </si>
  <si>
    <t>OEJV 0107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</si>
  <si>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</si>
  <si>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</si>
  <si>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</si>
  <si>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</si>
  <si>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</si>
  <si>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</si>
  <si>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</si>
  <si>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5945</t>
  </si>
  <si>
    <t>Add cycle</t>
  </si>
  <si>
    <t>Old Cycle</t>
  </si>
  <si>
    <t>OEJV 0137</t>
  </si>
  <si>
    <t>IBVS 6007</t>
  </si>
  <si>
    <t>IBVS 6011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</si>
  <si>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</si>
  <si>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</si>
  <si>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</si>
  <si>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</si>
  <si>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</si>
  <si>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</si>
  <si>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</si>
  <si>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</si>
  <si>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</si>
  <si>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</si>
  <si>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</si>
  <si>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</si>
  <si>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</si>
  <si>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</si>
  <si>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2428409.546 </t>
  </si>
  <si>
    <t> 29.08.1936 01:06 </t>
  </si>
  <si>
    <t> 0.338 </t>
  </si>
  <si>
    <t>P </t>
  </si>
  <si>
    <t> H.Gessner </t>
  </si>
  <si>
    <t> MVS 433 </t>
  </si>
  <si>
    <t>2428495.554 </t>
  </si>
  <si>
    <t> 23.11.1936 01:17 </t>
  </si>
  <si>
    <t> 0.223 </t>
  </si>
  <si>
    <t>2428783.589 </t>
  </si>
  <si>
    <t> 07.09.1937 02:08 </t>
  </si>
  <si>
    <t> 0.283 </t>
  </si>
  <si>
    <t>2429168.504 </t>
  </si>
  <si>
    <t> 27.09.1938 00:05 </t>
  </si>
  <si>
    <t> 0.335 </t>
  </si>
  <si>
    <t>2430258.529 </t>
  </si>
  <si>
    <t> 21.09.1941 00:41 </t>
  </si>
  <si>
    <t> 0.362 </t>
  </si>
  <si>
    <t>2430998.497 </t>
  </si>
  <si>
    <t> 30.09.1943 23:55 </t>
  </si>
  <si>
    <t> 0.208 </t>
  </si>
  <si>
    <t>2431329.572 </t>
  </si>
  <si>
    <t> 27.08.1944 01:43 </t>
  </si>
  <si>
    <t> 0.247 </t>
  </si>
  <si>
    <t>2432882.449 </t>
  </si>
  <si>
    <t> 26.11.1948 22:46 </t>
  </si>
  <si>
    <t> 0.214 </t>
  </si>
  <si>
    <t>2433178.490 </t>
  </si>
  <si>
    <t> 18.09.1949 23:45 </t>
  </si>
  <si>
    <t> 0.206 </t>
  </si>
  <si>
    <t>2433302.328 </t>
  </si>
  <si>
    <t> 20.01.1950 19:52 </t>
  </si>
  <si>
    <t> 0.242 </t>
  </si>
  <si>
    <t>2434392.328 </t>
  </si>
  <si>
    <t> 14.01.1953 19:52 </t>
  </si>
  <si>
    <t> 0.245 </t>
  </si>
  <si>
    <t>2434599.555 </t>
  </si>
  <si>
    <t> 10.08.1953 01:19 </t>
  </si>
  <si>
    <t> 0.238 </t>
  </si>
  <si>
    <t>2434607.546 </t>
  </si>
  <si>
    <t> 18.08.1953 01:06 </t>
  </si>
  <si>
    <t> 0.154 </t>
  </si>
  <si>
    <t>2434661.438 </t>
  </si>
  <si>
    <t> 10.10.1953 22:30 </t>
  </si>
  <si>
    <t> 0.219 </t>
  </si>
  <si>
    <t>2436160.538 </t>
  </si>
  <si>
    <t> 18.11.1957 00:54 </t>
  </si>
  <si>
    <t> 0.236 </t>
  </si>
  <si>
    <t>2436249.308 </t>
  </si>
  <si>
    <t> 14.02.1958 19:23 </t>
  </si>
  <si>
    <t> 0.192 </t>
  </si>
  <si>
    <t>2436526.543 </t>
  </si>
  <si>
    <t> 19.11.1958 01:01 </t>
  </si>
  <si>
    <t> 0.217 </t>
  </si>
  <si>
    <t>2436822.597 </t>
  </si>
  <si>
    <t> 11.09.1959 02:19 </t>
  </si>
  <si>
    <t>2436849.518 </t>
  </si>
  <si>
    <t> 08.10.1959 00:25 </t>
  </si>
  <si>
    <t> 0.230 </t>
  </si>
  <si>
    <t>2443903.317 </t>
  </si>
  <si>
    <t> 29.01.1979 19:36 </t>
  </si>
  <si>
    <t> -0.004 </t>
  </si>
  <si>
    <t>V </t>
  </si>
  <si>
    <t> K.Locher </t>
  </si>
  <si>
    <t> BBS 41 </t>
  </si>
  <si>
    <t>2444164.388 </t>
  </si>
  <si>
    <t> 17.10.1979 21:18 </t>
  </si>
  <si>
    <t> 0.005 </t>
  </si>
  <si>
    <t> BBS 45 </t>
  </si>
  <si>
    <t>2444581.533 </t>
  </si>
  <si>
    <t> 08.12.1980 00:47 </t>
  </si>
  <si>
    <t> -0.009 </t>
  </si>
  <si>
    <t> BBS 52 </t>
  </si>
  <si>
    <t>2444842.565 </t>
  </si>
  <si>
    <t> 26.08.1981 01:33 </t>
  </si>
  <si>
    <t> -0.038 </t>
  </si>
  <si>
    <t> BBS 56 </t>
  </si>
  <si>
    <t>2444877.509 </t>
  </si>
  <si>
    <t> 30.09.1981 00:12 </t>
  </si>
  <si>
    <t> -0.082 </t>
  </si>
  <si>
    <t>2444993.244 </t>
  </si>
  <si>
    <t> 23.01.1982 17:51 </t>
  </si>
  <si>
    <t> -0.075 </t>
  </si>
  <si>
    <t> BBS 58 </t>
  </si>
  <si>
    <t>2445324.314 </t>
  </si>
  <si>
    <t> 20.12.1982 19:32 </t>
  </si>
  <si>
    <t> -0.041 </t>
  </si>
  <si>
    <t> G.Mavrofridis </t>
  </si>
  <si>
    <t> BBS 64 </t>
  </si>
  <si>
    <t>2445574.619 </t>
  </si>
  <si>
    <t> 28.08.1983 02:51 </t>
  </si>
  <si>
    <t> -0.032 </t>
  </si>
  <si>
    <t> BBS 68 </t>
  </si>
  <si>
    <t>2445617.688 </t>
  </si>
  <si>
    <t> 10.10.1983 04:30 </t>
  </si>
  <si>
    <t> -0.025 </t>
  </si>
  <si>
    <t> BBS 69 </t>
  </si>
  <si>
    <t>2445698.407 </t>
  </si>
  <si>
    <t> 29.12.1983 21:46 </t>
  </si>
  <si>
    <t> -0.046 </t>
  </si>
  <si>
    <t> BBS 70 </t>
  </si>
  <si>
    <t>2445725.321 </t>
  </si>
  <si>
    <t> 25.01.1984 19:42 </t>
  </si>
  <si>
    <t>2446029.373 </t>
  </si>
  <si>
    <t> 24.11.1984 20:57 </t>
  </si>
  <si>
    <t> -0.116 </t>
  </si>
  <si>
    <t> BBS 74 </t>
  </si>
  <si>
    <t>2446306.640 </t>
  </si>
  <si>
    <t> 29.08.1985 03:21 </t>
  </si>
  <si>
    <t> -0.059 </t>
  </si>
  <si>
    <t> BBS 78 </t>
  </si>
  <si>
    <t>2447111.359 </t>
  </si>
  <si>
    <t> 11.11.1987 20:36 </t>
  </si>
  <si>
    <t> -0.054 </t>
  </si>
  <si>
    <t> E.Blättler </t>
  </si>
  <si>
    <t> BBS 87 </t>
  </si>
  <si>
    <t>2447477.333 </t>
  </si>
  <si>
    <t> 11.11.1988 19:59 </t>
  </si>
  <si>
    <t> -0.104 </t>
  </si>
  <si>
    <t> BBS 90 </t>
  </si>
  <si>
    <t>2447555.342 </t>
  </si>
  <si>
    <t> 28.01.1989 20:12 </t>
  </si>
  <si>
    <t> -0.144 </t>
  </si>
  <si>
    <t> BBS 91 </t>
  </si>
  <si>
    <t>2447886.519 </t>
  </si>
  <si>
    <t> 26.12.1989 00:27 </t>
  </si>
  <si>
    <t> BBS 93 </t>
  </si>
  <si>
    <t>2448174.362 </t>
  </si>
  <si>
    <t> 09.10.1990 20:41 </t>
  </si>
  <si>
    <t> -0.135 </t>
  </si>
  <si>
    <t> H.Peter </t>
  </si>
  <si>
    <t> BBS 96 </t>
  </si>
  <si>
    <t>2448190.643 </t>
  </si>
  <si>
    <t> 26.10.1990 03:25 </t>
  </si>
  <si>
    <t> -0.002 </t>
  </si>
  <si>
    <t>2448586.273 </t>
  </si>
  <si>
    <t> 25.11.1991 18:33 </t>
  </si>
  <si>
    <t> -0.001 </t>
  </si>
  <si>
    <t> BBS 99 </t>
  </si>
  <si>
    <t>2450050.385 </t>
  </si>
  <si>
    <t> 28.11.1995 21:14 </t>
  </si>
  <si>
    <t> 0.016 </t>
  </si>
  <si>
    <t> J.Vandenbroere </t>
  </si>
  <si>
    <t> BBS 111 </t>
  </si>
  <si>
    <t>2451140.373 </t>
  </si>
  <si>
    <t> 22.11.1998 20:57 </t>
  </si>
  <si>
    <t> 0.006 </t>
  </si>
  <si>
    <t> BBS 121 </t>
  </si>
  <si>
    <t>2451525.243 </t>
  </si>
  <si>
    <t> 12.12.1999 17:49 </t>
  </si>
  <si>
    <t> 0.013 </t>
  </si>
  <si>
    <t>2451576.365 </t>
  </si>
  <si>
    <t> 01.02.2000 20:45 </t>
  </si>
  <si>
    <t> J.Verrot </t>
  </si>
  <si>
    <t> BBS 122 </t>
  </si>
  <si>
    <t>2451810.502 </t>
  </si>
  <si>
    <t> 23.09.2000 00:02 </t>
  </si>
  <si>
    <t> -0.012 </t>
  </si>
  <si>
    <t> BBS 124 </t>
  </si>
  <si>
    <t>2451810.5057 </t>
  </si>
  <si>
    <t> 23.09.2000 00:08 </t>
  </si>
  <si>
    <t> -0.0078 </t>
  </si>
  <si>
    <t>E </t>
  </si>
  <si>
    <t>?</t>
  </si>
  <si>
    <t> R.Diethelm </t>
  </si>
  <si>
    <t> BBS 123 </t>
  </si>
  <si>
    <t>2451934.302 </t>
  </si>
  <si>
    <t> 24.01.2001 19:14 </t>
  </si>
  <si>
    <t> -0.014 </t>
  </si>
  <si>
    <t>2453718.6859 </t>
  </si>
  <si>
    <t> 14.12.2005 04:27 </t>
  </si>
  <si>
    <t> 0.0038 </t>
  </si>
  <si>
    <t> R.Nelson </t>
  </si>
  <si>
    <t>IBVS 5672 </t>
  </si>
  <si>
    <t>2454025.4998 </t>
  </si>
  <si>
    <t> 16.10.2006 23:59 </t>
  </si>
  <si>
    <t> 0.0036 </t>
  </si>
  <si>
    <t>C </t>
  </si>
  <si>
    <t>R</t>
  </si>
  <si>
    <t> M.Lehky </t>
  </si>
  <si>
    <t>OEJV 0107 </t>
  </si>
  <si>
    <t>2454143.9178 </t>
  </si>
  <si>
    <t> 12.02.2007 10:01 </t>
  </si>
  <si>
    <t> 0.0021 </t>
  </si>
  <si>
    <t>Ic</t>
  </si>
  <si>
    <t> K.Nakajima </t>
  </si>
  <si>
    <t>VSB 46 </t>
  </si>
  <si>
    <t>2455161.23757 </t>
  </si>
  <si>
    <t> 25.11.2009 17:42 </t>
  </si>
  <si>
    <t> -0.00921 </t>
  </si>
  <si>
    <t> P.Zasche </t>
  </si>
  <si>
    <t>IBVS 6007 </t>
  </si>
  <si>
    <t>2455201.6072 </t>
  </si>
  <si>
    <t> 05.01.2010 02:34 </t>
  </si>
  <si>
    <t> -0.0099 </t>
  </si>
  <si>
    <t>IBVS 5945 </t>
  </si>
  <si>
    <t>2455535.3335 </t>
  </si>
  <si>
    <t> 04.12.2010 20:00 </t>
  </si>
  <si>
    <t> -0.0112 </t>
  </si>
  <si>
    <t> L.Brát </t>
  </si>
  <si>
    <t>OEJV 0137 </t>
  </si>
  <si>
    <t>2455777.55185 </t>
  </si>
  <si>
    <t> 04.08.2011 01:14 </t>
  </si>
  <si>
    <t> -0.01453 </t>
  </si>
  <si>
    <t> H.Ku?akova </t>
  </si>
  <si>
    <t>OEJV 0160 </t>
  </si>
  <si>
    <t>2455844.8377 </t>
  </si>
  <si>
    <t> 10.10.2011 08:06 </t>
  </si>
  <si>
    <t> -0.0125 </t>
  </si>
  <si>
    <t>IBVS 6011 </t>
  </si>
  <si>
    <t>2456210.8569 </t>
  </si>
  <si>
    <t> 10.10.2012 08:33 </t>
  </si>
  <si>
    <t> -0.0172 </t>
  </si>
  <si>
    <t>IBVS 6042 </t>
  </si>
  <si>
    <t>s5</t>
  </si>
  <si>
    <t>s6</t>
  </si>
  <si>
    <t>s7</t>
  </si>
  <si>
    <t>OEJV 0179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</si>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</sst>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6" fillId="0" borderId="0" xfId="42" applyNumberFormat="1" applyFont="1" applyAlignment="1">
      <alignment horizontal="left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7586568920264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69252958613219"/>
          <c:w val="0.7982765341094205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5-4BEA-A30D-CDAA66118C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4.9999999999272404E-2</c:v>
                </c:pt>
                <c:pt idx="2">
                  <c:v>-6.436799999937648E-2</c:v>
                </c:pt>
                <c:pt idx="3">
                  <c:v>-1.0359999978390988E-3</c:v>
                </c:pt>
                <c:pt idx="4">
                  <c:v>5.4632000003039138E-2</c:v>
                </c:pt>
                <c:pt idx="5">
                  <c:v>9.3411999998352258E-2</c:v>
                </c:pt>
                <c:pt idx="6">
                  <c:v>-5.2687999999761814E-2</c:v>
                </c:pt>
                <c:pt idx="7">
                  <c:v>-1.0539999999309657E-2</c:v>
                </c:pt>
                <c:pt idx="8">
                  <c:v>-2.7487999999721069E-2</c:v>
                </c:pt>
                <c:pt idx="9">
                  <c:v>-3.2127999998920131E-2</c:v>
                </c:pt>
                <c:pt idx="10">
                  <c:v>4.9680000010994263E-3</c:v>
                </c:pt>
                <c:pt idx="11">
                  <c:v>1.8748000002233312E-2</c:v>
                </c:pt>
                <c:pt idx="12">
                  <c:v>1.3800000000628643E-2</c:v>
                </c:pt>
                <c:pt idx="13">
                  <c:v>-6.9171999995887745E-2</c:v>
                </c:pt>
                <c:pt idx="14">
                  <c:v>-3.651999999419786E-3</c:v>
                </c:pt>
                <c:pt idx="15">
                  <c:v>2.8879999998025596E-2</c:v>
                </c:pt>
                <c:pt idx="16">
                  <c:v>-1.481200000125682E-2</c:v>
                </c:pt>
                <c:pt idx="17">
                  <c:v>1.3815999998769257E-2</c:v>
                </c:pt>
                <c:pt idx="18">
                  <c:v>2.2176000005856622E-2</c:v>
                </c:pt>
                <c:pt idx="19">
                  <c:v>2.9935999998997431E-2</c:v>
                </c:pt>
                <c:pt idx="20">
                  <c:v>2.4320000011357479E-3</c:v>
                </c:pt>
                <c:pt idx="21">
                  <c:v>-0.13126799999736249</c:v>
                </c:pt>
                <c:pt idx="22">
                  <c:v>-0.11869599999772618</c:v>
                </c:pt>
                <c:pt idx="23">
                  <c:v>-0.12891599999420578</c:v>
                </c:pt>
                <c:pt idx="24">
                  <c:v>-0.15534399999887682</c:v>
                </c:pt>
                <c:pt idx="25">
                  <c:v>-0.19855599999573315</c:v>
                </c:pt>
                <c:pt idx="26">
                  <c:v>-0.19048800000018673</c:v>
                </c:pt>
                <c:pt idx="27">
                  <c:v>-0.15334000000439119</c:v>
                </c:pt>
                <c:pt idx="28">
                  <c:v>-0.14147199999570148</c:v>
                </c:pt>
                <c:pt idx="29">
                  <c:v>-0.13365599999815458</c:v>
                </c:pt>
                <c:pt idx="30">
                  <c:v>-0.15437599999859231</c:v>
                </c:pt>
                <c:pt idx="31">
                  <c:v>-0.15361599999596365</c:v>
                </c:pt>
                <c:pt idx="32">
                  <c:v>-0.22122800000215648</c:v>
                </c:pt>
                <c:pt idx="33">
                  <c:v>-0.1606000000028871</c:v>
                </c:pt>
                <c:pt idx="34">
                  <c:v>-0.14747599999827798</c:v>
                </c:pt>
                <c:pt idx="35">
                  <c:v>-0.19354000000021188</c:v>
                </c:pt>
                <c:pt idx="36">
                  <c:v>-0.23293600000033621</c:v>
                </c:pt>
                <c:pt idx="37">
                  <c:v>-8.8787999993655831E-2</c:v>
                </c:pt>
                <c:pt idx="38">
                  <c:v>-0.21745599999849219</c:v>
                </c:pt>
                <c:pt idx="39">
                  <c:v>-8.4399999999732245E-2</c:v>
                </c:pt>
                <c:pt idx="40">
                  <c:v>-7.902799999283161E-2</c:v>
                </c:pt>
                <c:pt idx="41">
                  <c:v>-4.7283999992941972E-2</c:v>
                </c:pt>
                <c:pt idx="42">
                  <c:v>-4.5504000001528766E-2</c:v>
                </c:pt>
                <c:pt idx="43">
                  <c:v>-3.4835999991628341E-2</c:v>
                </c:pt>
                <c:pt idx="44">
                  <c:v>-4.7991999999794643E-2</c:v>
                </c:pt>
                <c:pt idx="45">
                  <c:v>-5.6179999992309604E-2</c:v>
                </c:pt>
                <c:pt idx="46">
                  <c:v>-5.2479999991192017E-2</c:v>
                </c:pt>
                <c:pt idx="47">
                  <c:v>-5.7083999992755707E-2</c:v>
                </c:pt>
                <c:pt idx="59">
                  <c:v>-7.1199999947566539E-3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5-4BEA-A30D-CDAA66118C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5-4BEA-A30D-CDAA66118C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-2.0995999999286141E-2</c:v>
                </c:pt>
                <c:pt idx="49">
                  <c:v>-1.8031999999948312E-2</c:v>
                </c:pt>
                <c:pt idx="50">
                  <c:v>-1.7941999998583924E-2</c:v>
                </c:pt>
                <c:pt idx="51">
                  <c:v>-1.8287999999301974E-2</c:v>
                </c:pt>
                <c:pt idx="52">
                  <c:v>-1.8989999996847473E-2</c:v>
                </c:pt>
                <c:pt idx="53">
                  <c:v>-1.9220000001951121E-2</c:v>
                </c:pt>
                <c:pt idx="54">
                  <c:v>-1.7095999995945022E-2</c:v>
                </c:pt>
                <c:pt idx="55">
                  <c:v>-1.7085999999835622E-2</c:v>
                </c:pt>
                <c:pt idx="56">
                  <c:v>-1.7905999993672594E-2</c:v>
                </c:pt>
                <c:pt idx="57">
                  <c:v>-1.5156000001297798E-2</c:v>
                </c:pt>
                <c:pt idx="58">
                  <c:v>-1.6019999995478429E-2</c:v>
                </c:pt>
                <c:pt idx="60">
                  <c:v>-2.6060000018333085E-3</c:v>
                </c:pt>
                <c:pt idx="61">
                  <c:v>1.9280000000435393E-2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5-4BEA-A30D-CDAA66118C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5-4BEA-A30D-CDAA66118C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5-4BEA-A30D-CDAA66118C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5-4BEA-A30D-CDAA66118C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-3.4999240619817573E-2</c:v>
                </c:pt>
                <c:pt idx="48">
                  <c:v>-2.4809729507421913E-2</c:v>
                </c:pt>
                <c:pt idx="49">
                  <c:v>-2.3057686872711342E-2</c:v>
                </c:pt>
                <c:pt idx="50">
                  <c:v>-2.3057686872711342E-2</c:v>
                </c:pt>
                <c:pt idx="51">
                  <c:v>-2.2381459890893241E-2</c:v>
                </c:pt>
                <c:pt idx="52">
                  <c:v>-1.6572055365274008E-2</c:v>
                </c:pt>
                <c:pt idx="53">
                  <c:v>-1.6341523439654171E-2</c:v>
                </c:pt>
                <c:pt idx="54">
                  <c:v>-1.4435792854530421E-2</c:v>
                </c:pt>
                <c:pt idx="55">
                  <c:v>-1.4435792854530421E-2</c:v>
                </c:pt>
                <c:pt idx="56">
                  <c:v>-1.3052601300811539E-2</c:v>
                </c:pt>
                <c:pt idx="57">
                  <c:v>-1.2668381424778524E-2</c:v>
                </c:pt>
                <c:pt idx="58">
                  <c:v>-1.0578225299158917E-2</c:v>
                </c:pt>
                <c:pt idx="59">
                  <c:v>-4.4307072826305915E-3</c:v>
                </c:pt>
                <c:pt idx="60">
                  <c:v>-2.2944447718870331E-3</c:v>
                </c:pt>
                <c:pt idx="61">
                  <c:v>1.0938087758690151E-2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5-4BEA-A30D-CDAA6611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552"/>
        <c:axId val="1"/>
      </c:scatterChart>
      <c:valAx>
        <c:axId val="101810552"/>
        <c:scaling>
          <c:orientation val="minMax"/>
          <c:max val="11000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00129214617399"/>
          <c:w val="0.700000543035568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86574870912220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860681114551083"/>
          <c:w val="0.798623063683304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E-4C8E-AF8C-C4F0814378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4.9999999999272404E-2</c:v>
                </c:pt>
                <c:pt idx="2">
                  <c:v>-6.436799999937648E-2</c:v>
                </c:pt>
                <c:pt idx="3">
                  <c:v>-1.0359999978390988E-3</c:v>
                </c:pt>
                <c:pt idx="4">
                  <c:v>5.4632000003039138E-2</c:v>
                </c:pt>
                <c:pt idx="5">
                  <c:v>9.3411999998352258E-2</c:v>
                </c:pt>
                <c:pt idx="6">
                  <c:v>-5.2687999999761814E-2</c:v>
                </c:pt>
                <c:pt idx="7">
                  <c:v>-1.0539999999309657E-2</c:v>
                </c:pt>
                <c:pt idx="8">
                  <c:v>-2.7487999999721069E-2</c:v>
                </c:pt>
                <c:pt idx="9">
                  <c:v>-3.2127999998920131E-2</c:v>
                </c:pt>
                <c:pt idx="10">
                  <c:v>4.9680000010994263E-3</c:v>
                </c:pt>
                <c:pt idx="11">
                  <c:v>1.8748000002233312E-2</c:v>
                </c:pt>
                <c:pt idx="12">
                  <c:v>1.3800000000628643E-2</c:v>
                </c:pt>
                <c:pt idx="13">
                  <c:v>-6.9171999995887745E-2</c:v>
                </c:pt>
                <c:pt idx="14">
                  <c:v>-3.651999999419786E-3</c:v>
                </c:pt>
                <c:pt idx="15">
                  <c:v>2.8879999998025596E-2</c:v>
                </c:pt>
                <c:pt idx="16">
                  <c:v>-1.481200000125682E-2</c:v>
                </c:pt>
                <c:pt idx="17">
                  <c:v>1.3815999998769257E-2</c:v>
                </c:pt>
                <c:pt idx="18">
                  <c:v>2.2176000005856622E-2</c:v>
                </c:pt>
                <c:pt idx="19">
                  <c:v>2.9935999998997431E-2</c:v>
                </c:pt>
                <c:pt idx="20">
                  <c:v>2.4320000011357479E-3</c:v>
                </c:pt>
                <c:pt idx="21">
                  <c:v>-0.13126799999736249</c:v>
                </c:pt>
                <c:pt idx="22">
                  <c:v>-0.11869599999772618</c:v>
                </c:pt>
                <c:pt idx="23">
                  <c:v>-0.12891599999420578</c:v>
                </c:pt>
                <c:pt idx="24">
                  <c:v>-0.15534399999887682</c:v>
                </c:pt>
                <c:pt idx="25">
                  <c:v>-0.19855599999573315</c:v>
                </c:pt>
                <c:pt idx="26">
                  <c:v>-0.19048800000018673</c:v>
                </c:pt>
                <c:pt idx="27">
                  <c:v>-0.15334000000439119</c:v>
                </c:pt>
                <c:pt idx="28">
                  <c:v>-0.14147199999570148</c:v>
                </c:pt>
                <c:pt idx="29">
                  <c:v>-0.13365599999815458</c:v>
                </c:pt>
                <c:pt idx="30">
                  <c:v>-0.15437599999859231</c:v>
                </c:pt>
                <c:pt idx="31">
                  <c:v>-0.15361599999596365</c:v>
                </c:pt>
                <c:pt idx="32">
                  <c:v>-0.22122800000215648</c:v>
                </c:pt>
                <c:pt idx="33">
                  <c:v>-0.1606000000028871</c:v>
                </c:pt>
                <c:pt idx="34">
                  <c:v>-0.14747599999827798</c:v>
                </c:pt>
                <c:pt idx="35">
                  <c:v>-0.19354000000021188</c:v>
                </c:pt>
                <c:pt idx="36">
                  <c:v>-0.23293600000033621</c:v>
                </c:pt>
                <c:pt idx="37">
                  <c:v>-8.8787999993655831E-2</c:v>
                </c:pt>
                <c:pt idx="38">
                  <c:v>-0.21745599999849219</c:v>
                </c:pt>
                <c:pt idx="39">
                  <c:v>-8.4399999999732245E-2</c:v>
                </c:pt>
                <c:pt idx="40">
                  <c:v>-7.902799999283161E-2</c:v>
                </c:pt>
                <c:pt idx="41">
                  <c:v>-4.7283999992941972E-2</c:v>
                </c:pt>
                <c:pt idx="42">
                  <c:v>-4.5504000001528766E-2</c:v>
                </c:pt>
                <c:pt idx="43">
                  <c:v>-3.4835999991628341E-2</c:v>
                </c:pt>
                <c:pt idx="44">
                  <c:v>-4.7991999999794643E-2</c:v>
                </c:pt>
                <c:pt idx="45">
                  <c:v>-5.6179999992309604E-2</c:v>
                </c:pt>
                <c:pt idx="46">
                  <c:v>-5.2479999991192017E-2</c:v>
                </c:pt>
                <c:pt idx="47">
                  <c:v>-5.7083999992755707E-2</c:v>
                </c:pt>
                <c:pt idx="59">
                  <c:v>-7.1199999947566539E-3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E-4C8E-AF8C-C4F0814378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E-4C8E-AF8C-C4F0814378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-2.0995999999286141E-2</c:v>
                </c:pt>
                <c:pt idx="49">
                  <c:v>-1.8031999999948312E-2</c:v>
                </c:pt>
                <c:pt idx="50">
                  <c:v>-1.7941999998583924E-2</c:v>
                </c:pt>
                <c:pt idx="51">
                  <c:v>-1.8287999999301974E-2</c:v>
                </c:pt>
                <c:pt idx="52">
                  <c:v>-1.8989999996847473E-2</c:v>
                </c:pt>
                <c:pt idx="53">
                  <c:v>-1.9220000001951121E-2</c:v>
                </c:pt>
                <c:pt idx="54">
                  <c:v>-1.7095999995945022E-2</c:v>
                </c:pt>
                <c:pt idx="55">
                  <c:v>-1.7085999999835622E-2</c:v>
                </c:pt>
                <c:pt idx="56">
                  <c:v>-1.7905999993672594E-2</c:v>
                </c:pt>
                <c:pt idx="57">
                  <c:v>-1.5156000001297798E-2</c:v>
                </c:pt>
                <c:pt idx="58">
                  <c:v>-1.6019999995478429E-2</c:v>
                </c:pt>
                <c:pt idx="60">
                  <c:v>-2.6060000018333085E-3</c:v>
                </c:pt>
                <c:pt idx="61">
                  <c:v>1.9280000000435393E-2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E-4C8E-AF8C-C4F0814378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E-4C8E-AF8C-C4F0814378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E-4C8E-AF8C-C4F0814378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2.5000000000000001E-3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E-4C8E-AF8C-C4F0814378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-3.4999240619817573E-2</c:v>
                </c:pt>
                <c:pt idx="48">
                  <c:v>-2.4809729507421913E-2</c:v>
                </c:pt>
                <c:pt idx="49">
                  <c:v>-2.3057686872711342E-2</c:v>
                </c:pt>
                <c:pt idx="50">
                  <c:v>-2.3057686872711342E-2</c:v>
                </c:pt>
                <c:pt idx="51">
                  <c:v>-2.2381459890893241E-2</c:v>
                </c:pt>
                <c:pt idx="52">
                  <c:v>-1.6572055365274008E-2</c:v>
                </c:pt>
                <c:pt idx="53">
                  <c:v>-1.6341523439654171E-2</c:v>
                </c:pt>
                <c:pt idx="54">
                  <c:v>-1.4435792854530421E-2</c:v>
                </c:pt>
                <c:pt idx="55">
                  <c:v>-1.4435792854530421E-2</c:v>
                </c:pt>
                <c:pt idx="56">
                  <c:v>-1.3052601300811539E-2</c:v>
                </c:pt>
                <c:pt idx="57">
                  <c:v>-1.2668381424778524E-2</c:v>
                </c:pt>
                <c:pt idx="58">
                  <c:v>-1.0578225299158917E-2</c:v>
                </c:pt>
                <c:pt idx="59">
                  <c:v>-4.4307072826305915E-3</c:v>
                </c:pt>
                <c:pt idx="60">
                  <c:v>-2.2944447718870331E-3</c:v>
                </c:pt>
                <c:pt idx="61">
                  <c:v>1.0938087758690151E-2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E-4C8E-AF8C-C4F08143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192"/>
        <c:axId val="1"/>
      </c:scatterChart>
      <c:valAx>
        <c:axId val="101810192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65576592082615"/>
          <c:y val="0.91950464396284826"/>
          <c:w val="0.69879518072289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9526</xdr:rowOff>
    </xdr:from>
    <xdr:to>
      <xdr:col>17</xdr:col>
      <xdr:colOff>238125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40C3F1C-DE31-4833-E2D0-D97919B6A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504826</xdr:colOff>
      <xdr:row>0</xdr:row>
      <xdr:rowOff>0</xdr:rowOff>
    </xdr:from>
    <xdr:to>
      <xdr:col>27</xdr:col>
      <xdr:colOff>9526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C689D22-B0B0-36C5-D226-491FB861E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67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A65" sqref="A65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53</v>
      </c>
    </row>
    <row r="2" spans="1:6" ht="12.95" customHeight="1">
      <c r="A2" t="s">
        <v>25</v>
      </c>
      <c r="B2" s="9" t="s">
        <v>51</v>
      </c>
    </row>
    <row r="3" spans="1:6" ht="12.95" customHeight="1"/>
    <row r="4" spans="1:6" ht="12.95" customHeight="1" thickTop="1" thickBot="1">
      <c r="A4" s="6" t="s">
        <v>1</v>
      </c>
      <c r="C4" s="3">
        <v>28409.495999999999</v>
      </c>
      <c r="D4" s="4">
        <v>2.6913239999999998</v>
      </c>
    </row>
    <row r="5" spans="1:6" ht="12.95" customHeight="1" thickTop="1">
      <c r="A5" s="10" t="s">
        <v>57</v>
      </c>
      <c r="B5" s="11"/>
      <c r="C5" s="12">
        <v>-9.5</v>
      </c>
      <c r="D5" s="11" t="s">
        <v>58</v>
      </c>
    </row>
    <row r="6" spans="1:6" ht="12.95" customHeight="1">
      <c r="A6" s="6" t="s">
        <v>2</v>
      </c>
    </row>
    <row r="7" spans="1:6" ht="12.95" customHeight="1">
      <c r="A7" t="s">
        <v>3</v>
      </c>
      <c r="C7">
        <v>28409.495999999999</v>
      </c>
    </row>
    <row r="8" spans="1:6" ht="12.95" customHeight="1">
      <c r="A8" t="s">
        <v>4</v>
      </c>
      <c r="C8">
        <v>2.6913239999999998</v>
      </c>
    </row>
    <row r="9" spans="1:6" ht="12.95" customHeight="1">
      <c r="A9" s="26" t="s">
        <v>62</v>
      </c>
      <c r="B9" s="27">
        <v>69</v>
      </c>
      <c r="C9" s="15" t="str">
        <f>"F"&amp;B9</f>
        <v>F69</v>
      </c>
      <c r="D9" s="16" t="str">
        <f>"G"&amp;B9</f>
        <v>G69</v>
      </c>
    </row>
    <row r="10" spans="1:6" ht="12.95" customHeight="1" thickBot="1">
      <c r="A10" s="11"/>
      <c r="B10" s="11"/>
      <c r="C10" s="5" t="s">
        <v>21</v>
      </c>
      <c r="D10" s="5" t="s">
        <v>22</v>
      </c>
      <c r="E10" s="11"/>
    </row>
    <row r="11" spans="1:6" ht="12.95" customHeight="1">
      <c r="A11" s="11" t="s">
        <v>17</v>
      </c>
      <c r="B11" s="11"/>
      <c r="C11" s="13">
        <f ca="1">INTERCEPT(INDIRECT($D$9):G992,INDIRECT($C$9):F992)</f>
        <v>-0.16933787807600223</v>
      </c>
      <c r="D11" s="14"/>
      <c r="E11" s="11"/>
    </row>
    <row r="12" spans="1:6" ht="12.95" customHeight="1">
      <c r="A12" s="11" t="s">
        <v>18</v>
      </c>
      <c r="B12" s="11"/>
      <c r="C12" s="13">
        <f ca="1">SLOPE(INDIRECT($D$9):G992,INDIRECT($C$9):F992)</f>
        <v>1.5368795041320748E-5</v>
      </c>
      <c r="D12" s="14"/>
      <c r="E12" s="11"/>
    </row>
    <row r="13" spans="1:6" ht="12.95" customHeight="1">
      <c r="A13" s="11" t="s">
        <v>20</v>
      </c>
      <c r="B13" s="11"/>
      <c r="C13" s="14" t="s">
        <v>15</v>
      </c>
    </row>
    <row r="14" spans="1:6" ht="12.95" customHeight="1">
      <c r="A14" s="11"/>
      <c r="B14" s="11"/>
      <c r="C14" s="11"/>
    </row>
    <row r="15" spans="1:6" ht="12.95" customHeight="1">
      <c r="A15" s="17" t="s">
        <v>19</v>
      </c>
      <c r="B15" s="11"/>
      <c r="C15" s="18">
        <f ca="1">(C7+C11)+(C8+C12)*INT(MAX(F21:F3533))</f>
        <v>59978.737458087759</v>
      </c>
      <c r="E15" s="19" t="s">
        <v>64</v>
      </c>
      <c r="F15" s="12">
        <v>1</v>
      </c>
    </row>
    <row r="16" spans="1:6" ht="12.95" customHeight="1">
      <c r="A16" s="21" t="s">
        <v>5</v>
      </c>
      <c r="B16" s="11"/>
      <c r="C16" s="22">
        <f ca="1">+C8+C12</f>
        <v>2.6913393687950413</v>
      </c>
      <c r="E16" s="19" t="s">
        <v>59</v>
      </c>
      <c r="F16" s="20">
        <f ca="1">NOW()+15018.5+$C$5/24</f>
        <v>60322.763501851849</v>
      </c>
    </row>
    <row r="17" spans="1:17" ht="12.95" customHeight="1" thickBot="1">
      <c r="A17" s="19" t="s">
        <v>52</v>
      </c>
      <c r="B17" s="11"/>
      <c r="C17" s="11">
        <f>COUNT(C21:C2191)</f>
        <v>62</v>
      </c>
      <c r="E17" s="19" t="s">
        <v>65</v>
      </c>
      <c r="F17" s="20">
        <f ca="1">ROUND(2*(F16-$C$7)/$C$8,0)/2+F15</f>
        <v>11859</v>
      </c>
    </row>
    <row r="18" spans="1:17" ht="12.95" customHeight="1" thickTop="1" thickBot="1">
      <c r="A18" s="21" t="s">
        <v>6</v>
      </c>
      <c r="B18" s="11"/>
      <c r="C18" s="24">
        <f ca="1">+C15</f>
        <v>59978.737458087759</v>
      </c>
      <c r="D18" s="25">
        <f ca="1">+C16</f>
        <v>2.6913393687950413</v>
      </c>
      <c r="E18" s="19" t="s">
        <v>60</v>
      </c>
      <c r="F18" s="16">
        <f ca="1">ROUND(2*(F16-$C$15)/$C$16,0)/2+F15</f>
        <v>129</v>
      </c>
    </row>
    <row r="19" spans="1:17" ht="12.95" customHeight="1" thickTop="1">
      <c r="E19" s="19" t="s">
        <v>61</v>
      </c>
      <c r="F19" s="23">
        <f ca="1">+$C$15+$C$16*F18-15018.5-$C$5/24</f>
        <v>45307.816069995657</v>
      </c>
    </row>
    <row r="20" spans="1:17" ht="12.95" customHeight="1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78</v>
      </c>
      <c r="I20" s="8" t="s">
        <v>81</v>
      </c>
      <c r="J20" s="8" t="s">
        <v>75</v>
      </c>
      <c r="K20" s="8" t="s">
        <v>73</v>
      </c>
      <c r="L20" s="8" t="s">
        <v>297</v>
      </c>
      <c r="M20" s="8" t="s">
        <v>298</v>
      </c>
      <c r="N20" s="8" t="s">
        <v>299</v>
      </c>
      <c r="O20" s="8" t="s">
        <v>24</v>
      </c>
      <c r="P20" s="7" t="s">
        <v>23</v>
      </c>
      <c r="Q20" s="5" t="s">
        <v>16</v>
      </c>
    </row>
    <row r="21" spans="1:17" ht="12.95" customHeight="1">
      <c r="A21" t="s">
        <v>13</v>
      </c>
      <c r="C21" s="28">
        <v>28409.495999999999</v>
      </c>
      <c r="D21" s="28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Q21" s="2">
        <f t="shared" ref="Q21:Q52" si="3">+C21-15018.5</f>
        <v>13390.995999999999</v>
      </c>
    </row>
    <row r="22" spans="1:17" ht="12.95" customHeight="1">
      <c r="A22" s="50" t="s">
        <v>88</v>
      </c>
      <c r="B22" s="51" t="s">
        <v>56</v>
      </c>
      <c r="C22" s="52">
        <v>28409.545999999998</v>
      </c>
      <c r="D22" s="52" t="s">
        <v>81</v>
      </c>
      <c r="E22" s="35">
        <f t="shared" si="0"/>
        <v>1.8578216520668787E-2</v>
      </c>
      <c r="F22">
        <f t="shared" si="1"/>
        <v>0</v>
      </c>
      <c r="G22">
        <f t="shared" si="2"/>
        <v>4.9999999999272404E-2</v>
      </c>
      <c r="I22">
        <f t="shared" ref="I22:I68" si="4">+G22</f>
        <v>4.9999999999272404E-2</v>
      </c>
      <c r="Q22" s="2">
        <f t="shared" si="3"/>
        <v>13391.045999999998</v>
      </c>
    </row>
    <row r="23" spans="1:17" ht="12.95" customHeight="1">
      <c r="A23" s="50" t="s">
        <v>88</v>
      </c>
      <c r="B23" s="51" t="s">
        <v>56</v>
      </c>
      <c r="C23" s="52">
        <v>28495.554</v>
      </c>
      <c r="D23" s="52" t="s">
        <v>81</v>
      </c>
      <c r="E23" s="35">
        <f t="shared" si="0"/>
        <v>31.976083147179942</v>
      </c>
      <c r="F23">
        <f t="shared" si="1"/>
        <v>32</v>
      </c>
      <c r="G23">
        <f t="shared" si="2"/>
        <v>-6.436799999937648E-2</v>
      </c>
      <c r="I23">
        <f t="shared" si="4"/>
        <v>-6.436799999937648E-2</v>
      </c>
      <c r="Q23" s="2">
        <f t="shared" si="3"/>
        <v>13477.054</v>
      </c>
    </row>
    <row r="24" spans="1:17" ht="12.95" customHeight="1">
      <c r="A24" s="50" t="s">
        <v>88</v>
      </c>
      <c r="B24" s="51" t="s">
        <v>56</v>
      </c>
      <c r="C24" s="52">
        <v>28783.589</v>
      </c>
      <c r="D24" s="52" t="s">
        <v>81</v>
      </c>
      <c r="E24" s="35">
        <f t="shared" si="0"/>
        <v>138.99961505935397</v>
      </c>
      <c r="F24">
        <f t="shared" si="1"/>
        <v>139</v>
      </c>
      <c r="G24">
        <f t="shared" si="2"/>
        <v>-1.0359999978390988E-3</v>
      </c>
      <c r="I24">
        <f t="shared" si="4"/>
        <v>-1.0359999978390988E-3</v>
      </c>
      <c r="Q24" s="2">
        <f t="shared" si="3"/>
        <v>13765.089</v>
      </c>
    </row>
    <row r="25" spans="1:17" ht="12.95" customHeight="1">
      <c r="A25" s="50" t="s">
        <v>88</v>
      </c>
      <c r="B25" s="51" t="s">
        <v>56</v>
      </c>
      <c r="C25" s="52">
        <v>29168.504000000001</v>
      </c>
      <c r="D25" s="52" t="s">
        <v>81</v>
      </c>
      <c r="E25" s="35">
        <f t="shared" si="0"/>
        <v>282.02029930250006</v>
      </c>
      <c r="F25">
        <f t="shared" si="1"/>
        <v>282</v>
      </c>
      <c r="G25">
        <f t="shared" si="2"/>
        <v>5.4632000003039138E-2</v>
      </c>
      <c r="I25">
        <f t="shared" si="4"/>
        <v>5.4632000003039138E-2</v>
      </c>
      <c r="Q25" s="2">
        <f t="shared" si="3"/>
        <v>14150.004000000001</v>
      </c>
    </row>
    <row r="26" spans="1:17" ht="12.95" customHeight="1">
      <c r="A26" s="50" t="s">
        <v>88</v>
      </c>
      <c r="B26" s="51" t="s">
        <v>56</v>
      </c>
      <c r="C26" s="52">
        <v>30258.528999999999</v>
      </c>
      <c r="D26" s="52" t="s">
        <v>81</v>
      </c>
      <c r="E26" s="35">
        <f t="shared" si="0"/>
        <v>687.03470856723288</v>
      </c>
      <c r="F26">
        <f t="shared" si="1"/>
        <v>687</v>
      </c>
      <c r="G26">
        <f t="shared" si="2"/>
        <v>9.3411999998352258E-2</v>
      </c>
      <c r="I26">
        <f t="shared" si="4"/>
        <v>9.3411999998352258E-2</v>
      </c>
      <c r="Q26" s="2">
        <f t="shared" si="3"/>
        <v>15240.028999999999</v>
      </c>
    </row>
    <row r="27" spans="1:17" ht="12.95" customHeight="1">
      <c r="A27" s="50" t="s">
        <v>88</v>
      </c>
      <c r="B27" s="51" t="s">
        <v>56</v>
      </c>
      <c r="C27" s="52">
        <v>30998.496999999999</v>
      </c>
      <c r="D27" s="52" t="s">
        <v>81</v>
      </c>
      <c r="E27" s="35">
        <f t="shared" si="0"/>
        <v>961.98042301855901</v>
      </c>
      <c r="F27">
        <f t="shared" si="1"/>
        <v>962</v>
      </c>
      <c r="G27">
        <f t="shared" si="2"/>
        <v>-5.2687999999761814E-2</v>
      </c>
      <c r="I27">
        <f t="shared" si="4"/>
        <v>-5.2687999999761814E-2</v>
      </c>
      <c r="Q27" s="2">
        <f t="shared" si="3"/>
        <v>15979.996999999999</v>
      </c>
    </row>
    <row r="28" spans="1:17" ht="12.95" customHeight="1">
      <c r="A28" s="50" t="s">
        <v>88</v>
      </c>
      <c r="B28" s="51" t="s">
        <v>56</v>
      </c>
      <c r="C28" s="52">
        <v>31329.572</v>
      </c>
      <c r="D28" s="52" t="s">
        <v>81</v>
      </c>
      <c r="E28" s="35">
        <f t="shared" si="0"/>
        <v>1084.9960837119579</v>
      </c>
      <c r="F28">
        <f t="shared" si="1"/>
        <v>1085</v>
      </c>
      <c r="G28">
        <f t="shared" si="2"/>
        <v>-1.0539999999309657E-2</v>
      </c>
      <c r="I28">
        <f t="shared" si="4"/>
        <v>-1.0539999999309657E-2</v>
      </c>
      <c r="Q28" s="2">
        <f t="shared" si="3"/>
        <v>16311.072</v>
      </c>
    </row>
    <row r="29" spans="1:17" ht="12.95" customHeight="1">
      <c r="A29" s="50" t="s">
        <v>88</v>
      </c>
      <c r="B29" s="51" t="s">
        <v>56</v>
      </c>
      <c r="C29" s="52">
        <v>32882.449000000001</v>
      </c>
      <c r="D29" s="52" t="s">
        <v>81</v>
      </c>
      <c r="E29" s="35">
        <f t="shared" si="0"/>
        <v>1661.989786439686</v>
      </c>
      <c r="F29">
        <f t="shared" si="1"/>
        <v>1662</v>
      </c>
      <c r="G29">
        <f t="shared" si="2"/>
        <v>-2.7487999999721069E-2</v>
      </c>
      <c r="I29">
        <f t="shared" si="4"/>
        <v>-2.7487999999721069E-2</v>
      </c>
      <c r="Q29" s="2">
        <f t="shared" si="3"/>
        <v>17863.949000000001</v>
      </c>
    </row>
    <row r="30" spans="1:17" ht="12.95" customHeight="1">
      <c r="A30" s="50" t="s">
        <v>88</v>
      </c>
      <c r="B30" s="51" t="s">
        <v>56</v>
      </c>
      <c r="C30" s="52">
        <v>33178.49</v>
      </c>
      <c r="D30" s="52" t="s">
        <v>81</v>
      </c>
      <c r="E30" s="35">
        <f t="shared" si="0"/>
        <v>1771.9880623811919</v>
      </c>
      <c r="F30">
        <f t="shared" si="1"/>
        <v>1772</v>
      </c>
      <c r="G30">
        <f t="shared" si="2"/>
        <v>-3.2127999998920131E-2</v>
      </c>
      <c r="I30">
        <f t="shared" si="4"/>
        <v>-3.2127999998920131E-2</v>
      </c>
      <c r="Q30" s="2">
        <f t="shared" si="3"/>
        <v>18159.989999999998</v>
      </c>
    </row>
    <row r="31" spans="1:17" ht="12.95" customHeight="1">
      <c r="A31" s="50" t="s">
        <v>88</v>
      </c>
      <c r="B31" s="51" t="s">
        <v>56</v>
      </c>
      <c r="C31" s="52">
        <v>33302.328000000001</v>
      </c>
      <c r="D31" s="52" t="s">
        <v>81</v>
      </c>
      <c r="E31" s="35">
        <f t="shared" si="0"/>
        <v>1818.0018459315945</v>
      </c>
      <c r="F31">
        <f t="shared" si="1"/>
        <v>1818</v>
      </c>
      <c r="G31">
        <f t="shared" si="2"/>
        <v>4.9680000010994263E-3</v>
      </c>
      <c r="I31">
        <f t="shared" si="4"/>
        <v>4.9680000010994263E-3</v>
      </c>
      <c r="Q31" s="2">
        <f t="shared" si="3"/>
        <v>18283.828000000001</v>
      </c>
    </row>
    <row r="32" spans="1:17" ht="12.95" customHeight="1">
      <c r="A32" s="50" t="s">
        <v>88</v>
      </c>
      <c r="B32" s="51" t="s">
        <v>56</v>
      </c>
      <c r="C32" s="52">
        <v>34392.328000000001</v>
      </c>
      <c r="D32" s="52" t="s">
        <v>81</v>
      </c>
      <c r="E32" s="35">
        <f t="shared" si="0"/>
        <v>2223.0069660880677</v>
      </c>
      <c r="F32">
        <f t="shared" si="1"/>
        <v>2223</v>
      </c>
      <c r="G32">
        <f t="shared" si="2"/>
        <v>1.8748000002233312E-2</v>
      </c>
      <c r="I32">
        <f t="shared" si="4"/>
        <v>1.8748000002233312E-2</v>
      </c>
      <c r="Q32" s="2">
        <f t="shared" si="3"/>
        <v>19373.828000000001</v>
      </c>
    </row>
    <row r="33" spans="1:31" ht="12.95" customHeight="1">
      <c r="A33" s="50" t="s">
        <v>88</v>
      </c>
      <c r="B33" s="51" t="s">
        <v>56</v>
      </c>
      <c r="C33" s="52">
        <v>34599.555</v>
      </c>
      <c r="D33" s="52" t="s">
        <v>81</v>
      </c>
      <c r="E33" s="35">
        <f t="shared" si="0"/>
        <v>2300.0051275877604</v>
      </c>
      <c r="F33">
        <f t="shared" si="1"/>
        <v>2300</v>
      </c>
      <c r="G33">
        <f t="shared" si="2"/>
        <v>1.3800000000628643E-2</v>
      </c>
      <c r="I33">
        <f t="shared" si="4"/>
        <v>1.3800000000628643E-2</v>
      </c>
      <c r="Q33" s="2">
        <f t="shared" si="3"/>
        <v>19581.055</v>
      </c>
    </row>
    <row r="34" spans="1:31" ht="12.95" customHeight="1">
      <c r="A34" s="50" t="s">
        <v>88</v>
      </c>
      <c r="B34" s="51" t="s">
        <v>56</v>
      </c>
      <c r="C34" s="52">
        <v>34607.546000000002</v>
      </c>
      <c r="D34" s="52" t="s">
        <v>81</v>
      </c>
      <c r="E34" s="35">
        <f t="shared" si="0"/>
        <v>2302.9742981521376</v>
      </c>
      <c r="F34">
        <f t="shared" si="1"/>
        <v>2303</v>
      </c>
      <c r="G34">
        <f t="shared" si="2"/>
        <v>-6.9171999995887745E-2</v>
      </c>
      <c r="I34">
        <f t="shared" si="4"/>
        <v>-6.9171999995887745E-2</v>
      </c>
      <c r="Q34" s="2">
        <f t="shared" si="3"/>
        <v>19589.046000000002</v>
      </c>
    </row>
    <row r="35" spans="1:31" ht="12.95" customHeight="1">
      <c r="A35" s="50" t="s">
        <v>88</v>
      </c>
      <c r="B35" s="51" t="s">
        <v>56</v>
      </c>
      <c r="C35" s="52">
        <v>34661.438000000002</v>
      </c>
      <c r="D35" s="52" t="s">
        <v>81</v>
      </c>
      <c r="E35" s="35">
        <f t="shared" si="0"/>
        <v>2322.9986430470663</v>
      </c>
      <c r="F35">
        <f t="shared" si="1"/>
        <v>2323</v>
      </c>
      <c r="G35">
        <f t="shared" si="2"/>
        <v>-3.651999999419786E-3</v>
      </c>
      <c r="I35">
        <f t="shared" si="4"/>
        <v>-3.651999999419786E-3</v>
      </c>
      <c r="Q35" s="2">
        <f t="shared" si="3"/>
        <v>19642.938000000002</v>
      </c>
    </row>
    <row r="36" spans="1:31" ht="12.95" customHeight="1">
      <c r="A36" s="50" t="s">
        <v>88</v>
      </c>
      <c r="B36" s="51" t="s">
        <v>56</v>
      </c>
      <c r="C36" s="52">
        <v>36160.538</v>
      </c>
      <c r="D36" s="52" t="s">
        <v>81</v>
      </c>
      <c r="E36" s="35">
        <f t="shared" si="0"/>
        <v>2880.010730777863</v>
      </c>
      <c r="F36">
        <f t="shared" si="1"/>
        <v>2880</v>
      </c>
      <c r="G36">
        <f t="shared" si="2"/>
        <v>2.8879999998025596E-2</v>
      </c>
      <c r="I36">
        <f t="shared" si="4"/>
        <v>2.8879999998025596E-2</v>
      </c>
      <c r="Q36" s="2">
        <f t="shared" si="3"/>
        <v>21142.038</v>
      </c>
    </row>
    <row r="37" spans="1:31" ht="12.95" customHeight="1">
      <c r="A37" s="50" t="s">
        <v>88</v>
      </c>
      <c r="B37" s="51" t="s">
        <v>56</v>
      </c>
      <c r="C37" s="52">
        <v>36249.307999999997</v>
      </c>
      <c r="D37" s="52" t="s">
        <v>81</v>
      </c>
      <c r="E37" s="35">
        <f t="shared" si="0"/>
        <v>2912.9944963891371</v>
      </c>
      <c r="F37">
        <f t="shared" si="1"/>
        <v>2913</v>
      </c>
      <c r="G37">
        <f t="shared" si="2"/>
        <v>-1.481200000125682E-2</v>
      </c>
      <c r="I37">
        <f t="shared" si="4"/>
        <v>-1.481200000125682E-2</v>
      </c>
      <c r="Q37" s="2">
        <f t="shared" si="3"/>
        <v>21230.807999999997</v>
      </c>
    </row>
    <row r="38" spans="1:31" ht="12.95" customHeight="1">
      <c r="A38" s="50" t="s">
        <v>88</v>
      </c>
      <c r="B38" s="51" t="s">
        <v>56</v>
      </c>
      <c r="C38" s="52">
        <v>36526.542999999998</v>
      </c>
      <c r="D38" s="52" t="s">
        <v>81</v>
      </c>
      <c r="E38" s="35">
        <f t="shared" si="0"/>
        <v>3016.0051335327889</v>
      </c>
      <c r="F38">
        <f t="shared" si="1"/>
        <v>3016</v>
      </c>
      <c r="G38">
        <f t="shared" si="2"/>
        <v>1.3815999998769257E-2</v>
      </c>
      <c r="I38">
        <f t="shared" si="4"/>
        <v>1.3815999998769257E-2</v>
      </c>
      <c r="Q38" s="2">
        <f t="shared" si="3"/>
        <v>21508.042999999998</v>
      </c>
    </row>
    <row r="39" spans="1:31" ht="12.95" customHeight="1">
      <c r="A39" s="50" t="s">
        <v>88</v>
      </c>
      <c r="B39" s="51" t="s">
        <v>56</v>
      </c>
      <c r="C39" s="52">
        <v>36822.597000000002</v>
      </c>
      <c r="D39" s="52" t="s">
        <v>81</v>
      </c>
      <c r="E39" s="35">
        <f t="shared" si="0"/>
        <v>3126.0082398105924</v>
      </c>
      <c r="F39">
        <f t="shared" si="1"/>
        <v>3126</v>
      </c>
      <c r="G39">
        <f t="shared" si="2"/>
        <v>2.2176000005856622E-2</v>
      </c>
      <c r="I39">
        <f t="shared" si="4"/>
        <v>2.2176000005856622E-2</v>
      </c>
      <c r="Q39" s="2">
        <f t="shared" si="3"/>
        <v>21804.097000000002</v>
      </c>
    </row>
    <row r="40" spans="1:31" ht="12.95" customHeight="1">
      <c r="A40" s="50" t="s">
        <v>88</v>
      </c>
      <c r="B40" s="51" t="s">
        <v>56</v>
      </c>
      <c r="C40" s="52">
        <v>36849.517999999996</v>
      </c>
      <c r="D40" s="52" t="s">
        <v>81</v>
      </c>
      <c r="E40" s="35">
        <f t="shared" si="0"/>
        <v>3136.0111231497945</v>
      </c>
      <c r="F40">
        <f t="shared" si="1"/>
        <v>3136</v>
      </c>
      <c r="G40">
        <f t="shared" si="2"/>
        <v>2.9935999998997431E-2</v>
      </c>
      <c r="I40">
        <f t="shared" si="4"/>
        <v>2.9935999998997431E-2</v>
      </c>
      <c r="Q40" s="2">
        <f t="shared" si="3"/>
        <v>21831.017999999996</v>
      </c>
    </row>
    <row r="41" spans="1:31" ht="12.95" customHeight="1">
      <c r="A41" t="s">
        <v>27</v>
      </c>
      <c r="C41" s="29">
        <v>43432.468999999997</v>
      </c>
      <c r="D41" s="28"/>
      <c r="E41">
        <f t="shared" si="0"/>
        <v>5582.0009036444517</v>
      </c>
      <c r="F41">
        <f t="shared" si="1"/>
        <v>5582</v>
      </c>
      <c r="G41">
        <f t="shared" si="2"/>
        <v>2.4320000011357479E-3</v>
      </c>
      <c r="I41">
        <f t="shared" si="4"/>
        <v>2.4320000011357479E-3</v>
      </c>
      <c r="Q41" s="2">
        <f t="shared" si="3"/>
        <v>28413.968999999997</v>
      </c>
      <c r="AA41">
        <v>7</v>
      </c>
      <c r="AC41" t="s">
        <v>26</v>
      </c>
      <c r="AE41" t="s">
        <v>28</v>
      </c>
    </row>
    <row r="42" spans="1:31" ht="12.95" customHeight="1">
      <c r="A42" t="s">
        <v>30</v>
      </c>
      <c r="C42" s="29">
        <v>43903.317000000003</v>
      </c>
      <c r="D42" s="28"/>
      <c r="E42">
        <f t="shared" si="0"/>
        <v>5756.9512254934762</v>
      </c>
      <c r="F42">
        <f t="shared" si="1"/>
        <v>5757</v>
      </c>
      <c r="G42">
        <f t="shared" si="2"/>
        <v>-0.13126799999736249</v>
      </c>
      <c r="I42">
        <f t="shared" si="4"/>
        <v>-0.13126799999736249</v>
      </c>
      <c r="Q42" s="2">
        <f t="shared" si="3"/>
        <v>28884.817000000003</v>
      </c>
      <c r="AA42">
        <v>6</v>
      </c>
      <c r="AC42" t="s">
        <v>29</v>
      </c>
      <c r="AE42" t="s">
        <v>28</v>
      </c>
    </row>
    <row r="43" spans="1:31" ht="12.95" customHeight="1">
      <c r="A43" t="s">
        <v>31</v>
      </c>
      <c r="C43" s="29">
        <v>44164.387999999999</v>
      </c>
      <c r="D43" s="28"/>
      <c r="E43">
        <f t="shared" si="0"/>
        <v>5853.9558968002366</v>
      </c>
      <c r="F43">
        <f t="shared" si="1"/>
        <v>5854</v>
      </c>
      <c r="G43">
        <f t="shared" si="2"/>
        <v>-0.11869599999772618</v>
      </c>
      <c r="I43">
        <f t="shared" si="4"/>
        <v>-0.11869599999772618</v>
      </c>
      <c r="Q43" s="2">
        <f t="shared" si="3"/>
        <v>29145.887999999999</v>
      </c>
      <c r="AA43">
        <v>8</v>
      </c>
      <c r="AC43" t="s">
        <v>29</v>
      </c>
      <c r="AE43" t="s">
        <v>28</v>
      </c>
    </row>
    <row r="44" spans="1:31" ht="12.95" customHeight="1">
      <c r="A44" t="s">
        <v>32</v>
      </c>
      <c r="C44" s="29">
        <v>44581.533000000003</v>
      </c>
      <c r="D44" s="28"/>
      <c r="E44">
        <f t="shared" si="0"/>
        <v>6008.9520994127815</v>
      </c>
      <c r="F44">
        <f t="shared" si="1"/>
        <v>6009</v>
      </c>
      <c r="G44">
        <f t="shared" si="2"/>
        <v>-0.12891599999420578</v>
      </c>
      <c r="I44">
        <f t="shared" si="4"/>
        <v>-0.12891599999420578</v>
      </c>
      <c r="Q44" s="2">
        <f t="shared" si="3"/>
        <v>29563.033000000003</v>
      </c>
      <c r="AA44">
        <v>5</v>
      </c>
      <c r="AC44" t="s">
        <v>29</v>
      </c>
      <c r="AE44" t="s">
        <v>28</v>
      </c>
    </row>
    <row r="45" spans="1:31" ht="12.95" customHeight="1">
      <c r="A45" t="s">
        <v>33</v>
      </c>
      <c r="C45" s="29">
        <v>44842.565000000002</v>
      </c>
      <c r="D45" s="28"/>
      <c r="E45">
        <f t="shared" si="0"/>
        <v>6105.9422797106572</v>
      </c>
      <c r="F45">
        <f t="shared" si="1"/>
        <v>6106</v>
      </c>
      <c r="G45">
        <f t="shared" si="2"/>
        <v>-0.15534399999887682</v>
      </c>
      <c r="I45">
        <f t="shared" si="4"/>
        <v>-0.15534399999887682</v>
      </c>
      <c r="Q45" s="2">
        <f t="shared" si="3"/>
        <v>29824.065000000002</v>
      </c>
      <c r="AA45">
        <v>6</v>
      </c>
      <c r="AC45" t="s">
        <v>29</v>
      </c>
      <c r="AE45" t="s">
        <v>28</v>
      </c>
    </row>
    <row r="46" spans="1:31" ht="12.95" customHeight="1">
      <c r="A46" t="s">
        <v>33</v>
      </c>
      <c r="C46" s="29">
        <v>44877.508999999998</v>
      </c>
      <c r="D46" s="28"/>
      <c r="E46">
        <f t="shared" si="0"/>
        <v>6118.9262236728091</v>
      </c>
      <c r="F46">
        <f t="shared" si="1"/>
        <v>6119</v>
      </c>
      <c r="G46">
        <f t="shared" si="2"/>
        <v>-0.19855599999573315</v>
      </c>
      <c r="I46">
        <f t="shared" si="4"/>
        <v>-0.19855599999573315</v>
      </c>
      <c r="Q46" s="2">
        <f t="shared" si="3"/>
        <v>29859.008999999998</v>
      </c>
      <c r="AA46">
        <v>6</v>
      </c>
      <c r="AC46" t="s">
        <v>29</v>
      </c>
      <c r="AE46" t="s">
        <v>28</v>
      </c>
    </row>
    <row r="47" spans="1:31" ht="12.95" customHeight="1">
      <c r="A47" t="s">
        <v>34</v>
      </c>
      <c r="C47" s="29">
        <v>44993.243999999999</v>
      </c>
      <c r="D47" s="28"/>
      <c r="E47">
        <f t="shared" si="0"/>
        <v>6161.9292214538273</v>
      </c>
      <c r="F47">
        <f t="shared" si="1"/>
        <v>6162</v>
      </c>
      <c r="G47">
        <f t="shared" si="2"/>
        <v>-0.19048800000018673</v>
      </c>
      <c r="I47">
        <f t="shared" si="4"/>
        <v>-0.19048800000018673</v>
      </c>
      <c r="Q47" s="2">
        <f t="shared" si="3"/>
        <v>29974.743999999999</v>
      </c>
      <c r="AA47">
        <v>7</v>
      </c>
      <c r="AC47" t="s">
        <v>29</v>
      </c>
      <c r="AE47" t="s">
        <v>28</v>
      </c>
    </row>
    <row r="48" spans="1:31" ht="12.95" customHeight="1">
      <c r="A48" t="s">
        <v>36</v>
      </c>
      <c r="C48" s="29">
        <v>45324.313999999998</v>
      </c>
      <c r="D48" s="28"/>
      <c r="E48">
        <f t="shared" si="0"/>
        <v>6284.9430243255738</v>
      </c>
      <c r="F48">
        <f t="shared" si="1"/>
        <v>6285</v>
      </c>
      <c r="G48">
        <f t="shared" si="2"/>
        <v>-0.15334000000439119</v>
      </c>
      <c r="I48">
        <f t="shared" si="4"/>
        <v>-0.15334000000439119</v>
      </c>
      <c r="Q48" s="2">
        <f t="shared" si="3"/>
        <v>30305.813999999998</v>
      </c>
      <c r="AA48">
        <v>15</v>
      </c>
      <c r="AC48" t="s">
        <v>35</v>
      </c>
      <c r="AE48" t="s">
        <v>28</v>
      </c>
    </row>
    <row r="49" spans="1:31" ht="12.95" customHeight="1">
      <c r="A49" t="s">
        <v>37</v>
      </c>
      <c r="C49" s="29">
        <v>45574.618999999999</v>
      </c>
      <c r="D49" s="28"/>
      <c r="E49">
        <f t="shared" si="0"/>
        <v>6377.9474340510469</v>
      </c>
      <c r="F49">
        <f t="shared" si="1"/>
        <v>6378</v>
      </c>
      <c r="G49">
        <f t="shared" si="2"/>
        <v>-0.14147199999570148</v>
      </c>
      <c r="I49">
        <f t="shared" si="4"/>
        <v>-0.14147199999570148</v>
      </c>
      <c r="Q49" s="2">
        <f t="shared" si="3"/>
        <v>30556.118999999999</v>
      </c>
      <c r="AA49">
        <v>8</v>
      </c>
      <c r="AC49" t="s">
        <v>29</v>
      </c>
      <c r="AE49" t="s">
        <v>28</v>
      </c>
    </row>
    <row r="50" spans="1:31" ht="12.95" customHeight="1">
      <c r="A50" t="s">
        <v>38</v>
      </c>
      <c r="C50" s="29">
        <v>45617.688000000002</v>
      </c>
      <c r="D50" s="28"/>
      <c r="E50">
        <f t="shared" si="0"/>
        <v>6393.9503381978548</v>
      </c>
      <c r="F50">
        <f t="shared" si="1"/>
        <v>6394</v>
      </c>
      <c r="G50">
        <f t="shared" si="2"/>
        <v>-0.13365599999815458</v>
      </c>
      <c r="I50">
        <f t="shared" si="4"/>
        <v>-0.13365599999815458</v>
      </c>
      <c r="Q50" s="2">
        <f t="shared" si="3"/>
        <v>30599.188000000002</v>
      </c>
      <c r="AA50">
        <v>5</v>
      </c>
      <c r="AC50" t="s">
        <v>29</v>
      </c>
      <c r="AE50" t="s">
        <v>28</v>
      </c>
    </row>
    <row r="51" spans="1:31" ht="12.95" customHeight="1">
      <c r="A51" t="s">
        <v>39</v>
      </c>
      <c r="C51" s="29">
        <v>45698.406999999999</v>
      </c>
      <c r="D51" s="28"/>
      <c r="E51">
        <f t="shared" si="0"/>
        <v>6423.942639384928</v>
      </c>
      <c r="F51">
        <f t="shared" si="1"/>
        <v>6424</v>
      </c>
      <c r="G51">
        <f t="shared" si="2"/>
        <v>-0.15437599999859231</v>
      </c>
      <c r="I51">
        <f t="shared" si="4"/>
        <v>-0.15437599999859231</v>
      </c>
      <c r="Q51" s="2">
        <f t="shared" si="3"/>
        <v>30679.906999999999</v>
      </c>
      <c r="AA51">
        <v>6</v>
      </c>
      <c r="AC51" t="s">
        <v>29</v>
      </c>
      <c r="AE51" t="s">
        <v>28</v>
      </c>
    </row>
    <row r="52" spans="1:31" ht="12.95" customHeight="1">
      <c r="A52" t="s">
        <v>39</v>
      </c>
      <c r="C52" s="29">
        <v>45725.321000000004</v>
      </c>
      <c r="D52" s="28"/>
      <c r="E52">
        <f t="shared" si="0"/>
        <v>6433.9429217738207</v>
      </c>
      <c r="F52">
        <f t="shared" si="1"/>
        <v>6434</v>
      </c>
      <c r="G52">
        <f t="shared" si="2"/>
        <v>-0.15361599999596365</v>
      </c>
      <c r="I52">
        <f t="shared" si="4"/>
        <v>-0.15361599999596365</v>
      </c>
      <c r="Q52" s="2">
        <f t="shared" si="3"/>
        <v>30706.821000000004</v>
      </c>
      <c r="AA52">
        <v>6</v>
      </c>
      <c r="AC52" t="s">
        <v>29</v>
      </c>
      <c r="AE52" t="s">
        <v>28</v>
      </c>
    </row>
    <row r="53" spans="1:31" ht="12.95" customHeight="1">
      <c r="A53" t="s">
        <v>40</v>
      </c>
      <c r="C53" s="29">
        <v>46029.373</v>
      </c>
      <c r="D53" s="28"/>
      <c r="E53">
        <f t="shared" ref="E53:E69" si="5">+(C53-C$7)/C$8</f>
        <v>6546.9177995663104</v>
      </c>
      <c r="F53">
        <f t="shared" ref="F53:F69" si="6">ROUND(2*E53,0)/2</f>
        <v>6547</v>
      </c>
      <c r="G53">
        <f t="shared" ref="G53:G69" si="7">+C53-(C$7+F53*C$8)</f>
        <v>-0.22122800000215648</v>
      </c>
      <c r="I53">
        <f t="shared" si="4"/>
        <v>-0.22122800000215648</v>
      </c>
      <c r="Q53" s="2">
        <f t="shared" ref="Q53:Q69" si="8">+C53-15018.5</f>
        <v>31010.873</v>
      </c>
      <c r="AA53">
        <v>7</v>
      </c>
      <c r="AC53" t="s">
        <v>35</v>
      </c>
      <c r="AE53" t="s">
        <v>28</v>
      </c>
    </row>
    <row r="54" spans="1:31" ht="12.95" customHeight="1">
      <c r="A54" t="s">
        <v>41</v>
      </c>
      <c r="C54" s="29">
        <v>46306.64</v>
      </c>
      <c r="D54" s="28"/>
      <c r="E54">
        <f t="shared" si="5"/>
        <v>6649.9403267685357</v>
      </c>
      <c r="F54">
        <f t="shared" si="6"/>
        <v>6650</v>
      </c>
      <c r="G54">
        <f t="shared" si="7"/>
        <v>-0.1606000000028871</v>
      </c>
      <c r="I54">
        <f t="shared" si="4"/>
        <v>-0.1606000000028871</v>
      </c>
      <c r="Q54" s="2">
        <f t="shared" si="8"/>
        <v>31288.14</v>
      </c>
      <c r="AA54">
        <v>5</v>
      </c>
      <c r="AC54" t="s">
        <v>29</v>
      </c>
      <c r="AE54" t="s">
        <v>28</v>
      </c>
    </row>
    <row r="55" spans="1:31" ht="12.95" customHeight="1">
      <c r="A55" t="s">
        <v>43</v>
      </c>
      <c r="C55" s="29">
        <v>47111.358999999997</v>
      </c>
      <c r="D55" s="28"/>
      <c r="E55">
        <f t="shared" si="5"/>
        <v>6948.9452031788069</v>
      </c>
      <c r="F55">
        <f t="shared" si="6"/>
        <v>6949</v>
      </c>
      <c r="G55">
        <f t="shared" si="7"/>
        <v>-0.14747599999827798</v>
      </c>
      <c r="I55">
        <f t="shared" si="4"/>
        <v>-0.14747599999827798</v>
      </c>
      <c r="Q55" s="2">
        <f t="shared" si="8"/>
        <v>32092.858999999997</v>
      </c>
      <c r="AA55">
        <v>8</v>
      </c>
      <c r="AC55" t="s">
        <v>42</v>
      </c>
      <c r="AE55" t="s">
        <v>28</v>
      </c>
    </row>
    <row r="56" spans="1:31" ht="12.95" customHeight="1">
      <c r="A56" t="s">
        <v>44</v>
      </c>
      <c r="C56" s="29">
        <v>47477.332999999999</v>
      </c>
      <c r="D56" s="28"/>
      <c r="E56">
        <f t="shared" si="5"/>
        <v>7084.9280874394908</v>
      </c>
      <c r="F56">
        <f t="shared" si="6"/>
        <v>7085</v>
      </c>
      <c r="G56">
        <f t="shared" si="7"/>
        <v>-0.19354000000021188</v>
      </c>
      <c r="I56">
        <f t="shared" si="4"/>
        <v>-0.19354000000021188</v>
      </c>
      <c r="Q56" s="2">
        <f t="shared" si="8"/>
        <v>32458.832999999999</v>
      </c>
      <c r="AA56">
        <v>7</v>
      </c>
      <c r="AC56" t="s">
        <v>42</v>
      </c>
      <c r="AE56" t="s">
        <v>28</v>
      </c>
    </row>
    <row r="57" spans="1:31" ht="12.95" customHeight="1">
      <c r="A57" t="s">
        <v>45</v>
      </c>
      <c r="C57" s="29">
        <v>47555.341999999997</v>
      </c>
      <c r="D57" s="28"/>
      <c r="E57">
        <f t="shared" si="5"/>
        <v>7113.9134492911289</v>
      </c>
      <c r="F57">
        <f t="shared" si="6"/>
        <v>7114</v>
      </c>
      <c r="G57">
        <f t="shared" si="7"/>
        <v>-0.23293600000033621</v>
      </c>
      <c r="I57">
        <f t="shared" si="4"/>
        <v>-0.23293600000033621</v>
      </c>
      <c r="Q57" s="2">
        <f t="shared" si="8"/>
        <v>32536.841999999997</v>
      </c>
      <c r="AA57">
        <v>8</v>
      </c>
      <c r="AC57" t="s">
        <v>42</v>
      </c>
      <c r="AE57" t="s">
        <v>28</v>
      </c>
    </row>
    <row r="58" spans="1:31" ht="12.95" customHeight="1">
      <c r="A58" s="50" t="s">
        <v>209</v>
      </c>
      <c r="B58" s="51" t="s">
        <v>56</v>
      </c>
      <c r="C58" s="52">
        <v>47886.519</v>
      </c>
      <c r="D58" s="52" t="s">
        <v>81</v>
      </c>
      <c r="E58" s="35">
        <f t="shared" si="5"/>
        <v>7236.9670095462316</v>
      </c>
      <c r="F58">
        <f t="shared" si="6"/>
        <v>7237</v>
      </c>
      <c r="G58">
        <f t="shared" si="7"/>
        <v>-8.8787999993655831E-2</v>
      </c>
      <c r="I58">
        <f t="shared" si="4"/>
        <v>-8.8787999993655831E-2</v>
      </c>
      <c r="Q58" s="2">
        <f t="shared" si="8"/>
        <v>32868.019</v>
      </c>
    </row>
    <row r="59" spans="1:31" ht="12.95" customHeight="1">
      <c r="A59" s="35" t="s">
        <v>47</v>
      </c>
      <c r="B59" s="35"/>
      <c r="C59" s="32">
        <v>48174.362000000001</v>
      </c>
      <c r="D59" s="32"/>
      <c r="E59" s="35">
        <f t="shared" si="5"/>
        <v>7343.9192011069654</v>
      </c>
      <c r="F59">
        <f t="shared" si="6"/>
        <v>7344</v>
      </c>
      <c r="G59">
        <f t="shared" si="7"/>
        <v>-0.21745599999849219</v>
      </c>
      <c r="I59">
        <f t="shared" si="4"/>
        <v>-0.21745599999849219</v>
      </c>
      <c r="Q59" s="2">
        <f t="shared" si="8"/>
        <v>33155.862000000001</v>
      </c>
      <c r="AA59">
        <v>11</v>
      </c>
      <c r="AC59" t="s">
        <v>46</v>
      </c>
      <c r="AE59" t="s">
        <v>28</v>
      </c>
    </row>
    <row r="60" spans="1:31" ht="12.95" customHeight="1">
      <c r="A60" s="35" t="s">
        <v>47</v>
      </c>
      <c r="B60" s="35"/>
      <c r="C60" s="32">
        <v>48190.642999999996</v>
      </c>
      <c r="D60" s="32"/>
      <c r="E60" s="35">
        <f t="shared" si="5"/>
        <v>7349.9686399705124</v>
      </c>
      <c r="F60">
        <f t="shared" si="6"/>
        <v>7350</v>
      </c>
      <c r="G60">
        <f t="shared" si="7"/>
        <v>-8.4399999999732245E-2</v>
      </c>
      <c r="I60">
        <f t="shared" si="4"/>
        <v>-8.4399999999732245E-2</v>
      </c>
      <c r="Q60" s="2">
        <f t="shared" si="8"/>
        <v>33172.142999999996</v>
      </c>
      <c r="AA60">
        <v>7</v>
      </c>
      <c r="AC60" t="s">
        <v>29</v>
      </c>
      <c r="AE60" t="s">
        <v>28</v>
      </c>
    </row>
    <row r="61" spans="1:31" ht="12.95" customHeight="1">
      <c r="A61" s="35" t="s">
        <v>48</v>
      </c>
      <c r="B61" s="35"/>
      <c r="C61" s="32">
        <v>48586.273000000001</v>
      </c>
      <c r="D61" s="32">
        <v>7.0000000000000001E-3</v>
      </c>
      <c r="E61" s="35">
        <f t="shared" si="5"/>
        <v>7496.9706360140972</v>
      </c>
      <c r="F61">
        <f t="shared" si="6"/>
        <v>7497</v>
      </c>
      <c r="G61">
        <f t="shared" si="7"/>
        <v>-7.902799999283161E-2</v>
      </c>
      <c r="I61">
        <f t="shared" si="4"/>
        <v>-7.902799999283161E-2</v>
      </c>
      <c r="Q61" s="2">
        <f t="shared" si="8"/>
        <v>33567.773000000001</v>
      </c>
      <c r="AA61">
        <v>8</v>
      </c>
      <c r="AC61" t="s">
        <v>46</v>
      </c>
      <c r="AE61" t="s">
        <v>28</v>
      </c>
    </row>
    <row r="62" spans="1:31" ht="12.95" customHeight="1">
      <c r="A62" s="35" t="s">
        <v>50</v>
      </c>
      <c r="B62" s="35"/>
      <c r="C62" s="32">
        <v>50050.385000000002</v>
      </c>
      <c r="D62" s="32">
        <v>4.0000000000000001E-3</v>
      </c>
      <c r="E62" s="35">
        <f t="shared" si="5"/>
        <v>8040.9824309522019</v>
      </c>
      <c r="F62">
        <f t="shared" si="6"/>
        <v>8041</v>
      </c>
      <c r="G62">
        <f t="shared" si="7"/>
        <v>-4.7283999992941972E-2</v>
      </c>
      <c r="I62">
        <f t="shared" si="4"/>
        <v>-4.7283999992941972E-2</v>
      </c>
      <c r="Q62" s="2">
        <f t="shared" si="8"/>
        <v>35031.885000000002</v>
      </c>
      <c r="AA62">
        <v>18</v>
      </c>
      <c r="AC62" t="s">
        <v>49</v>
      </c>
      <c r="AE62" t="s">
        <v>28</v>
      </c>
    </row>
    <row r="63" spans="1:31" ht="12.95" customHeight="1">
      <c r="A63" s="50" t="s">
        <v>230</v>
      </c>
      <c r="B63" s="51" t="s">
        <v>56</v>
      </c>
      <c r="C63" s="52">
        <v>51140.373</v>
      </c>
      <c r="D63" s="52" t="s">
        <v>81</v>
      </c>
      <c r="E63" s="35">
        <f t="shared" si="5"/>
        <v>8445.9830923367099</v>
      </c>
      <c r="F63">
        <f t="shared" si="6"/>
        <v>8446</v>
      </c>
      <c r="G63">
        <f t="shared" si="7"/>
        <v>-4.5504000001528766E-2</v>
      </c>
      <c r="I63">
        <f t="shared" si="4"/>
        <v>-4.5504000001528766E-2</v>
      </c>
      <c r="Q63" s="2">
        <f t="shared" si="8"/>
        <v>36121.873</v>
      </c>
    </row>
    <row r="64" spans="1:31" ht="12.95" customHeight="1">
      <c r="A64" s="50" t="s">
        <v>230</v>
      </c>
      <c r="B64" s="51" t="s">
        <v>56</v>
      </c>
      <c r="C64" s="52">
        <v>51525.243000000002</v>
      </c>
      <c r="D64" s="52" t="s">
        <v>81</v>
      </c>
      <c r="E64" s="35">
        <f t="shared" si="5"/>
        <v>8588.9870561849875</v>
      </c>
      <c r="F64">
        <f t="shared" si="6"/>
        <v>8589</v>
      </c>
      <c r="G64">
        <f t="shared" si="7"/>
        <v>-3.4835999991628341E-2</v>
      </c>
      <c r="I64">
        <f t="shared" si="4"/>
        <v>-3.4835999991628341E-2</v>
      </c>
      <c r="Q64" s="2">
        <f t="shared" si="8"/>
        <v>36506.743000000002</v>
      </c>
    </row>
    <row r="65" spans="1:17" ht="12.95" customHeight="1">
      <c r="A65" s="50" t="s">
        <v>237</v>
      </c>
      <c r="B65" s="51" t="s">
        <v>56</v>
      </c>
      <c r="C65" s="52">
        <v>51576.364999999998</v>
      </c>
      <c r="D65" s="52" t="s">
        <v>81</v>
      </c>
      <c r="E65" s="35">
        <f t="shared" si="5"/>
        <v>8607.9821678846547</v>
      </c>
      <c r="F65">
        <f t="shared" si="6"/>
        <v>8608</v>
      </c>
      <c r="G65">
        <f t="shared" si="7"/>
        <v>-4.7991999999794643E-2</v>
      </c>
      <c r="I65">
        <f t="shared" si="4"/>
        <v>-4.7991999999794643E-2</v>
      </c>
      <c r="Q65" s="2">
        <f t="shared" si="8"/>
        <v>36557.864999999998</v>
      </c>
    </row>
    <row r="66" spans="1:17" ht="12.95" customHeight="1">
      <c r="A66" s="50" t="s">
        <v>241</v>
      </c>
      <c r="B66" s="51" t="s">
        <v>56</v>
      </c>
      <c r="C66" s="52">
        <v>51810.502</v>
      </c>
      <c r="D66" s="52" t="s">
        <v>81</v>
      </c>
      <c r="E66" s="35">
        <f t="shared" si="5"/>
        <v>8694.979125515918</v>
      </c>
      <c r="F66">
        <f t="shared" si="6"/>
        <v>8695</v>
      </c>
      <c r="G66">
        <f t="shared" si="7"/>
        <v>-5.6179999992309604E-2</v>
      </c>
      <c r="I66">
        <f t="shared" si="4"/>
        <v>-5.6179999992309604E-2</v>
      </c>
      <c r="Q66" s="2">
        <f t="shared" si="8"/>
        <v>36792.002</v>
      </c>
    </row>
    <row r="67" spans="1:17" ht="12.95" customHeight="1">
      <c r="A67" s="50" t="s">
        <v>248</v>
      </c>
      <c r="B67" s="51" t="s">
        <v>56</v>
      </c>
      <c r="C67" s="52">
        <v>51810.505700000002</v>
      </c>
      <c r="D67" s="52" t="s">
        <v>81</v>
      </c>
      <c r="E67" s="35">
        <f t="shared" si="5"/>
        <v>8694.9805003039419</v>
      </c>
      <c r="F67">
        <f t="shared" si="6"/>
        <v>8695</v>
      </c>
      <c r="G67">
        <f t="shared" si="7"/>
        <v>-5.2479999991192017E-2</v>
      </c>
      <c r="I67">
        <f t="shared" si="4"/>
        <v>-5.2479999991192017E-2</v>
      </c>
      <c r="Q67" s="2">
        <f t="shared" si="8"/>
        <v>36792.005700000002</v>
      </c>
    </row>
    <row r="68" spans="1:17" ht="12.95" customHeight="1">
      <c r="A68" s="50" t="s">
        <v>241</v>
      </c>
      <c r="B68" s="51" t="s">
        <v>56</v>
      </c>
      <c r="C68" s="52">
        <v>51934.302000000003</v>
      </c>
      <c r="D68" s="52" t="s">
        <v>81</v>
      </c>
      <c r="E68" s="35">
        <f t="shared" si="5"/>
        <v>8740.978789621764</v>
      </c>
      <c r="F68">
        <f t="shared" si="6"/>
        <v>8741</v>
      </c>
      <c r="G68">
        <f t="shared" si="7"/>
        <v>-5.7083999992755707E-2</v>
      </c>
      <c r="I68">
        <f t="shared" si="4"/>
        <v>-5.7083999992755707E-2</v>
      </c>
      <c r="O68">
        <f t="shared" ref="O68:O81" ca="1" si="9">+C$11+C$12*F68</f>
        <v>-3.4999240619817573E-2</v>
      </c>
      <c r="Q68" s="2">
        <f t="shared" si="8"/>
        <v>36915.802000000003</v>
      </c>
    </row>
    <row r="69" spans="1:17" ht="12.95" customHeight="1">
      <c r="A69" s="36" t="s">
        <v>54</v>
      </c>
      <c r="B69" s="35"/>
      <c r="C69" s="32">
        <v>53718.685899999997</v>
      </c>
      <c r="D69" s="32">
        <v>1E-4</v>
      </c>
      <c r="E69" s="35">
        <f t="shared" si="5"/>
        <v>9403.9921986353183</v>
      </c>
      <c r="F69">
        <f t="shared" si="6"/>
        <v>9404</v>
      </c>
      <c r="G69">
        <f t="shared" si="7"/>
        <v>-2.0995999999286141E-2</v>
      </c>
      <c r="K69">
        <f t="shared" ref="K69:K79" si="10">+G69</f>
        <v>-2.0995999999286141E-2</v>
      </c>
      <c r="O69">
        <f t="shared" ca="1" si="9"/>
        <v>-2.4809729507421913E-2</v>
      </c>
      <c r="Q69" s="2">
        <f t="shared" si="8"/>
        <v>38700.185899999997</v>
      </c>
    </row>
    <row r="70" spans="1:17" ht="12.95" customHeight="1">
      <c r="A70" s="50" t="s">
        <v>263</v>
      </c>
      <c r="B70" s="51" t="s">
        <v>56</v>
      </c>
      <c r="C70" s="52">
        <v>54025.499799999998</v>
      </c>
      <c r="D70" s="52" t="s">
        <v>81</v>
      </c>
      <c r="E70" s="35">
        <f t="shared" ref="E70:E81" si="11">+(C70-C$7)/C$8</f>
        <v>9517.9932999519933</v>
      </c>
      <c r="F70">
        <f t="shared" ref="F70:F81" si="12">ROUND(2*E70,0)/2</f>
        <v>9518</v>
      </c>
      <c r="G70">
        <f t="shared" ref="G70:G81" si="13">+C70-(C$7+F70*C$8)</f>
        <v>-1.8031999999948312E-2</v>
      </c>
      <c r="K70">
        <f t="shared" si="10"/>
        <v>-1.8031999999948312E-2</v>
      </c>
      <c r="O70">
        <f t="shared" ca="1" si="9"/>
        <v>-2.3057686872711342E-2</v>
      </c>
      <c r="Q70" s="2">
        <f t="shared" ref="Q70:Q81" si="14">+C70-15018.5</f>
        <v>39006.999799999998</v>
      </c>
    </row>
    <row r="71" spans="1:17" ht="12.95" customHeight="1">
      <c r="A71" s="30" t="s">
        <v>55</v>
      </c>
      <c r="B71" s="31" t="s">
        <v>56</v>
      </c>
      <c r="C71" s="32">
        <v>54025.499889999999</v>
      </c>
      <c r="D71" s="32">
        <v>1E-4</v>
      </c>
      <c r="E71" s="35">
        <f t="shared" si="11"/>
        <v>9517.9933333927838</v>
      </c>
      <c r="F71">
        <f t="shared" si="12"/>
        <v>9518</v>
      </c>
      <c r="G71">
        <f t="shared" si="13"/>
        <v>-1.7941999998583924E-2</v>
      </c>
      <c r="K71">
        <f t="shared" si="10"/>
        <v>-1.7941999998583924E-2</v>
      </c>
      <c r="O71">
        <f t="shared" ca="1" si="9"/>
        <v>-2.3057686872711342E-2</v>
      </c>
      <c r="Q71" s="2">
        <f t="shared" si="14"/>
        <v>39006.999889999999</v>
      </c>
    </row>
    <row r="72" spans="1:17" ht="12.95" customHeight="1">
      <c r="A72" s="50" t="s">
        <v>269</v>
      </c>
      <c r="B72" s="51" t="s">
        <v>56</v>
      </c>
      <c r="C72" s="52">
        <v>54143.917800000003</v>
      </c>
      <c r="D72" s="52" t="s">
        <v>81</v>
      </c>
      <c r="E72" s="35">
        <f t="shared" si="11"/>
        <v>9561.9932048315277</v>
      </c>
      <c r="F72">
        <f t="shared" si="12"/>
        <v>9562</v>
      </c>
      <c r="G72">
        <f t="shared" si="13"/>
        <v>-1.8287999999301974E-2</v>
      </c>
      <c r="K72">
        <f t="shared" si="10"/>
        <v>-1.8287999999301974E-2</v>
      </c>
      <c r="O72">
        <f t="shared" ca="1" si="9"/>
        <v>-2.2381459890893241E-2</v>
      </c>
      <c r="Q72" s="2">
        <f t="shared" si="14"/>
        <v>39125.417800000003</v>
      </c>
    </row>
    <row r="73" spans="1:17" ht="12.95" customHeight="1">
      <c r="A73" s="33" t="s">
        <v>67</v>
      </c>
      <c r="B73" s="34" t="s">
        <v>56</v>
      </c>
      <c r="C73" s="33">
        <v>55161.237569999998</v>
      </c>
      <c r="D73" s="33">
        <v>1.6800000000000001E-3</v>
      </c>
      <c r="E73" s="35">
        <f t="shared" si="11"/>
        <v>9939.9929439933658</v>
      </c>
      <c r="F73">
        <f t="shared" si="12"/>
        <v>9940</v>
      </c>
      <c r="G73">
        <f t="shared" si="13"/>
        <v>-1.8989999996847473E-2</v>
      </c>
      <c r="K73">
        <f t="shared" si="10"/>
        <v>-1.8989999996847473E-2</v>
      </c>
      <c r="O73">
        <f t="shared" ca="1" si="9"/>
        <v>-1.6572055365274008E-2</v>
      </c>
      <c r="Q73" s="2">
        <f t="shared" si="14"/>
        <v>40142.737569999998</v>
      </c>
    </row>
    <row r="74" spans="1:17" ht="12.95" customHeight="1">
      <c r="A74" s="33" t="s">
        <v>63</v>
      </c>
      <c r="B74" s="34" t="s">
        <v>56</v>
      </c>
      <c r="C74" s="33">
        <v>55201.607199999999</v>
      </c>
      <c r="D74" s="33">
        <v>5.0000000000000001E-4</v>
      </c>
      <c r="E74" s="35">
        <f t="shared" si="11"/>
        <v>9954.9928585335692</v>
      </c>
      <c r="F74">
        <f t="shared" si="12"/>
        <v>9955</v>
      </c>
      <c r="G74">
        <f t="shared" si="13"/>
        <v>-1.9220000001951121E-2</v>
      </c>
      <c r="K74">
        <f t="shared" si="10"/>
        <v>-1.9220000001951121E-2</v>
      </c>
      <c r="O74">
        <f t="shared" ca="1" si="9"/>
        <v>-1.6341523439654171E-2</v>
      </c>
      <c r="Q74" s="2">
        <f t="shared" si="14"/>
        <v>40183.107199999999</v>
      </c>
    </row>
    <row r="75" spans="1:17" ht="12.95" customHeight="1">
      <c r="A75" s="50" t="s">
        <v>283</v>
      </c>
      <c r="B75" s="51" t="s">
        <v>56</v>
      </c>
      <c r="C75" s="52">
        <v>55535.333500000001</v>
      </c>
      <c r="D75" s="52" t="s">
        <v>81</v>
      </c>
      <c r="E75" s="35">
        <f t="shared" si="11"/>
        <v>10078.993647736208</v>
      </c>
      <c r="F75">
        <f t="shared" si="12"/>
        <v>10079</v>
      </c>
      <c r="G75">
        <f t="shared" si="13"/>
        <v>-1.7095999995945022E-2</v>
      </c>
      <c r="K75">
        <f t="shared" si="10"/>
        <v>-1.7095999995945022E-2</v>
      </c>
      <c r="O75">
        <f t="shared" ca="1" si="9"/>
        <v>-1.4435792854530421E-2</v>
      </c>
      <c r="Q75" s="2">
        <f t="shared" si="14"/>
        <v>40516.833500000001</v>
      </c>
    </row>
    <row r="76" spans="1:17" ht="12.95" customHeight="1">
      <c r="A76" s="30" t="s">
        <v>66</v>
      </c>
      <c r="B76" s="31" t="s">
        <v>56</v>
      </c>
      <c r="C76" s="32">
        <v>55535.333509999997</v>
      </c>
      <c r="D76" s="32">
        <v>5.0000000000000001E-4</v>
      </c>
      <c r="E76" s="35">
        <f t="shared" si="11"/>
        <v>10078.99365145185</v>
      </c>
      <c r="F76">
        <f t="shared" si="12"/>
        <v>10079</v>
      </c>
      <c r="G76">
        <f t="shared" si="13"/>
        <v>-1.7085999999835622E-2</v>
      </c>
      <c r="K76">
        <f t="shared" si="10"/>
        <v>-1.7085999999835622E-2</v>
      </c>
      <c r="O76">
        <f t="shared" ca="1" si="9"/>
        <v>-1.4435792854530421E-2</v>
      </c>
      <c r="Q76" s="2">
        <f t="shared" si="14"/>
        <v>40516.833509999997</v>
      </c>
    </row>
    <row r="77" spans="1:17" ht="12.95" customHeight="1">
      <c r="A77" s="53" t="s">
        <v>70</v>
      </c>
      <c r="B77" s="54" t="s">
        <v>56</v>
      </c>
      <c r="C77" s="55">
        <v>55777.551850000003</v>
      </c>
      <c r="D77" s="55">
        <v>5.0000000000000001E-4</v>
      </c>
      <c r="E77" s="35">
        <f t="shared" si="11"/>
        <v>10168.993346769103</v>
      </c>
      <c r="F77">
        <f t="shared" si="12"/>
        <v>10169</v>
      </c>
      <c r="G77">
        <f t="shared" si="13"/>
        <v>-1.7905999993672594E-2</v>
      </c>
      <c r="K77">
        <f t="shared" si="10"/>
        <v>-1.7905999993672594E-2</v>
      </c>
      <c r="O77">
        <f t="shared" ca="1" si="9"/>
        <v>-1.3052601300811539E-2</v>
      </c>
      <c r="Q77" s="2">
        <f t="shared" si="14"/>
        <v>40759.051850000003</v>
      </c>
    </row>
    <row r="78" spans="1:17" ht="12.95" customHeight="1">
      <c r="A78" s="33" t="s">
        <v>68</v>
      </c>
      <c r="B78" s="34" t="s">
        <v>56</v>
      </c>
      <c r="C78" s="33">
        <v>55844.837699999996</v>
      </c>
      <c r="D78" s="33">
        <v>8.9999999999999998E-4</v>
      </c>
      <c r="E78" s="35">
        <f t="shared" si="11"/>
        <v>10193.994368571008</v>
      </c>
      <c r="F78">
        <f t="shared" si="12"/>
        <v>10194</v>
      </c>
      <c r="G78">
        <f t="shared" si="13"/>
        <v>-1.5156000001297798E-2</v>
      </c>
      <c r="K78">
        <f t="shared" si="10"/>
        <v>-1.5156000001297798E-2</v>
      </c>
      <c r="O78">
        <f t="shared" ca="1" si="9"/>
        <v>-1.2668381424778524E-2</v>
      </c>
      <c r="Q78" s="2">
        <f t="shared" si="14"/>
        <v>40826.337699999996</v>
      </c>
    </row>
    <row r="79" spans="1:17" ht="12.95" customHeight="1">
      <c r="A79" s="30" t="s">
        <v>69</v>
      </c>
      <c r="B79" s="31" t="s">
        <v>56</v>
      </c>
      <c r="C79" s="32">
        <v>56210.856899999999</v>
      </c>
      <c r="D79" s="32">
        <v>3.0000000000000003E-4</v>
      </c>
      <c r="E79" s="35">
        <f t="shared" si="11"/>
        <v>10329.994047539427</v>
      </c>
      <c r="F79">
        <f t="shared" si="12"/>
        <v>10330</v>
      </c>
      <c r="G79">
        <f t="shared" si="13"/>
        <v>-1.6019999995478429E-2</v>
      </c>
      <c r="K79">
        <f t="shared" si="10"/>
        <v>-1.6019999995478429E-2</v>
      </c>
      <c r="O79">
        <f t="shared" ca="1" si="9"/>
        <v>-1.0578225299158917E-2</v>
      </c>
      <c r="Q79" s="2">
        <f t="shared" si="14"/>
        <v>41192.356899999999</v>
      </c>
    </row>
    <row r="80" spans="1:17" ht="12.95" customHeight="1">
      <c r="A80" s="56" t="s">
        <v>0</v>
      </c>
      <c r="B80" s="57" t="s">
        <v>56</v>
      </c>
      <c r="C80" s="58">
        <v>57287.395400000001</v>
      </c>
      <c r="D80" s="64">
        <v>2.5000000000000001E-3</v>
      </c>
      <c r="E80" s="35">
        <f t="shared" si="11"/>
        <v>10729.99735446197</v>
      </c>
      <c r="F80">
        <f t="shared" si="12"/>
        <v>10730</v>
      </c>
      <c r="G80">
        <f t="shared" si="13"/>
        <v>-7.1199999947566539E-3</v>
      </c>
      <c r="I80">
        <f>+G80</f>
        <v>-7.1199999947566539E-3</v>
      </c>
      <c r="O80">
        <f t="shared" ca="1" si="9"/>
        <v>-4.4307072826305915E-3</v>
      </c>
      <c r="Q80" s="2">
        <f t="shared" si="14"/>
        <v>42268.895400000001</v>
      </c>
    </row>
    <row r="81" spans="1:17" ht="12.95" customHeight="1">
      <c r="A81" s="59" t="s">
        <v>300</v>
      </c>
      <c r="B81" s="60" t="s">
        <v>56</v>
      </c>
      <c r="C81" s="61">
        <v>57661.493949999996</v>
      </c>
      <c r="D81" s="61">
        <v>2.0000000000000001E-4</v>
      </c>
      <c r="E81" s="35">
        <f t="shared" si="11"/>
        <v>10868.999031703355</v>
      </c>
      <c r="F81">
        <f t="shared" si="12"/>
        <v>10869</v>
      </c>
      <c r="G81">
        <f t="shared" si="13"/>
        <v>-2.6060000018333085E-3</v>
      </c>
      <c r="K81">
        <f>+G81</f>
        <v>-2.6060000018333085E-3</v>
      </c>
      <c r="O81">
        <f t="shared" ca="1" si="9"/>
        <v>-2.2944447718870331E-3</v>
      </c>
      <c r="Q81" s="2">
        <f t="shared" si="14"/>
        <v>42642.993949999996</v>
      </c>
    </row>
    <row r="82" spans="1:17" ht="12.95" customHeight="1">
      <c r="A82" s="62" t="s">
        <v>301</v>
      </c>
      <c r="B82" s="63" t="s">
        <v>56</v>
      </c>
      <c r="C82" s="65">
        <v>59978.745799999997</v>
      </c>
      <c r="D82" s="66">
        <v>3.0000000000000001E-3</v>
      </c>
      <c r="E82" s="35">
        <f t="shared" ref="E82" si="15">+(C82-C$7)/C$8</f>
        <v>11730.00716376029</v>
      </c>
      <c r="F82">
        <f t="shared" ref="F82" si="16">ROUND(2*E82,0)/2</f>
        <v>11730</v>
      </c>
      <c r="G82">
        <f t="shared" ref="G82" si="17">+C82-(C$7+F82*C$8)</f>
        <v>1.9280000000435393E-2</v>
      </c>
      <c r="K82">
        <f>+G82</f>
        <v>1.9280000000435393E-2</v>
      </c>
      <c r="O82">
        <f t="shared" ref="O82" ca="1" si="18">+C$11+C$12*F82</f>
        <v>1.0938087758690151E-2</v>
      </c>
      <c r="Q82" s="2">
        <f t="shared" ref="Q82" si="19">+C82-15018.5</f>
        <v>44960.245799999997</v>
      </c>
    </row>
    <row r="83" spans="1:17" ht="12.95" customHeight="1">
      <c r="B83" s="14"/>
      <c r="C83" s="28"/>
      <c r="D83" s="28"/>
    </row>
    <row r="84" spans="1:17" ht="12.95" customHeight="1">
      <c r="B84" s="14"/>
      <c r="C84" s="28"/>
      <c r="D84" s="28"/>
    </row>
    <row r="85" spans="1:17" ht="12.95" customHeight="1">
      <c r="C85" s="28"/>
      <c r="D85" s="28"/>
    </row>
    <row r="86" spans="1:17" ht="12.95" customHeight="1">
      <c r="C86" s="28"/>
      <c r="D86" s="28"/>
    </row>
    <row r="87" spans="1:17" ht="12.95" customHeight="1">
      <c r="C87" s="28"/>
      <c r="D87" s="28"/>
    </row>
    <row r="88" spans="1:17" ht="12.95" customHeight="1">
      <c r="C88" s="28"/>
      <c r="D88" s="28"/>
    </row>
    <row r="89" spans="1:17" ht="12.95" customHeight="1">
      <c r="C89" s="28"/>
      <c r="D89" s="28"/>
    </row>
    <row r="90" spans="1:17" ht="12.95" customHeight="1">
      <c r="C90" s="28"/>
      <c r="D90" s="28"/>
    </row>
    <row r="91" spans="1:17" ht="12.95" customHeight="1">
      <c r="C91" s="28"/>
      <c r="D91" s="28"/>
    </row>
    <row r="92" spans="1:17" ht="12.95" customHeight="1">
      <c r="C92" s="28"/>
      <c r="D92" s="28"/>
    </row>
    <row r="93" spans="1:17" ht="12.95" customHeight="1">
      <c r="C93" s="28"/>
      <c r="D93" s="28"/>
    </row>
    <row r="94" spans="1:17" ht="12.95" customHeight="1">
      <c r="C94" s="28"/>
      <c r="D94" s="28"/>
    </row>
    <row r="95" spans="1:17" ht="12.95" customHeight="1">
      <c r="C95" s="28"/>
      <c r="D95" s="28"/>
    </row>
    <row r="96" spans="1:17" ht="12.95" customHeight="1">
      <c r="C96" s="28"/>
      <c r="D96" s="28"/>
    </row>
    <row r="97" spans="3:4" ht="12.95" customHeight="1">
      <c r="C97" s="28"/>
      <c r="D97" s="28"/>
    </row>
    <row r="98" spans="3:4" ht="12.95" customHeight="1">
      <c r="C98" s="28"/>
      <c r="D98" s="28"/>
    </row>
    <row r="99" spans="3:4" ht="12.95" customHeight="1">
      <c r="C99" s="28"/>
      <c r="D99" s="28"/>
    </row>
    <row r="100" spans="3:4" ht="12.95" customHeight="1">
      <c r="C100" s="28"/>
      <c r="D100" s="28"/>
    </row>
    <row r="101" spans="3:4" ht="12.95" customHeight="1">
      <c r="C101" s="28"/>
      <c r="D101" s="28"/>
    </row>
    <row r="102" spans="3:4" ht="12.95" customHeight="1">
      <c r="C102" s="28"/>
      <c r="D102" s="28"/>
    </row>
    <row r="103" spans="3:4" ht="12.95" customHeight="1">
      <c r="C103" s="28"/>
      <c r="D103" s="28"/>
    </row>
    <row r="104" spans="3:4" ht="12.95" customHeight="1">
      <c r="C104" s="28"/>
      <c r="D104" s="28"/>
    </row>
    <row r="105" spans="3:4" ht="12.95" customHeight="1">
      <c r="C105" s="28"/>
      <c r="D105" s="28"/>
    </row>
    <row r="106" spans="3:4" ht="12.95" customHeight="1">
      <c r="C106" s="28"/>
      <c r="D106" s="28"/>
    </row>
    <row r="107" spans="3:4" ht="12.95" customHeight="1">
      <c r="C107" s="28"/>
      <c r="D107" s="28"/>
    </row>
    <row r="108" spans="3:4" ht="12.95" customHeight="1">
      <c r="C108" s="28"/>
      <c r="D108" s="28"/>
    </row>
    <row r="109" spans="3:4" ht="12.95" customHeight="1">
      <c r="C109" s="28"/>
      <c r="D109" s="28"/>
    </row>
    <row r="110" spans="3:4" ht="12.95" customHeight="1">
      <c r="C110" s="28"/>
      <c r="D110" s="28"/>
    </row>
    <row r="111" spans="3:4" ht="12.95" customHeight="1">
      <c r="C111" s="28"/>
      <c r="D111" s="28"/>
    </row>
    <row r="112" spans="3:4" ht="12.95" customHeight="1">
      <c r="C112" s="28"/>
      <c r="D112" s="28"/>
    </row>
    <row r="113" spans="3:4" ht="12.95" customHeight="1">
      <c r="C113" s="28"/>
      <c r="D113" s="28"/>
    </row>
    <row r="114" spans="3:4" ht="12.95" customHeight="1">
      <c r="C114" s="28"/>
      <c r="D114" s="28"/>
    </row>
    <row r="115" spans="3:4" ht="12.95" customHeight="1">
      <c r="C115" s="28"/>
      <c r="D115" s="28"/>
    </row>
    <row r="116" spans="3:4" ht="12.95" customHeight="1">
      <c r="C116" s="28"/>
      <c r="D116" s="28"/>
    </row>
    <row r="117" spans="3:4" ht="12.95" customHeight="1">
      <c r="C117" s="28"/>
      <c r="D117" s="28"/>
    </row>
    <row r="118" spans="3:4" ht="12.95" customHeight="1">
      <c r="C118" s="28"/>
      <c r="D118" s="28"/>
    </row>
    <row r="119" spans="3:4" ht="12.95" customHeight="1">
      <c r="C119" s="28"/>
      <c r="D119" s="28"/>
    </row>
    <row r="120" spans="3:4" ht="12.95" customHeight="1">
      <c r="C120" s="28"/>
      <c r="D120" s="28"/>
    </row>
    <row r="121" spans="3:4" ht="12.95" customHeight="1">
      <c r="C121" s="28"/>
      <c r="D121" s="28"/>
    </row>
    <row r="122" spans="3:4" ht="12.95" customHeight="1">
      <c r="C122" s="28"/>
      <c r="D122" s="28"/>
    </row>
    <row r="123" spans="3:4" ht="12.95" customHeight="1">
      <c r="C123" s="28"/>
      <c r="D123" s="28"/>
    </row>
    <row r="124" spans="3:4" ht="12.95" customHeight="1">
      <c r="C124" s="28"/>
      <c r="D124" s="28"/>
    </row>
    <row r="125" spans="3:4" ht="12.95" customHeight="1">
      <c r="C125" s="28"/>
      <c r="D125" s="28"/>
    </row>
    <row r="126" spans="3:4" ht="12.95" customHeight="1">
      <c r="C126" s="28"/>
      <c r="D126" s="28"/>
    </row>
    <row r="127" spans="3:4" ht="12.95" customHeight="1">
      <c r="C127" s="28"/>
      <c r="D127" s="28"/>
    </row>
    <row r="128" spans="3:4" ht="12.95" customHeight="1">
      <c r="C128" s="28"/>
      <c r="D128" s="28"/>
    </row>
    <row r="129" spans="3:4" ht="12.95" customHeight="1">
      <c r="C129" s="28"/>
      <c r="D129" s="28"/>
    </row>
    <row r="130" spans="3:4" ht="12.95" customHeight="1">
      <c r="C130" s="28"/>
      <c r="D130" s="28"/>
    </row>
    <row r="131" spans="3:4" ht="12.95" customHeight="1">
      <c r="C131" s="28"/>
      <c r="D131" s="28"/>
    </row>
    <row r="132" spans="3:4" ht="12.95" customHeight="1">
      <c r="C132" s="28"/>
      <c r="D132" s="28"/>
    </row>
    <row r="133" spans="3:4" ht="12.95" customHeight="1">
      <c r="C133" s="28"/>
      <c r="D133" s="28"/>
    </row>
    <row r="134" spans="3:4" ht="12.95" customHeight="1">
      <c r="C134" s="28"/>
      <c r="D134" s="28"/>
    </row>
    <row r="135" spans="3:4" ht="12.95" customHeight="1">
      <c r="C135" s="28"/>
      <c r="D135" s="28"/>
    </row>
    <row r="136" spans="3:4" ht="12.95" customHeight="1">
      <c r="C136" s="28"/>
      <c r="D136" s="28"/>
    </row>
    <row r="137" spans="3:4" ht="12.95" customHeight="1">
      <c r="C137" s="28"/>
      <c r="D137" s="28"/>
    </row>
    <row r="138" spans="3:4" ht="12.95" customHeight="1">
      <c r="C138" s="28"/>
      <c r="D138" s="28"/>
    </row>
    <row r="139" spans="3:4" ht="12.95" customHeight="1">
      <c r="C139" s="28"/>
      <c r="D139" s="28"/>
    </row>
    <row r="140" spans="3:4" ht="12.95" customHeight="1">
      <c r="C140" s="28"/>
      <c r="D140" s="28"/>
    </row>
    <row r="141" spans="3:4" ht="12.95" customHeight="1">
      <c r="C141" s="28"/>
      <c r="D141" s="28"/>
    </row>
    <row r="142" spans="3:4" ht="12.95" customHeight="1">
      <c r="C142" s="28"/>
      <c r="D142" s="28"/>
    </row>
    <row r="143" spans="3:4" ht="12.95" customHeight="1">
      <c r="C143" s="28"/>
      <c r="D143" s="28"/>
    </row>
    <row r="144" spans="3:4" ht="12.95" customHeight="1">
      <c r="C144" s="28"/>
      <c r="D144" s="28"/>
    </row>
    <row r="145" spans="3:4" ht="12.95" customHeight="1">
      <c r="C145" s="28"/>
      <c r="D145" s="28"/>
    </row>
    <row r="146" spans="3:4" ht="12.95" customHeight="1">
      <c r="C146" s="28"/>
      <c r="D146" s="28"/>
    </row>
    <row r="147" spans="3:4" ht="12.95" customHeight="1">
      <c r="C147" s="28"/>
      <c r="D147" s="28"/>
    </row>
    <row r="148" spans="3:4" ht="12.95" customHeight="1">
      <c r="C148" s="28"/>
      <c r="D148" s="28"/>
    </row>
    <row r="149" spans="3:4" ht="12.95" customHeight="1">
      <c r="C149" s="28"/>
      <c r="D149" s="28"/>
    </row>
    <row r="150" spans="3:4" ht="12.95" customHeight="1">
      <c r="C150" s="28"/>
      <c r="D150" s="28"/>
    </row>
    <row r="151" spans="3:4" ht="12.95" customHeight="1">
      <c r="C151" s="28"/>
      <c r="D151" s="28"/>
    </row>
    <row r="152" spans="3:4" ht="12.95" customHeight="1">
      <c r="C152" s="28"/>
      <c r="D152" s="28"/>
    </row>
    <row r="153" spans="3:4" ht="12.95" customHeight="1">
      <c r="C153" s="28"/>
      <c r="D153" s="28"/>
    </row>
    <row r="154" spans="3:4" ht="12.95" customHeight="1">
      <c r="C154" s="28"/>
      <c r="D154" s="28"/>
    </row>
    <row r="155" spans="3:4" ht="12.95" customHeight="1">
      <c r="C155" s="28"/>
      <c r="D155" s="28"/>
    </row>
    <row r="156" spans="3:4" ht="12.95" customHeight="1">
      <c r="C156" s="28"/>
      <c r="D156" s="28"/>
    </row>
    <row r="157" spans="3:4" ht="12.95" customHeight="1">
      <c r="C157" s="28"/>
      <c r="D157" s="28"/>
    </row>
    <row r="158" spans="3:4" ht="12.95" customHeight="1">
      <c r="C158" s="28"/>
      <c r="D158" s="28"/>
    </row>
    <row r="159" spans="3:4" ht="12.95" customHeight="1">
      <c r="C159" s="28"/>
      <c r="D159" s="28"/>
    </row>
    <row r="160" spans="3:4" ht="12.95" customHeight="1">
      <c r="C160" s="28"/>
      <c r="D160" s="28"/>
    </row>
    <row r="161" spans="3:4" ht="12.95" customHeight="1">
      <c r="C161" s="28"/>
      <c r="D161" s="28"/>
    </row>
    <row r="162" spans="3:4" ht="12.95" customHeight="1">
      <c r="C162" s="28"/>
      <c r="D162" s="28"/>
    </row>
    <row r="163" spans="3:4" ht="12.95" customHeight="1">
      <c r="C163" s="28"/>
      <c r="D163" s="28"/>
    </row>
    <row r="164" spans="3:4" ht="12.95" customHeight="1">
      <c r="C164" s="28"/>
      <c r="D164" s="28"/>
    </row>
    <row r="165" spans="3:4" ht="12.95" customHeight="1">
      <c r="C165" s="28"/>
      <c r="D165" s="28"/>
    </row>
    <row r="166" spans="3:4" ht="12.95" customHeight="1">
      <c r="C166" s="28"/>
      <c r="D166" s="28"/>
    </row>
    <row r="167" spans="3:4" ht="12.95" customHeight="1">
      <c r="C167" s="28"/>
      <c r="D167" s="28"/>
    </row>
    <row r="168" spans="3:4" ht="12.95" customHeight="1">
      <c r="C168" s="28"/>
      <c r="D168" s="28"/>
    </row>
    <row r="169" spans="3:4" ht="12.95" customHeight="1">
      <c r="C169" s="28"/>
      <c r="D169" s="28"/>
    </row>
    <row r="170" spans="3:4" ht="12.95" customHeight="1">
      <c r="C170" s="28"/>
      <c r="D170" s="28"/>
    </row>
    <row r="171" spans="3:4" ht="12.95" customHeight="1">
      <c r="C171" s="28"/>
      <c r="D171" s="28"/>
    </row>
    <row r="172" spans="3:4" ht="12.95" customHeight="1">
      <c r="C172" s="28"/>
      <c r="D172" s="28"/>
    </row>
    <row r="173" spans="3:4" ht="12.95" customHeight="1">
      <c r="C173" s="28"/>
      <c r="D173" s="28"/>
    </row>
    <row r="174" spans="3:4" ht="12.95" customHeight="1">
      <c r="C174" s="28"/>
      <c r="D174" s="28"/>
    </row>
    <row r="175" spans="3:4" ht="12.95" customHeight="1">
      <c r="C175" s="28"/>
      <c r="D175" s="28"/>
    </row>
    <row r="176" spans="3:4" ht="12.95" customHeight="1">
      <c r="C176" s="28"/>
      <c r="D176" s="28"/>
    </row>
    <row r="177" spans="3:4" ht="12.95" customHeight="1">
      <c r="C177" s="28"/>
      <c r="D177" s="28"/>
    </row>
    <row r="178" spans="3:4" ht="12.95" customHeight="1">
      <c r="C178" s="28"/>
      <c r="D178" s="28"/>
    </row>
    <row r="179" spans="3:4" ht="12.95" customHeight="1">
      <c r="C179" s="28"/>
      <c r="D179" s="28"/>
    </row>
    <row r="180" spans="3:4" ht="12.95" customHeight="1">
      <c r="C180" s="28"/>
      <c r="D180" s="28"/>
    </row>
    <row r="181" spans="3:4" ht="12.95" customHeight="1">
      <c r="C181" s="28"/>
      <c r="D181" s="28"/>
    </row>
    <row r="182" spans="3:4" ht="12.95" customHeight="1">
      <c r="C182" s="28"/>
      <c r="D182" s="28"/>
    </row>
    <row r="183" spans="3:4" ht="12.95" customHeight="1">
      <c r="C183" s="28"/>
      <c r="D183" s="28"/>
    </row>
    <row r="184" spans="3:4" ht="12.95" customHeight="1">
      <c r="C184" s="28"/>
      <c r="D184" s="28"/>
    </row>
    <row r="185" spans="3:4" ht="12.95" customHeight="1">
      <c r="C185" s="28"/>
      <c r="D185" s="28"/>
    </row>
    <row r="186" spans="3:4" ht="12.95" customHeight="1">
      <c r="C186" s="28"/>
      <c r="D186" s="28"/>
    </row>
    <row r="187" spans="3:4" ht="12.95" customHeight="1">
      <c r="C187" s="28"/>
      <c r="D187" s="28"/>
    </row>
    <row r="188" spans="3:4" ht="12.95" customHeight="1">
      <c r="C188" s="28"/>
      <c r="D188" s="28"/>
    </row>
    <row r="189" spans="3:4" ht="12.95" customHeight="1">
      <c r="C189" s="28"/>
      <c r="D189" s="28"/>
    </row>
    <row r="190" spans="3:4" ht="12.95" customHeight="1">
      <c r="C190" s="28"/>
      <c r="D190" s="28"/>
    </row>
    <row r="191" spans="3:4" ht="12.95" customHeight="1">
      <c r="C191" s="28"/>
      <c r="D191" s="28"/>
    </row>
    <row r="192" spans="3:4" ht="12.95" customHeight="1">
      <c r="C192" s="28"/>
      <c r="D192" s="28"/>
    </row>
    <row r="193" spans="3:4" ht="12.95" customHeight="1">
      <c r="C193" s="28"/>
      <c r="D193" s="28"/>
    </row>
    <row r="194" spans="3:4" ht="12.95" customHeight="1">
      <c r="C194" s="28"/>
      <c r="D194" s="28"/>
    </row>
    <row r="195" spans="3:4" ht="12.95" customHeight="1">
      <c r="C195" s="28"/>
      <c r="D195" s="28"/>
    </row>
    <row r="196" spans="3:4" ht="12.95" customHeight="1">
      <c r="C196" s="28"/>
      <c r="D196" s="28"/>
    </row>
    <row r="197" spans="3:4" ht="12.95" customHeight="1">
      <c r="C197" s="28"/>
      <c r="D197" s="28"/>
    </row>
    <row r="198" spans="3:4" ht="12.95" customHeight="1">
      <c r="C198" s="28"/>
      <c r="D198" s="28"/>
    </row>
    <row r="199" spans="3:4" ht="12.95" customHeight="1">
      <c r="C199" s="28"/>
      <c r="D199" s="28"/>
    </row>
    <row r="200" spans="3:4" ht="12.95" customHeight="1">
      <c r="C200" s="28"/>
      <c r="D200" s="28"/>
    </row>
    <row r="201" spans="3:4" ht="12.95" customHeight="1">
      <c r="C201" s="28"/>
      <c r="D201" s="28"/>
    </row>
    <row r="202" spans="3:4" ht="12.95" customHeight="1">
      <c r="C202" s="28"/>
      <c r="D202" s="28"/>
    </row>
    <row r="203" spans="3:4" ht="12.95" customHeight="1">
      <c r="C203" s="28"/>
      <c r="D203" s="28"/>
    </row>
    <row r="204" spans="3:4" ht="12.95" customHeight="1">
      <c r="C204" s="28"/>
      <c r="D204" s="28"/>
    </row>
    <row r="205" spans="3:4" ht="12.95" customHeight="1">
      <c r="C205" s="28"/>
      <c r="D205" s="28"/>
    </row>
    <row r="206" spans="3:4" ht="12.95" customHeight="1">
      <c r="C206" s="28"/>
      <c r="D206" s="28"/>
    </row>
    <row r="207" spans="3:4" ht="12.95" customHeight="1">
      <c r="C207" s="28"/>
      <c r="D207" s="28"/>
    </row>
    <row r="208" spans="3:4" ht="12.95" customHeight="1">
      <c r="C208" s="28"/>
      <c r="D208" s="28"/>
    </row>
    <row r="209" spans="3:4" ht="12.95" customHeight="1">
      <c r="C209" s="28"/>
      <c r="D209" s="28"/>
    </row>
    <row r="210" spans="3:4" ht="12.95" customHeight="1">
      <c r="C210" s="28"/>
      <c r="D210" s="28"/>
    </row>
    <row r="211" spans="3:4" ht="12.95" customHeight="1">
      <c r="C211" s="28"/>
      <c r="D211" s="28"/>
    </row>
    <row r="212" spans="3:4" ht="12.95" customHeight="1">
      <c r="C212" s="28"/>
      <c r="D212" s="28"/>
    </row>
    <row r="213" spans="3:4" ht="12.95" customHeight="1">
      <c r="C213" s="28"/>
      <c r="D213" s="28"/>
    </row>
    <row r="214" spans="3:4" ht="12.95" customHeight="1">
      <c r="C214" s="28"/>
      <c r="D214" s="28"/>
    </row>
    <row r="215" spans="3:4" ht="12.95" customHeight="1">
      <c r="C215" s="28"/>
      <c r="D215" s="28"/>
    </row>
    <row r="216" spans="3:4" ht="12.95" customHeight="1">
      <c r="C216" s="28"/>
      <c r="D216" s="28"/>
    </row>
    <row r="217" spans="3:4" ht="12.95" customHeight="1">
      <c r="C217" s="28"/>
      <c r="D217" s="28"/>
    </row>
    <row r="218" spans="3:4" ht="12.95" customHeight="1">
      <c r="C218" s="28"/>
      <c r="D218" s="28"/>
    </row>
    <row r="219" spans="3:4" ht="12.95" customHeight="1">
      <c r="C219" s="28"/>
      <c r="D219" s="28"/>
    </row>
    <row r="220" spans="3:4" ht="12.95" customHeight="1">
      <c r="C220" s="28"/>
      <c r="D220" s="28"/>
    </row>
    <row r="221" spans="3:4" ht="12.95" customHeight="1">
      <c r="C221" s="28"/>
      <c r="D221" s="28"/>
    </row>
    <row r="222" spans="3:4" ht="12.95" customHeight="1">
      <c r="C222" s="28"/>
      <c r="D222" s="28"/>
    </row>
    <row r="223" spans="3:4" ht="12.95" customHeight="1">
      <c r="C223" s="28"/>
      <c r="D223" s="28"/>
    </row>
    <row r="224" spans="3:4" ht="12.95" customHeight="1">
      <c r="C224" s="28"/>
      <c r="D224" s="28"/>
    </row>
    <row r="225" spans="3:4" ht="12.95" customHeight="1">
      <c r="C225" s="28"/>
      <c r="D225" s="28"/>
    </row>
    <row r="226" spans="3:4" ht="12.95" customHeight="1">
      <c r="C226" s="28"/>
      <c r="D226" s="28"/>
    </row>
    <row r="227" spans="3:4" ht="12.95" customHeight="1"/>
    <row r="228" spans="3:4" ht="12.95" customHeight="1"/>
    <row r="229" spans="3:4" ht="12.95" customHeight="1"/>
    <row r="230" spans="3:4" ht="12.95" customHeight="1"/>
    <row r="231" spans="3:4" ht="12.95" customHeight="1"/>
    <row r="232" spans="3:4" ht="12.95" customHeight="1"/>
    <row r="233" spans="3:4" ht="12.95" customHeight="1"/>
    <row r="234" spans="3:4" ht="12.95" customHeight="1"/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.95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</sheetData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topLeftCell="A25" workbookViewId="0">
      <selection activeCell="A37" sqref="A37:D65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71</v>
      </c>
      <c r="I1" s="38" t="s">
        <v>72</v>
      </c>
      <c r="J1" s="39" t="s">
        <v>73</v>
      </c>
    </row>
    <row r="2" spans="1:16">
      <c r="I2" s="40" t="s">
        <v>74</v>
      </c>
      <c r="J2" s="41" t="s">
        <v>75</v>
      </c>
    </row>
    <row r="3" spans="1:16">
      <c r="A3" s="42" t="s">
        <v>76</v>
      </c>
      <c r="I3" s="40" t="s">
        <v>77</v>
      </c>
      <c r="J3" s="41" t="s">
        <v>78</v>
      </c>
    </row>
    <row r="4" spans="1:16">
      <c r="I4" s="40" t="s">
        <v>79</v>
      </c>
      <c r="J4" s="41" t="s">
        <v>78</v>
      </c>
    </row>
    <row r="5" spans="1:16" ht="13.5" thickBot="1">
      <c r="I5" s="43" t="s">
        <v>80</v>
      </c>
      <c r="J5" s="44" t="s">
        <v>81</v>
      </c>
    </row>
    <row r="10" spans="1:16" ht="13.5" thickBot="1"/>
    <row r="11" spans="1:16" ht="12.75" customHeight="1" thickBot="1">
      <c r="A11" s="28" t="str">
        <f t="shared" ref="A11:A42" si="0">P11</f>
        <v> BBS 41 </v>
      </c>
      <c r="B11" s="14" t="str">
        <f t="shared" ref="B11:B42" si="1">IF(H11=INT(H11),"I","II")</f>
        <v>I</v>
      </c>
      <c r="C11" s="28">
        <f t="shared" ref="C11:C42" si="2">1*G11</f>
        <v>43903.317000000003</v>
      </c>
      <c r="D11" s="11" t="str">
        <f t="shared" ref="D11:D42" si="3">VLOOKUP(F11,I$1:J$5,2,FALSE)</f>
        <v>vis</v>
      </c>
      <c r="E11" s="45">
        <f>VLOOKUP(C11,Active!C$21:E$973,3,FALSE)</f>
        <v>5756.9512254934762</v>
      </c>
      <c r="F11" s="14" t="s">
        <v>80</v>
      </c>
      <c r="G11" s="11" t="str">
        <f t="shared" ref="G11:G42" si="4">MID(I11,3,LEN(I11)-3)</f>
        <v>43903.317</v>
      </c>
      <c r="H11" s="28">
        <f t="shared" ref="H11:H42" si="5">1*K11</f>
        <v>-3195</v>
      </c>
      <c r="I11" s="46" t="s">
        <v>142</v>
      </c>
      <c r="J11" s="47" t="s">
        <v>143</v>
      </c>
      <c r="K11" s="46">
        <v>-3195</v>
      </c>
      <c r="L11" s="46" t="s">
        <v>144</v>
      </c>
      <c r="M11" s="47" t="s">
        <v>145</v>
      </c>
      <c r="N11" s="47"/>
      <c r="O11" s="48" t="s">
        <v>146</v>
      </c>
      <c r="P11" s="48" t="s">
        <v>147</v>
      </c>
    </row>
    <row r="12" spans="1:16" ht="12.75" customHeight="1" thickBot="1">
      <c r="A12" s="28" t="str">
        <f t="shared" si="0"/>
        <v> BBS 45 </v>
      </c>
      <c r="B12" s="14" t="str">
        <f t="shared" si="1"/>
        <v>I</v>
      </c>
      <c r="C12" s="28">
        <f t="shared" si="2"/>
        <v>44164.387999999999</v>
      </c>
      <c r="D12" s="11" t="str">
        <f t="shared" si="3"/>
        <v>vis</v>
      </c>
      <c r="E12" s="45">
        <f>VLOOKUP(C12,Active!C$21:E$973,3,FALSE)</f>
        <v>5853.9558968002366</v>
      </c>
      <c r="F12" s="14" t="s">
        <v>80</v>
      </c>
      <c r="G12" s="11" t="str">
        <f t="shared" si="4"/>
        <v>44164.388</v>
      </c>
      <c r="H12" s="28">
        <f t="shared" si="5"/>
        <v>-3098</v>
      </c>
      <c r="I12" s="46" t="s">
        <v>148</v>
      </c>
      <c r="J12" s="47" t="s">
        <v>149</v>
      </c>
      <c r="K12" s="46">
        <v>-3098</v>
      </c>
      <c r="L12" s="46" t="s">
        <v>150</v>
      </c>
      <c r="M12" s="47" t="s">
        <v>145</v>
      </c>
      <c r="N12" s="47"/>
      <c r="O12" s="48" t="s">
        <v>146</v>
      </c>
      <c r="P12" s="48" t="s">
        <v>151</v>
      </c>
    </row>
    <row r="13" spans="1:16" ht="12.75" customHeight="1" thickBot="1">
      <c r="A13" s="28" t="str">
        <f t="shared" si="0"/>
        <v> BBS 52 </v>
      </c>
      <c r="B13" s="14" t="str">
        <f t="shared" si="1"/>
        <v>I</v>
      </c>
      <c r="C13" s="28">
        <f t="shared" si="2"/>
        <v>44581.533000000003</v>
      </c>
      <c r="D13" s="11" t="str">
        <f t="shared" si="3"/>
        <v>vis</v>
      </c>
      <c r="E13" s="45">
        <f>VLOOKUP(C13,Active!C$21:E$973,3,FALSE)</f>
        <v>6008.9520994127815</v>
      </c>
      <c r="F13" s="14" t="s">
        <v>80</v>
      </c>
      <c r="G13" s="11" t="str">
        <f t="shared" si="4"/>
        <v>44581.533</v>
      </c>
      <c r="H13" s="28">
        <f t="shared" si="5"/>
        <v>-2943</v>
      </c>
      <c r="I13" s="46" t="s">
        <v>152</v>
      </c>
      <c r="J13" s="47" t="s">
        <v>153</v>
      </c>
      <c r="K13" s="46">
        <v>-2943</v>
      </c>
      <c r="L13" s="46" t="s">
        <v>154</v>
      </c>
      <c r="M13" s="47" t="s">
        <v>145</v>
      </c>
      <c r="N13" s="47"/>
      <c r="O13" s="48" t="s">
        <v>146</v>
      </c>
      <c r="P13" s="48" t="s">
        <v>155</v>
      </c>
    </row>
    <row r="14" spans="1:16" ht="12.75" customHeight="1" thickBot="1">
      <c r="A14" s="28" t="str">
        <f t="shared" si="0"/>
        <v> BBS 56 </v>
      </c>
      <c r="B14" s="14" t="str">
        <f t="shared" si="1"/>
        <v>I</v>
      </c>
      <c r="C14" s="28">
        <f t="shared" si="2"/>
        <v>44842.565000000002</v>
      </c>
      <c r="D14" s="11" t="str">
        <f t="shared" si="3"/>
        <v>vis</v>
      </c>
      <c r="E14" s="45">
        <f>VLOOKUP(C14,Active!C$21:E$973,3,FALSE)</f>
        <v>6105.9422797106572</v>
      </c>
      <c r="F14" s="14" t="s">
        <v>80</v>
      </c>
      <c r="G14" s="11" t="str">
        <f t="shared" si="4"/>
        <v>44842.565</v>
      </c>
      <c r="H14" s="28">
        <f t="shared" si="5"/>
        <v>-2846</v>
      </c>
      <c r="I14" s="46" t="s">
        <v>156</v>
      </c>
      <c r="J14" s="47" t="s">
        <v>157</v>
      </c>
      <c r="K14" s="46">
        <v>-2846</v>
      </c>
      <c r="L14" s="46" t="s">
        <v>158</v>
      </c>
      <c r="M14" s="47" t="s">
        <v>145</v>
      </c>
      <c r="N14" s="47"/>
      <c r="O14" s="48" t="s">
        <v>146</v>
      </c>
      <c r="P14" s="48" t="s">
        <v>159</v>
      </c>
    </row>
    <row r="15" spans="1:16" ht="12.75" customHeight="1" thickBot="1">
      <c r="A15" s="28" t="str">
        <f t="shared" si="0"/>
        <v> BBS 56 </v>
      </c>
      <c r="B15" s="14" t="str">
        <f t="shared" si="1"/>
        <v>I</v>
      </c>
      <c r="C15" s="28">
        <f t="shared" si="2"/>
        <v>44877.508999999998</v>
      </c>
      <c r="D15" s="11" t="str">
        <f t="shared" si="3"/>
        <v>vis</v>
      </c>
      <c r="E15" s="45">
        <f>VLOOKUP(C15,Active!C$21:E$973,3,FALSE)</f>
        <v>6118.9262236728091</v>
      </c>
      <c r="F15" s="14" t="s">
        <v>80</v>
      </c>
      <c r="G15" s="11" t="str">
        <f t="shared" si="4"/>
        <v>44877.509</v>
      </c>
      <c r="H15" s="28">
        <f t="shared" si="5"/>
        <v>-2833</v>
      </c>
      <c r="I15" s="46" t="s">
        <v>160</v>
      </c>
      <c r="J15" s="47" t="s">
        <v>161</v>
      </c>
      <c r="K15" s="46">
        <v>-2833</v>
      </c>
      <c r="L15" s="46" t="s">
        <v>162</v>
      </c>
      <c r="M15" s="47" t="s">
        <v>145</v>
      </c>
      <c r="N15" s="47"/>
      <c r="O15" s="48" t="s">
        <v>146</v>
      </c>
      <c r="P15" s="48" t="s">
        <v>159</v>
      </c>
    </row>
    <row r="16" spans="1:16" ht="12.75" customHeight="1" thickBot="1">
      <c r="A16" s="28" t="str">
        <f t="shared" si="0"/>
        <v> BBS 58 </v>
      </c>
      <c r="B16" s="14" t="str">
        <f t="shared" si="1"/>
        <v>I</v>
      </c>
      <c r="C16" s="28">
        <f t="shared" si="2"/>
        <v>44993.243999999999</v>
      </c>
      <c r="D16" s="11" t="str">
        <f t="shared" si="3"/>
        <v>vis</v>
      </c>
      <c r="E16" s="45">
        <f>VLOOKUP(C16,Active!C$21:E$973,3,FALSE)</f>
        <v>6161.9292214538273</v>
      </c>
      <c r="F16" s="14" t="s">
        <v>80</v>
      </c>
      <c r="G16" s="11" t="str">
        <f t="shared" si="4"/>
        <v>44993.244</v>
      </c>
      <c r="H16" s="28">
        <f t="shared" si="5"/>
        <v>-2790</v>
      </c>
      <c r="I16" s="46" t="s">
        <v>163</v>
      </c>
      <c r="J16" s="47" t="s">
        <v>164</v>
      </c>
      <c r="K16" s="46">
        <v>-2790</v>
      </c>
      <c r="L16" s="46" t="s">
        <v>165</v>
      </c>
      <c r="M16" s="47" t="s">
        <v>145</v>
      </c>
      <c r="N16" s="47"/>
      <c r="O16" s="48" t="s">
        <v>146</v>
      </c>
      <c r="P16" s="48" t="s">
        <v>166</v>
      </c>
    </row>
    <row r="17" spans="1:16" ht="12.75" customHeight="1" thickBot="1">
      <c r="A17" s="28" t="str">
        <f t="shared" si="0"/>
        <v> BBS 64 </v>
      </c>
      <c r="B17" s="14" t="str">
        <f t="shared" si="1"/>
        <v>I</v>
      </c>
      <c r="C17" s="28">
        <f t="shared" si="2"/>
        <v>45324.313999999998</v>
      </c>
      <c r="D17" s="11" t="str">
        <f t="shared" si="3"/>
        <v>vis</v>
      </c>
      <c r="E17" s="45">
        <f>VLOOKUP(C17,Active!C$21:E$973,3,FALSE)</f>
        <v>6284.9430243255738</v>
      </c>
      <c r="F17" s="14" t="s">
        <v>80</v>
      </c>
      <c r="G17" s="11" t="str">
        <f t="shared" si="4"/>
        <v>45324.314</v>
      </c>
      <c r="H17" s="28">
        <f t="shared" si="5"/>
        <v>-2667</v>
      </c>
      <c r="I17" s="46" t="s">
        <v>167</v>
      </c>
      <c r="J17" s="47" t="s">
        <v>168</v>
      </c>
      <c r="K17" s="46">
        <v>-2667</v>
      </c>
      <c r="L17" s="46" t="s">
        <v>169</v>
      </c>
      <c r="M17" s="47" t="s">
        <v>145</v>
      </c>
      <c r="N17" s="47"/>
      <c r="O17" s="48" t="s">
        <v>170</v>
      </c>
      <c r="P17" s="48" t="s">
        <v>171</v>
      </c>
    </row>
    <row r="18" spans="1:16" ht="12.75" customHeight="1" thickBot="1">
      <c r="A18" s="28" t="str">
        <f t="shared" si="0"/>
        <v> BBS 68 </v>
      </c>
      <c r="B18" s="14" t="str">
        <f t="shared" si="1"/>
        <v>I</v>
      </c>
      <c r="C18" s="28">
        <f t="shared" si="2"/>
        <v>45574.618999999999</v>
      </c>
      <c r="D18" s="11" t="str">
        <f t="shared" si="3"/>
        <v>vis</v>
      </c>
      <c r="E18" s="45">
        <f>VLOOKUP(C18,Active!C$21:E$973,3,FALSE)</f>
        <v>6377.9474340510469</v>
      </c>
      <c r="F18" s="14" t="s">
        <v>80</v>
      </c>
      <c r="G18" s="11" t="str">
        <f t="shared" si="4"/>
        <v>45574.619</v>
      </c>
      <c r="H18" s="28">
        <f t="shared" si="5"/>
        <v>-2574</v>
      </c>
      <c r="I18" s="46" t="s">
        <v>172</v>
      </c>
      <c r="J18" s="47" t="s">
        <v>173</v>
      </c>
      <c r="K18" s="46">
        <v>-2574</v>
      </c>
      <c r="L18" s="46" t="s">
        <v>174</v>
      </c>
      <c r="M18" s="47" t="s">
        <v>145</v>
      </c>
      <c r="N18" s="47"/>
      <c r="O18" s="48" t="s">
        <v>146</v>
      </c>
      <c r="P18" s="48" t="s">
        <v>175</v>
      </c>
    </row>
    <row r="19" spans="1:16" ht="12.75" customHeight="1" thickBot="1">
      <c r="A19" s="28" t="str">
        <f t="shared" si="0"/>
        <v> BBS 69 </v>
      </c>
      <c r="B19" s="14" t="str">
        <f t="shared" si="1"/>
        <v>I</v>
      </c>
      <c r="C19" s="28">
        <f t="shared" si="2"/>
        <v>45617.688000000002</v>
      </c>
      <c r="D19" s="11" t="str">
        <f t="shared" si="3"/>
        <v>vis</v>
      </c>
      <c r="E19" s="45">
        <f>VLOOKUP(C19,Active!C$21:E$973,3,FALSE)</f>
        <v>6393.9503381978548</v>
      </c>
      <c r="F19" s="14" t="s">
        <v>80</v>
      </c>
      <c r="G19" s="11" t="str">
        <f t="shared" si="4"/>
        <v>45617.688</v>
      </c>
      <c r="H19" s="28">
        <f t="shared" si="5"/>
        <v>-2558</v>
      </c>
      <c r="I19" s="46" t="s">
        <v>176</v>
      </c>
      <c r="J19" s="47" t="s">
        <v>177</v>
      </c>
      <c r="K19" s="46">
        <v>-2558</v>
      </c>
      <c r="L19" s="46" t="s">
        <v>178</v>
      </c>
      <c r="M19" s="47" t="s">
        <v>145</v>
      </c>
      <c r="N19" s="47"/>
      <c r="O19" s="48" t="s">
        <v>146</v>
      </c>
      <c r="P19" s="48" t="s">
        <v>179</v>
      </c>
    </row>
    <row r="20" spans="1:16" ht="12.75" customHeight="1" thickBot="1">
      <c r="A20" s="28" t="str">
        <f t="shared" si="0"/>
        <v> BBS 70 </v>
      </c>
      <c r="B20" s="14" t="str">
        <f t="shared" si="1"/>
        <v>I</v>
      </c>
      <c r="C20" s="28">
        <f t="shared" si="2"/>
        <v>45698.406999999999</v>
      </c>
      <c r="D20" s="11" t="str">
        <f t="shared" si="3"/>
        <v>vis</v>
      </c>
      <c r="E20" s="45">
        <f>VLOOKUP(C20,Active!C$21:E$973,3,FALSE)</f>
        <v>6423.942639384928</v>
      </c>
      <c r="F20" s="14" t="s">
        <v>80</v>
      </c>
      <c r="G20" s="11" t="str">
        <f t="shared" si="4"/>
        <v>45698.407</v>
      </c>
      <c r="H20" s="28">
        <f t="shared" si="5"/>
        <v>-2528</v>
      </c>
      <c r="I20" s="46" t="s">
        <v>180</v>
      </c>
      <c r="J20" s="47" t="s">
        <v>181</v>
      </c>
      <c r="K20" s="46">
        <v>-2528</v>
      </c>
      <c r="L20" s="46" t="s">
        <v>182</v>
      </c>
      <c r="M20" s="47" t="s">
        <v>145</v>
      </c>
      <c r="N20" s="47"/>
      <c r="O20" s="48" t="s">
        <v>146</v>
      </c>
      <c r="P20" s="48" t="s">
        <v>183</v>
      </c>
    </row>
    <row r="21" spans="1:16" ht="12.75" customHeight="1" thickBot="1">
      <c r="A21" s="28" t="str">
        <f t="shared" si="0"/>
        <v> BBS 70 </v>
      </c>
      <c r="B21" s="14" t="str">
        <f t="shared" si="1"/>
        <v>I</v>
      </c>
      <c r="C21" s="28">
        <f t="shared" si="2"/>
        <v>45725.321000000004</v>
      </c>
      <c r="D21" s="11" t="str">
        <f t="shared" si="3"/>
        <v>vis</v>
      </c>
      <c r="E21" s="45">
        <f>VLOOKUP(C21,Active!C$21:E$973,3,FALSE)</f>
        <v>6433.9429217738207</v>
      </c>
      <c r="F21" s="14" t="s">
        <v>80</v>
      </c>
      <c r="G21" s="11" t="str">
        <f t="shared" si="4"/>
        <v>45725.321</v>
      </c>
      <c r="H21" s="28">
        <f t="shared" si="5"/>
        <v>-2518</v>
      </c>
      <c r="I21" s="46" t="s">
        <v>184</v>
      </c>
      <c r="J21" s="47" t="s">
        <v>185</v>
      </c>
      <c r="K21" s="46">
        <v>-2518</v>
      </c>
      <c r="L21" s="46" t="s">
        <v>182</v>
      </c>
      <c r="M21" s="47" t="s">
        <v>145</v>
      </c>
      <c r="N21" s="47"/>
      <c r="O21" s="48" t="s">
        <v>146</v>
      </c>
      <c r="P21" s="48" t="s">
        <v>183</v>
      </c>
    </row>
    <row r="22" spans="1:16" ht="12.75" customHeight="1" thickBot="1">
      <c r="A22" s="28" t="str">
        <f t="shared" si="0"/>
        <v> BBS 74 </v>
      </c>
      <c r="B22" s="14" t="str">
        <f t="shared" si="1"/>
        <v>I</v>
      </c>
      <c r="C22" s="28">
        <f t="shared" si="2"/>
        <v>46029.373</v>
      </c>
      <c r="D22" s="11" t="str">
        <f t="shared" si="3"/>
        <v>vis</v>
      </c>
      <c r="E22" s="45">
        <f>VLOOKUP(C22,Active!C$21:E$973,3,FALSE)</f>
        <v>6546.9177995663104</v>
      </c>
      <c r="F22" s="14" t="s">
        <v>80</v>
      </c>
      <c r="G22" s="11" t="str">
        <f t="shared" si="4"/>
        <v>46029.373</v>
      </c>
      <c r="H22" s="28">
        <f t="shared" si="5"/>
        <v>-2405</v>
      </c>
      <c r="I22" s="46" t="s">
        <v>186</v>
      </c>
      <c r="J22" s="47" t="s">
        <v>187</v>
      </c>
      <c r="K22" s="46">
        <v>-2405</v>
      </c>
      <c r="L22" s="46" t="s">
        <v>188</v>
      </c>
      <c r="M22" s="47" t="s">
        <v>145</v>
      </c>
      <c r="N22" s="47"/>
      <c r="O22" s="48" t="s">
        <v>170</v>
      </c>
      <c r="P22" s="48" t="s">
        <v>189</v>
      </c>
    </row>
    <row r="23" spans="1:16" ht="12.75" customHeight="1" thickBot="1">
      <c r="A23" s="28" t="str">
        <f t="shared" si="0"/>
        <v> BBS 78 </v>
      </c>
      <c r="B23" s="14" t="str">
        <f t="shared" si="1"/>
        <v>I</v>
      </c>
      <c r="C23" s="28">
        <f t="shared" si="2"/>
        <v>46306.64</v>
      </c>
      <c r="D23" s="11" t="str">
        <f t="shared" si="3"/>
        <v>vis</v>
      </c>
      <c r="E23" s="45">
        <f>VLOOKUP(C23,Active!C$21:E$973,3,FALSE)</f>
        <v>6649.9403267685357</v>
      </c>
      <c r="F23" s="14" t="s">
        <v>80</v>
      </c>
      <c r="G23" s="11" t="str">
        <f t="shared" si="4"/>
        <v>46306.640</v>
      </c>
      <c r="H23" s="28">
        <f t="shared" si="5"/>
        <v>-2302</v>
      </c>
      <c r="I23" s="46" t="s">
        <v>190</v>
      </c>
      <c r="J23" s="47" t="s">
        <v>191</v>
      </c>
      <c r="K23" s="46">
        <v>-2302</v>
      </c>
      <c r="L23" s="46" t="s">
        <v>192</v>
      </c>
      <c r="M23" s="47" t="s">
        <v>145</v>
      </c>
      <c r="N23" s="47"/>
      <c r="O23" s="48" t="s">
        <v>146</v>
      </c>
      <c r="P23" s="48" t="s">
        <v>193</v>
      </c>
    </row>
    <row r="24" spans="1:16" ht="12.75" customHeight="1" thickBot="1">
      <c r="A24" s="28" t="str">
        <f t="shared" si="0"/>
        <v> BBS 87 </v>
      </c>
      <c r="B24" s="14" t="str">
        <f t="shared" si="1"/>
        <v>I</v>
      </c>
      <c r="C24" s="28">
        <f t="shared" si="2"/>
        <v>47111.358999999997</v>
      </c>
      <c r="D24" s="11" t="str">
        <f t="shared" si="3"/>
        <v>vis</v>
      </c>
      <c r="E24" s="45">
        <f>VLOOKUP(C24,Active!C$21:E$973,3,FALSE)</f>
        <v>6948.9452031788069</v>
      </c>
      <c r="F24" s="14" t="s">
        <v>80</v>
      </c>
      <c r="G24" s="11" t="str">
        <f t="shared" si="4"/>
        <v>47111.359</v>
      </c>
      <c r="H24" s="28">
        <f t="shared" si="5"/>
        <v>-2003</v>
      </c>
      <c r="I24" s="46" t="s">
        <v>194</v>
      </c>
      <c r="J24" s="47" t="s">
        <v>195</v>
      </c>
      <c r="K24" s="46">
        <v>-2003</v>
      </c>
      <c r="L24" s="46" t="s">
        <v>196</v>
      </c>
      <c r="M24" s="47" t="s">
        <v>145</v>
      </c>
      <c r="N24" s="47"/>
      <c r="O24" s="48" t="s">
        <v>197</v>
      </c>
      <c r="P24" s="48" t="s">
        <v>198</v>
      </c>
    </row>
    <row r="25" spans="1:16" ht="12.75" customHeight="1" thickBot="1">
      <c r="A25" s="28" t="str">
        <f t="shared" si="0"/>
        <v> BBS 90 </v>
      </c>
      <c r="B25" s="14" t="str">
        <f t="shared" si="1"/>
        <v>I</v>
      </c>
      <c r="C25" s="28">
        <f t="shared" si="2"/>
        <v>47477.332999999999</v>
      </c>
      <c r="D25" s="11" t="str">
        <f t="shared" si="3"/>
        <v>vis</v>
      </c>
      <c r="E25" s="45">
        <f>VLOOKUP(C25,Active!C$21:E$973,3,FALSE)</f>
        <v>7084.9280874394908</v>
      </c>
      <c r="F25" s="14" t="s">
        <v>80</v>
      </c>
      <c r="G25" s="11" t="str">
        <f t="shared" si="4"/>
        <v>47477.333</v>
      </c>
      <c r="H25" s="28">
        <f t="shared" si="5"/>
        <v>-1867</v>
      </c>
      <c r="I25" s="46" t="s">
        <v>199</v>
      </c>
      <c r="J25" s="47" t="s">
        <v>200</v>
      </c>
      <c r="K25" s="46">
        <v>-1867</v>
      </c>
      <c r="L25" s="46" t="s">
        <v>201</v>
      </c>
      <c r="M25" s="47" t="s">
        <v>145</v>
      </c>
      <c r="N25" s="47"/>
      <c r="O25" s="48" t="s">
        <v>197</v>
      </c>
      <c r="P25" s="48" t="s">
        <v>202</v>
      </c>
    </row>
    <row r="26" spans="1:16" ht="12.75" customHeight="1" thickBot="1">
      <c r="A26" s="28" t="str">
        <f t="shared" si="0"/>
        <v> BBS 91 </v>
      </c>
      <c r="B26" s="14" t="str">
        <f t="shared" si="1"/>
        <v>I</v>
      </c>
      <c r="C26" s="28">
        <f t="shared" si="2"/>
        <v>47555.341999999997</v>
      </c>
      <c r="D26" s="11" t="str">
        <f t="shared" si="3"/>
        <v>vis</v>
      </c>
      <c r="E26" s="45">
        <f>VLOOKUP(C26,Active!C$21:E$973,3,FALSE)</f>
        <v>7113.9134492911289</v>
      </c>
      <c r="F26" s="14" t="s">
        <v>80</v>
      </c>
      <c r="G26" s="11" t="str">
        <f t="shared" si="4"/>
        <v>47555.342</v>
      </c>
      <c r="H26" s="28">
        <f t="shared" si="5"/>
        <v>-1838</v>
      </c>
      <c r="I26" s="46" t="s">
        <v>203</v>
      </c>
      <c r="J26" s="47" t="s">
        <v>204</v>
      </c>
      <c r="K26" s="46">
        <v>-1838</v>
      </c>
      <c r="L26" s="46" t="s">
        <v>205</v>
      </c>
      <c r="M26" s="47" t="s">
        <v>145</v>
      </c>
      <c r="N26" s="47"/>
      <c r="O26" s="48" t="s">
        <v>197</v>
      </c>
      <c r="P26" s="48" t="s">
        <v>206</v>
      </c>
    </row>
    <row r="27" spans="1:16" ht="12.75" customHeight="1" thickBot="1">
      <c r="A27" s="28" t="str">
        <f t="shared" si="0"/>
        <v> BBS 96 </v>
      </c>
      <c r="B27" s="14" t="str">
        <f t="shared" si="1"/>
        <v>I</v>
      </c>
      <c r="C27" s="28">
        <f t="shared" si="2"/>
        <v>48174.362000000001</v>
      </c>
      <c r="D27" s="11" t="str">
        <f t="shared" si="3"/>
        <v>vis</v>
      </c>
      <c r="E27" s="45">
        <f>VLOOKUP(C27,Active!C$21:E$973,3,FALSE)</f>
        <v>7343.9192011069654</v>
      </c>
      <c r="F27" s="14" t="s">
        <v>80</v>
      </c>
      <c r="G27" s="11" t="str">
        <f t="shared" si="4"/>
        <v>48174.362</v>
      </c>
      <c r="H27" s="28">
        <f t="shared" si="5"/>
        <v>-1608</v>
      </c>
      <c r="I27" s="46" t="s">
        <v>210</v>
      </c>
      <c r="J27" s="47" t="s">
        <v>211</v>
      </c>
      <c r="K27" s="46">
        <v>-1608</v>
      </c>
      <c r="L27" s="46" t="s">
        <v>212</v>
      </c>
      <c r="M27" s="47" t="s">
        <v>145</v>
      </c>
      <c r="N27" s="47"/>
      <c r="O27" s="48" t="s">
        <v>213</v>
      </c>
      <c r="P27" s="48" t="s">
        <v>214</v>
      </c>
    </row>
    <row r="28" spans="1:16" ht="12.75" customHeight="1" thickBot="1">
      <c r="A28" s="28" t="str">
        <f t="shared" si="0"/>
        <v> BBS 96 </v>
      </c>
      <c r="B28" s="14" t="str">
        <f t="shared" si="1"/>
        <v>I</v>
      </c>
      <c r="C28" s="28">
        <f t="shared" si="2"/>
        <v>48190.642999999996</v>
      </c>
      <c r="D28" s="11" t="str">
        <f t="shared" si="3"/>
        <v>vis</v>
      </c>
      <c r="E28" s="45">
        <f>VLOOKUP(C28,Active!C$21:E$973,3,FALSE)</f>
        <v>7349.9686399705124</v>
      </c>
      <c r="F28" s="14" t="s">
        <v>80</v>
      </c>
      <c r="G28" s="11" t="str">
        <f t="shared" si="4"/>
        <v>48190.643</v>
      </c>
      <c r="H28" s="28">
        <f t="shared" si="5"/>
        <v>-1602</v>
      </c>
      <c r="I28" s="46" t="s">
        <v>215</v>
      </c>
      <c r="J28" s="47" t="s">
        <v>216</v>
      </c>
      <c r="K28" s="46">
        <v>-1602</v>
      </c>
      <c r="L28" s="46" t="s">
        <v>217</v>
      </c>
      <c r="M28" s="47" t="s">
        <v>145</v>
      </c>
      <c r="N28" s="47"/>
      <c r="O28" s="48" t="s">
        <v>146</v>
      </c>
      <c r="P28" s="48" t="s">
        <v>214</v>
      </c>
    </row>
    <row r="29" spans="1:16" ht="12.75" customHeight="1" thickBot="1">
      <c r="A29" s="28" t="str">
        <f t="shared" si="0"/>
        <v> BBS 99 </v>
      </c>
      <c r="B29" s="14" t="str">
        <f t="shared" si="1"/>
        <v>I</v>
      </c>
      <c r="C29" s="28">
        <f t="shared" si="2"/>
        <v>48586.273000000001</v>
      </c>
      <c r="D29" s="11" t="str">
        <f t="shared" si="3"/>
        <v>vis</v>
      </c>
      <c r="E29" s="45">
        <f>VLOOKUP(C29,Active!C$21:E$973,3,FALSE)</f>
        <v>7496.9706360140972</v>
      </c>
      <c r="F29" s="14" t="s">
        <v>80</v>
      </c>
      <c r="G29" s="11" t="str">
        <f t="shared" si="4"/>
        <v>48586.273</v>
      </c>
      <c r="H29" s="28">
        <f t="shared" si="5"/>
        <v>-1455</v>
      </c>
      <c r="I29" s="46" t="s">
        <v>218</v>
      </c>
      <c r="J29" s="47" t="s">
        <v>219</v>
      </c>
      <c r="K29" s="46">
        <v>-1455</v>
      </c>
      <c r="L29" s="46" t="s">
        <v>220</v>
      </c>
      <c r="M29" s="47" t="s">
        <v>145</v>
      </c>
      <c r="N29" s="47"/>
      <c r="O29" s="48" t="s">
        <v>213</v>
      </c>
      <c r="P29" s="48" t="s">
        <v>221</v>
      </c>
    </row>
    <row r="30" spans="1:16" ht="12.75" customHeight="1" thickBot="1">
      <c r="A30" s="28" t="str">
        <f t="shared" si="0"/>
        <v> BBS 111 </v>
      </c>
      <c r="B30" s="14" t="str">
        <f t="shared" si="1"/>
        <v>I</v>
      </c>
      <c r="C30" s="28">
        <f t="shared" si="2"/>
        <v>50050.385000000002</v>
      </c>
      <c r="D30" s="11" t="str">
        <f t="shared" si="3"/>
        <v>vis</v>
      </c>
      <c r="E30" s="45">
        <f>VLOOKUP(C30,Active!C$21:E$973,3,FALSE)</f>
        <v>8040.9824309522019</v>
      </c>
      <c r="F30" s="14" t="s">
        <v>80</v>
      </c>
      <c r="G30" s="11" t="str">
        <f t="shared" si="4"/>
        <v>50050.385</v>
      </c>
      <c r="H30" s="28">
        <f t="shared" si="5"/>
        <v>-911</v>
      </c>
      <c r="I30" s="46" t="s">
        <v>222</v>
      </c>
      <c r="J30" s="47" t="s">
        <v>223</v>
      </c>
      <c r="K30" s="46">
        <v>-911</v>
      </c>
      <c r="L30" s="46" t="s">
        <v>224</v>
      </c>
      <c r="M30" s="47" t="s">
        <v>145</v>
      </c>
      <c r="N30" s="47"/>
      <c r="O30" s="48" t="s">
        <v>225</v>
      </c>
      <c r="P30" s="48" t="s">
        <v>226</v>
      </c>
    </row>
    <row r="31" spans="1:16" ht="12.75" customHeight="1" thickBot="1">
      <c r="A31" s="28" t="str">
        <f t="shared" si="0"/>
        <v>IBVS 5672 </v>
      </c>
      <c r="B31" s="14" t="str">
        <f t="shared" si="1"/>
        <v>I</v>
      </c>
      <c r="C31" s="28">
        <f t="shared" si="2"/>
        <v>53718.685899999997</v>
      </c>
      <c r="D31" s="11" t="str">
        <f t="shared" si="3"/>
        <v>vis</v>
      </c>
      <c r="E31" s="45">
        <f>VLOOKUP(C31,Active!C$21:E$973,3,FALSE)</f>
        <v>9403.9921986353183</v>
      </c>
      <c r="F31" s="14" t="s">
        <v>80</v>
      </c>
      <c r="G31" s="11" t="str">
        <f t="shared" si="4"/>
        <v>53718.6859</v>
      </c>
      <c r="H31" s="28">
        <f t="shared" si="5"/>
        <v>452</v>
      </c>
      <c r="I31" s="46" t="s">
        <v>252</v>
      </c>
      <c r="J31" s="47" t="s">
        <v>253</v>
      </c>
      <c r="K31" s="46">
        <v>452</v>
      </c>
      <c r="L31" s="46" t="s">
        <v>254</v>
      </c>
      <c r="M31" s="47" t="s">
        <v>245</v>
      </c>
      <c r="N31" s="47" t="s">
        <v>246</v>
      </c>
      <c r="O31" s="48" t="s">
        <v>255</v>
      </c>
      <c r="P31" s="49" t="s">
        <v>256</v>
      </c>
    </row>
    <row r="32" spans="1:16" ht="12.75" customHeight="1" thickBot="1">
      <c r="A32" s="28" t="str">
        <f t="shared" si="0"/>
        <v>IBVS 6007 </v>
      </c>
      <c r="B32" s="14" t="str">
        <f t="shared" si="1"/>
        <v>I</v>
      </c>
      <c r="C32" s="28">
        <f t="shared" si="2"/>
        <v>55161.237569999998</v>
      </c>
      <c r="D32" s="11" t="str">
        <f t="shared" si="3"/>
        <v>vis</v>
      </c>
      <c r="E32" s="45">
        <f>VLOOKUP(C32,Active!C$21:E$973,3,FALSE)</f>
        <v>9939.9929439933658</v>
      </c>
      <c r="F32" s="14" t="s">
        <v>80</v>
      </c>
      <c r="G32" s="11" t="str">
        <f t="shared" si="4"/>
        <v>55161.23757</v>
      </c>
      <c r="H32" s="28">
        <f t="shared" si="5"/>
        <v>988</v>
      </c>
      <c r="I32" s="46" t="s">
        <v>270</v>
      </c>
      <c r="J32" s="47" t="s">
        <v>271</v>
      </c>
      <c r="K32" s="46">
        <v>988</v>
      </c>
      <c r="L32" s="46" t="s">
        <v>272</v>
      </c>
      <c r="M32" s="47" t="s">
        <v>260</v>
      </c>
      <c r="N32" s="47" t="s">
        <v>261</v>
      </c>
      <c r="O32" s="48" t="s">
        <v>273</v>
      </c>
      <c r="P32" s="49" t="s">
        <v>274</v>
      </c>
    </row>
    <row r="33" spans="1:16" ht="12.75" customHeight="1" thickBot="1">
      <c r="A33" s="28" t="str">
        <f t="shared" si="0"/>
        <v>IBVS 5945 </v>
      </c>
      <c r="B33" s="14" t="str">
        <f t="shared" si="1"/>
        <v>I</v>
      </c>
      <c r="C33" s="28">
        <f t="shared" si="2"/>
        <v>55201.607199999999</v>
      </c>
      <c r="D33" s="11" t="str">
        <f t="shared" si="3"/>
        <v>vis</v>
      </c>
      <c r="E33" s="45">
        <f>VLOOKUP(C33,Active!C$21:E$973,3,FALSE)</f>
        <v>9954.9928585335692</v>
      </c>
      <c r="F33" s="14" t="s">
        <v>80</v>
      </c>
      <c r="G33" s="11" t="str">
        <f t="shared" si="4"/>
        <v>55201.6072</v>
      </c>
      <c r="H33" s="28">
        <f t="shared" si="5"/>
        <v>1003</v>
      </c>
      <c r="I33" s="46" t="s">
        <v>275</v>
      </c>
      <c r="J33" s="47" t="s">
        <v>276</v>
      </c>
      <c r="K33" s="46">
        <v>1003</v>
      </c>
      <c r="L33" s="46" t="s">
        <v>277</v>
      </c>
      <c r="M33" s="47" t="s">
        <v>260</v>
      </c>
      <c r="N33" s="47" t="s">
        <v>80</v>
      </c>
      <c r="O33" s="48" t="s">
        <v>247</v>
      </c>
      <c r="P33" s="49" t="s">
        <v>278</v>
      </c>
    </row>
    <row r="34" spans="1:16" ht="12.75" customHeight="1" thickBot="1">
      <c r="A34" s="28" t="str">
        <f t="shared" si="0"/>
        <v>OEJV 0160 </v>
      </c>
      <c r="B34" s="14" t="str">
        <f t="shared" si="1"/>
        <v>I</v>
      </c>
      <c r="C34" s="28">
        <f t="shared" si="2"/>
        <v>55777.551850000003</v>
      </c>
      <c r="D34" s="11" t="str">
        <f t="shared" si="3"/>
        <v>vis</v>
      </c>
      <c r="E34" s="45">
        <f>VLOOKUP(C34,Active!C$21:E$973,3,FALSE)</f>
        <v>10168.993346769103</v>
      </c>
      <c r="F34" s="14" t="s">
        <v>80</v>
      </c>
      <c r="G34" s="11" t="str">
        <f t="shared" si="4"/>
        <v>55777.55185</v>
      </c>
      <c r="H34" s="28">
        <f t="shared" si="5"/>
        <v>1217</v>
      </c>
      <c r="I34" s="46" t="s">
        <v>284</v>
      </c>
      <c r="J34" s="47" t="s">
        <v>285</v>
      </c>
      <c r="K34" s="46">
        <v>1217</v>
      </c>
      <c r="L34" s="46" t="s">
        <v>286</v>
      </c>
      <c r="M34" s="47" t="s">
        <v>260</v>
      </c>
      <c r="N34" s="47" t="s">
        <v>261</v>
      </c>
      <c r="O34" s="48" t="s">
        <v>287</v>
      </c>
      <c r="P34" s="49" t="s">
        <v>288</v>
      </c>
    </row>
    <row r="35" spans="1:16" ht="12.75" customHeight="1" thickBot="1">
      <c r="A35" s="28" t="str">
        <f t="shared" si="0"/>
        <v>IBVS 6011 </v>
      </c>
      <c r="B35" s="14" t="str">
        <f t="shared" si="1"/>
        <v>I</v>
      </c>
      <c r="C35" s="28">
        <f t="shared" si="2"/>
        <v>55844.837699999996</v>
      </c>
      <c r="D35" s="11" t="str">
        <f t="shared" si="3"/>
        <v>vis</v>
      </c>
      <c r="E35" s="45">
        <f>VLOOKUP(C35,Active!C$21:E$973,3,FALSE)</f>
        <v>10193.994368571008</v>
      </c>
      <c r="F35" s="14" t="s">
        <v>80</v>
      </c>
      <c r="G35" s="11" t="str">
        <f t="shared" si="4"/>
        <v>55844.8377</v>
      </c>
      <c r="H35" s="28">
        <f t="shared" si="5"/>
        <v>1242</v>
      </c>
      <c r="I35" s="46" t="s">
        <v>289</v>
      </c>
      <c r="J35" s="47" t="s">
        <v>290</v>
      </c>
      <c r="K35" s="46">
        <v>1242</v>
      </c>
      <c r="L35" s="46" t="s">
        <v>291</v>
      </c>
      <c r="M35" s="47" t="s">
        <v>260</v>
      </c>
      <c r="N35" s="47" t="s">
        <v>80</v>
      </c>
      <c r="O35" s="48" t="s">
        <v>247</v>
      </c>
      <c r="P35" s="49" t="s">
        <v>292</v>
      </c>
    </row>
    <row r="36" spans="1:16" ht="12.75" customHeight="1" thickBot="1">
      <c r="A36" s="28" t="str">
        <f t="shared" si="0"/>
        <v>IBVS 6042 </v>
      </c>
      <c r="B36" s="14" t="str">
        <f t="shared" si="1"/>
        <v>I</v>
      </c>
      <c r="C36" s="28">
        <f t="shared" si="2"/>
        <v>56210.856899999999</v>
      </c>
      <c r="D36" s="11" t="str">
        <f t="shared" si="3"/>
        <v>vis</v>
      </c>
      <c r="E36" s="45">
        <f>VLOOKUP(C36,Active!C$21:E$973,3,FALSE)</f>
        <v>10329.994047539427</v>
      </c>
      <c r="F36" s="14" t="s">
        <v>80</v>
      </c>
      <c r="G36" s="11" t="str">
        <f t="shared" si="4"/>
        <v>56210.8569</v>
      </c>
      <c r="H36" s="28">
        <f t="shared" si="5"/>
        <v>1378</v>
      </c>
      <c r="I36" s="46" t="s">
        <v>293</v>
      </c>
      <c r="J36" s="47" t="s">
        <v>294</v>
      </c>
      <c r="K36" s="46">
        <v>1378</v>
      </c>
      <c r="L36" s="46" t="s">
        <v>295</v>
      </c>
      <c r="M36" s="47" t="s">
        <v>260</v>
      </c>
      <c r="N36" s="47" t="s">
        <v>80</v>
      </c>
      <c r="O36" s="48" t="s">
        <v>247</v>
      </c>
      <c r="P36" s="49" t="s">
        <v>296</v>
      </c>
    </row>
    <row r="37" spans="1:16" ht="12.75" customHeight="1" thickBot="1">
      <c r="A37" s="28" t="str">
        <f t="shared" si="0"/>
        <v> MVS 433 </v>
      </c>
      <c r="B37" s="14" t="str">
        <f t="shared" si="1"/>
        <v>I</v>
      </c>
      <c r="C37" s="28">
        <f t="shared" si="2"/>
        <v>28409.545999999998</v>
      </c>
      <c r="D37" s="11" t="str">
        <f t="shared" si="3"/>
        <v>vis</v>
      </c>
      <c r="E37" s="45">
        <f>VLOOKUP(C37,Active!C$21:E$973,3,FALSE)</f>
        <v>1.8578216520668787E-2</v>
      </c>
      <c r="F37" s="14" t="s">
        <v>80</v>
      </c>
      <c r="G37" s="11" t="str">
        <f t="shared" si="4"/>
        <v>28409.546</v>
      </c>
      <c r="H37" s="28">
        <f t="shared" si="5"/>
        <v>-8952</v>
      </c>
      <c r="I37" s="46" t="s">
        <v>83</v>
      </c>
      <c r="J37" s="47" t="s">
        <v>84</v>
      </c>
      <c r="K37" s="46">
        <v>-8952</v>
      </c>
      <c r="L37" s="46" t="s">
        <v>85</v>
      </c>
      <c r="M37" s="47" t="s">
        <v>86</v>
      </c>
      <c r="N37" s="47"/>
      <c r="O37" s="48" t="s">
        <v>87</v>
      </c>
      <c r="P37" s="48" t="s">
        <v>88</v>
      </c>
    </row>
    <row r="38" spans="1:16" ht="12.75" customHeight="1" thickBot="1">
      <c r="A38" s="28" t="str">
        <f t="shared" si="0"/>
        <v> MVS 433 </v>
      </c>
      <c r="B38" s="14" t="str">
        <f t="shared" si="1"/>
        <v>I</v>
      </c>
      <c r="C38" s="28">
        <f t="shared" si="2"/>
        <v>28495.554</v>
      </c>
      <c r="D38" s="11" t="str">
        <f t="shared" si="3"/>
        <v>vis</v>
      </c>
      <c r="E38" s="45">
        <f>VLOOKUP(C38,Active!C$21:E$973,3,FALSE)</f>
        <v>31.976083147179942</v>
      </c>
      <c r="F38" s="14" t="s">
        <v>80</v>
      </c>
      <c r="G38" s="11" t="str">
        <f t="shared" si="4"/>
        <v>28495.554</v>
      </c>
      <c r="H38" s="28">
        <f t="shared" si="5"/>
        <v>-8920</v>
      </c>
      <c r="I38" s="46" t="s">
        <v>89</v>
      </c>
      <c r="J38" s="47" t="s">
        <v>90</v>
      </c>
      <c r="K38" s="46">
        <v>-8920</v>
      </c>
      <c r="L38" s="46" t="s">
        <v>91</v>
      </c>
      <c r="M38" s="47" t="s">
        <v>86</v>
      </c>
      <c r="N38" s="47"/>
      <c r="O38" s="48" t="s">
        <v>87</v>
      </c>
      <c r="P38" s="48" t="s">
        <v>88</v>
      </c>
    </row>
    <row r="39" spans="1:16" ht="12.75" customHeight="1" thickBot="1">
      <c r="A39" s="28" t="str">
        <f t="shared" si="0"/>
        <v> MVS 433 </v>
      </c>
      <c r="B39" s="14" t="str">
        <f t="shared" si="1"/>
        <v>I</v>
      </c>
      <c r="C39" s="28">
        <f t="shared" si="2"/>
        <v>28783.589</v>
      </c>
      <c r="D39" s="11" t="str">
        <f t="shared" si="3"/>
        <v>vis</v>
      </c>
      <c r="E39" s="45">
        <f>VLOOKUP(C39,Active!C$21:E$973,3,FALSE)</f>
        <v>138.99961505935397</v>
      </c>
      <c r="F39" s="14" t="s">
        <v>80</v>
      </c>
      <c r="G39" s="11" t="str">
        <f t="shared" si="4"/>
        <v>28783.589</v>
      </c>
      <c r="H39" s="28">
        <f t="shared" si="5"/>
        <v>-8813</v>
      </c>
      <c r="I39" s="46" t="s">
        <v>92</v>
      </c>
      <c r="J39" s="47" t="s">
        <v>93</v>
      </c>
      <c r="K39" s="46">
        <v>-8813</v>
      </c>
      <c r="L39" s="46" t="s">
        <v>94</v>
      </c>
      <c r="M39" s="47" t="s">
        <v>86</v>
      </c>
      <c r="N39" s="47"/>
      <c r="O39" s="48" t="s">
        <v>87</v>
      </c>
      <c r="P39" s="48" t="s">
        <v>88</v>
      </c>
    </row>
    <row r="40" spans="1:16" ht="12.75" customHeight="1" thickBot="1">
      <c r="A40" s="28" t="str">
        <f t="shared" si="0"/>
        <v> MVS 433 </v>
      </c>
      <c r="B40" s="14" t="str">
        <f t="shared" si="1"/>
        <v>I</v>
      </c>
      <c r="C40" s="28">
        <f t="shared" si="2"/>
        <v>29168.504000000001</v>
      </c>
      <c r="D40" s="11" t="str">
        <f t="shared" si="3"/>
        <v>vis</v>
      </c>
      <c r="E40" s="45">
        <f>VLOOKUP(C40,Active!C$21:E$973,3,FALSE)</f>
        <v>282.02029930250006</v>
      </c>
      <c r="F40" s="14" t="s">
        <v>80</v>
      </c>
      <c r="G40" s="11" t="str">
        <f t="shared" si="4"/>
        <v>29168.504</v>
      </c>
      <c r="H40" s="28">
        <f t="shared" si="5"/>
        <v>-8670</v>
      </c>
      <c r="I40" s="46" t="s">
        <v>95</v>
      </c>
      <c r="J40" s="47" t="s">
        <v>96</v>
      </c>
      <c r="K40" s="46">
        <v>-8670</v>
      </c>
      <c r="L40" s="46" t="s">
        <v>97</v>
      </c>
      <c r="M40" s="47" t="s">
        <v>86</v>
      </c>
      <c r="N40" s="47"/>
      <c r="O40" s="48" t="s">
        <v>87</v>
      </c>
      <c r="P40" s="48" t="s">
        <v>88</v>
      </c>
    </row>
    <row r="41" spans="1:16" ht="12.75" customHeight="1" thickBot="1">
      <c r="A41" s="28" t="str">
        <f t="shared" si="0"/>
        <v> MVS 433 </v>
      </c>
      <c r="B41" s="14" t="str">
        <f t="shared" si="1"/>
        <v>I</v>
      </c>
      <c r="C41" s="28">
        <f t="shared" si="2"/>
        <v>30258.528999999999</v>
      </c>
      <c r="D41" s="11" t="str">
        <f t="shared" si="3"/>
        <v>vis</v>
      </c>
      <c r="E41" s="45">
        <f>VLOOKUP(C41,Active!C$21:E$973,3,FALSE)</f>
        <v>687.03470856723288</v>
      </c>
      <c r="F41" s="14" t="s">
        <v>80</v>
      </c>
      <c r="G41" s="11" t="str">
        <f t="shared" si="4"/>
        <v>30258.529</v>
      </c>
      <c r="H41" s="28">
        <f t="shared" si="5"/>
        <v>-8265</v>
      </c>
      <c r="I41" s="46" t="s">
        <v>98</v>
      </c>
      <c r="J41" s="47" t="s">
        <v>99</v>
      </c>
      <c r="K41" s="46">
        <v>-8265</v>
      </c>
      <c r="L41" s="46" t="s">
        <v>100</v>
      </c>
      <c r="M41" s="47" t="s">
        <v>86</v>
      </c>
      <c r="N41" s="47"/>
      <c r="O41" s="48" t="s">
        <v>87</v>
      </c>
      <c r="P41" s="48" t="s">
        <v>88</v>
      </c>
    </row>
    <row r="42" spans="1:16" ht="12.75" customHeight="1" thickBot="1">
      <c r="A42" s="28" t="str">
        <f t="shared" si="0"/>
        <v> MVS 433 </v>
      </c>
      <c r="B42" s="14" t="str">
        <f t="shared" si="1"/>
        <v>I</v>
      </c>
      <c r="C42" s="28">
        <f t="shared" si="2"/>
        <v>30998.496999999999</v>
      </c>
      <c r="D42" s="11" t="str">
        <f t="shared" si="3"/>
        <v>vis</v>
      </c>
      <c r="E42" s="45">
        <f>VLOOKUP(C42,Active!C$21:E$973,3,FALSE)</f>
        <v>961.98042301855901</v>
      </c>
      <c r="F42" s="14" t="s">
        <v>80</v>
      </c>
      <c r="G42" s="11" t="str">
        <f t="shared" si="4"/>
        <v>30998.497</v>
      </c>
      <c r="H42" s="28">
        <f t="shared" si="5"/>
        <v>-7990</v>
      </c>
      <c r="I42" s="46" t="s">
        <v>101</v>
      </c>
      <c r="J42" s="47" t="s">
        <v>102</v>
      </c>
      <c r="K42" s="46">
        <v>-7990</v>
      </c>
      <c r="L42" s="46" t="s">
        <v>103</v>
      </c>
      <c r="M42" s="47" t="s">
        <v>86</v>
      </c>
      <c r="N42" s="47"/>
      <c r="O42" s="48" t="s">
        <v>87</v>
      </c>
      <c r="P42" s="48" t="s">
        <v>88</v>
      </c>
    </row>
    <row r="43" spans="1:16" ht="12.75" customHeight="1" thickBot="1">
      <c r="A43" s="28" t="str">
        <f t="shared" ref="A43:A65" si="6">P43</f>
        <v> MVS 433 </v>
      </c>
      <c r="B43" s="14" t="str">
        <f t="shared" ref="B43:B65" si="7">IF(H43=INT(H43),"I","II")</f>
        <v>I</v>
      </c>
      <c r="C43" s="28">
        <f t="shared" ref="C43:C65" si="8">1*G43</f>
        <v>31329.572</v>
      </c>
      <c r="D43" s="11" t="str">
        <f t="shared" ref="D43:D65" si="9">VLOOKUP(F43,I$1:J$5,2,FALSE)</f>
        <v>vis</v>
      </c>
      <c r="E43" s="45">
        <f>VLOOKUP(C43,Active!C$21:E$973,3,FALSE)</f>
        <v>1084.9960837119579</v>
      </c>
      <c r="F43" s="14" t="s">
        <v>80</v>
      </c>
      <c r="G43" s="11" t="str">
        <f t="shared" ref="G43:G65" si="10">MID(I43,3,LEN(I43)-3)</f>
        <v>31329.572</v>
      </c>
      <c r="H43" s="28">
        <f t="shared" ref="H43:H65" si="11">1*K43</f>
        <v>-7867</v>
      </c>
      <c r="I43" s="46" t="s">
        <v>104</v>
      </c>
      <c r="J43" s="47" t="s">
        <v>105</v>
      </c>
      <c r="K43" s="46">
        <v>-7867</v>
      </c>
      <c r="L43" s="46" t="s">
        <v>106</v>
      </c>
      <c r="M43" s="47" t="s">
        <v>86</v>
      </c>
      <c r="N43" s="47"/>
      <c r="O43" s="48" t="s">
        <v>87</v>
      </c>
      <c r="P43" s="48" t="s">
        <v>88</v>
      </c>
    </row>
    <row r="44" spans="1:16" ht="12.75" customHeight="1" thickBot="1">
      <c r="A44" s="28" t="str">
        <f t="shared" si="6"/>
        <v> MVS 433 </v>
      </c>
      <c r="B44" s="14" t="str">
        <f t="shared" si="7"/>
        <v>I</v>
      </c>
      <c r="C44" s="28">
        <f t="shared" si="8"/>
        <v>32882.449000000001</v>
      </c>
      <c r="D44" s="11" t="str">
        <f t="shared" si="9"/>
        <v>vis</v>
      </c>
      <c r="E44" s="45">
        <f>VLOOKUP(C44,Active!C$21:E$973,3,FALSE)</f>
        <v>1661.989786439686</v>
      </c>
      <c r="F44" s="14" t="s">
        <v>80</v>
      </c>
      <c r="G44" s="11" t="str">
        <f t="shared" si="10"/>
        <v>32882.449</v>
      </c>
      <c r="H44" s="28">
        <f t="shared" si="11"/>
        <v>-7290</v>
      </c>
      <c r="I44" s="46" t="s">
        <v>107</v>
      </c>
      <c r="J44" s="47" t="s">
        <v>108</v>
      </c>
      <c r="K44" s="46">
        <v>-7290</v>
      </c>
      <c r="L44" s="46" t="s">
        <v>109</v>
      </c>
      <c r="M44" s="47" t="s">
        <v>86</v>
      </c>
      <c r="N44" s="47"/>
      <c r="O44" s="48" t="s">
        <v>87</v>
      </c>
      <c r="P44" s="48" t="s">
        <v>88</v>
      </c>
    </row>
    <row r="45" spans="1:16" ht="12.75" customHeight="1" thickBot="1">
      <c r="A45" s="28" t="str">
        <f t="shared" si="6"/>
        <v> MVS 433 </v>
      </c>
      <c r="B45" s="14" t="str">
        <f t="shared" si="7"/>
        <v>I</v>
      </c>
      <c r="C45" s="28">
        <f t="shared" si="8"/>
        <v>33178.49</v>
      </c>
      <c r="D45" s="11" t="str">
        <f t="shared" si="9"/>
        <v>vis</v>
      </c>
      <c r="E45" s="45">
        <f>VLOOKUP(C45,Active!C$21:E$973,3,FALSE)</f>
        <v>1771.9880623811919</v>
      </c>
      <c r="F45" s="14" t="s">
        <v>80</v>
      </c>
      <c r="G45" s="11" t="str">
        <f t="shared" si="10"/>
        <v>33178.490</v>
      </c>
      <c r="H45" s="28">
        <f t="shared" si="11"/>
        <v>-7180</v>
      </c>
      <c r="I45" s="46" t="s">
        <v>110</v>
      </c>
      <c r="J45" s="47" t="s">
        <v>111</v>
      </c>
      <c r="K45" s="46">
        <v>-7180</v>
      </c>
      <c r="L45" s="46" t="s">
        <v>112</v>
      </c>
      <c r="M45" s="47" t="s">
        <v>86</v>
      </c>
      <c r="N45" s="47"/>
      <c r="O45" s="48" t="s">
        <v>87</v>
      </c>
      <c r="P45" s="48" t="s">
        <v>88</v>
      </c>
    </row>
    <row r="46" spans="1:16" ht="12.75" customHeight="1" thickBot="1">
      <c r="A46" s="28" t="str">
        <f t="shared" si="6"/>
        <v> MVS 433 </v>
      </c>
      <c r="B46" s="14" t="str">
        <f t="shared" si="7"/>
        <v>I</v>
      </c>
      <c r="C46" s="28">
        <f t="shared" si="8"/>
        <v>33302.328000000001</v>
      </c>
      <c r="D46" s="11" t="str">
        <f t="shared" si="9"/>
        <v>vis</v>
      </c>
      <c r="E46" s="45">
        <f>VLOOKUP(C46,Active!C$21:E$973,3,FALSE)</f>
        <v>1818.0018459315945</v>
      </c>
      <c r="F46" s="14" t="s">
        <v>80</v>
      </c>
      <c r="G46" s="11" t="str">
        <f t="shared" si="10"/>
        <v>33302.328</v>
      </c>
      <c r="H46" s="28">
        <f t="shared" si="11"/>
        <v>-7134</v>
      </c>
      <c r="I46" s="46" t="s">
        <v>113</v>
      </c>
      <c r="J46" s="47" t="s">
        <v>114</v>
      </c>
      <c r="K46" s="46">
        <v>-7134</v>
      </c>
      <c r="L46" s="46" t="s">
        <v>115</v>
      </c>
      <c r="M46" s="47" t="s">
        <v>86</v>
      </c>
      <c r="N46" s="47"/>
      <c r="O46" s="48" t="s">
        <v>87</v>
      </c>
      <c r="P46" s="48" t="s">
        <v>88</v>
      </c>
    </row>
    <row r="47" spans="1:16" ht="12.75" customHeight="1" thickBot="1">
      <c r="A47" s="28" t="str">
        <f t="shared" si="6"/>
        <v> MVS 433 </v>
      </c>
      <c r="B47" s="14" t="str">
        <f t="shared" si="7"/>
        <v>I</v>
      </c>
      <c r="C47" s="28">
        <f t="shared" si="8"/>
        <v>34392.328000000001</v>
      </c>
      <c r="D47" s="11" t="str">
        <f t="shared" si="9"/>
        <v>vis</v>
      </c>
      <c r="E47" s="45">
        <f>VLOOKUP(C47,Active!C$21:E$973,3,FALSE)</f>
        <v>2223.0069660880677</v>
      </c>
      <c r="F47" s="14" t="s">
        <v>80</v>
      </c>
      <c r="G47" s="11" t="str">
        <f t="shared" si="10"/>
        <v>34392.328</v>
      </c>
      <c r="H47" s="28">
        <f t="shared" si="11"/>
        <v>-6729</v>
      </c>
      <c r="I47" s="46" t="s">
        <v>116</v>
      </c>
      <c r="J47" s="47" t="s">
        <v>117</v>
      </c>
      <c r="K47" s="46">
        <v>-6729</v>
      </c>
      <c r="L47" s="46" t="s">
        <v>118</v>
      </c>
      <c r="M47" s="47" t="s">
        <v>86</v>
      </c>
      <c r="N47" s="47"/>
      <c r="O47" s="48" t="s">
        <v>87</v>
      </c>
      <c r="P47" s="48" t="s">
        <v>88</v>
      </c>
    </row>
    <row r="48" spans="1:16" ht="12.75" customHeight="1" thickBot="1">
      <c r="A48" s="28" t="str">
        <f t="shared" si="6"/>
        <v> MVS 433 </v>
      </c>
      <c r="B48" s="14" t="str">
        <f t="shared" si="7"/>
        <v>I</v>
      </c>
      <c r="C48" s="28">
        <f t="shared" si="8"/>
        <v>34599.555</v>
      </c>
      <c r="D48" s="11" t="str">
        <f t="shared" si="9"/>
        <v>vis</v>
      </c>
      <c r="E48" s="45">
        <f>VLOOKUP(C48,Active!C$21:E$973,3,FALSE)</f>
        <v>2300.0051275877604</v>
      </c>
      <c r="F48" s="14" t="s">
        <v>80</v>
      </c>
      <c r="G48" s="11" t="str">
        <f t="shared" si="10"/>
        <v>34599.555</v>
      </c>
      <c r="H48" s="28">
        <f t="shared" si="11"/>
        <v>-6652</v>
      </c>
      <c r="I48" s="46" t="s">
        <v>119</v>
      </c>
      <c r="J48" s="47" t="s">
        <v>120</v>
      </c>
      <c r="K48" s="46">
        <v>-6652</v>
      </c>
      <c r="L48" s="46" t="s">
        <v>121</v>
      </c>
      <c r="M48" s="47" t="s">
        <v>86</v>
      </c>
      <c r="N48" s="47"/>
      <c r="O48" s="48" t="s">
        <v>87</v>
      </c>
      <c r="P48" s="48" t="s">
        <v>88</v>
      </c>
    </row>
    <row r="49" spans="1:16" ht="12.75" customHeight="1" thickBot="1">
      <c r="A49" s="28" t="str">
        <f t="shared" si="6"/>
        <v> MVS 433 </v>
      </c>
      <c r="B49" s="14" t="str">
        <f t="shared" si="7"/>
        <v>I</v>
      </c>
      <c r="C49" s="28">
        <f t="shared" si="8"/>
        <v>34607.546000000002</v>
      </c>
      <c r="D49" s="11" t="str">
        <f t="shared" si="9"/>
        <v>vis</v>
      </c>
      <c r="E49" s="45">
        <f>VLOOKUP(C49,Active!C$21:E$973,3,FALSE)</f>
        <v>2302.9742981521376</v>
      </c>
      <c r="F49" s="14" t="s">
        <v>80</v>
      </c>
      <c r="G49" s="11" t="str">
        <f t="shared" si="10"/>
        <v>34607.546</v>
      </c>
      <c r="H49" s="28">
        <f t="shared" si="11"/>
        <v>-6649</v>
      </c>
      <c r="I49" s="46" t="s">
        <v>122</v>
      </c>
      <c r="J49" s="47" t="s">
        <v>123</v>
      </c>
      <c r="K49" s="46">
        <v>-6649</v>
      </c>
      <c r="L49" s="46" t="s">
        <v>124</v>
      </c>
      <c r="M49" s="47" t="s">
        <v>86</v>
      </c>
      <c r="N49" s="47"/>
      <c r="O49" s="48" t="s">
        <v>87</v>
      </c>
      <c r="P49" s="48" t="s">
        <v>88</v>
      </c>
    </row>
    <row r="50" spans="1:16" ht="12.75" customHeight="1" thickBot="1">
      <c r="A50" s="28" t="str">
        <f t="shared" si="6"/>
        <v> MVS 433 </v>
      </c>
      <c r="B50" s="14" t="str">
        <f t="shared" si="7"/>
        <v>I</v>
      </c>
      <c r="C50" s="28">
        <f t="shared" si="8"/>
        <v>34661.438000000002</v>
      </c>
      <c r="D50" s="11" t="str">
        <f t="shared" si="9"/>
        <v>vis</v>
      </c>
      <c r="E50" s="45">
        <f>VLOOKUP(C50,Active!C$21:E$973,3,FALSE)</f>
        <v>2322.9986430470663</v>
      </c>
      <c r="F50" s="14" t="s">
        <v>80</v>
      </c>
      <c r="G50" s="11" t="str">
        <f t="shared" si="10"/>
        <v>34661.438</v>
      </c>
      <c r="H50" s="28">
        <f t="shared" si="11"/>
        <v>-6629</v>
      </c>
      <c r="I50" s="46" t="s">
        <v>125</v>
      </c>
      <c r="J50" s="47" t="s">
        <v>126</v>
      </c>
      <c r="K50" s="46">
        <v>-6629</v>
      </c>
      <c r="L50" s="46" t="s">
        <v>127</v>
      </c>
      <c r="M50" s="47" t="s">
        <v>86</v>
      </c>
      <c r="N50" s="47"/>
      <c r="O50" s="48" t="s">
        <v>87</v>
      </c>
      <c r="P50" s="48" t="s">
        <v>88</v>
      </c>
    </row>
    <row r="51" spans="1:16" ht="12.75" customHeight="1" thickBot="1">
      <c r="A51" s="28" t="str">
        <f t="shared" si="6"/>
        <v> MVS 433 </v>
      </c>
      <c r="B51" s="14" t="str">
        <f t="shared" si="7"/>
        <v>I</v>
      </c>
      <c r="C51" s="28">
        <f t="shared" si="8"/>
        <v>36160.538</v>
      </c>
      <c r="D51" s="11" t="str">
        <f t="shared" si="9"/>
        <v>vis</v>
      </c>
      <c r="E51" s="45">
        <f>VLOOKUP(C51,Active!C$21:E$973,3,FALSE)</f>
        <v>2880.010730777863</v>
      </c>
      <c r="F51" s="14" t="s">
        <v>80</v>
      </c>
      <c r="G51" s="11" t="str">
        <f t="shared" si="10"/>
        <v>36160.538</v>
      </c>
      <c r="H51" s="28">
        <f t="shared" si="11"/>
        <v>-6072</v>
      </c>
      <c r="I51" s="46" t="s">
        <v>128</v>
      </c>
      <c r="J51" s="47" t="s">
        <v>129</v>
      </c>
      <c r="K51" s="46">
        <v>-6072</v>
      </c>
      <c r="L51" s="46" t="s">
        <v>130</v>
      </c>
      <c r="M51" s="47" t="s">
        <v>86</v>
      </c>
      <c r="N51" s="47"/>
      <c r="O51" s="48" t="s">
        <v>87</v>
      </c>
      <c r="P51" s="48" t="s">
        <v>88</v>
      </c>
    </row>
    <row r="52" spans="1:16" ht="12.75" customHeight="1" thickBot="1">
      <c r="A52" s="28" t="str">
        <f t="shared" si="6"/>
        <v> MVS 433 </v>
      </c>
      <c r="B52" s="14" t="str">
        <f t="shared" si="7"/>
        <v>I</v>
      </c>
      <c r="C52" s="28">
        <f t="shared" si="8"/>
        <v>36249.307999999997</v>
      </c>
      <c r="D52" s="11" t="str">
        <f t="shared" si="9"/>
        <v>vis</v>
      </c>
      <c r="E52" s="45">
        <f>VLOOKUP(C52,Active!C$21:E$973,3,FALSE)</f>
        <v>2912.9944963891371</v>
      </c>
      <c r="F52" s="14" t="s">
        <v>80</v>
      </c>
      <c r="G52" s="11" t="str">
        <f t="shared" si="10"/>
        <v>36249.308</v>
      </c>
      <c r="H52" s="28">
        <f t="shared" si="11"/>
        <v>-6039</v>
      </c>
      <c r="I52" s="46" t="s">
        <v>131</v>
      </c>
      <c r="J52" s="47" t="s">
        <v>132</v>
      </c>
      <c r="K52" s="46">
        <v>-6039</v>
      </c>
      <c r="L52" s="46" t="s">
        <v>133</v>
      </c>
      <c r="M52" s="47" t="s">
        <v>86</v>
      </c>
      <c r="N52" s="47"/>
      <c r="O52" s="48" t="s">
        <v>87</v>
      </c>
      <c r="P52" s="48" t="s">
        <v>88</v>
      </c>
    </row>
    <row r="53" spans="1:16" ht="12.75" customHeight="1" thickBot="1">
      <c r="A53" s="28" t="str">
        <f t="shared" si="6"/>
        <v> MVS 433 </v>
      </c>
      <c r="B53" s="14" t="str">
        <f t="shared" si="7"/>
        <v>I</v>
      </c>
      <c r="C53" s="28">
        <f t="shared" si="8"/>
        <v>36526.542999999998</v>
      </c>
      <c r="D53" s="11" t="str">
        <f t="shared" si="9"/>
        <v>vis</v>
      </c>
      <c r="E53" s="45">
        <f>VLOOKUP(C53,Active!C$21:E$973,3,FALSE)</f>
        <v>3016.0051335327889</v>
      </c>
      <c r="F53" s="14" t="s">
        <v>80</v>
      </c>
      <c r="G53" s="11" t="str">
        <f t="shared" si="10"/>
        <v>36526.543</v>
      </c>
      <c r="H53" s="28">
        <f t="shared" si="11"/>
        <v>-5936</v>
      </c>
      <c r="I53" s="46" t="s">
        <v>134</v>
      </c>
      <c r="J53" s="47" t="s">
        <v>135</v>
      </c>
      <c r="K53" s="46">
        <v>-5936</v>
      </c>
      <c r="L53" s="46" t="s">
        <v>136</v>
      </c>
      <c r="M53" s="47" t="s">
        <v>86</v>
      </c>
      <c r="N53" s="47"/>
      <c r="O53" s="48" t="s">
        <v>87</v>
      </c>
      <c r="P53" s="48" t="s">
        <v>88</v>
      </c>
    </row>
    <row r="54" spans="1:16" ht="12.75" customHeight="1" thickBot="1">
      <c r="A54" s="28" t="str">
        <f t="shared" si="6"/>
        <v> MVS 433 </v>
      </c>
      <c r="B54" s="14" t="str">
        <f t="shared" si="7"/>
        <v>I</v>
      </c>
      <c r="C54" s="28">
        <f t="shared" si="8"/>
        <v>36822.597000000002</v>
      </c>
      <c r="D54" s="11" t="str">
        <f t="shared" si="9"/>
        <v>vis</v>
      </c>
      <c r="E54" s="45">
        <f>VLOOKUP(C54,Active!C$21:E$973,3,FALSE)</f>
        <v>3126.0082398105924</v>
      </c>
      <c r="F54" s="14" t="s">
        <v>80</v>
      </c>
      <c r="G54" s="11" t="str">
        <f t="shared" si="10"/>
        <v>36822.597</v>
      </c>
      <c r="H54" s="28">
        <f t="shared" si="11"/>
        <v>-5826</v>
      </c>
      <c r="I54" s="46" t="s">
        <v>137</v>
      </c>
      <c r="J54" s="47" t="s">
        <v>138</v>
      </c>
      <c r="K54" s="46">
        <v>-5826</v>
      </c>
      <c r="L54" s="46" t="s">
        <v>91</v>
      </c>
      <c r="M54" s="47" t="s">
        <v>86</v>
      </c>
      <c r="N54" s="47"/>
      <c r="O54" s="48" t="s">
        <v>87</v>
      </c>
      <c r="P54" s="48" t="s">
        <v>88</v>
      </c>
    </row>
    <row r="55" spans="1:16" ht="12.75" customHeight="1" thickBot="1">
      <c r="A55" s="28" t="str">
        <f t="shared" si="6"/>
        <v> MVS 433 </v>
      </c>
      <c r="B55" s="14" t="str">
        <f t="shared" si="7"/>
        <v>I</v>
      </c>
      <c r="C55" s="28">
        <f t="shared" si="8"/>
        <v>36849.517999999996</v>
      </c>
      <c r="D55" s="11" t="str">
        <f t="shared" si="9"/>
        <v>vis</v>
      </c>
      <c r="E55" s="45">
        <f>VLOOKUP(C55,Active!C$21:E$973,3,FALSE)</f>
        <v>3136.0111231497945</v>
      </c>
      <c r="F55" s="14" t="s">
        <v>80</v>
      </c>
      <c r="G55" s="11" t="str">
        <f t="shared" si="10"/>
        <v>36849.518</v>
      </c>
      <c r="H55" s="28">
        <f t="shared" si="11"/>
        <v>-5816</v>
      </c>
      <c r="I55" s="46" t="s">
        <v>139</v>
      </c>
      <c r="J55" s="47" t="s">
        <v>140</v>
      </c>
      <c r="K55" s="46">
        <v>-5816</v>
      </c>
      <c r="L55" s="46" t="s">
        <v>141</v>
      </c>
      <c r="M55" s="47" t="s">
        <v>86</v>
      </c>
      <c r="N55" s="47"/>
      <c r="O55" s="48" t="s">
        <v>87</v>
      </c>
      <c r="P55" s="48" t="s">
        <v>88</v>
      </c>
    </row>
    <row r="56" spans="1:16" ht="12.75" customHeight="1" thickBot="1">
      <c r="A56" s="28" t="str">
        <f t="shared" si="6"/>
        <v> BBS 93 </v>
      </c>
      <c r="B56" s="14" t="str">
        <f t="shared" si="7"/>
        <v>I</v>
      </c>
      <c r="C56" s="28">
        <f t="shared" si="8"/>
        <v>47886.519</v>
      </c>
      <c r="D56" s="11" t="str">
        <f t="shared" si="9"/>
        <v>vis</v>
      </c>
      <c r="E56" s="45">
        <f>VLOOKUP(C56,Active!C$21:E$973,3,FALSE)</f>
        <v>7236.9670095462316</v>
      </c>
      <c r="F56" s="14" t="s">
        <v>80</v>
      </c>
      <c r="G56" s="11" t="str">
        <f t="shared" si="10"/>
        <v>47886.519</v>
      </c>
      <c r="H56" s="28">
        <f t="shared" si="11"/>
        <v>-1715</v>
      </c>
      <c r="I56" s="46" t="s">
        <v>207</v>
      </c>
      <c r="J56" s="47" t="s">
        <v>208</v>
      </c>
      <c r="K56" s="46">
        <v>-1715</v>
      </c>
      <c r="L56" s="46" t="s">
        <v>82</v>
      </c>
      <c r="M56" s="47" t="s">
        <v>145</v>
      </c>
      <c r="N56" s="47"/>
      <c r="O56" s="48" t="s">
        <v>146</v>
      </c>
      <c r="P56" s="48" t="s">
        <v>209</v>
      </c>
    </row>
    <row r="57" spans="1:16" ht="12.75" customHeight="1" thickBot="1">
      <c r="A57" s="28" t="str">
        <f t="shared" si="6"/>
        <v> BBS 121 </v>
      </c>
      <c r="B57" s="14" t="str">
        <f t="shared" si="7"/>
        <v>I</v>
      </c>
      <c r="C57" s="28">
        <f t="shared" si="8"/>
        <v>51140.373</v>
      </c>
      <c r="D57" s="11" t="str">
        <f t="shared" si="9"/>
        <v>vis</v>
      </c>
      <c r="E57" s="45">
        <f>VLOOKUP(C57,Active!C$21:E$973,3,FALSE)</f>
        <v>8445.9830923367099</v>
      </c>
      <c r="F57" s="14" t="s">
        <v>80</v>
      </c>
      <c r="G57" s="11" t="str">
        <f t="shared" si="10"/>
        <v>51140.373</v>
      </c>
      <c r="H57" s="28">
        <f t="shared" si="11"/>
        <v>-506</v>
      </c>
      <c r="I57" s="46" t="s">
        <v>227</v>
      </c>
      <c r="J57" s="47" t="s">
        <v>228</v>
      </c>
      <c r="K57" s="46">
        <v>-506</v>
      </c>
      <c r="L57" s="46" t="s">
        <v>229</v>
      </c>
      <c r="M57" s="47" t="s">
        <v>145</v>
      </c>
      <c r="N57" s="47"/>
      <c r="O57" s="48" t="s">
        <v>225</v>
      </c>
      <c r="P57" s="48" t="s">
        <v>230</v>
      </c>
    </row>
    <row r="58" spans="1:16" ht="12.75" customHeight="1" thickBot="1">
      <c r="A58" s="28" t="str">
        <f t="shared" si="6"/>
        <v> BBS 121 </v>
      </c>
      <c r="B58" s="14" t="str">
        <f t="shared" si="7"/>
        <v>I</v>
      </c>
      <c r="C58" s="28">
        <f t="shared" si="8"/>
        <v>51525.243000000002</v>
      </c>
      <c r="D58" s="11" t="str">
        <f t="shared" si="9"/>
        <v>vis</v>
      </c>
      <c r="E58" s="45">
        <f>VLOOKUP(C58,Active!C$21:E$973,3,FALSE)</f>
        <v>8588.9870561849875</v>
      </c>
      <c r="F58" s="14" t="s">
        <v>80</v>
      </c>
      <c r="G58" s="11" t="str">
        <f t="shared" si="10"/>
        <v>51525.243</v>
      </c>
      <c r="H58" s="28">
        <f t="shared" si="11"/>
        <v>-363</v>
      </c>
      <c r="I58" s="46" t="s">
        <v>231</v>
      </c>
      <c r="J58" s="47" t="s">
        <v>232</v>
      </c>
      <c r="K58" s="46">
        <v>-363</v>
      </c>
      <c r="L58" s="46" t="s">
        <v>233</v>
      </c>
      <c r="M58" s="47" t="s">
        <v>145</v>
      </c>
      <c r="N58" s="47"/>
      <c r="O58" s="48" t="s">
        <v>225</v>
      </c>
      <c r="P58" s="48" t="s">
        <v>230</v>
      </c>
    </row>
    <row r="59" spans="1:16" ht="12.75" customHeight="1" thickBot="1">
      <c r="A59" s="28" t="str">
        <f t="shared" si="6"/>
        <v> BBS 122 </v>
      </c>
      <c r="B59" s="14" t="str">
        <f t="shared" si="7"/>
        <v>I</v>
      </c>
      <c r="C59" s="28">
        <f t="shared" si="8"/>
        <v>51576.364999999998</v>
      </c>
      <c r="D59" s="11" t="str">
        <f t="shared" si="9"/>
        <v>vis</v>
      </c>
      <c r="E59" s="45">
        <f>VLOOKUP(C59,Active!C$21:E$973,3,FALSE)</f>
        <v>8607.9821678846547</v>
      </c>
      <c r="F59" s="14" t="s">
        <v>80</v>
      </c>
      <c r="G59" s="11" t="str">
        <f t="shared" si="10"/>
        <v>51576.365</v>
      </c>
      <c r="H59" s="28">
        <f t="shared" si="11"/>
        <v>-344</v>
      </c>
      <c r="I59" s="46" t="s">
        <v>234</v>
      </c>
      <c r="J59" s="47" t="s">
        <v>235</v>
      </c>
      <c r="K59" s="46">
        <v>-344</v>
      </c>
      <c r="L59" s="46" t="s">
        <v>220</v>
      </c>
      <c r="M59" s="47" t="s">
        <v>145</v>
      </c>
      <c r="N59" s="47"/>
      <c r="O59" s="48" t="s">
        <v>236</v>
      </c>
      <c r="P59" s="48" t="s">
        <v>237</v>
      </c>
    </row>
    <row r="60" spans="1:16" ht="12.75" customHeight="1" thickBot="1">
      <c r="A60" s="28" t="str">
        <f t="shared" si="6"/>
        <v> BBS 124 </v>
      </c>
      <c r="B60" s="14" t="str">
        <f t="shared" si="7"/>
        <v>I</v>
      </c>
      <c r="C60" s="28">
        <f t="shared" si="8"/>
        <v>51810.502</v>
      </c>
      <c r="D60" s="11" t="str">
        <f t="shared" si="9"/>
        <v>vis</v>
      </c>
      <c r="E60" s="45">
        <f>VLOOKUP(C60,Active!C$21:E$973,3,FALSE)</f>
        <v>8694.979125515918</v>
      </c>
      <c r="F60" s="14" t="s">
        <v>80</v>
      </c>
      <c r="G60" s="11" t="str">
        <f t="shared" si="10"/>
        <v>51810.502</v>
      </c>
      <c r="H60" s="28">
        <f t="shared" si="11"/>
        <v>-257</v>
      </c>
      <c r="I60" s="46" t="s">
        <v>238</v>
      </c>
      <c r="J60" s="47" t="s">
        <v>239</v>
      </c>
      <c r="K60" s="46">
        <v>-257</v>
      </c>
      <c r="L60" s="46" t="s">
        <v>240</v>
      </c>
      <c r="M60" s="47" t="s">
        <v>145</v>
      </c>
      <c r="N60" s="47"/>
      <c r="O60" s="48" t="s">
        <v>236</v>
      </c>
      <c r="P60" s="48" t="s">
        <v>241</v>
      </c>
    </row>
    <row r="61" spans="1:16" ht="12.75" customHeight="1" thickBot="1">
      <c r="A61" s="28" t="str">
        <f t="shared" si="6"/>
        <v> BBS 123 </v>
      </c>
      <c r="B61" s="14" t="str">
        <f t="shared" si="7"/>
        <v>I</v>
      </c>
      <c r="C61" s="28">
        <f t="shared" si="8"/>
        <v>51810.505700000002</v>
      </c>
      <c r="D61" s="11" t="str">
        <f t="shared" si="9"/>
        <v>vis</v>
      </c>
      <c r="E61" s="45">
        <f>VLOOKUP(C61,Active!C$21:E$973,3,FALSE)</f>
        <v>8694.9805003039419</v>
      </c>
      <c r="F61" s="14" t="s">
        <v>80</v>
      </c>
      <c r="G61" s="11" t="str">
        <f t="shared" si="10"/>
        <v>51810.5057</v>
      </c>
      <c r="H61" s="28">
        <f t="shared" si="11"/>
        <v>-257</v>
      </c>
      <c r="I61" s="46" t="s">
        <v>242</v>
      </c>
      <c r="J61" s="47" t="s">
        <v>243</v>
      </c>
      <c r="K61" s="46">
        <v>-257</v>
      </c>
      <c r="L61" s="46" t="s">
        <v>244</v>
      </c>
      <c r="M61" s="47" t="s">
        <v>245</v>
      </c>
      <c r="N61" s="47" t="s">
        <v>246</v>
      </c>
      <c r="O61" s="48" t="s">
        <v>247</v>
      </c>
      <c r="P61" s="48" t="s">
        <v>248</v>
      </c>
    </row>
    <row r="62" spans="1:16" ht="12.75" customHeight="1" thickBot="1">
      <c r="A62" s="28" t="str">
        <f t="shared" si="6"/>
        <v> BBS 124 </v>
      </c>
      <c r="B62" s="14" t="str">
        <f t="shared" si="7"/>
        <v>I</v>
      </c>
      <c r="C62" s="28">
        <f t="shared" si="8"/>
        <v>51934.302000000003</v>
      </c>
      <c r="D62" s="11" t="str">
        <f t="shared" si="9"/>
        <v>vis</v>
      </c>
      <c r="E62" s="45">
        <f>VLOOKUP(C62,Active!C$21:E$973,3,FALSE)</f>
        <v>8740.978789621764</v>
      </c>
      <c r="F62" s="14" t="s">
        <v>80</v>
      </c>
      <c r="G62" s="11" t="str">
        <f t="shared" si="10"/>
        <v>51934.302</v>
      </c>
      <c r="H62" s="28">
        <f t="shared" si="11"/>
        <v>-211</v>
      </c>
      <c r="I62" s="46" t="s">
        <v>249</v>
      </c>
      <c r="J62" s="47" t="s">
        <v>250</v>
      </c>
      <c r="K62" s="46">
        <v>-211</v>
      </c>
      <c r="L62" s="46" t="s">
        <v>251</v>
      </c>
      <c r="M62" s="47" t="s">
        <v>145</v>
      </c>
      <c r="N62" s="47"/>
      <c r="O62" s="48" t="s">
        <v>236</v>
      </c>
      <c r="P62" s="48" t="s">
        <v>241</v>
      </c>
    </row>
    <row r="63" spans="1:16" ht="12.75" customHeight="1" thickBot="1">
      <c r="A63" s="28" t="str">
        <f t="shared" si="6"/>
        <v>OEJV 0107 </v>
      </c>
      <c r="B63" s="14" t="str">
        <f t="shared" si="7"/>
        <v>I</v>
      </c>
      <c r="C63" s="28">
        <f t="shared" si="8"/>
        <v>54025.499799999998</v>
      </c>
      <c r="D63" s="11" t="str">
        <f t="shared" si="9"/>
        <v>vis</v>
      </c>
      <c r="E63" s="45">
        <f>VLOOKUP(C63,Active!C$21:E$973,3,FALSE)</f>
        <v>9517.9932999519933</v>
      </c>
      <c r="F63" s="14" t="s">
        <v>80</v>
      </c>
      <c r="G63" s="11" t="str">
        <f t="shared" si="10"/>
        <v>54025.4998</v>
      </c>
      <c r="H63" s="28">
        <f t="shared" si="11"/>
        <v>566</v>
      </c>
      <c r="I63" s="46" t="s">
        <v>257</v>
      </c>
      <c r="J63" s="47" t="s">
        <v>258</v>
      </c>
      <c r="K63" s="46">
        <v>566</v>
      </c>
      <c r="L63" s="46" t="s">
        <v>259</v>
      </c>
      <c r="M63" s="47" t="s">
        <v>260</v>
      </c>
      <c r="N63" s="47" t="s">
        <v>261</v>
      </c>
      <c r="O63" s="48" t="s">
        <v>262</v>
      </c>
      <c r="P63" s="49" t="s">
        <v>263</v>
      </c>
    </row>
    <row r="64" spans="1:16" ht="12.75" customHeight="1" thickBot="1">
      <c r="A64" s="28" t="str">
        <f t="shared" si="6"/>
        <v>VSB 46 </v>
      </c>
      <c r="B64" s="14" t="str">
        <f t="shared" si="7"/>
        <v>I</v>
      </c>
      <c r="C64" s="28">
        <f t="shared" si="8"/>
        <v>54143.917800000003</v>
      </c>
      <c r="D64" s="11" t="str">
        <f t="shared" si="9"/>
        <v>vis</v>
      </c>
      <c r="E64" s="45">
        <f>VLOOKUP(C64,Active!C$21:E$973,3,FALSE)</f>
        <v>9561.9932048315277</v>
      </c>
      <c r="F64" s="14" t="s">
        <v>80</v>
      </c>
      <c r="G64" s="11" t="str">
        <f t="shared" si="10"/>
        <v>54143.9178</v>
      </c>
      <c r="H64" s="28">
        <f t="shared" si="11"/>
        <v>610</v>
      </c>
      <c r="I64" s="46" t="s">
        <v>264</v>
      </c>
      <c r="J64" s="47" t="s">
        <v>265</v>
      </c>
      <c r="K64" s="46">
        <v>610</v>
      </c>
      <c r="L64" s="46" t="s">
        <v>266</v>
      </c>
      <c r="M64" s="47" t="s">
        <v>260</v>
      </c>
      <c r="N64" s="47" t="s">
        <v>267</v>
      </c>
      <c r="O64" s="48" t="s">
        <v>268</v>
      </c>
      <c r="P64" s="49" t="s">
        <v>269</v>
      </c>
    </row>
    <row r="65" spans="1:16" ht="12.75" customHeight="1" thickBot="1">
      <c r="A65" s="28" t="str">
        <f t="shared" si="6"/>
        <v>OEJV 0137 </v>
      </c>
      <c r="B65" s="14" t="str">
        <f t="shared" si="7"/>
        <v>I</v>
      </c>
      <c r="C65" s="28">
        <f t="shared" si="8"/>
        <v>55535.333500000001</v>
      </c>
      <c r="D65" s="11" t="str">
        <f t="shared" si="9"/>
        <v>vis</v>
      </c>
      <c r="E65" s="45">
        <f>VLOOKUP(C65,Active!C$21:E$973,3,FALSE)</f>
        <v>10078.993647736208</v>
      </c>
      <c r="F65" s="14" t="s">
        <v>80</v>
      </c>
      <c r="G65" s="11" t="str">
        <f t="shared" si="10"/>
        <v>55535.3335</v>
      </c>
      <c r="H65" s="28">
        <f t="shared" si="11"/>
        <v>1127</v>
      </c>
      <c r="I65" s="46" t="s">
        <v>279</v>
      </c>
      <c r="J65" s="47" t="s">
        <v>280</v>
      </c>
      <c r="K65" s="46">
        <v>1127</v>
      </c>
      <c r="L65" s="46" t="s">
        <v>281</v>
      </c>
      <c r="M65" s="47" t="s">
        <v>260</v>
      </c>
      <c r="N65" s="47" t="s">
        <v>56</v>
      </c>
      <c r="O65" s="48" t="s">
        <v>282</v>
      </c>
      <c r="P65" s="49" t="s">
        <v>283</v>
      </c>
    </row>
    <row r="66" spans="1:16">
      <c r="B66" s="14"/>
      <c r="F66" s="14"/>
    </row>
    <row r="67" spans="1:16">
      <c r="B67" s="14"/>
      <c r="F67" s="14"/>
    </row>
    <row r="68" spans="1:16">
      <c r="B68" s="14"/>
      <c r="F68" s="14"/>
    </row>
    <row r="69" spans="1:16">
      <c r="B69" s="14"/>
      <c r="F69" s="14"/>
    </row>
    <row r="70" spans="1:16">
      <c r="B70" s="14"/>
      <c r="F70" s="14"/>
    </row>
    <row r="71" spans="1:16">
      <c r="B71" s="14"/>
      <c r="F71" s="14"/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</sheetData>
  <phoneticPr fontId="8" type="noConversion"/>
  <hyperlinks>
    <hyperlink ref="A3" r:id="rId1" xr:uid="{00000000-0004-0000-0100-000000000000}"/>
    <hyperlink ref="P31" r:id="rId2" display="http://www.konkoly.hu/cgi-bin/IBVS?5672" xr:uid="{00000000-0004-0000-0100-000001000000}"/>
    <hyperlink ref="P63" r:id="rId3" display="http://var.astro.cz/oejv/issues/oejv0107.pdf" xr:uid="{00000000-0004-0000-0100-000002000000}"/>
    <hyperlink ref="P64" r:id="rId4" display="http://vsolj.cetus-net.org/no46.pdf" xr:uid="{00000000-0004-0000-0100-000003000000}"/>
    <hyperlink ref="P32" r:id="rId5" display="http://www.konkoly.hu/cgi-bin/IBVS?6007" xr:uid="{00000000-0004-0000-0100-000004000000}"/>
    <hyperlink ref="P33" r:id="rId6" display="http://www.konkoly.hu/cgi-bin/IBVS?5945" xr:uid="{00000000-0004-0000-0100-000005000000}"/>
    <hyperlink ref="P65" r:id="rId7" display="http://var.astro.cz/oejv/issues/oejv0137.pdf" xr:uid="{00000000-0004-0000-0100-000006000000}"/>
    <hyperlink ref="P34" r:id="rId8" display="http://var.astro.cz/oejv/issues/oejv0160.pdf" xr:uid="{00000000-0004-0000-0100-000007000000}"/>
    <hyperlink ref="P35" r:id="rId9" display="http://www.konkoly.hu/cgi-bin/IBVS?6011" xr:uid="{00000000-0004-0000-0100-000008000000}"/>
    <hyperlink ref="P36" r:id="rId10" display="http://www.konkoly.hu/cgi-bin/IBVS?604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2024-01-13T05:19:26Z</dcterms:modified>
</cp:coreProperties>
</file>