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B645E12-CFE9-47E1-812B-F64D7E4C7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Sheet1" sheetId="6" r:id="rId2"/>
  </sheets>
  <calcPr calcId="181029"/>
</workbook>
</file>

<file path=xl/calcChain.xml><?xml version="1.0" encoding="utf-8"?>
<calcChain xmlns="http://schemas.openxmlformats.org/spreadsheetml/2006/main">
  <c r="E162" i="5" l="1"/>
  <c r="F162" i="5" s="1"/>
  <c r="G162" i="5" s="1"/>
  <c r="U162" i="5" s="1"/>
  <c r="Q162" i="5"/>
  <c r="E155" i="5"/>
  <c r="F155" i="5" s="1"/>
  <c r="G155" i="5" s="1"/>
  <c r="K155" i="5" s="1"/>
  <c r="Q155" i="5"/>
  <c r="E160" i="5"/>
  <c r="F160" i="5" s="1"/>
  <c r="G160" i="5" s="1"/>
  <c r="K160" i="5" s="1"/>
  <c r="Q160" i="5"/>
  <c r="E159" i="5"/>
  <c r="F159" i="5" s="1"/>
  <c r="G159" i="5" s="1"/>
  <c r="K159" i="5" s="1"/>
  <c r="E151" i="5"/>
  <c r="F151" i="5" s="1"/>
  <c r="G151" i="5" s="1"/>
  <c r="K151" i="5" s="1"/>
  <c r="E153" i="5"/>
  <c r="F153" i="5" s="1"/>
  <c r="G153" i="5" s="1"/>
  <c r="K153" i="5" s="1"/>
  <c r="E145" i="5"/>
  <c r="F145" i="5" s="1"/>
  <c r="G145" i="5" s="1"/>
  <c r="J145" i="5" s="1"/>
  <c r="E146" i="5"/>
  <c r="F146" i="5" s="1"/>
  <c r="G146" i="5" s="1"/>
  <c r="K146" i="5" s="1"/>
  <c r="E147" i="5"/>
  <c r="F147" i="5" s="1"/>
  <c r="G147" i="5" s="1"/>
  <c r="K147" i="5" s="1"/>
  <c r="E148" i="5"/>
  <c r="F148" i="5" s="1"/>
  <c r="G148" i="5" s="1"/>
  <c r="K148" i="5"/>
  <c r="E149" i="5"/>
  <c r="F149" i="5" s="1"/>
  <c r="G149" i="5" s="1"/>
  <c r="K149" i="5" s="1"/>
  <c r="E150" i="5"/>
  <c r="F150" i="5" s="1"/>
  <c r="G150" i="5" s="1"/>
  <c r="K150" i="5" s="1"/>
  <c r="E152" i="5"/>
  <c r="F152" i="5" s="1"/>
  <c r="G152" i="5" s="1"/>
  <c r="K152" i="5" s="1"/>
  <c r="E154" i="5"/>
  <c r="F154" i="5" s="1"/>
  <c r="G154" i="5" s="1"/>
  <c r="K154" i="5"/>
  <c r="E156" i="5"/>
  <c r="F156" i="5" s="1"/>
  <c r="G156" i="5" s="1"/>
  <c r="K156" i="5" s="1"/>
  <c r="E157" i="5"/>
  <c r="F157" i="5" s="1"/>
  <c r="G157" i="5" s="1"/>
  <c r="K157" i="5"/>
  <c r="E158" i="5"/>
  <c r="F158" i="5" s="1"/>
  <c r="G158" i="5" s="1"/>
  <c r="K158" i="5" s="1"/>
  <c r="E161" i="5"/>
  <c r="F161" i="5" s="1"/>
  <c r="G161" i="5" s="1"/>
  <c r="K161" i="5"/>
  <c r="Q159" i="5"/>
  <c r="Q151" i="5"/>
  <c r="Q153" i="5"/>
  <c r="Q161" i="5"/>
  <c r="Q158" i="5"/>
  <c r="Q149" i="5"/>
  <c r="Q150" i="5"/>
  <c r="Q156" i="5"/>
  <c r="Q157" i="5"/>
  <c r="E21" i="5"/>
  <c r="F21" i="5"/>
  <c r="G21" i="5" s="1"/>
  <c r="H21" i="5" s="1"/>
  <c r="E22" i="5"/>
  <c r="F22" i="5" s="1"/>
  <c r="G22" i="5" s="1"/>
  <c r="E23" i="5"/>
  <c r="E27" i="5"/>
  <c r="F27" i="5" s="1"/>
  <c r="G27" i="5" s="1"/>
  <c r="R27" i="5" s="1"/>
  <c r="E28" i="5"/>
  <c r="F28" i="5"/>
  <c r="G28" i="5"/>
  <c r="R28" i="5" s="1"/>
  <c r="E29" i="5"/>
  <c r="F29" i="5" s="1"/>
  <c r="G29" i="5" s="1"/>
  <c r="R29" i="5" s="1"/>
  <c r="E30" i="5"/>
  <c r="F30" i="5"/>
  <c r="G30" i="5" s="1"/>
  <c r="E31" i="5"/>
  <c r="E18" i="6" s="1"/>
  <c r="F31" i="5"/>
  <c r="G31" i="5" s="1"/>
  <c r="R31" i="5" s="1"/>
  <c r="E32" i="5"/>
  <c r="F32" i="5"/>
  <c r="G32" i="5" s="1"/>
  <c r="R32" i="5" s="1"/>
  <c r="E33" i="5"/>
  <c r="F33" i="5" s="1"/>
  <c r="G33" i="5" s="1"/>
  <c r="I33" i="5" s="1"/>
  <c r="E34" i="5"/>
  <c r="E35" i="5"/>
  <c r="F35" i="5" s="1"/>
  <c r="G35" i="5" s="1"/>
  <c r="E37" i="5"/>
  <c r="F37" i="5"/>
  <c r="G37" i="5"/>
  <c r="R37" i="5" s="1"/>
  <c r="E39" i="5"/>
  <c r="F39" i="5" s="1"/>
  <c r="G39" i="5" s="1"/>
  <c r="E38" i="5"/>
  <c r="F38" i="5"/>
  <c r="U38" i="5" s="1"/>
  <c r="R38" i="5" s="1"/>
  <c r="E40" i="5"/>
  <c r="E42" i="5"/>
  <c r="F42" i="5" s="1"/>
  <c r="G42" i="5" s="1"/>
  <c r="K42" i="5" s="1"/>
  <c r="E43" i="5"/>
  <c r="F43" i="5"/>
  <c r="G43" i="5"/>
  <c r="K43" i="5" s="1"/>
  <c r="E41" i="5"/>
  <c r="F41" i="5" s="1"/>
  <c r="G41" i="5" s="1"/>
  <c r="E47" i="5"/>
  <c r="F47" i="5"/>
  <c r="G47" i="5" s="1"/>
  <c r="E48" i="5"/>
  <c r="E31" i="6" s="1"/>
  <c r="F48" i="5"/>
  <c r="G48" i="5" s="1"/>
  <c r="E49" i="5"/>
  <c r="F49" i="5"/>
  <c r="G49" i="5" s="1"/>
  <c r="K49" i="5" s="1"/>
  <c r="E52" i="5"/>
  <c r="F52" i="5" s="1"/>
  <c r="G52" i="5" s="1"/>
  <c r="E51" i="5"/>
  <c r="E50" i="5"/>
  <c r="F50" i="5" s="1"/>
  <c r="G50" i="5" s="1"/>
  <c r="E56" i="5"/>
  <c r="F56" i="5"/>
  <c r="G56" i="5"/>
  <c r="E55" i="5"/>
  <c r="F55" i="5" s="1"/>
  <c r="G55" i="5" s="1"/>
  <c r="E54" i="5"/>
  <c r="F54" i="5"/>
  <c r="G54" i="5" s="1"/>
  <c r="K54" i="5" s="1"/>
  <c r="E61" i="5"/>
  <c r="E39" i="6" s="1"/>
  <c r="F61" i="5"/>
  <c r="G61" i="5" s="1"/>
  <c r="K61" i="5" s="1"/>
  <c r="E60" i="5"/>
  <c r="F60" i="5"/>
  <c r="G60" i="5" s="1"/>
  <c r="E62" i="5"/>
  <c r="F62" i="5" s="1"/>
  <c r="G62" i="5" s="1"/>
  <c r="E64" i="5"/>
  <c r="E65" i="5"/>
  <c r="F65" i="5" s="1"/>
  <c r="G65" i="5" s="1"/>
  <c r="E63" i="5"/>
  <c r="F63" i="5"/>
  <c r="G63" i="5"/>
  <c r="E66" i="5"/>
  <c r="F66" i="5" s="1"/>
  <c r="G66" i="5" s="1"/>
  <c r="E67" i="5"/>
  <c r="F67" i="5"/>
  <c r="G67" i="5" s="1"/>
  <c r="E70" i="5"/>
  <c r="E47" i="6" s="1"/>
  <c r="F70" i="5"/>
  <c r="G70" i="5" s="1"/>
  <c r="E69" i="5"/>
  <c r="F69" i="5"/>
  <c r="G69" i="5" s="1"/>
  <c r="R69" i="5" s="1"/>
  <c r="E74" i="5"/>
  <c r="F74" i="5" s="1"/>
  <c r="G74" i="5" s="1"/>
  <c r="E72" i="5"/>
  <c r="E73" i="5"/>
  <c r="F73" i="5" s="1"/>
  <c r="G73" i="5" s="1"/>
  <c r="R73" i="5" s="1"/>
  <c r="E75" i="5"/>
  <c r="F75" i="5"/>
  <c r="G75" i="5" s="1"/>
  <c r="E76" i="5"/>
  <c r="F76" i="5" s="1"/>
  <c r="G76" i="5" s="1"/>
  <c r="E78" i="5"/>
  <c r="F78" i="5"/>
  <c r="G78" i="5" s="1"/>
  <c r="R78" i="5" s="1"/>
  <c r="E93" i="5"/>
  <c r="F93" i="5"/>
  <c r="G93" i="5" s="1"/>
  <c r="E94" i="5"/>
  <c r="F94" i="5"/>
  <c r="G94" i="5" s="1"/>
  <c r="E95" i="5"/>
  <c r="F95" i="5" s="1"/>
  <c r="G95" i="5" s="1"/>
  <c r="R95" i="5" s="1"/>
  <c r="E96" i="5"/>
  <c r="F96" i="5" s="1"/>
  <c r="G96" i="5" s="1"/>
  <c r="E97" i="5"/>
  <c r="F97" i="5" s="1"/>
  <c r="G97" i="5" s="1"/>
  <c r="E98" i="5"/>
  <c r="F98" i="5"/>
  <c r="G98" i="5" s="1"/>
  <c r="E99" i="5"/>
  <c r="F99" i="5"/>
  <c r="G99" i="5" s="1"/>
  <c r="R99" i="5" s="1"/>
  <c r="E100" i="5"/>
  <c r="F100" i="5" s="1"/>
  <c r="G100" i="5" s="1"/>
  <c r="E101" i="5"/>
  <c r="F101" i="5" s="1"/>
  <c r="G101" i="5" s="1"/>
  <c r="I101" i="5" s="1"/>
  <c r="E102" i="5"/>
  <c r="F102" i="5" s="1"/>
  <c r="G102" i="5" s="1"/>
  <c r="R102" i="5" s="1"/>
  <c r="E103" i="5"/>
  <c r="F103" i="5"/>
  <c r="G103" i="5" s="1"/>
  <c r="E104" i="5"/>
  <c r="F104" i="5"/>
  <c r="G104" i="5" s="1"/>
  <c r="R104" i="5" s="1"/>
  <c r="E105" i="5"/>
  <c r="F105" i="5" s="1"/>
  <c r="G105" i="5" s="1"/>
  <c r="E106" i="5"/>
  <c r="F106" i="5"/>
  <c r="G106" i="5"/>
  <c r="E107" i="5"/>
  <c r="F107" i="5"/>
  <c r="G107" i="5" s="1"/>
  <c r="J107" i="5" s="1"/>
  <c r="E108" i="5"/>
  <c r="F108" i="5" s="1"/>
  <c r="G108" i="5" s="1"/>
  <c r="E109" i="5"/>
  <c r="F109" i="5" s="1"/>
  <c r="G109" i="5" s="1"/>
  <c r="E110" i="5"/>
  <c r="F110" i="5"/>
  <c r="G110" i="5" s="1"/>
  <c r="E111" i="5"/>
  <c r="F111" i="5"/>
  <c r="G111" i="5"/>
  <c r="E112" i="5"/>
  <c r="F112" i="5"/>
  <c r="G112" i="5" s="1"/>
  <c r="K112" i="5" s="1"/>
  <c r="E113" i="5"/>
  <c r="F113" i="5"/>
  <c r="G113" i="5" s="1"/>
  <c r="R113" i="5" s="1"/>
  <c r="E114" i="5"/>
  <c r="F114" i="5" s="1"/>
  <c r="G114" i="5" s="1"/>
  <c r="R114" i="5" s="1"/>
  <c r="E115" i="5"/>
  <c r="F115" i="5"/>
  <c r="G115" i="5" s="1"/>
  <c r="E116" i="5"/>
  <c r="F116" i="5"/>
  <c r="G116" i="5" s="1"/>
  <c r="E117" i="5"/>
  <c r="F117" i="5"/>
  <c r="G117" i="5" s="1"/>
  <c r="E118" i="5"/>
  <c r="F118" i="5"/>
  <c r="G118" i="5" s="1"/>
  <c r="R118" i="5" s="1"/>
  <c r="E119" i="5"/>
  <c r="F119" i="5" s="1"/>
  <c r="G119" i="5" s="1"/>
  <c r="E120" i="5"/>
  <c r="F120" i="5"/>
  <c r="G120" i="5" s="1"/>
  <c r="E121" i="5"/>
  <c r="F121" i="5"/>
  <c r="G121" i="5" s="1"/>
  <c r="E122" i="5"/>
  <c r="F122" i="5" s="1"/>
  <c r="G122" i="5"/>
  <c r="K122" i="5" s="1"/>
  <c r="R122" i="5"/>
  <c r="E123" i="5"/>
  <c r="F123" i="5"/>
  <c r="G123" i="5" s="1"/>
  <c r="E124" i="5"/>
  <c r="F124" i="5" s="1"/>
  <c r="G124" i="5" s="1"/>
  <c r="E125" i="5"/>
  <c r="F125" i="5" s="1"/>
  <c r="G125" i="5" s="1"/>
  <c r="E126" i="5"/>
  <c r="F126" i="5" s="1"/>
  <c r="G126" i="5" s="1"/>
  <c r="K126" i="5" s="1"/>
  <c r="E127" i="5"/>
  <c r="F127" i="5"/>
  <c r="G127" i="5" s="1"/>
  <c r="E128" i="5"/>
  <c r="F128" i="5"/>
  <c r="G128" i="5" s="1"/>
  <c r="K128" i="5" s="1"/>
  <c r="E129" i="5"/>
  <c r="F129" i="5"/>
  <c r="G129" i="5" s="1"/>
  <c r="K129" i="5" s="1"/>
  <c r="E130" i="5"/>
  <c r="F130" i="5" s="1"/>
  <c r="G130" i="5" s="1"/>
  <c r="J130" i="5" s="1"/>
  <c r="E131" i="5"/>
  <c r="F131" i="5"/>
  <c r="G131" i="5" s="1"/>
  <c r="E132" i="5"/>
  <c r="F132" i="5"/>
  <c r="G132" i="5" s="1"/>
  <c r="K132" i="5" s="1"/>
  <c r="E133" i="5"/>
  <c r="F133" i="5" s="1"/>
  <c r="G133" i="5" s="1"/>
  <c r="E134" i="5"/>
  <c r="F134" i="5"/>
  <c r="G134" i="5"/>
  <c r="J134" i="5" s="1"/>
  <c r="E135" i="5"/>
  <c r="F135" i="5" s="1"/>
  <c r="G135" i="5" s="1"/>
  <c r="J135" i="5" s="1"/>
  <c r="E136" i="5"/>
  <c r="F136" i="5"/>
  <c r="G136" i="5"/>
  <c r="K136" i="5" s="1"/>
  <c r="E137" i="5"/>
  <c r="F137" i="5"/>
  <c r="G137" i="5" s="1"/>
  <c r="K137" i="5" s="1"/>
  <c r="E138" i="5"/>
  <c r="F138" i="5" s="1"/>
  <c r="G138" i="5"/>
  <c r="K138" i="5"/>
  <c r="E139" i="5"/>
  <c r="F139" i="5"/>
  <c r="G139" i="5" s="1"/>
  <c r="K139" i="5" s="1"/>
  <c r="E140" i="5"/>
  <c r="F140" i="5" s="1"/>
  <c r="G140" i="5" s="1"/>
  <c r="K140" i="5" s="1"/>
  <c r="E141" i="5"/>
  <c r="F141" i="5"/>
  <c r="G141" i="5" s="1"/>
  <c r="K141" i="5" s="1"/>
  <c r="E142" i="5"/>
  <c r="F142" i="5"/>
  <c r="G142" i="5" s="1"/>
  <c r="K142" i="5"/>
  <c r="E143" i="5"/>
  <c r="F143" i="5" s="1"/>
  <c r="G143" i="5" s="1"/>
  <c r="J143" i="5" s="1"/>
  <c r="E144" i="5"/>
  <c r="F144" i="5"/>
  <c r="G144" i="5" s="1"/>
  <c r="J144" i="5" s="1"/>
  <c r="D9" i="5"/>
  <c r="C9" i="5"/>
  <c r="Q21" i="5"/>
  <c r="Q22" i="5"/>
  <c r="Q23" i="5"/>
  <c r="Q27" i="5"/>
  <c r="Q28" i="5"/>
  <c r="Q29" i="5"/>
  <c r="Q30" i="5"/>
  <c r="J31" i="5"/>
  <c r="Q31" i="5"/>
  <c r="Q32" i="5"/>
  <c r="Q33" i="5"/>
  <c r="Q34" i="5"/>
  <c r="Q35" i="5"/>
  <c r="Q37" i="5"/>
  <c r="Q39" i="5"/>
  <c r="Q38" i="5"/>
  <c r="Q40" i="5"/>
  <c r="Q42" i="5"/>
  <c r="Q43" i="5"/>
  <c r="Q41" i="5"/>
  <c r="Q47" i="5"/>
  <c r="Q48" i="5"/>
  <c r="Q49" i="5"/>
  <c r="Q52" i="5"/>
  <c r="Q51" i="5"/>
  <c r="Q50" i="5"/>
  <c r="Q56" i="5"/>
  <c r="Q55" i="5"/>
  <c r="Q54" i="5"/>
  <c r="Q61" i="5"/>
  <c r="R61" i="5"/>
  <c r="Q60" i="5"/>
  <c r="Q62" i="5"/>
  <c r="Q64" i="5"/>
  <c r="Q65" i="5"/>
  <c r="Q63" i="5"/>
  <c r="Q66" i="5"/>
  <c r="Q67" i="5"/>
  <c r="Q70" i="5"/>
  <c r="Q69" i="5"/>
  <c r="Q74" i="5"/>
  <c r="Q72" i="5"/>
  <c r="Q73" i="5"/>
  <c r="Q75" i="5"/>
  <c r="Q76" i="5"/>
  <c r="Q78" i="5"/>
  <c r="E53" i="6"/>
  <c r="E54" i="6"/>
  <c r="E55" i="6"/>
  <c r="E56" i="6"/>
  <c r="E57" i="6"/>
  <c r="E58" i="6"/>
  <c r="E59" i="6"/>
  <c r="E60" i="6"/>
  <c r="E61" i="6"/>
  <c r="E62" i="6"/>
  <c r="E63" i="6"/>
  <c r="E12" i="6"/>
  <c r="E14" i="6"/>
  <c r="E15" i="6"/>
  <c r="E16" i="6"/>
  <c r="E17" i="6"/>
  <c r="E19" i="6"/>
  <c r="E20" i="6"/>
  <c r="E22" i="6"/>
  <c r="E23" i="6"/>
  <c r="E24" i="6"/>
  <c r="E25" i="6"/>
  <c r="E27" i="6"/>
  <c r="E28" i="6"/>
  <c r="E29" i="6"/>
  <c r="E30" i="6"/>
  <c r="E33" i="6"/>
  <c r="E35" i="6"/>
  <c r="E36" i="6"/>
  <c r="E37" i="6"/>
  <c r="E38" i="6"/>
  <c r="E40" i="6"/>
  <c r="E41" i="6"/>
  <c r="E43" i="6"/>
  <c r="E44" i="6"/>
  <c r="E45" i="6"/>
  <c r="E46" i="6"/>
  <c r="E48" i="6"/>
  <c r="E49" i="6"/>
  <c r="E51" i="6"/>
  <c r="E52" i="6"/>
  <c r="E11" i="6"/>
  <c r="Q154" i="5"/>
  <c r="E84" i="5"/>
  <c r="F84" i="5"/>
  <c r="G84" i="5"/>
  <c r="R84" i="5" s="1"/>
  <c r="K113" i="5"/>
  <c r="K114" i="5"/>
  <c r="K131" i="5"/>
  <c r="K133" i="5"/>
  <c r="E71" i="5"/>
  <c r="F71" i="5"/>
  <c r="G71" i="5"/>
  <c r="J71" i="5" s="1"/>
  <c r="E77" i="5"/>
  <c r="F77" i="5"/>
  <c r="G77" i="5"/>
  <c r="E91" i="5"/>
  <c r="F91" i="5" s="1"/>
  <c r="G91" i="5" s="1"/>
  <c r="E92" i="5"/>
  <c r="F92" i="5" s="1"/>
  <c r="G92" i="5"/>
  <c r="E45" i="5"/>
  <c r="F45" i="5"/>
  <c r="G45" i="5" s="1"/>
  <c r="R45" i="5" s="1"/>
  <c r="K45" i="5"/>
  <c r="E46" i="5"/>
  <c r="F46" i="5" s="1"/>
  <c r="G46" i="5" s="1"/>
  <c r="E57" i="5"/>
  <c r="F57" i="5" s="1"/>
  <c r="U57" i="5" s="1"/>
  <c r="R57" i="5" s="1"/>
  <c r="E58" i="5"/>
  <c r="F58" i="5"/>
  <c r="U58" i="5" s="1"/>
  <c r="R58" i="5" s="1"/>
  <c r="E59" i="5"/>
  <c r="F59" i="5"/>
  <c r="U59" i="5" s="1"/>
  <c r="R59" i="5"/>
  <c r="E68" i="5"/>
  <c r="F68" i="5" s="1"/>
  <c r="G68" i="5" s="1"/>
  <c r="K68" i="5" s="1"/>
  <c r="E79" i="5"/>
  <c r="F79" i="5"/>
  <c r="G79" i="5"/>
  <c r="K79" i="5" s="1"/>
  <c r="E82" i="5"/>
  <c r="F82" i="5"/>
  <c r="G82" i="5" s="1"/>
  <c r="E83" i="5"/>
  <c r="F83" i="5"/>
  <c r="G83" i="5"/>
  <c r="R83" i="5" s="1"/>
  <c r="K83" i="5"/>
  <c r="E89" i="5"/>
  <c r="F89" i="5" s="1"/>
  <c r="G89" i="5" s="1"/>
  <c r="K89" i="5" s="1"/>
  <c r="E90" i="5"/>
  <c r="F90" i="5"/>
  <c r="G90" i="5" s="1"/>
  <c r="R90" i="5"/>
  <c r="E81" i="5"/>
  <c r="F81" i="5" s="1"/>
  <c r="G81" i="5" s="1"/>
  <c r="E85" i="5"/>
  <c r="F85" i="5"/>
  <c r="G85" i="5"/>
  <c r="R85" i="5" s="1"/>
  <c r="K85" i="5"/>
  <c r="E80" i="5"/>
  <c r="F80" i="5" s="1"/>
  <c r="G80" i="5" s="1"/>
  <c r="K80" i="5" s="1"/>
  <c r="E86" i="5"/>
  <c r="F86" i="5"/>
  <c r="G86" i="5"/>
  <c r="E87" i="5"/>
  <c r="F87" i="5"/>
  <c r="G87" i="5"/>
  <c r="K87" i="5" s="1"/>
  <c r="E88" i="5"/>
  <c r="F88" i="5" s="1"/>
  <c r="G88" i="5" s="1"/>
  <c r="E36" i="5"/>
  <c r="F36" i="5"/>
  <c r="G36" i="5" s="1"/>
  <c r="R36" i="5"/>
  <c r="J36" i="5"/>
  <c r="E44" i="5"/>
  <c r="F44" i="5"/>
  <c r="G44" i="5" s="1"/>
  <c r="Q148" i="5"/>
  <c r="Q147" i="5"/>
  <c r="Q152" i="5"/>
  <c r="Q88" i="5"/>
  <c r="R87" i="5"/>
  <c r="Q87" i="5"/>
  <c r="Q86" i="5"/>
  <c r="Q145" i="5"/>
  <c r="Q146" i="5"/>
  <c r="E53" i="5"/>
  <c r="F53" i="5" s="1"/>
  <c r="G53" i="5" s="1"/>
  <c r="K53" i="5" s="1"/>
  <c r="F16" i="5"/>
  <c r="C17" i="5"/>
  <c r="E24" i="5"/>
  <c r="Q24" i="5"/>
  <c r="E25" i="5"/>
  <c r="Q25" i="5"/>
  <c r="E26" i="5"/>
  <c r="Q26" i="5"/>
  <c r="Q36" i="5"/>
  <c r="Q44" i="5"/>
  <c r="Q45" i="5"/>
  <c r="Q46" i="5"/>
  <c r="Q53" i="5"/>
  <c r="R53" i="5"/>
  <c r="Q57" i="5"/>
  <c r="Q58" i="5"/>
  <c r="Q59" i="5"/>
  <c r="Q68" i="5"/>
  <c r="Q71" i="5"/>
  <c r="Q77" i="5"/>
  <c r="Q79" i="5"/>
  <c r="Q80" i="5"/>
  <c r="Q81" i="5"/>
  <c r="Q82" i="5"/>
  <c r="Q83" i="5"/>
  <c r="Q84" i="5"/>
  <c r="Q85" i="5"/>
  <c r="Q89" i="5"/>
  <c r="R89" i="5"/>
  <c r="Q90" i="5"/>
  <c r="Q91" i="5"/>
  <c r="Q92" i="5"/>
  <c r="Q93" i="5"/>
  <c r="Q94" i="5"/>
  <c r="Q95" i="5"/>
  <c r="Q96" i="5"/>
  <c r="Q97" i="5"/>
  <c r="Q98" i="5"/>
  <c r="Q99" i="5"/>
  <c r="Q100" i="5"/>
  <c r="Q101" i="5"/>
  <c r="R101" i="5"/>
  <c r="Q102" i="5"/>
  <c r="Q103" i="5"/>
  <c r="Q104" i="5"/>
  <c r="Q105" i="5"/>
  <c r="Q106" i="5"/>
  <c r="Q107" i="5"/>
  <c r="Q108" i="5"/>
  <c r="Q109" i="5"/>
  <c r="Q110" i="5"/>
  <c r="Q111" i="5"/>
  <c r="Q112" i="5"/>
  <c r="R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R33" i="5"/>
  <c r="I28" i="5"/>
  <c r="J95" i="5"/>
  <c r="K69" i="5"/>
  <c r="I32" i="5"/>
  <c r="I27" i="5"/>
  <c r="R71" i="5"/>
  <c r="K84" i="5"/>
  <c r="R126" i="5"/>
  <c r="K73" i="5"/>
  <c r="R54" i="5"/>
  <c r="R43" i="5"/>
  <c r="K37" i="5"/>
  <c r="R111" i="5"/>
  <c r="K111" i="5"/>
  <c r="K102" i="5"/>
  <c r="R42" i="5"/>
  <c r="R21" i="5"/>
  <c r="K90" i="5"/>
  <c r="J106" i="5"/>
  <c r="R106" i="5"/>
  <c r="K56" i="5"/>
  <c r="R56" i="5"/>
  <c r="K78" i="5"/>
  <c r="J29" i="5"/>
  <c r="C12" i="5"/>
  <c r="C11" i="5"/>
  <c r="O162" i="5" l="1"/>
  <c r="R162" i="5" s="1"/>
  <c r="R74" i="5"/>
  <c r="K74" i="5"/>
  <c r="R127" i="5"/>
  <c r="K127" i="5"/>
  <c r="K120" i="5"/>
  <c r="R120" i="5"/>
  <c r="R115" i="5"/>
  <c r="K115" i="5"/>
  <c r="R103" i="5"/>
  <c r="K103" i="5"/>
  <c r="K124" i="5"/>
  <c r="R124" i="5"/>
  <c r="R75" i="5"/>
  <c r="K75" i="5"/>
  <c r="R88" i="5"/>
  <c r="K88" i="5"/>
  <c r="K110" i="5"/>
  <c r="R110" i="5"/>
  <c r="R100" i="5"/>
  <c r="K100" i="5"/>
  <c r="R105" i="5"/>
  <c r="J105" i="5"/>
  <c r="K94" i="5"/>
  <c r="R94" i="5"/>
  <c r="R65" i="5"/>
  <c r="K65" i="5"/>
  <c r="F23" i="5"/>
  <c r="G23" i="5" s="1"/>
  <c r="E13" i="6"/>
  <c r="R30" i="5"/>
  <c r="J30" i="5"/>
  <c r="R86" i="5"/>
  <c r="K86" i="5"/>
  <c r="K81" i="5"/>
  <c r="R81" i="5"/>
  <c r="K93" i="5"/>
  <c r="R93" i="5"/>
  <c r="R67" i="5"/>
  <c r="K67" i="5"/>
  <c r="R62" i="5"/>
  <c r="K62" i="5"/>
  <c r="K48" i="5"/>
  <c r="R48" i="5"/>
  <c r="I35" i="5"/>
  <c r="R35" i="5"/>
  <c r="K70" i="5"/>
  <c r="R70" i="5"/>
  <c r="R46" i="5"/>
  <c r="K46" i="5"/>
  <c r="R55" i="5"/>
  <c r="K55" i="5"/>
  <c r="H22" i="5"/>
  <c r="R22" i="5"/>
  <c r="K99" i="5"/>
  <c r="R80" i="5"/>
  <c r="K82" i="5"/>
  <c r="R82" i="5"/>
  <c r="R125" i="5"/>
  <c r="K125" i="5"/>
  <c r="K121" i="5"/>
  <c r="R121" i="5"/>
  <c r="K117" i="5"/>
  <c r="R117" i="5"/>
  <c r="J98" i="5"/>
  <c r="R98" i="5"/>
  <c r="F72" i="5"/>
  <c r="G72" i="5" s="1"/>
  <c r="E50" i="6"/>
  <c r="K60" i="5"/>
  <c r="R60" i="5"/>
  <c r="F40" i="5"/>
  <c r="G40" i="5" s="1"/>
  <c r="E26" i="6"/>
  <c r="F34" i="5"/>
  <c r="G34" i="5" s="1"/>
  <c r="E21" i="6"/>
  <c r="J77" i="5"/>
  <c r="R77" i="5"/>
  <c r="F64" i="5"/>
  <c r="G64" i="5" s="1"/>
  <c r="E42" i="6"/>
  <c r="R68" i="5"/>
  <c r="K66" i="5"/>
  <c r="R66" i="5"/>
  <c r="K47" i="5"/>
  <c r="R47" i="5"/>
  <c r="J104" i="5"/>
  <c r="R116" i="5"/>
  <c r="K116" i="5"/>
  <c r="R109" i="5"/>
  <c r="K109" i="5"/>
  <c r="R97" i="5"/>
  <c r="K97" i="5"/>
  <c r="K63" i="5"/>
  <c r="R63" i="5"/>
  <c r="R50" i="5"/>
  <c r="K50" i="5"/>
  <c r="K119" i="5"/>
  <c r="R119" i="5"/>
  <c r="J118" i="5"/>
  <c r="R92" i="5"/>
  <c r="J92" i="5"/>
  <c r="R123" i="5"/>
  <c r="K123" i="5"/>
  <c r="R108" i="5"/>
  <c r="K108" i="5"/>
  <c r="R96" i="5"/>
  <c r="K96" i="5"/>
  <c r="K76" i="5"/>
  <c r="R76" i="5"/>
  <c r="F51" i="5"/>
  <c r="G51" i="5" s="1"/>
  <c r="E34" i="6"/>
  <c r="K41" i="5"/>
  <c r="R41" i="5"/>
  <c r="R39" i="5"/>
  <c r="K39" i="5"/>
  <c r="R91" i="5"/>
  <c r="J91" i="5"/>
  <c r="R49" i="5"/>
  <c r="R44" i="5"/>
  <c r="K44" i="5"/>
  <c r="R107" i="5"/>
  <c r="K52" i="5"/>
  <c r="R52" i="5"/>
  <c r="R79" i="5"/>
  <c r="E32" i="6"/>
  <c r="O160" i="5"/>
  <c r="R160" i="5" s="1"/>
  <c r="O155" i="5"/>
  <c r="R155" i="5" s="1"/>
  <c r="C16" i="5"/>
  <c r="D18" i="5" s="1"/>
  <c r="O145" i="5"/>
  <c r="R145" i="5" s="1"/>
  <c r="O149" i="5"/>
  <c r="R149" i="5" s="1"/>
  <c r="O138" i="5"/>
  <c r="R138" i="5" s="1"/>
  <c r="O136" i="5"/>
  <c r="R136" i="5" s="1"/>
  <c r="O143" i="5"/>
  <c r="R143" i="5" s="1"/>
  <c r="O150" i="5"/>
  <c r="R150" i="5" s="1"/>
  <c r="O157" i="5"/>
  <c r="R157" i="5" s="1"/>
  <c r="O131" i="5"/>
  <c r="R131" i="5" s="1"/>
  <c r="O153" i="5"/>
  <c r="R153" i="5" s="1"/>
  <c r="O161" i="5"/>
  <c r="R161" i="5" s="1"/>
  <c r="C15" i="5"/>
  <c r="O144" i="5"/>
  <c r="R144" i="5" s="1"/>
  <c r="O146" i="5"/>
  <c r="R146" i="5" s="1"/>
  <c r="O140" i="5"/>
  <c r="R140" i="5" s="1"/>
  <c r="O130" i="5"/>
  <c r="R130" i="5" s="1"/>
  <c r="O147" i="5"/>
  <c r="R147" i="5" s="1"/>
  <c r="O135" i="5"/>
  <c r="R135" i="5" s="1"/>
  <c r="O137" i="5"/>
  <c r="R137" i="5" s="1"/>
  <c r="O156" i="5"/>
  <c r="R156" i="5" s="1"/>
  <c r="O142" i="5"/>
  <c r="R142" i="5" s="1"/>
  <c r="O152" i="5"/>
  <c r="R152" i="5" s="1"/>
  <c r="O154" i="5"/>
  <c r="R154" i="5" s="1"/>
  <c r="O141" i="5"/>
  <c r="R141" i="5" s="1"/>
  <c r="O132" i="5"/>
  <c r="R132" i="5" s="1"/>
  <c r="O128" i="5"/>
  <c r="R128" i="5" s="1"/>
  <c r="O158" i="5"/>
  <c r="R158" i="5" s="1"/>
  <c r="O139" i="5"/>
  <c r="R139" i="5" s="1"/>
  <c r="O129" i="5"/>
  <c r="R129" i="5" s="1"/>
  <c r="O134" i="5"/>
  <c r="R134" i="5" s="1"/>
  <c r="O133" i="5"/>
  <c r="R133" i="5" s="1"/>
  <c r="O151" i="5"/>
  <c r="R151" i="5" s="1"/>
  <c r="O148" i="5"/>
  <c r="R148" i="5" s="1"/>
  <c r="O159" i="5"/>
  <c r="R159" i="5" s="1"/>
  <c r="F17" i="5"/>
  <c r="I34" i="5" l="1"/>
  <c r="R34" i="5"/>
  <c r="K40" i="5"/>
  <c r="R40" i="5"/>
  <c r="K64" i="5"/>
  <c r="R64" i="5"/>
  <c r="H23" i="5"/>
  <c r="R23" i="5"/>
  <c r="K51" i="5"/>
  <c r="R51" i="5"/>
  <c r="K72" i="5"/>
  <c r="R72" i="5"/>
  <c r="C18" i="5"/>
  <c r="F18" i="5"/>
  <c r="F19" i="5" s="1"/>
</calcChain>
</file>

<file path=xl/sharedStrings.xml><?xml version="1.0" encoding="utf-8"?>
<sst xmlns="http://schemas.openxmlformats.org/spreadsheetml/2006/main" count="508" uniqueCount="112">
  <si>
    <t>JAVSO..47..105</t>
  </si>
  <si>
    <t>VSB-063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</si>
  <si>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</si>
  <si>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</si>
  <si>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PE</t>
  </si>
  <si>
    <t>IBVS 6196</t>
  </si>
  <si>
    <t>CCD</t>
  </si>
  <si>
    <t>pg</t>
  </si>
  <si>
    <t>GCVS 4 Ephem.</t>
  </si>
  <si>
    <t>--Working 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</si>
  <si>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</si>
  <si>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</si>
  <si>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</si>
  <si>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</si>
  <si>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</si>
  <si>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</si>
  <si>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</si>
  <si>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</si>
  <si>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</si>
  <si>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</si>
  <si>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</si>
  <si>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IBVS 4383</t>
  </si>
  <si>
    <t>error</t>
  </si>
  <si>
    <t>na</t>
  </si>
  <si>
    <t>Date</t>
  </si>
  <si>
    <t>System Type:</t>
  </si>
  <si>
    <t>Linear</t>
  </si>
  <si>
    <t>Quadratic</t>
  </si>
  <si>
    <t>LS Intercept =</t>
  </si>
  <si>
    <t>LS Slope =</t>
  </si>
  <si>
    <t>LS Quadr term =</t>
  </si>
  <si>
    <t>IBVS 5040</t>
  </si>
  <si>
    <t>EW</t>
  </si>
  <si>
    <t>Q. fit</t>
  </si>
  <si>
    <t>S</t>
  </si>
  <si>
    <t>Diethelm</t>
  </si>
  <si>
    <t>R</t>
  </si>
  <si>
    <t>BBSAG</t>
  </si>
  <si>
    <t>Bull.46</t>
  </si>
  <si>
    <t>B</t>
  </si>
  <si>
    <t>Bull.47</t>
  </si>
  <si>
    <t>Misc</t>
  </si>
  <si>
    <t>Lin fit</t>
  </si>
  <si>
    <t>Nakajima, K. (private comm.)</t>
  </si>
  <si>
    <t>IBVS 5378</t>
  </si>
  <si>
    <t>II</t>
  </si>
  <si>
    <t>IBVS 5296</t>
  </si>
  <si>
    <t>IBVS 5493</t>
  </si>
  <si>
    <t>IBVS 5649</t>
  </si>
  <si>
    <t>I</t>
  </si>
  <si>
    <t>IBVS 5668</t>
  </si>
  <si>
    <t>IBVS 5676</t>
  </si>
  <si>
    <t>IBVS 5694</t>
  </si>
  <si>
    <t>AH Aur / GSC 01887-00926</t>
  </si>
  <si>
    <t># of data points:</t>
  </si>
  <si>
    <t>IBVS 4908</t>
  </si>
  <si>
    <t>S5</t>
  </si>
  <si>
    <t>S6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</si>
  <si>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</si>
  <si>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</si>
  <si>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</si>
  <si>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</si>
  <si>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</si>
  <si>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</si>
  <si>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5777</t>
  </si>
  <si>
    <t>IBVS 5754</t>
  </si>
  <si>
    <t>IBVS 5802</t>
  </si>
  <si>
    <t>New epoch =</t>
  </si>
  <si>
    <t>Start of linear fit &gt;&gt;&gt;&gt;&gt;&gt;&gt;&gt;&gt;&gt;&gt;&gt;&gt;&gt;&gt;&gt;&gt;&gt;&gt;&gt;&gt;</t>
  </si>
  <si>
    <t>IBVS 5875</t>
  </si>
  <si>
    <t>IBVS 5871</t>
  </si>
  <si>
    <t>OEJV 0074</t>
  </si>
  <si>
    <t>IBVS 5897</t>
  </si>
  <si>
    <t>IBVS 5898</t>
  </si>
  <si>
    <t>IBVS 5960</t>
  </si>
  <si>
    <t>Add cycle</t>
  </si>
  <si>
    <t>Old Cycle</t>
  </si>
  <si>
    <t>OEJV 0137</t>
  </si>
  <si>
    <t>IBVS 5918</t>
  </si>
  <si>
    <t>IBVS 6010</t>
  </si>
  <si>
    <t>OEJV 0160</t>
  </si>
  <si>
    <t>IBVS 6048</t>
  </si>
  <si>
    <t>IBVS 6084</t>
  </si>
  <si>
    <t>IBVS 6149</t>
  </si>
  <si>
    <t>OEJV 0168</t>
  </si>
  <si>
    <t>VAX</t>
  </si>
  <si>
    <t>IBVS 6154</t>
  </si>
  <si>
    <t>IBVS 6157</t>
  </si>
  <si>
    <t>IBVS 6158</t>
  </si>
  <si>
    <t>vis</t>
  </si>
  <si>
    <t>IBVS 6234</t>
  </si>
  <si>
    <t>pe</t>
  </si>
  <si>
    <t>ccd</t>
  </si>
  <si>
    <t xml:space="preserve">Guthnick and Prager -1928 </t>
  </si>
  <si>
    <t xml:space="preserve">Vaňko et al. -2001 </t>
  </si>
  <si>
    <t xml:space="preserve">Kreiner et al. -2001 </t>
  </si>
  <si>
    <t xml:space="preserve">Rucinski &amp; Lu -1999 </t>
  </si>
  <si>
    <t>Ho ňková et al. -2015</t>
  </si>
  <si>
    <t xml:space="preserve">Hübscher &amp; Lehmann -2015 </t>
  </si>
  <si>
    <t>Guthnick and Prager (1928)</t>
  </si>
  <si>
    <t>Vaňko et al. (2001)</t>
  </si>
  <si>
    <t>Kreiner et al. (2001)</t>
  </si>
  <si>
    <t>Rucinski &amp; Lu (1999)</t>
  </si>
  <si>
    <t>Rc</t>
  </si>
  <si>
    <t>IBVS 6262</t>
  </si>
  <si>
    <t>RHN 2021</t>
  </si>
  <si>
    <t>2020JAVSO..48….1</t>
  </si>
  <si>
    <t>JAVSO..48..256</t>
  </si>
  <si>
    <t>OEJV 0211</t>
  </si>
  <si>
    <t>IBVS, 63, 6262</t>
  </si>
  <si>
    <t>JAVSO, 48, 256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</si>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</sst>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10"/>
      <color indexed="8"/>
      <name val="AdvOTf9433e2d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dvOTf9433e2d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2" applyAlignment="1">
      <alignment horizontal="left" vertical="center"/>
    </xf>
    <xf numFmtId="0" fontId="22" fillId="0" borderId="0" xfId="42" applyAlignment="1">
      <alignment horizontal="center" vertical="center"/>
    </xf>
    <xf numFmtId="0" fontId="39" fillId="0" borderId="0" xfId="41" applyFont="1" applyAlignment="1">
      <alignment vertical="center"/>
    </xf>
    <xf numFmtId="0" fontId="39" fillId="0" borderId="0" xfId="4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41" applyFont="1" applyAlignment="1">
      <alignment horizontal="left" vertical="center" wrapText="1"/>
    </xf>
    <xf numFmtId="0" fontId="39" fillId="0" borderId="0" xfId="41" applyFont="1" applyAlignment="1">
      <alignment horizontal="lef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41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-0.10102580000602757</c:v>
                </c:pt>
                <c:pt idx="1">
                  <c:v>-1.6798800006654346E-2</c:v>
                </c:pt>
                <c:pt idx="2">
                  <c:v>-2.1851800003787503E-2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A-4EB0-8C8F-EB55FB2CF4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-3.8637800003925804E-2</c:v>
                </c:pt>
                <c:pt idx="7">
                  <c:v>-4.0347800008021295E-2</c:v>
                </c:pt>
                <c:pt idx="11">
                  <c:v>-4.465080000954913E-2</c:v>
                </c:pt>
                <c:pt idx="12">
                  <c:v>-4.3618800002150238E-2</c:v>
                </c:pt>
                <c:pt idx="13">
                  <c:v>-4.0072800009511411E-2</c:v>
                </c:pt>
                <c:pt idx="14">
                  <c:v>-2.892680000513792E-2</c:v>
                </c:pt>
                <c:pt idx="80">
                  <c:v>-2.9945800008135848E-2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A-4EB0-8C8F-EB55FB2CF47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-4.0047800008323975E-2</c:v>
                </c:pt>
                <c:pt idx="9">
                  <c:v>-4.2700800004240591E-2</c:v>
                </c:pt>
                <c:pt idx="10">
                  <c:v>-4.495080000924645E-2</c:v>
                </c:pt>
                <c:pt idx="15">
                  <c:v>-2.1792800005641766E-2</c:v>
                </c:pt>
                <c:pt idx="50">
                  <c:v>-2.4501800005964469E-2</c:v>
                </c:pt>
                <c:pt idx="56">
                  <c:v>-2.7202800003578886E-2</c:v>
                </c:pt>
                <c:pt idx="70">
                  <c:v>-1.8219800003862474E-2</c:v>
                </c:pt>
                <c:pt idx="71">
                  <c:v>-1.9356800003151875E-2</c:v>
                </c:pt>
                <c:pt idx="74">
                  <c:v>-2.5224800003343262E-2</c:v>
                </c:pt>
                <c:pt idx="77">
                  <c:v>-2.5183800004015211E-2</c:v>
                </c:pt>
                <c:pt idx="83">
                  <c:v>-2.7975800003332552E-2</c:v>
                </c:pt>
                <c:pt idx="84">
                  <c:v>-2.6987800003553275E-2</c:v>
                </c:pt>
                <c:pt idx="85">
                  <c:v>-3.1440799997653812E-2</c:v>
                </c:pt>
                <c:pt idx="86">
                  <c:v>-3.1293799998820759E-2</c:v>
                </c:pt>
                <c:pt idx="97">
                  <c:v>-2.4493800003256183E-2</c:v>
                </c:pt>
                <c:pt idx="109">
                  <c:v>-2.728380000917241E-2</c:v>
                </c:pt>
                <c:pt idx="113">
                  <c:v>-3.2427800004370511E-2</c:v>
                </c:pt>
                <c:pt idx="114">
                  <c:v>-3.4532800003944431E-2</c:v>
                </c:pt>
                <c:pt idx="122">
                  <c:v>-4.1029800006072037E-2</c:v>
                </c:pt>
                <c:pt idx="123">
                  <c:v>-4.033480000362033E-2</c:v>
                </c:pt>
                <c:pt idx="124">
                  <c:v>-4.8295799999323208E-2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A-4EB0-8C8F-EB55FB2CF47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-1.7713799999910407E-2</c:v>
                </c:pt>
                <c:pt idx="18">
                  <c:v>-2.9910800010839012E-2</c:v>
                </c:pt>
                <c:pt idx="19">
                  <c:v>-2.9410800008918159E-2</c:v>
                </c:pt>
                <c:pt idx="20">
                  <c:v>-2.9375800004345365E-2</c:v>
                </c:pt>
                <c:pt idx="21">
                  <c:v>-2.9275800006871577E-2</c:v>
                </c:pt>
                <c:pt idx="22">
                  <c:v>-2.8375800000503659E-2</c:v>
                </c:pt>
                <c:pt idx="23">
                  <c:v>-1.577579983859323E-2</c:v>
                </c:pt>
                <c:pt idx="24">
                  <c:v>-1.437579988851212E-2</c:v>
                </c:pt>
                <c:pt idx="25">
                  <c:v>-1.3475800020387396E-2</c:v>
                </c:pt>
                <c:pt idx="26">
                  <c:v>-2.9643800007761456E-2</c:v>
                </c:pt>
                <c:pt idx="27">
                  <c:v>-2.9243800003314391E-2</c:v>
                </c:pt>
                <c:pt idx="28">
                  <c:v>-2.9243800003314391E-2</c:v>
                </c:pt>
                <c:pt idx="29">
                  <c:v>-2.7239800001552794E-2</c:v>
                </c:pt>
                <c:pt idx="30">
                  <c:v>-2.7139800004079007E-2</c:v>
                </c:pt>
                <c:pt idx="31">
                  <c:v>-2.6539800004684366E-2</c:v>
                </c:pt>
                <c:pt idx="32">
                  <c:v>-2.6977800007443875E-2</c:v>
                </c:pt>
                <c:pt idx="33">
                  <c:v>-2.4977800007036421E-2</c:v>
                </c:pt>
                <c:pt idx="34">
                  <c:v>-2.4577800009865314E-2</c:v>
                </c:pt>
                <c:pt idx="35">
                  <c:v>-2.2477800004708115E-2</c:v>
                </c:pt>
                <c:pt idx="39">
                  <c:v>-2.6889800006756559E-2</c:v>
                </c:pt>
                <c:pt idx="40">
                  <c:v>-2.4389800004428253E-2</c:v>
                </c:pt>
                <c:pt idx="41">
                  <c:v>-2.4089800004730932E-2</c:v>
                </c:pt>
                <c:pt idx="42">
                  <c:v>-2.6401800008898135E-2</c:v>
                </c:pt>
                <c:pt idx="43">
                  <c:v>-2.5901800006977282E-2</c:v>
                </c:pt>
                <c:pt idx="44">
                  <c:v>-2.5601800007279962E-2</c:v>
                </c:pt>
                <c:pt idx="45">
                  <c:v>-2.5636800004576799E-2</c:v>
                </c:pt>
                <c:pt idx="46">
                  <c:v>-2.5436800002353266E-2</c:v>
                </c:pt>
                <c:pt idx="47">
                  <c:v>-2.4964800002635457E-2</c:v>
                </c:pt>
                <c:pt idx="48">
                  <c:v>-2.5089800008572638E-2</c:v>
                </c:pt>
                <c:pt idx="49">
                  <c:v>-2.3989800007257145E-2</c:v>
                </c:pt>
                <c:pt idx="51">
                  <c:v>-2.8816800004278775E-2</c:v>
                </c:pt>
                <c:pt idx="52">
                  <c:v>-2.8816800004278775E-2</c:v>
                </c:pt>
                <c:pt idx="53">
                  <c:v>-2.8116800007410347E-2</c:v>
                </c:pt>
                <c:pt idx="54">
                  <c:v>-2.9966800007969141E-2</c:v>
                </c:pt>
                <c:pt idx="55">
                  <c:v>-2.6466800009075087E-2</c:v>
                </c:pt>
                <c:pt idx="57">
                  <c:v>-2.6384800003143027E-2</c:v>
                </c:pt>
                <c:pt idx="58">
                  <c:v>-2.0676799998909701E-2</c:v>
                </c:pt>
                <c:pt idx="59">
                  <c:v>-2.0086800002900418E-2</c:v>
                </c:pt>
                <c:pt idx="60">
                  <c:v>-2.0699799999420065E-2</c:v>
                </c:pt>
                <c:pt idx="61">
                  <c:v>-1.9801800001005176E-2</c:v>
                </c:pt>
                <c:pt idx="62">
                  <c:v>-1.9776297463977244E-2</c:v>
                </c:pt>
                <c:pt idx="63">
                  <c:v>-1.9407800005865283E-2</c:v>
                </c:pt>
                <c:pt idx="64">
                  <c:v>-1.9999800002551638E-2</c:v>
                </c:pt>
                <c:pt idx="65">
                  <c:v>-2.2075800006859936E-2</c:v>
                </c:pt>
                <c:pt idx="66">
                  <c:v>-1.9696800009114668E-2</c:v>
                </c:pt>
                <c:pt idx="67">
                  <c:v>-1.9413800007896498E-2</c:v>
                </c:pt>
                <c:pt idx="68">
                  <c:v>-2.1583800007647369E-2</c:v>
                </c:pt>
                <c:pt idx="69">
                  <c:v>-1.921980000770418E-2</c:v>
                </c:pt>
                <c:pt idx="72">
                  <c:v>-2.0988800009945408E-2</c:v>
                </c:pt>
                <c:pt idx="73">
                  <c:v>-2.7036799998313654E-2</c:v>
                </c:pt>
                <c:pt idx="75">
                  <c:v>-2.3016800005279947E-2</c:v>
                </c:pt>
                <c:pt idx="76">
                  <c:v>-2.5818800007982645E-2</c:v>
                </c:pt>
                <c:pt idx="78">
                  <c:v>-2.6596800002153032E-2</c:v>
                </c:pt>
                <c:pt idx="79">
                  <c:v>-2.7349800002411939E-2</c:v>
                </c:pt>
                <c:pt idx="81">
                  <c:v>-2.4771800002781674E-2</c:v>
                </c:pt>
                <c:pt idx="82">
                  <c:v>-3.2380800003011245E-2</c:v>
                </c:pt>
                <c:pt idx="87">
                  <c:v>-3.2631800007948186E-2</c:v>
                </c:pt>
                <c:pt idx="88">
                  <c:v>-2.9731800008448772E-2</c:v>
                </c:pt>
                <c:pt idx="89">
                  <c:v>-2.962580000894377E-2</c:v>
                </c:pt>
                <c:pt idx="90">
                  <c:v>-2.6397800007543992E-2</c:v>
                </c:pt>
                <c:pt idx="91">
                  <c:v>-2.596780000749277E-2</c:v>
                </c:pt>
                <c:pt idx="92">
                  <c:v>-2.5263800001994241E-2</c:v>
                </c:pt>
                <c:pt idx="93">
                  <c:v>-2.4163800007954706E-2</c:v>
                </c:pt>
                <c:pt idx="94">
                  <c:v>-2.5409800007764716E-2</c:v>
                </c:pt>
                <c:pt idx="95">
                  <c:v>-2.4909800013119821E-2</c:v>
                </c:pt>
                <c:pt idx="96">
                  <c:v>-2.4309800006449223E-2</c:v>
                </c:pt>
                <c:pt idx="98">
                  <c:v>-2.8796800004784018E-2</c:v>
                </c:pt>
                <c:pt idx="99">
                  <c:v>-2.7896800005692057E-2</c:v>
                </c:pt>
                <c:pt idx="100">
                  <c:v>-2.6296800002455711E-2</c:v>
                </c:pt>
                <c:pt idx="101">
                  <c:v>-2.9970800002047326E-2</c:v>
                </c:pt>
                <c:pt idx="102">
                  <c:v>-2.9770800007099751E-2</c:v>
                </c:pt>
                <c:pt idx="103">
                  <c:v>-2.7870800004166085E-2</c:v>
                </c:pt>
                <c:pt idx="104">
                  <c:v>-2.8631799999857321E-2</c:v>
                </c:pt>
                <c:pt idx="105">
                  <c:v>-2.8231800002686214E-2</c:v>
                </c:pt>
                <c:pt idx="106">
                  <c:v>-2.8031800000462681E-2</c:v>
                </c:pt>
                <c:pt idx="107">
                  <c:v>-2.7126799999678042E-2</c:v>
                </c:pt>
                <c:pt idx="108">
                  <c:v>-2.9717800010985229E-2</c:v>
                </c:pt>
                <c:pt idx="110">
                  <c:v>-3.5721799999009818E-2</c:v>
                </c:pt>
                <c:pt idx="111">
                  <c:v>-3.3931800004211254E-2</c:v>
                </c:pt>
                <c:pt idx="112">
                  <c:v>-3.3051800004614051E-2</c:v>
                </c:pt>
                <c:pt idx="115">
                  <c:v>-4.1252800008805934E-2</c:v>
                </c:pt>
                <c:pt idx="116">
                  <c:v>-3.784280000400031E-2</c:v>
                </c:pt>
                <c:pt idx="117">
                  <c:v>-3.9004800004477147E-2</c:v>
                </c:pt>
                <c:pt idx="118">
                  <c:v>-3.8644800006295554E-2</c:v>
                </c:pt>
                <c:pt idx="119">
                  <c:v>-4.1226800007279962E-2</c:v>
                </c:pt>
                <c:pt idx="120">
                  <c:v>-4.0296800012583844E-2</c:v>
                </c:pt>
                <c:pt idx="121">
                  <c:v>-4.1247799999837298E-2</c:v>
                </c:pt>
                <c:pt idx="125">
                  <c:v>-5.0335703017481137E-2</c:v>
                </c:pt>
                <c:pt idx="126">
                  <c:v>-4.6865800002706237E-2</c:v>
                </c:pt>
                <c:pt idx="127">
                  <c:v>-4.9518800005898811E-2</c:v>
                </c:pt>
                <c:pt idx="128">
                  <c:v>-6.1960800005181227E-2</c:v>
                </c:pt>
                <c:pt idx="129">
                  <c:v>-6.0613800000282936E-2</c:v>
                </c:pt>
                <c:pt idx="130">
                  <c:v>-6.0057800219510682E-2</c:v>
                </c:pt>
                <c:pt idx="131">
                  <c:v>-6.3558800007740501E-2</c:v>
                </c:pt>
                <c:pt idx="132">
                  <c:v>-6.0538799953064881E-2</c:v>
                </c:pt>
                <c:pt idx="133">
                  <c:v>-7.6612800003204029E-2</c:v>
                </c:pt>
                <c:pt idx="134">
                  <c:v>-7.6612800003204029E-2</c:v>
                </c:pt>
                <c:pt idx="135">
                  <c:v>-7.8257800007122569E-2</c:v>
                </c:pt>
                <c:pt idx="136">
                  <c:v>-7.8638800005137455E-2</c:v>
                </c:pt>
                <c:pt idx="137">
                  <c:v>-8.4858800008078106E-2</c:v>
                </c:pt>
                <c:pt idx="138">
                  <c:v>-8.6222800004179589E-2</c:v>
                </c:pt>
                <c:pt idx="139">
                  <c:v>-8.6222800004179589E-2</c:v>
                </c:pt>
                <c:pt idx="140">
                  <c:v>-9.5623799999884795E-2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A-4EB0-8C8F-EB55FB2CF47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A-4EB0-8C8F-EB55FB2CF4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A-4EB0-8C8F-EB55FB2CF4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A-4EB0-8C8F-EB55FB2CF4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107">
                  <c:v>-3.9087961827916684E-2</c:v>
                </c:pt>
                <c:pt idx="108">
                  <c:v>-3.9154342902455147E-2</c:v>
                </c:pt>
                <c:pt idx="109">
                  <c:v>-3.93662965088762E-2</c:v>
                </c:pt>
                <c:pt idx="110">
                  <c:v>-4.052621844291672E-2</c:v>
                </c:pt>
                <c:pt idx="111">
                  <c:v>-4.052621844291672E-2</c:v>
                </c:pt>
                <c:pt idx="112">
                  <c:v>-4.052621844291672E-2</c:v>
                </c:pt>
                <c:pt idx="113">
                  <c:v>-4.0936150692698098E-2</c:v>
                </c:pt>
                <c:pt idx="114">
                  <c:v>-4.103514001437826E-2</c:v>
                </c:pt>
                <c:pt idx="115">
                  <c:v>-4.2176428664337809E-2</c:v>
                </c:pt>
                <c:pt idx="116">
                  <c:v>-4.2199720269439023E-2</c:v>
                </c:pt>
                <c:pt idx="117">
                  <c:v>-4.2623627482281143E-2</c:v>
                </c:pt>
                <c:pt idx="118">
                  <c:v>-4.2623627482281143E-2</c:v>
                </c:pt>
                <c:pt idx="119">
                  <c:v>-4.2628285803301386E-2</c:v>
                </c:pt>
                <c:pt idx="120">
                  <c:v>-4.2628285803301386E-2</c:v>
                </c:pt>
                <c:pt idx="121">
                  <c:v>-4.2717958482941062E-2</c:v>
                </c:pt>
                <c:pt idx="122">
                  <c:v>-4.2722616803961305E-2</c:v>
                </c:pt>
                <c:pt idx="123">
                  <c:v>-4.2821606125641468E-2</c:v>
                </c:pt>
                <c:pt idx="124">
                  <c:v>-4.4495107952163784E-2</c:v>
                </c:pt>
                <c:pt idx="125">
                  <c:v>-4.5830881504718479E-2</c:v>
                </c:pt>
                <c:pt idx="126">
                  <c:v>-4.5880958455686086E-2</c:v>
                </c:pt>
                <c:pt idx="127">
                  <c:v>-4.588212303594115E-2</c:v>
                </c:pt>
                <c:pt idx="128">
                  <c:v>-4.752883951659706E-2</c:v>
                </c:pt>
                <c:pt idx="129">
                  <c:v>-4.7530004096852124E-2</c:v>
                </c:pt>
                <c:pt idx="130">
                  <c:v>-4.7667424566949293E-2</c:v>
                </c:pt>
                <c:pt idx="131">
                  <c:v>-4.7838617864443225E-2</c:v>
                </c:pt>
                <c:pt idx="132">
                  <c:v>-4.7978367495050508E-2</c:v>
                </c:pt>
                <c:pt idx="133">
                  <c:v>-5.0654572921180141E-2</c:v>
                </c:pt>
                <c:pt idx="134">
                  <c:v>-5.0654572921180141E-2</c:v>
                </c:pt>
                <c:pt idx="135">
                  <c:v>-5.0963186688771242E-2</c:v>
                </c:pt>
                <c:pt idx="136">
                  <c:v>-5.1052859368410919E-2</c:v>
                </c:pt>
                <c:pt idx="137">
                  <c:v>-5.2496938884686262E-2</c:v>
                </c:pt>
                <c:pt idx="138">
                  <c:v>-5.3065254049155908E-2</c:v>
                </c:pt>
                <c:pt idx="139">
                  <c:v>-5.3065254049155908E-2</c:v>
                </c:pt>
                <c:pt idx="140">
                  <c:v>-5.4599006245070927E-2</c:v>
                </c:pt>
                <c:pt idx="141">
                  <c:v>-5.6012806674714685E-2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A-4EB0-8C8F-EB55FB2CF4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-4.991080000763759E-2</c:v>
                </c:pt>
                <c:pt idx="36">
                  <c:v>4.9221997614949942E-3</c:v>
                </c:pt>
                <c:pt idx="37">
                  <c:v>9.2221999075263739E-3</c:v>
                </c:pt>
                <c:pt idx="38">
                  <c:v>1.6422199783846736E-2</c:v>
                </c:pt>
                <c:pt idx="141">
                  <c:v>4.2134199989959598E-2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A-4EB0-8C8F-EB55FB2C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  <c:min val="-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-0.10102580000602757</c:v>
                </c:pt>
                <c:pt idx="1">
                  <c:v>-1.6798800006654346E-2</c:v>
                </c:pt>
                <c:pt idx="2">
                  <c:v>-2.1851800003787503E-2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5-47DE-917D-CD53EBB8192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-3.8637800003925804E-2</c:v>
                </c:pt>
                <c:pt idx="7">
                  <c:v>-4.0347800008021295E-2</c:v>
                </c:pt>
                <c:pt idx="11">
                  <c:v>-4.465080000954913E-2</c:v>
                </c:pt>
                <c:pt idx="12">
                  <c:v>-4.3618800002150238E-2</c:v>
                </c:pt>
                <c:pt idx="13">
                  <c:v>-4.0072800009511411E-2</c:v>
                </c:pt>
                <c:pt idx="14">
                  <c:v>-2.892680000513792E-2</c:v>
                </c:pt>
                <c:pt idx="80">
                  <c:v>-2.9945800008135848E-2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5-47DE-917D-CD53EBB8192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-4.0047800008323975E-2</c:v>
                </c:pt>
                <c:pt idx="9">
                  <c:v>-4.2700800004240591E-2</c:v>
                </c:pt>
                <c:pt idx="10">
                  <c:v>-4.495080000924645E-2</c:v>
                </c:pt>
                <c:pt idx="15">
                  <c:v>-2.1792800005641766E-2</c:v>
                </c:pt>
                <c:pt idx="50">
                  <c:v>-2.4501800005964469E-2</c:v>
                </c:pt>
                <c:pt idx="56">
                  <c:v>-2.7202800003578886E-2</c:v>
                </c:pt>
                <c:pt idx="70">
                  <c:v>-1.8219800003862474E-2</c:v>
                </c:pt>
                <c:pt idx="71">
                  <c:v>-1.9356800003151875E-2</c:v>
                </c:pt>
                <c:pt idx="74">
                  <c:v>-2.5224800003343262E-2</c:v>
                </c:pt>
                <c:pt idx="77">
                  <c:v>-2.5183800004015211E-2</c:v>
                </c:pt>
                <c:pt idx="83">
                  <c:v>-2.7975800003332552E-2</c:v>
                </c:pt>
                <c:pt idx="84">
                  <c:v>-2.6987800003553275E-2</c:v>
                </c:pt>
                <c:pt idx="85">
                  <c:v>-3.1440799997653812E-2</c:v>
                </c:pt>
                <c:pt idx="86">
                  <c:v>-3.1293799998820759E-2</c:v>
                </c:pt>
                <c:pt idx="97">
                  <c:v>-2.4493800003256183E-2</c:v>
                </c:pt>
                <c:pt idx="109">
                  <c:v>-2.728380000917241E-2</c:v>
                </c:pt>
                <c:pt idx="113">
                  <c:v>-3.2427800004370511E-2</c:v>
                </c:pt>
                <c:pt idx="114">
                  <c:v>-3.4532800003944431E-2</c:v>
                </c:pt>
                <c:pt idx="122">
                  <c:v>-4.1029800006072037E-2</c:v>
                </c:pt>
                <c:pt idx="123">
                  <c:v>-4.033480000362033E-2</c:v>
                </c:pt>
                <c:pt idx="124">
                  <c:v>-4.8295799999323208E-2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D5-47DE-917D-CD53EBB8192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-1.7713799999910407E-2</c:v>
                </c:pt>
                <c:pt idx="18">
                  <c:v>-2.9910800010839012E-2</c:v>
                </c:pt>
                <c:pt idx="19">
                  <c:v>-2.9410800008918159E-2</c:v>
                </c:pt>
                <c:pt idx="20">
                  <c:v>-2.9375800004345365E-2</c:v>
                </c:pt>
                <c:pt idx="21">
                  <c:v>-2.9275800006871577E-2</c:v>
                </c:pt>
                <c:pt idx="22">
                  <c:v>-2.8375800000503659E-2</c:v>
                </c:pt>
                <c:pt idx="23">
                  <c:v>-1.577579983859323E-2</c:v>
                </c:pt>
                <c:pt idx="24">
                  <c:v>-1.437579988851212E-2</c:v>
                </c:pt>
                <c:pt idx="25">
                  <c:v>-1.3475800020387396E-2</c:v>
                </c:pt>
                <c:pt idx="26">
                  <c:v>-2.9643800007761456E-2</c:v>
                </c:pt>
                <c:pt idx="27">
                  <c:v>-2.9243800003314391E-2</c:v>
                </c:pt>
                <c:pt idx="28">
                  <c:v>-2.9243800003314391E-2</c:v>
                </c:pt>
                <c:pt idx="29">
                  <c:v>-2.7239800001552794E-2</c:v>
                </c:pt>
                <c:pt idx="30">
                  <c:v>-2.7139800004079007E-2</c:v>
                </c:pt>
                <c:pt idx="31">
                  <c:v>-2.6539800004684366E-2</c:v>
                </c:pt>
                <c:pt idx="32">
                  <c:v>-2.6977800007443875E-2</c:v>
                </c:pt>
                <c:pt idx="33">
                  <c:v>-2.4977800007036421E-2</c:v>
                </c:pt>
                <c:pt idx="34">
                  <c:v>-2.4577800009865314E-2</c:v>
                </c:pt>
                <c:pt idx="35">
                  <c:v>-2.2477800004708115E-2</c:v>
                </c:pt>
                <c:pt idx="39">
                  <c:v>-2.6889800006756559E-2</c:v>
                </c:pt>
                <c:pt idx="40">
                  <c:v>-2.4389800004428253E-2</c:v>
                </c:pt>
                <c:pt idx="41">
                  <c:v>-2.4089800004730932E-2</c:v>
                </c:pt>
                <c:pt idx="42">
                  <c:v>-2.6401800008898135E-2</c:v>
                </c:pt>
                <c:pt idx="43">
                  <c:v>-2.5901800006977282E-2</c:v>
                </c:pt>
                <c:pt idx="44">
                  <c:v>-2.5601800007279962E-2</c:v>
                </c:pt>
                <c:pt idx="45">
                  <c:v>-2.5636800004576799E-2</c:v>
                </c:pt>
                <c:pt idx="46">
                  <c:v>-2.5436800002353266E-2</c:v>
                </c:pt>
                <c:pt idx="47">
                  <c:v>-2.4964800002635457E-2</c:v>
                </c:pt>
                <c:pt idx="48">
                  <c:v>-2.5089800008572638E-2</c:v>
                </c:pt>
                <c:pt idx="49">
                  <c:v>-2.3989800007257145E-2</c:v>
                </c:pt>
                <c:pt idx="51">
                  <c:v>-2.8816800004278775E-2</c:v>
                </c:pt>
                <c:pt idx="52">
                  <c:v>-2.8816800004278775E-2</c:v>
                </c:pt>
                <c:pt idx="53">
                  <c:v>-2.8116800007410347E-2</c:v>
                </c:pt>
                <c:pt idx="54">
                  <c:v>-2.9966800007969141E-2</c:v>
                </c:pt>
                <c:pt idx="55">
                  <c:v>-2.6466800009075087E-2</c:v>
                </c:pt>
                <c:pt idx="57">
                  <c:v>-2.6384800003143027E-2</c:v>
                </c:pt>
                <c:pt idx="58">
                  <c:v>-2.0676799998909701E-2</c:v>
                </c:pt>
                <c:pt idx="59">
                  <c:v>-2.0086800002900418E-2</c:v>
                </c:pt>
                <c:pt idx="60">
                  <c:v>-2.0699799999420065E-2</c:v>
                </c:pt>
                <c:pt idx="61">
                  <c:v>-1.9801800001005176E-2</c:v>
                </c:pt>
                <c:pt idx="62">
                  <c:v>-1.9776297463977244E-2</c:v>
                </c:pt>
                <c:pt idx="63">
                  <c:v>-1.9407800005865283E-2</c:v>
                </c:pt>
                <c:pt idx="64">
                  <c:v>-1.9999800002551638E-2</c:v>
                </c:pt>
                <c:pt idx="65">
                  <c:v>-2.2075800006859936E-2</c:v>
                </c:pt>
                <c:pt idx="66">
                  <c:v>-1.9696800009114668E-2</c:v>
                </c:pt>
                <c:pt idx="67">
                  <c:v>-1.9413800007896498E-2</c:v>
                </c:pt>
                <c:pt idx="68">
                  <c:v>-2.1583800007647369E-2</c:v>
                </c:pt>
                <c:pt idx="69">
                  <c:v>-1.921980000770418E-2</c:v>
                </c:pt>
                <c:pt idx="72">
                  <c:v>-2.0988800009945408E-2</c:v>
                </c:pt>
                <c:pt idx="73">
                  <c:v>-2.7036799998313654E-2</c:v>
                </c:pt>
                <c:pt idx="75">
                  <c:v>-2.3016800005279947E-2</c:v>
                </c:pt>
                <c:pt idx="76">
                  <c:v>-2.5818800007982645E-2</c:v>
                </c:pt>
                <c:pt idx="78">
                  <c:v>-2.6596800002153032E-2</c:v>
                </c:pt>
                <c:pt idx="79">
                  <c:v>-2.7349800002411939E-2</c:v>
                </c:pt>
                <c:pt idx="81">
                  <c:v>-2.4771800002781674E-2</c:v>
                </c:pt>
                <c:pt idx="82">
                  <c:v>-3.2380800003011245E-2</c:v>
                </c:pt>
                <c:pt idx="87">
                  <c:v>-3.2631800007948186E-2</c:v>
                </c:pt>
                <c:pt idx="88">
                  <c:v>-2.9731800008448772E-2</c:v>
                </c:pt>
                <c:pt idx="89">
                  <c:v>-2.962580000894377E-2</c:v>
                </c:pt>
                <c:pt idx="90">
                  <c:v>-2.6397800007543992E-2</c:v>
                </c:pt>
                <c:pt idx="91">
                  <c:v>-2.596780000749277E-2</c:v>
                </c:pt>
                <c:pt idx="92">
                  <c:v>-2.5263800001994241E-2</c:v>
                </c:pt>
                <c:pt idx="93">
                  <c:v>-2.4163800007954706E-2</c:v>
                </c:pt>
                <c:pt idx="94">
                  <c:v>-2.5409800007764716E-2</c:v>
                </c:pt>
                <c:pt idx="95">
                  <c:v>-2.4909800013119821E-2</c:v>
                </c:pt>
                <c:pt idx="96">
                  <c:v>-2.4309800006449223E-2</c:v>
                </c:pt>
                <c:pt idx="98">
                  <c:v>-2.8796800004784018E-2</c:v>
                </c:pt>
                <c:pt idx="99">
                  <c:v>-2.7896800005692057E-2</c:v>
                </c:pt>
                <c:pt idx="100">
                  <c:v>-2.6296800002455711E-2</c:v>
                </c:pt>
                <c:pt idx="101">
                  <c:v>-2.9970800002047326E-2</c:v>
                </c:pt>
                <c:pt idx="102">
                  <c:v>-2.9770800007099751E-2</c:v>
                </c:pt>
                <c:pt idx="103">
                  <c:v>-2.7870800004166085E-2</c:v>
                </c:pt>
                <c:pt idx="104">
                  <c:v>-2.8631799999857321E-2</c:v>
                </c:pt>
                <c:pt idx="105">
                  <c:v>-2.8231800002686214E-2</c:v>
                </c:pt>
                <c:pt idx="106">
                  <c:v>-2.8031800000462681E-2</c:v>
                </c:pt>
                <c:pt idx="107">
                  <c:v>-2.7126799999678042E-2</c:v>
                </c:pt>
                <c:pt idx="108">
                  <c:v>-2.9717800010985229E-2</c:v>
                </c:pt>
                <c:pt idx="110">
                  <c:v>-3.5721799999009818E-2</c:v>
                </c:pt>
                <c:pt idx="111">
                  <c:v>-3.3931800004211254E-2</c:v>
                </c:pt>
                <c:pt idx="112">
                  <c:v>-3.3051800004614051E-2</c:v>
                </c:pt>
                <c:pt idx="115">
                  <c:v>-4.1252800008805934E-2</c:v>
                </c:pt>
                <c:pt idx="116">
                  <c:v>-3.784280000400031E-2</c:v>
                </c:pt>
                <c:pt idx="117">
                  <c:v>-3.9004800004477147E-2</c:v>
                </c:pt>
                <c:pt idx="118">
                  <c:v>-3.8644800006295554E-2</c:v>
                </c:pt>
                <c:pt idx="119">
                  <c:v>-4.1226800007279962E-2</c:v>
                </c:pt>
                <c:pt idx="120">
                  <c:v>-4.0296800012583844E-2</c:v>
                </c:pt>
                <c:pt idx="121">
                  <c:v>-4.1247799999837298E-2</c:v>
                </c:pt>
                <c:pt idx="125">
                  <c:v>-5.0335703017481137E-2</c:v>
                </c:pt>
                <c:pt idx="126">
                  <c:v>-4.6865800002706237E-2</c:v>
                </c:pt>
                <c:pt idx="127">
                  <c:v>-4.9518800005898811E-2</c:v>
                </c:pt>
                <c:pt idx="128">
                  <c:v>-6.1960800005181227E-2</c:v>
                </c:pt>
                <c:pt idx="129">
                  <c:v>-6.0613800000282936E-2</c:v>
                </c:pt>
                <c:pt idx="130">
                  <c:v>-6.0057800219510682E-2</c:v>
                </c:pt>
                <c:pt idx="131">
                  <c:v>-6.3558800007740501E-2</c:v>
                </c:pt>
                <c:pt idx="132">
                  <c:v>-6.0538799953064881E-2</c:v>
                </c:pt>
                <c:pt idx="133">
                  <c:v>-7.6612800003204029E-2</c:v>
                </c:pt>
                <c:pt idx="134">
                  <c:v>-7.6612800003204029E-2</c:v>
                </c:pt>
                <c:pt idx="135">
                  <c:v>-7.8257800007122569E-2</c:v>
                </c:pt>
                <c:pt idx="136">
                  <c:v>-7.8638800005137455E-2</c:v>
                </c:pt>
                <c:pt idx="137">
                  <c:v>-8.4858800008078106E-2</c:v>
                </c:pt>
                <c:pt idx="138">
                  <c:v>-8.6222800004179589E-2</c:v>
                </c:pt>
                <c:pt idx="139">
                  <c:v>-8.6222800004179589E-2</c:v>
                </c:pt>
                <c:pt idx="140">
                  <c:v>-9.5623799999884795E-2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D5-47DE-917D-CD53EBB8192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D5-47DE-917D-CD53EBB819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D5-47DE-917D-CD53EBB819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D5-47DE-917D-CD53EBB819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107">
                  <c:v>-3.9087961827916684E-2</c:v>
                </c:pt>
                <c:pt idx="108">
                  <c:v>-3.9154342902455147E-2</c:v>
                </c:pt>
                <c:pt idx="109">
                  <c:v>-3.93662965088762E-2</c:v>
                </c:pt>
                <c:pt idx="110">
                  <c:v>-4.052621844291672E-2</c:v>
                </c:pt>
                <c:pt idx="111">
                  <c:v>-4.052621844291672E-2</c:v>
                </c:pt>
                <c:pt idx="112">
                  <c:v>-4.052621844291672E-2</c:v>
                </c:pt>
                <c:pt idx="113">
                  <c:v>-4.0936150692698098E-2</c:v>
                </c:pt>
                <c:pt idx="114">
                  <c:v>-4.103514001437826E-2</c:v>
                </c:pt>
                <c:pt idx="115">
                  <c:v>-4.2176428664337809E-2</c:v>
                </c:pt>
                <c:pt idx="116">
                  <c:v>-4.2199720269439023E-2</c:v>
                </c:pt>
                <c:pt idx="117">
                  <c:v>-4.2623627482281143E-2</c:v>
                </c:pt>
                <c:pt idx="118">
                  <c:v>-4.2623627482281143E-2</c:v>
                </c:pt>
                <c:pt idx="119">
                  <c:v>-4.2628285803301386E-2</c:v>
                </c:pt>
                <c:pt idx="120">
                  <c:v>-4.2628285803301386E-2</c:v>
                </c:pt>
                <c:pt idx="121">
                  <c:v>-4.2717958482941062E-2</c:v>
                </c:pt>
                <c:pt idx="122">
                  <c:v>-4.2722616803961305E-2</c:v>
                </c:pt>
                <c:pt idx="123">
                  <c:v>-4.2821606125641468E-2</c:v>
                </c:pt>
                <c:pt idx="124">
                  <c:v>-4.4495107952163784E-2</c:v>
                </c:pt>
                <c:pt idx="125">
                  <c:v>-4.5830881504718479E-2</c:v>
                </c:pt>
                <c:pt idx="126">
                  <c:v>-4.5880958455686086E-2</c:v>
                </c:pt>
                <c:pt idx="127">
                  <c:v>-4.588212303594115E-2</c:v>
                </c:pt>
                <c:pt idx="128">
                  <c:v>-4.752883951659706E-2</c:v>
                </c:pt>
                <c:pt idx="129">
                  <c:v>-4.7530004096852124E-2</c:v>
                </c:pt>
                <c:pt idx="130">
                  <c:v>-4.7667424566949293E-2</c:v>
                </c:pt>
                <c:pt idx="131">
                  <c:v>-4.7838617864443225E-2</c:v>
                </c:pt>
                <c:pt idx="132">
                  <c:v>-4.7978367495050508E-2</c:v>
                </c:pt>
                <c:pt idx="133">
                  <c:v>-5.0654572921180141E-2</c:v>
                </c:pt>
                <c:pt idx="134">
                  <c:v>-5.0654572921180141E-2</c:v>
                </c:pt>
                <c:pt idx="135">
                  <c:v>-5.0963186688771242E-2</c:v>
                </c:pt>
                <c:pt idx="136">
                  <c:v>-5.1052859368410919E-2</c:v>
                </c:pt>
                <c:pt idx="137">
                  <c:v>-5.2496938884686262E-2</c:v>
                </c:pt>
                <c:pt idx="138">
                  <c:v>-5.3065254049155908E-2</c:v>
                </c:pt>
                <c:pt idx="139">
                  <c:v>-5.3065254049155908E-2</c:v>
                </c:pt>
                <c:pt idx="140">
                  <c:v>-5.4599006245070927E-2</c:v>
                </c:pt>
                <c:pt idx="141">
                  <c:v>-5.6012806674714685E-2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D5-47DE-917D-CD53EBB819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-22715.5</c:v>
                </c:pt>
                <c:pt idx="1">
                  <c:v>-16095</c:v>
                </c:pt>
                <c:pt idx="2">
                  <c:v>-16094.5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24186.5</c:v>
                </c:pt>
                <c:pt idx="7">
                  <c:v>24221.5</c:v>
                </c:pt>
                <c:pt idx="8">
                  <c:v>24221.5</c:v>
                </c:pt>
                <c:pt idx="9">
                  <c:v>24222</c:v>
                </c:pt>
                <c:pt idx="10">
                  <c:v>24347</c:v>
                </c:pt>
                <c:pt idx="11">
                  <c:v>24347</c:v>
                </c:pt>
                <c:pt idx="12">
                  <c:v>24375</c:v>
                </c:pt>
                <c:pt idx="13">
                  <c:v>24634</c:v>
                </c:pt>
                <c:pt idx="14">
                  <c:v>24793</c:v>
                </c:pt>
                <c:pt idx="15">
                  <c:v>26804</c:v>
                </c:pt>
                <c:pt idx="16">
                  <c:v>28282.5</c:v>
                </c:pt>
                <c:pt idx="17">
                  <c:v>30507</c:v>
                </c:pt>
                <c:pt idx="18">
                  <c:v>30507</c:v>
                </c:pt>
                <c:pt idx="19">
                  <c:v>30507</c:v>
                </c:pt>
                <c:pt idx="20">
                  <c:v>30509.5</c:v>
                </c:pt>
                <c:pt idx="21">
                  <c:v>30509.5</c:v>
                </c:pt>
                <c:pt idx="22">
                  <c:v>30509.5</c:v>
                </c:pt>
                <c:pt idx="23">
                  <c:v>30509.5</c:v>
                </c:pt>
                <c:pt idx="24">
                  <c:v>30509.5</c:v>
                </c:pt>
                <c:pt idx="25">
                  <c:v>30509.5</c:v>
                </c:pt>
                <c:pt idx="26">
                  <c:v>30537.5</c:v>
                </c:pt>
                <c:pt idx="27">
                  <c:v>30537.5</c:v>
                </c:pt>
                <c:pt idx="28">
                  <c:v>30537.5</c:v>
                </c:pt>
                <c:pt idx="29">
                  <c:v>30553.5</c:v>
                </c:pt>
                <c:pt idx="30">
                  <c:v>30553.5</c:v>
                </c:pt>
                <c:pt idx="31">
                  <c:v>30553.5</c:v>
                </c:pt>
                <c:pt idx="32">
                  <c:v>30576.5</c:v>
                </c:pt>
                <c:pt idx="33">
                  <c:v>30626.5</c:v>
                </c:pt>
                <c:pt idx="34">
                  <c:v>30626.5</c:v>
                </c:pt>
                <c:pt idx="35">
                  <c:v>30626.5</c:v>
                </c:pt>
                <c:pt idx="36">
                  <c:v>30626.5</c:v>
                </c:pt>
                <c:pt idx="37">
                  <c:v>30626.5</c:v>
                </c:pt>
                <c:pt idx="38">
                  <c:v>30626.5</c:v>
                </c:pt>
                <c:pt idx="39">
                  <c:v>30628.5</c:v>
                </c:pt>
                <c:pt idx="40">
                  <c:v>30628.5</c:v>
                </c:pt>
                <c:pt idx="41">
                  <c:v>30628.5</c:v>
                </c:pt>
                <c:pt idx="42">
                  <c:v>30630.5</c:v>
                </c:pt>
                <c:pt idx="43">
                  <c:v>30630.5</c:v>
                </c:pt>
                <c:pt idx="44">
                  <c:v>30630.5</c:v>
                </c:pt>
                <c:pt idx="45">
                  <c:v>31178</c:v>
                </c:pt>
                <c:pt idx="46">
                  <c:v>31178</c:v>
                </c:pt>
                <c:pt idx="47">
                  <c:v>31191</c:v>
                </c:pt>
                <c:pt idx="48">
                  <c:v>31228.5</c:v>
                </c:pt>
                <c:pt idx="49">
                  <c:v>31228.5</c:v>
                </c:pt>
                <c:pt idx="50">
                  <c:v>31230.5</c:v>
                </c:pt>
                <c:pt idx="51">
                  <c:v>31258</c:v>
                </c:pt>
                <c:pt idx="52">
                  <c:v>31258</c:v>
                </c:pt>
                <c:pt idx="53">
                  <c:v>31258</c:v>
                </c:pt>
                <c:pt idx="54">
                  <c:v>31283</c:v>
                </c:pt>
                <c:pt idx="55">
                  <c:v>31283</c:v>
                </c:pt>
                <c:pt idx="56">
                  <c:v>31289</c:v>
                </c:pt>
                <c:pt idx="57">
                  <c:v>31386</c:v>
                </c:pt>
                <c:pt idx="58">
                  <c:v>32468</c:v>
                </c:pt>
                <c:pt idx="59">
                  <c:v>32703</c:v>
                </c:pt>
                <c:pt idx="60">
                  <c:v>32713.5</c:v>
                </c:pt>
                <c:pt idx="61">
                  <c:v>32730.5</c:v>
                </c:pt>
                <c:pt idx="62">
                  <c:v>32730.5</c:v>
                </c:pt>
                <c:pt idx="63">
                  <c:v>32731.5</c:v>
                </c:pt>
                <c:pt idx="64">
                  <c:v>33313.5</c:v>
                </c:pt>
                <c:pt idx="65">
                  <c:v>33359.5</c:v>
                </c:pt>
                <c:pt idx="66">
                  <c:v>33388</c:v>
                </c:pt>
                <c:pt idx="67">
                  <c:v>33632.5</c:v>
                </c:pt>
                <c:pt idx="68">
                  <c:v>34227.5</c:v>
                </c:pt>
                <c:pt idx="69">
                  <c:v>34233.5</c:v>
                </c:pt>
                <c:pt idx="70">
                  <c:v>34233.5</c:v>
                </c:pt>
                <c:pt idx="71">
                  <c:v>34248</c:v>
                </c:pt>
                <c:pt idx="72">
                  <c:v>34320</c:v>
                </c:pt>
                <c:pt idx="73">
                  <c:v>34833</c:v>
                </c:pt>
                <c:pt idx="74">
                  <c:v>34926</c:v>
                </c:pt>
                <c:pt idx="75">
                  <c:v>34958</c:v>
                </c:pt>
                <c:pt idx="76">
                  <c:v>35625</c:v>
                </c:pt>
                <c:pt idx="77">
                  <c:v>35727.5</c:v>
                </c:pt>
                <c:pt idx="78">
                  <c:v>35788</c:v>
                </c:pt>
                <c:pt idx="79">
                  <c:v>35838.5</c:v>
                </c:pt>
                <c:pt idx="80">
                  <c:v>36304.5</c:v>
                </c:pt>
                <c:pt idx="81">
                  <c:v>37025.5</c:v>
                </c:pt>
                <c:pt idx="82">
                  <c:v>37052</c:v>
                </c:pt>
                <c:pt idx="83">
                  <c:v>37109.5</c:v>
                </c:pt>
                <c:pt idx="84">
                  <c:v>37111.5</c:v>
                </c:pt>
                <c:pt idx="85">
                  <c:v>37112</c:v>
                </c:pt>
                <c:pt idx="86">
                  <c:v>37162.5</c:v>
                </c:pt>
                <c:pt idx="87">
                  <c:v>37765.5</c:v>
                </c:pt>
                <c:pt idx="88">
                  <c:v>37765.5</c:v>
                </c:pt>
                <c:pt idx="89">
                  <c:v>37769.5</c:v>
                </c:pt>
                <c:pt idx="90">
                  <c:v>38421.5</c:v>
                </c:pt>
                <c:pt idx="91">
                  <c:v>38541.5</c:v>
                </c:pt>
                <c:pt idx="92">
                  <c:v>38647.5</c:v>
                </c:pt>
                <c:pt idx="93">
                  <c:v>38647.5</c:v>
                </c:pt>
                <c:pt idx="94">
                  <c:v>38708.5</c:v>
                </c:pt>
                <c:pt idx="95">
                  <c:v>38708.5</c:v>
                </c:pt>
                <c:pt idx="96">
                  <c:v>38708.5</c:v>
                </c:pt>
                <c:pt idx="97">
                  <c:v>38712.5</c:v>
                </c:pt>
                <c:pt idx="98">
                  <c:v>38753</c:v>
                </c:pt>
                <c:pt idx="99">
                  <c:v>38753</c:v>
                </c:pt>
                <c:pt idx="100">
                  <c:v>38753</c:v>
                </c:pt>
                <c:pt idx="101">
                  <c:v>38767</c:v>
                </c:pt>
                <c:pt idx="102">
                  <c:v>38767</c:v>
                </c:pt>
                <c:pt idx="103">
                  <c:v>38767</c:v>
                </c:pt>
                <c:pt idx="104">
                  <c:v>39305.5</c:v>
                </c:pt>
                <c:pt idx="105">
                  <c:v>39305.5</c:v>
                </c:pt>
                <c:pt idx="106">
                  <c:v>39305.5</c:v>
                </c:pt>
                <c:pt idx="107">
                  <c:v>39358</c:v>
                </c:pt>
                <c:pt idx="108">
                  <c:v>39386.5</c:v>
                </c:pt>
                <c:pt idx="109">
                  <c:v>39477.5</c:v>
                </c:pt>
                <c:pt idx="110">
                  <c:v>39975.5</c:v>
                </c:pt>
                <c:pt idx="111">
                  <c:v>39975.5</c:v>
                </c:pt>
                <c:pt idx="112">
                  <c:v>39975.5</c:v>
                </c:pt>
                <c:pt idx="113">
                  <c:v>40151.5</c:v>
                </c:pt>
                <c:pt idx="114">
                  <c:v>40194</c:v>
                </c:pt>
                <c:pt idx="115">
                  <c:v>40684</c:v>
                </c:pt>
                <c:pt idx="116">
                  <c:v>40694</c:v>
                </c:pt>
                <c:pt idx="117">
                  <c:v>40876</c:v>
                </c:pt>
                <c:pt idx="118">
                  <c:v>40876</c:v>
                </c:pt>
                <c:pt idx="119">
                  <c:v>40878</c:v>
                </c:pt>
                <c:pt idx="120">
                  <c:v>40878</c:v>
                </c:pt>
                <c:pt idx="121">
                  <c:v>40916.5</c:v>
                </c:pt>
                <c:pt idx="122">
                  <c:v>40918.5</c:v>
                </c:pt>
                <c:pt idx="123">
                  <c:v>40961</c:v>
                </c:pt>
                <c:pt idx="124">
                  <c:v>41679.5</c:v>
                </c:pt>
                <c:pt idx="125">
                  <c:v>42253</c:v>
                </c:pt>
                <c:pt idx="126">
                  <c:v>42274.5</c:v>
                </c:pt>
                <c:pt idx="127">
                  <c:v>42275</c:v>
                </c:pt>
                <c:pt idx="128">
                  <c:v>42982</c:v>
                </c:pt>
                <c:pt idx="129">
                  <c:v>42982.5</c:v>
                </c:pt>
                <c:pt idx="130">
                  <c:v>43041.5</c:v>
                </c:pt>
                <c:pt idx="131">
                  <c:v>43115</c:v>
                </c:pt>
                <c:pt idx="132">
                  <c:v>43175</c:v>
                </c:pt>
                <c:pt idx="133">
                  <c:v>44324</c:v>
                </c:pt>
                <c:pt idx="134">
                  <c:v>44324</c:v>
                </c:pt>
                <c:pt idx="135">
                  <c:v>44456.5</c:v>
                </c:pt>
                <c:pt idx="136">
                  <c:v>44495</c:v>
                </c:pt>
                <c:pt idx="137">
                  <c:v>45115</c:v>
                </c:pt>
                <c:pt idx="138">
                  <c:v>45359</c:v>
                </c:pt>
                <c:pt idx="139">
                  <c:v>45359</c:v>
                </c:pt>
                <c:pt idx="140">
                  <c:v>46017.5</c:v>
                </c:pt>
                <c:pt idx="141">
                  <c:v>46624.5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-4.991080000763759E-2</c:v>
                </c:pt>
                <c:pt idx="36">
                  <c:v>4.9221997614949942E-3</c:v>
                </c:pt>
                <c:pt idx="37">
                  <c:v>9.2221999075263739E-3</c:v>
                </c:pt>
                <c:pt idx="38">
                  <c:v>1.6422199783846736E-2</c:v>
                </c:pt>
                <c:pt idx="141">
                  <c:v>4.2134199989959598E-2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D5-47DE-917D-CD53EBB8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104774</xdr:colOff>
      <xdr:row>18</xdr:row>
      <xdr:rowOff>95250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83FC33C7-5DA2-3354-147C-F285B990A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85725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C3CD4-5F86-4A3D-8FC6-52403E3E2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26"/>
  <sheetViews>
    <sheetView tabSelected="1" workbookViewId="0">
      <pane xSplit="13" ySplit="21" topLeftCell="N140" activePane="bottomRight" state="frozen"/>
      <selection pane="topRight" activeCell="N1" sqref="N1"/>
      <selection pane="bottomLeft" activeCell="A22" sqref="A22"/>
      <selection pane="bottomRight" activeCell="F11" sqref="F10:F11"/>
    </sheetView>
  </sheetViews>
  <sheetFormatPr defaultColWidth="10.28515625" defaultRowHeight="12.75"/>
  <cols>
    <col min="1" max="1" width="15.140625" customWidth="1"/>
    <col min="2" max="2" width="4.140625" customWidth="1"/>
    <col min="3" max="3" width="15.42578125" customWidth="1"/>
    <col min="4" max="4" width="10.140625" style="2" customWidth="1"/>
    <col min="5" max="5" width="10" customWidth="1"/>
    <col min="6" max="6" width="15.140625" customWidth="1"/>
    <col min="7" max="7" width="9" style="3" customWidth="1"/>
    <col min="8" max="15" width="9" customWidth="1"/>
    <col min="16" max="18" width="10.28515625" customWidth="1"/>
    <col min="19" max="19" width="9.140625" customWidth="1"/>
  </cols>
  <sheetData>
    <row r="1" spans="1:7" ht="20.25">
      <c r="A1" s="1" t="s">
        <v>53</v>
      </c>
      <c r="B1" s="6"/>
      <c r="C1" s="5"/>
    </row>
    <row r="2" spans="1:7" s="22" customFormat="1" ht="12.95" customHeight="1">
      <c r="A2" s="22" t="s">
        <v>25</v>
      </c>
      <c r="B2" s="22" t="s">
        <v>32</v>
      </c>
      <c r="C2" s="23"/>
      <c r="D2" s="24"/>
      <c r="G2" s="25"/>
    </row>
    <row r="3" spans="1:7" s="22" customFormat="1" ht="12.95" customHeight="1" thickBot="1">
      <c r="D3" s="24"/>
      <c r="G3" s="25"/>
    </row>
    <row r="4" spans="1:7" s="22" customFormat="1" ht="12.95" customHeight="1" thickTop="1" thickBot="1">
      <c r="A4" s="22" t="s">
        <v>8</v>
      </c>
      <c r="C4" s="26">
        <v>36495.571000000004</v>
      </c>
      <c r="D4" s="27">
        <v>0.49426239999999999</v>
      </c>
      <c r="G4" s="25"/>
    </row>
    <row r="5" spans="1:7" s="22" customFormat="1" ht="12.95" customHeight="1" thickTop="1">
      <c r="A5" s="28" t="s">
        <v>58</v>
      </c>
      <c r="C5" s="23">
        <v>-9.5</v>
      </c>
      <c r="D5" s="22" t="s">
        <v>59</v>
      </c>
      <c r="G5" s="25"/>
    </row>
    <row r="6" spans="1:7" s="22" customFormat="1" ht="12.95" customHeight="1">
      <c r="A6" s="29" t="s">
        <v>9</v>
      </c>
      <c r="D6" s="24"/>
      <c r="G6" s="25"/>
    </row>
    <row r="7" spans="1:7" s="22" customFormat="1" ht="12.95" customHeight="1">
      <c r="A7" s="22" t="s">
        <v>10</v>
      </c>
      <c r="C7" s="22">
        <v>36495.323868800006</v>
      </c>
      <c r="D7" s="24"/>
      <c r="G7" s="25"/>
    </row>
    <row r="8" spans="1:7" s="22" customFormat="1" ht="12.95" customHeight="1">
      <c r="A8" s="22" t="s">
        <v>11</v>
      </c>
      <c r="C8" s="22">
        <v>0.49410599999999999</v>
      </c>
      <c r="D8" s="24" t="s">
        <v>85</v>
      </c>
      <c r="G8" s="25"/>
    </row>
    <row r="9" spans="1:7" s="22" customFormat="1" ht="12.95" customHeight="1">
      <c r="A9" s="30" t="s">
        <v>68</v>
      </c>
      <c r="B9" s="31">
        <v>45</v>
      </c>
      <c r="C9" s="32" t="str">
        <f>"F"&amp;B9</f>
        <v>F45</v>
      </c>
      <c r="D9" s="7" t="str">
        <f>"G"&amp;B9</f>
        <v>G45</v>
      </c>
      <c r="G9" s="25"/>
    </row>
    <row r="10" spans="1:7" s="22" customFormat="1" ht="12.95" customHeight="1" thickBot="1">
      <c r="C10" s="33" t="s">
        <v>26</v>
      </c>
      <c r="D10" s="33" t="s">
        <v>27</v>
      </c>
      <c r="G10" s="25"/>
    </row>
    <row r="11" spans="1:7" s="22" customFormat="1" ht="12.95" customHeight="1">
      <c r="A11" s="22" t="s">
        <v>28</v>
      </c>
      <c r="C11" s="7">
        <f ca="1">INTERCEPT(INDIRECT($D$9):G992,INDIRECT($C$9):F992)</f>
        <v>5.2583137529446031E-2</v>
      </c>
      <c r="D11" s="24"/>
      <c r="G11" s="25"/>
    </row>
    <row r="12" spans="1:7" s="22" customFormat="1" ht="12.95" customHeight="1">
      <c r="A12" s="22" t="s">
        <v>29</v>
      </c>
      <c r="C12" s="7">
        <f ca="1">SLOPE(INDIRECT($D$9):G992,INDIRECT($C$9):F992)</f>
        <v>-2.3291605101215181E-6</v>
      </c>
      <c r="D12" s="24"/>
      <c r="G12" s="25"/>
    </row>
    <row r="13" spans="1:7" s="22" customFormat="1" ht="12.95" customHeight="1">
      <c r="A13" s="22" t="s">
        <v>30</v>
      </c>
      <c r="C13" s="24" t="s">
        <v>23</v>
      </c>
      <c r="D13" s="24"/>
      <c r="G13" s="25"/>
    </row>
    <row r="14" spans="1:7" s="22" customFormat="1" ht="12.95" customHeight="1">
      <c r="D14" s="24"/>
      <c r="G14" s="25"/>
    </row>
    <row r="15" spans="1:7" s="22" customFormat="1" ht="12.95" customHeight="1">
      <c r="A15" s="34" t="s">
        <v>67</v>
      </c>
      <c r="C15" s="35">
        <f ca="1">(C7+C11)+(C8+C12)*INT(MAX(F21:F3533))</f>
        <v>59532.466001157911</v>
      </c>
      <c r="D15" s="24"/>
      <c r="E15" s="36" t="s">
        <v>75</v>
      </c>
      <c r="F15" s="23">
        <v>1</v>
      </c>
      <c r="G15" s="25"/>
    </row>
    <row r="16" spans="1:7" s="22" customFormat="1" ht="12.95" customHeight="1">
      <c r="A16" s="29" t="s">
        <v>12</v>
      </c>
      <c r="C16" s="37">
        <f ca="1">+C8+C12</f>
        <v>0.49410367083948986</v>
      </c>
      <c r="D16" s="24"/>
      <c r="E16" s="36" t="s">
        <v>60</v>
      </c>
      <c r="F16" s="38">
        <f ca="1">NOW()+15018.5+$C$5/24</f>
        <v>60322.765056018514</v>
      </c>
      <c r="G16" s="25"/>
    </row>
    <row r="17" spans="1:34" s="22" customFormat="1" ht="12.95" customHeight="1" thickBot="1">
      <c r="A17" s="36" t="s">
        <v>54</v>
      </c>
      <c r="C17" s="22">
        <f>COUNT(C21:C2191)</f>
        <v>142</v>
      </c>
      <c r="D17" s="24"/>
      <c r="E17" s="36" t="s">
        <v>76</v>
      </c>
      <c r="F17" s="38">
        <f ca="1">ROUND(2*(F16-$C$7)/$C$8,0)/2+F15</f>
        <v>48224.5</v>
      </c>
      <c r="G17" s="25"/>
    </row>
    <row r="18" spans="1:34" s="22" customFormat="1" ht="12.95" customHeight="1" thickTop="1" thickBot="1">
      <c r="A18" s="29" t="s">
        <v>13</v>
      </c>
      <c r="C18" s="26">
        <f ca="1">+C15</f>
        <v>59532.466001157911</v>
      </c>
      <c r="D18" s="39">
        <f ca="1">+C16</f>
        <v>0.49410367083948986</v>
      </c>
      <c r="E18" s="36" t="s">
        <v>61</v>
      </c>
      <c r="F18" s="7">
        <f ca="1">ROUND(2*(F16-$C$15)/$C$16,0)/2+F15</f>
        <v>1600.5</v>
      </c>
      <c r="G18" s="25"/>
    </row>
    <row r="19" spans="1:34" s="22" customFormat="1" ht="12.95" customHeight="1" thickTop="1">
      <c r="D19" s="24"/>
      <c r="E19" s="36" t="s">
        <v>62</v>
      </c>
      <c r="F19" s="40">
        <f ca="1">+$C$15+$C$16*F18-15018.5-$C$5/24</f>
        <v>45305.174759669848</v>
      </c>
      <c r="G19" s="25"/>
    </row>
    <row r="20" spans="1:34" s="22" customFormat="1" ht="12.95" customHeight="1" thickBot="1">
      <c r="A20" s="41" t="s">
        <v>14</v>
      </c>
      <c r="B20" s="41" t="s">
        <v>15</v>
      </c>
      <c r="C20" s="42" t="s">
        <v>16</v>
      </c>
      <c r="D20" s="42" t="s">
        <v>22</v>
      </c>
      <c r="E20" s="41" t="s">
        <v>17</v>
      </c>
      <c r="F20" s="41" t="s">
        <v>18</v>
      </c>
      <c r="G20" s="43" t="s">
        <v>19</v>
      </c>
      <c r="H20" s="44" t="s">
        <v>7</v>
      </c>
      <c r="I20" s="44" t="s">
        <v>89</v>
      </c>
      <c r="J20" s="44" t="s">
        <v>4</v>
      </c>
      <c r="K20" s="44" t="s">
        <v>6</v>
      </c>
      <c r="L20" s="44" t="s">
        <v>56</v>
      </c>
      <c r="M20" s="44" t="s">
        <v>57</v>
      </c>
      <c r="N20" s="44" t="s">
        <v>41</v>
      </c>
      <c r="O20" s="44" t="s">
        <v>42</v>
      </c>
      <c r="P20" s="45" t="s">
        <v>33</v>
      </c>
      <c r="Q20" s="45" t="s">
        <v>24</v>
      </c>
      <c r="R20" s="46" t="s">
        <v>3</v>
      </c>
      <c r="U20" s="47" t="s">
        <v>2</v>
      </c>
    </row>
    <row r="21" spans="1:34" s="22" customFormat="1" ht="12.95" customHeight="1" thickTop="1">
      <c r="A21" s="48" t="s">
        <v>99</v>
      </c>
      <c r="B21" s="49" t="s">
        <v>49</v>
      </c>
      <c r="C21" s="63">
        <v>25271.358</v>
      </c>
      <c r="D21" s="64" t="s">
        <v>23</v>
      </c>
      <c r="E21" s="22">
        <f t="shared" ref="E21:E52" si="0">(C21-C$7)/C$8</f>
        <v>-22715.70446179566</v>
      </c>
      <c r="F21" s="22">
        <f>ROUND(2*E21,0)/2</f>
        <v>-22715.5</v>
      </c>
      <c r="G21" s="25">
        <f>C21-(C$7+C$8*F21)</f>
        <v>-0.10102580000602757</v>
      </c>
      <c r="H21" s="22">
        <f>G21</f>
        <v>-0.10102580000602757</v>
      </c>
      <c r="Q21" s="50">
        <f t="shared" ref="Q21:Q52" si="1">C21-15018.5</f>
        <v>10252.858</v>
      </c>
      <c r="R21" s="22">
        <f>+(O21-G21)^2</f>
        <v>1.0206212266857879E-2</v>
      </c>
    </row>
    <row r="22" spans="1:34" s="22" customFormat="1" ht="12.95" customHeight="1">
      <c r="A22" s="48" t="s">
        <v>100</v>
      </c>
      <c r="B22" s="49" t="s">
        <v>45</v>
      </c>
      <c r="C22" s="63">
        <v>28542.670999999998</v>
      </c>
      <c r="D22" s="64" t="s">
        <v>23</v>
      </c>
      <c r="E22" s="22">
        <f t="shared" si="0"/>
        <v>-16095.033998372834</v>
      </c>
      <c r="F22" s="22">
        <f>ROUND(2*E22,0)/2</f>
        <v>-16095</v>
      </c>
      <c r="G22" s="25">
        <f>C22-(C$7+C$8*F22)</f>
        <v>-1.6798800006654346E-2</v>
      </c>
      <c r="H22" s="22">
        <f>G22</f>
        <v>-1.6798800006654346E-2</v>
      </c>
      <c r="Q22" s="50">
        <f t="shared" si="1"/>
        <v>13524.170999999998</v>
      </c>
      <c r="R22" s="22">
        <f>+(O22-G22)^2</f>
        <v>2.8219968166357006E-4</v>
      </c>
    </row>
    <row r="23" spans="1:34" s="22" customFormat="1" ht="12.95" customHeight="1">
      <c r="A23" s="48" t="s">
        <v>100</v>
      </c>
      <c r="B23" s="49" t="s">
        <v>49</v>
      </c>
      <c r="C23" s="63">
        <v>28542.913</v>
      </c>
      <c r="D23" s="64" t="s">
        <v>23</v>
      </c>
      <c r="E23" s="22">
        <f t="shared" si="0"/>
        <v>-16094.544224923407</v>
      </c>
      <c r="F23" s="22">
        <f>ROUND(2*E23,0)/2</f>
        <v>-16094.5</v>
      </c>
      <c r="G23" s="25">
        <f>C23-(C$7+C$8*F23)</f>
        <v>-2.1851800003787503E-2</v>
      </c>
      <c r="H23" s="22">
        <f>G23</f>
        <v>-2.1851800003787503E-2</v>
      </c>
      <c r="Q23" s="50">
        <f t="shared" si="1"/>
        <v>13524.413</v>
      </c>
      <c r="R23" s="22">
        <f>+(O23-G23)^2</f>
        <v>4.7750116340552752E-4</v>
      </c>
    </row>
    <row r="24" spans="1:34" s="22" customFormat="1" ht="12.95" customHeight="1">
      <c r="A24" s="22" t="s">
        <v>20</v>
      </c>
      <c r="B24" s="24"/>
      <c r="C24" s="25">
        <v>36495.571000000004</v>
      </c>
      <c r="D24" s="25" t="s">
        <v>23</v>
      </c>
      <c r="E24" s="22">
        <f t="shared" si="0"/>
        <v>0.50015826563119292</v>
      </c>
      <c r="F24" s="38">
        <v>1.5</v>
      </c>
      <c r="G24" s="25"/>
      <c r="Q24" s="50">
        <f t="shared" si="1"/>
        <v>21477.071000000004</v>
      </c>
      <c r="AC24" s="22">
        <v>6</v>
      </c>
      <c r="AD24" s="22" t="s">
        <v>35</v>
      </c>
      <c r="AE24" s="22" t="s">
        <v>36</v>
      </c>
      <c r="AG24" s="22" t="s">
        <v>40</v>
      </c>
      <c r="AH24" s="22" t="s">
        <v>39</v>
      </c>
    </row>
    <row r="25" spans="1:34" s="22" customFormat="1" ht="12.95" customHeight="1">
      <c r="A25" s="22" t="s">
        <v>37</v>
      </c>
      <c r="B25" s="24"/>
      <c r="C25" s="25">
        <v>44253.3</v>
      </c>
      <c r="D25" s="25"/>
      <c r="E25" s="22">
        <f t="shared" si="0"/>
        <v>15701.036075659873</v>
      </c>
      <c r="F25" s="38">
        <v>15696.5</v>
      </c>
      <c r="G25" s="25"/>
      <c r="Q25" s="50">
        <f t="shared" si="1"/>
        <v>29234.800000000003</v>
      </c>
    </row>
    <row r="26" spans="1:34" s="22" customFormat="1" ht="12.95" customHeight="1">
      <c r="A26" s="22" t="s">
        <v>37</v>
      </c>
      <c r="B26" s="24"/>
      <c r="C26" s="25">
        <v>44303.472999999998</v>
      </c>
      <c r="D26" s="25"/>
      <c r="E26" s="22">
        <f t="shared" si="0"/>
        <v>15802.579064411266</v>
      </c>
      <c r="F26" s="38">
        <v>15798</v>
      </c>
      <c r="G26" s="25"/>
      <c r="Q26" s="50">
        <f t="shared" si="1"/>
        <v>29284.972999999998</v>
      </c>
      <c r="AB26" s="22" t="s">
        <v>34</v>
      </c>
      <c r="AC26" s="22">
        <v>9</v>
      </c>
      <c r="AD26" s="22" t="s">
        <v>35</v>
      </c>
      <c r="AE26" s="22" t="s">
        <v>36</v>
      </c>
      <c r="AG26" s="22" t="s">
        <v>38</v>
      </c>
      <c r="AH26" s="22" t="s">
        <v>39</v>
      </c>
    </row>
    <row r="27" spans="1:34" s="22" customFormat="1" ht="12.95" customHeight="1">
      <c r="A27" s="48" t="s">
        <v>101</v>
      </c>
      <c r="B27" s="49" t="s">
        <v>45</v>
      </c>
      <c r="C27" s="63">
        <v>48445.98</v>
      </c>
      <c r="D27" s="64" t="s">
        <v>23</v>
      </c>
      <c r="E27" s="22">
        <f t="shared" si="0"/>
        <v>24186.421802609151</v>
      </c>
      <c r="F27" s="22">
        <f t="shared" ref="F27:F58" si="2">ROUND(2*E27,0)/2</f>
        <v>24186.5</v>
      </c>
      <c r="G27" s="25">
        <f t="shared" ref="G27:G37" si="3">C27-(C$7+C$8*F27)</f>
        <v>-3.8637800003925804E-2</v>
      </c>
      <c r="I27" s="22">
        <f>G27</f>
        <v>-3.8637800003925804E-2</v>
      </c>
      <c r="Q27" s="50">
        <f t="shared" si="1"/>
        <v>33427.480000000003</v>
      </c>
      <c r="R27" s="22">
        <f t="shared" ref="R27:R37" si="4">+(O27-G27)^2</f>
        <v>1.4928795891433688E-3</v>
      </c>
    </row>
    <row r="28" spans="1:34" s="22" customFormat="1" ht="12.95" customHeight="1">
      <c r="A28" s="48" t="s">
        <v>101</v>
      </c>
      <c r="B28" s="49" t="s">
        <v>45</v>
      </c>
      <c r="C28" s="63">
        <v>48463.271999999997</v>
      </c>
      <c r="D28" s="64" t="s">
        <v>23</v>
      </c>
      <c r="E28" s="22">
        <f t="shared" si="0"/>
        <v>24221.418341813278</v>
      </c>
      <c r="F28" s="22">
        <f t="shared" si="2"/>
        <v>24221.5</v>
      </c>
      <c r="G28" s="25">
        <f t="shared" si="3"/>
        <v>-4.0347800008021295E-2</v>
      </c>
      <c r="I28" s="22">
        <f>G28</f>
        <v>-4.0347800008021295E-2</v>
      </c>
      <c r="Q28" s="50">
        <f t="shared" si="1"/>
        <v>33444.771999999997</v>
      </c>
      <c r="R28" s="22">
        <f t="shared" si="4"/>
        <v>1.6279449654872833E-3</v>
      </c>
    </row>
    <row r="29" spans="1:34" s="22" customFormat="1" ht="12.95" customHeight="1">
      <c r="A29" s="48" t="s">
        <v>101</v>
      </c>
      <c r="B29" s="49" t="s">
        <v>45</v>
      </c>
      <c r="C29" s="63">
        <v>48463.272299999997</v>
      </c>
      <c r="D29" s="64" t="s">
        <v>23</v>
      </c>
      <c r="E29" s="22">
        <f t="shared" si="0"/>
        <v>24221.418948970448</v>
      </c>
      <c r="F29" s="22">
        <f t="shared" si="2"/>
        <v>24221.5</v>
      </c>
      <c r="G29" s="25">
        <f t="shared" si="3"/>
        <v>-4.0047800008323975E-2</v>
      </c>
      <c r="J29" s="22">
        <f>G29</f>
        <v>-4.0047800008323975E-2</v>
      </c>
      <c r="Q29" s="50">
        <f t="shared" si="1"/>
        <v>33444.772299999997</v>
      </c>
      <c r="R29" s="22">
        <f t="shared" si="4"/>
        <v>1.6038262855067138E-3</v>
      </c>
    </row>
    <row r="30" spans="1:34" s="22" customFormat="1" ht="12.95" customHeight="1">
      <c r="A30" s="48" t="s">
        <v>101</v>
      </c>
      <c r="B30" s="49" t="s">
        <v>49</v>
      </c>
      <c r="C30" s="63">
        <v>48463.5167</v>
      </c>
      <c r="D30" s="64" t="s">
        <v>23</v>
      </c>
      <c r="E30" s="22">
        <f t="shared" si="0"/>
        <v>24221.913579677224</v>
      </c>
      <c r="F30" s="22">
        <f t="shared" si="2"/>
        <v>24222</v>
      </c>
      <c r="G30" s="25">
        <f t="shared" si="3"/>
        <v>-4.2700800004240591E-2</v>
      </c>
      <c r="J30" s="22">
        <f>G30</f>
        <v>-4.2700800004240591E-2</v>
      </c>
      <c r="Q30" s="50">
        <f t="shared" si="1"/>
        <v>33445.0167</v>
      </c>
      <c r="R30" s="22">
        <f t="shared" si="4"/>
        <v>1.8233583210021532E-3</v>
      </c>
    </row>
    <row r="31" spans="1:34" s="22" customFormat="1" ht="12.95" customHeight="1">
      <c r="A31" s="48" t="s">
        <v>101</v>
      </c>
      <c r="B31" s="49" t="s">
        <v>49</v>
      </c>
      <c r="C31" s="63">
        <v>48525.277699999999</v>
      </c>
      <c r="D31" s="64" t="s">
        <v>23</v>
      </c>
      <c r="E31" s="22">
        <f t="shared" si="0"/>
        <v>24346.909025998455</v>
      </c>
      <c r="F31" s="22">
        <f t="shared" si="2"/>
        <v>24347</v>
      </c>
      <c r="G31" s="25">
        <f t="shared" si="3"/>
        <v>-4.495080000924645E-2</v>
      </c>
      <c r="J31" s="22">
        <f>G31</f>
        <v>-4.495080000924645E-2</v>
      </c>
      <c r="Q31" s="50">
        <f t="shared" si="1"/>
        <v>33506.777699999999</v>
      </c>
      <c r="R31" s="22">
        <f t="shared" si="4"/>
        <v>2.0205744214712705E-3</v>
      </c>
    </row>
    <row r="32" spans="1:34" s="22" customFormat="1" ht="12.95" customHeight="1">
      <c r="A32" s="48" t="s">
        <v>101</v>
      </c>
      <c r="B32" s="49" t="s">
        <v>49</v>
      </c>
      <c r="C32" s="63">
        <v>48525.277999999998</v>
      </c>
      <c r="D32" s="64" t="s">
        <v>23</v>
      </c>
      <c r="E32" s="22">
        <f t="shared" si="0"/>
        <v>24346.909633155625</v>
      </c>
      <c r="F32" s="22">
        <f t="shared" si="2"/>
        <v>24347</v>
      </c>
      <c r="G32" s="25">
        <f t="shared" si="3"/>
        <v>-4.465080000954913E-2</v>
      </c>
      <c r="I32" s="22">
        <f>G32</f>
        <v>-4.465080000954913E-2</v>
      </c>
      <c r="Q32" s="50">
        <f t="shared" si="1"/>
        <v>33506.777999999998</v>
      </c>
      <c r="R32" s="22">
        <f t="shared" si="4"/>
        <v>1.9936939414927526E-3</v>
      </c>
    </row>
    <row r="33" spans="1:21" s="22" customFormat="1" ht="12.95" customHeight="1">
      <c r="A33" s="48" t="s">
        <v>101</v>
      </c>
      <c r="B33" s="49" t="s">
        <v>49</v>
      </c>
      <c r="C33" s="63">
        <v>48539.114000000001</v>
      </c>
      <c r="D33" s="64" t="s">
        <v>23</v>
      </c>
      <c r="E33" s="22">
        <f t="shared" si="0"/>
        <v>24374.911721776291</v>
      </c>
      <c r="F33" s="22">
        <f t="shared" si="2"/>
        <v>24375</v>
      </c>
      <c r="G33" s="25">
        <f t="shared" si="3"/>
        <v>-4.3618800002150238E-2</v>
      </c>
      <c r="I33" s="22">
        <f>G33</f>
        <v>-4.3618800002150238E-2</v>
      </c>
      <c r="Q33" s="50">
        <f t="shared" si="1"/>
        <v>33520.614000000001</v>
      </c>
      <c r="R33" s="22">
        <f t="shared" si="4"/>
        <v>1.9025997136275816E-3</v>
      </c>
    </row>
    <row r="34" spans="1:21" s="22" customFormat="1" ht="12.95" customHeight="1">
      <c r="A34" s="48" t="s">
        <v>101</v>
      </c>
      <c r="B34" s="49" t="s">
        <v>45</v>
      </c>
      <c r="C34" s="63">
        <v>48667.091</v>
      </c>
      <c r="D34" s="64" t="s">
        <v>23</v>
      </c>
      <c r="E34" s="22">
        <f t="shared" si="0"/>
        <v>24633.918898374024</v>
      </c>
      <c r="F34" s="22">
        <f t="shared" si="2"/>
        <v>24634</v>
      </c>
      <c r="G34" s="25">
        <f t="shared" si="3"/>
        <v>-4.0072800009511411E-2</v>
      </c>
      <c r="I34" s="22">
        <f>G34</f>
        <v>-4.0072800009511411E-2</v>
      </c>
      <c r="Q34" s="50">
        <f t="shared" si="1"/>
        <v>33648.591</v>
      </c>
      <c r="R34" s="22">
        <f t="shared" si="4"/>
        <v>1.6058293006022979E-3</v>
      </c>
    </row>
    <row r="35" spans="1:21" s="22" customFormat="1" ht="12.95" customHeight="1">
      <c r="A35" s="48" t="s">
        <v>101</v>
      </c>
      <c r="B35" s="49" t="s">
        <v>45</v>
      </c>
      <c r="C35" s="63">
        <v>48745.665000000001</v>
      </c>
      <c r="D35" s="64" t="s">
        <v>23</v>
      </c>
      <c r="E35" s="22">
        <f t="shared" si="0"/>
        <v>24792.941456286699</v>
      </c>
      <c r="F35" s="22">
        <f t="shared" si="2"/>
        <v>24793</v>
      </c>
      <c r="G35" s="25">
        <f t="shared" si="3"/>
        <v>-2.892680000513792E-2</v>
      </c>
      <c r="I35" s="22">
        <f>G35</f>
        <v>-2.892680000513792E-2</v>
      </c>
      <c r="Q35" s="50">
        <f t="shared" si="1"/>
        <v>33727.165000000001</v>
      </c>
      <c r="R35" s="22">
        <f t="shared" si="4"/>
        <v>8.3675975853724719E-4</v>
      </c>
    </row>
    <row r="36" spans="1:21" s="22" customFormat="1" ht="12.95" customHeight="1">
      <c r="A36" s="4" t="s">
        <v>21</v>
      </c>
      <c r="B36" s="11" t="s">
        <v>45</v>
      </c>
      <c r="C36" s="8">
        <v>49739.319300000003</v>
      </c>
      <c r="D36" s="8">
        <v>2.0000000000000001E-4</v>
      </c>
      <c r="E36" s="22">
        <f t="shared" si="0"/>
        <v>26803.955894484174</v>
      </c>
      <c r="F36" s="22">
        <f t="shared" si="2"/>
        <v>26804</v>
      </c>
      <c r="G36" s="25">
        <f t="shared" si="3"/>
        <v>-2.1792800005641766E-2</v>
      </c>
      <c r="J36" s="22">
        <f>G36</f>
        <v>-2.1792800005641766E-2</v>
      </c>
      <c r="Q36" s="50">
        <f t="shared" si="1"/>
        <v>34720.819300000003</v>
      </c>
      <c r="R36" s="22">
        <f t="shared" si="4"/>
        <v>4.7492613208589975E-4</v>
      </c>
    </row>
    <row r="37" spans="1:21" s="22" customFormat="1" ht="12.95" customHeight="1">
      <c r="A37" s="48" t="s">
        <v>102</v>
      </c>
      <c r="B37" s="49" t="s">
        <v>49</v>
      </c>
      <c r="C37" s="63">
        <v>50469.859100000001</v>
      </c>
      <c r="D37" s="64">
        <v>1.6000000000000001E-3</v>
      </c>
      <c r="E37" s="22">
        <f t="shared" si="0"/>
        <v>28282.464149797808</v>
      </c>
      <c r="F37" s="22">
        <f t="shared" si="2"/>
        <v>28282.5</v>
      </c>
      <c r="G37" s="25">
        <f t="shared" si="3"/>
        <v>-1.7713799999910407E-2</v>
      </c>
      <c r="K37" s="22">
        <f>G37</f>
        <v>-1.7713799999910407E-2</v>
      </c>
      <c r="Q37" s="50">
        <f t="shared" si="1"/>
        <v>35451.359100000001</v>
      </c>
      <c r="R37" s="22">
        <f t="shared" si="4"/>
        <v>3.1377871043682592E-4</v>
      </c>
    </row>
    <row r="38" spans="1:21" s="22" customFormat="1" ht="12.95" customHeight="1">
      <c r="A38" s="48" t="s">
        <v>100</v>
      </c>
      <c r="B38" s="49" t="s">
        <v>45</v>
      </c>
      <c r="C38" s="63">
        <v>51568.965700000001</v>
      </c>
      <c r="D38" s="64">
        <v>5.9999999999999995E-4</v>
      </c>
      <c r="E38" s="22">
        <f t="shared" si="0"/>
        <v>30506.898987666606</v>
      </c>
      <c r="F38" s="22">
        <f t="shared" si="2"/>
        <v>30507</v>
      </c>
      <c r="G38" s="25"/>
      <c r="Q38" s="50">
        <f t="shared" si="1"/>
        <v>36550.465700000001</v>
      </c>
      <c r="R38" s="22">
        <f>+(O38-U38)^2</f>
        <v>2.4910879574023964E-3</v>
      </c>
      <c r="U38" s="25">
        <f>C38-(C$7+C$8*F38)</f>
        <v>-4.991080000763759E-2</v>
      </c>
    </row>
    <row r="39" spans="1:21" s="22" customFormat="1" ht="12.95" customHeight="1">
      <c r="A39" s="48" t="s">
        <v>100</v>
      </c>
      <c r="B39" s="49" t="s">
        <v>45</v>
      </c>
      <c r="C39" s="63">
        <v>51568.985699999997</v>
      </c>
      <c r="D39" s="64">
        <v>5.0000000000000001E-4</v>
      </c>
      <c r="E39" s="22">
        <f t="shared" si="0"/>
        <v>30506.939464811177</v>
      </c>
      <c r="F39" s="22">
        <f t="shared" si="2"/>
        <v>30507</v>
      </c>
      <c r="G39" s="25">
        <f t="shared" ref="G39:G56" si="5">C39-(C$7+C$8*F39)</f>
        <v>-2.9910800010839012E-2</v>
      </c>
      <c r="K39" s="22">
        <f t="shared" ref="K39:K56" si="6">G39</f>
        <v>-2.9910800010839012E-2</v>
      </c>
      <c r="Q39" s="50">
        <f t="shared" si="1"/>
        <v>36550.485699999997</v>
      </c>
      <c r="R39" s="22">
        <f t="shared" ref="R39:R52" si="7">+(O39-G39)^2</f>
        <v>8.9465595728840702E-4</v>
      </c>
    </row>
    <row r="40" spans="1:21" s="22" customFormat="1" ht="12.95" customHeight="1">
      <c r="A40" s="48" t="s">
        <v>100</v>
      </c>
      <c r="B40" s="49" t="s">
        <v>45</v>
      </c>
      <c r="C40" s="63">
        <v>51568.986199999999</v>
      </c>
      <c r="D40" s="64">
        <v>4.0000000000000002E-4</v>
      </c>
      <c r="E40" s="22">
        <f t="shared" si="0"/>
        <v>30506.940476739797</v>
      </c>
      <c r="F40" s="22">
        <f t="shared" si="2"/>
        <v>30507</v>
      </c>
      <c r="G40" s="25">
        <f t="shared" si="5"/>
        <v>-2.9410800008918159E-2</v>
      </c>
      <c r="K40" s="22">
        <f t="shared" si="6"/>
        <v>-2.9410800008918159E-2</v>
      </c>
      <c r="Q40" s="50">
        <f t="shared" si="1"/>
        <v>36550.486199999999</v>
      </c>
      <c r="R40" s="22">
        <f t="shared" si="7"/>
        <v>8.6499515716458042E-4</v>
      </c>
    </row>
    <row r="41" spans="1:21" s="22" customFormat="1" ht="12.95" customHeight="1">
      <c r="A41" s="48" t="s">
        <v>100</v>
      </c>
      <c r="B41" s="49" t="s">
        <v>49</v>
      </c>
      <c r="C41" s="63">
        <v>51570.2215</v>
      </c>
      <c r="D41" s="64">
        <v>2.0000000000000001E-4</v>
      </c>
      <c r="E41" s="22">
        <f t="shared" si="0"/>
        <v>30509.440547574799</v>
      </c>
      <c r="F41" s="22">
        <f t="shared" si="2"/>
        <v>30509.5</v>
      </c>
      <c r="G41" s="25">
        <f t="shared" si="5"/>
        <v>-2.9375800004345365E-2</v>
      </c>
      <c r="K41" s="22">
        <f t="shared" si="6"/>
        <v>-2.9375800004345365E-2</v>
      </c>
      <c r="Q41" s="50">
        <f t="shared" si="1"/>
        <v>36551.7215</v>
      </c>
      <c r="R41" s="22">
        <f t="shared" si="7"/>
        <v>8.6293762589529711E-4</v>
      </c>
    </row>
    <row r="42" spans="1:21" s="22" customFormat="1" ht="12.95" customHeight="1">
      <c r="A42" s="48" t="s">
        <v>100</v>
      </c>
      <c r="B42" s="49" t="s">
        <v>49</v>
      </c>
      <c r="C42" s="63">
        <v>51570.221599999997</v>
      </c>
      <c r="D42" s="64">
        <v>5.0000000000000001E-4</v>
      </c>
      <c r="E42" s="22">
        <f t="shared" si="0"/>
        <v>30509.440749960519</v>
      </c>
      <c r="F42" s="22">
        <f t="shared" si="2"/>
        <v>30509.5</v>
      </c>
      <c r="G42" s="25">
        <f t="shared" si="5"/>
        <v>-2.9275800006871577E-2</v>
      </c>
      <c r="K42" s="22">
        <f t="shared" si="6"/>
        <v>-2.9275800006871577E-2</v>
      </c>
      <c r="Q42" s="50">
        <f t="shared" si="1"/>
        <v>36551.721599999997</v>
      </c>
      <c r="R42" s="22">
        <f t="shared" si="7"/>
        <v>8.5707246604234183E-4</v>
      </c>
    </row>
    <row r="43" spans="1:21" s="22" customFormat="1" ht="12.95" customHeight="1">
      <c r="A43" s="48" t="s">
        <v>100</v>
      </c>
      <c r="B43" s="49" t="s">
        <v>49</v>
      </c>
      <c r="C43" s="63">
        <v>51570.222500000003</v>
      </c>
      <c r="D43" s="64">
        <v>2.0000000000000001E-4</v>
      </c>
      <c r="E43" s="22">
        <f t="shared" si="0"/>
        <v>30509.442571432039</v>
      </c>
      <c r="F43" s="22">
        <f t="shared" si="2"/>
        <v>30509.5</v>
      </c>
      <c r="G43" s="25">
        <f t="shared" si="5"/>
        <v>-2.8375800000503659E-2</v>
      </c>
      <c r="K43" s="22">
        <f t="shared" si="6"/>
        <v>-2.8375800000503659E-2</v>
      </c>
      <c r="Q43" s="50">
        <f t="shared" si="1"/>
        <v>36551.722500000003</v>
      </c>
      <c r="R43" s="22">
        <f t="shared" si="7"/>
        <v>8.0518602566858341E-4</v>
      </c>
    </row>
    <row r="44" spans="1:21" s="22" customFormat="1" ht="12.95" customHeight="1">
      <c r="A44" s="7" t="s">
        <v>55</v>
      </c>
      <c r="B44" s="24" t="s">
        <v>49</v>
      </c>
      <c r="C44" s="25">
        <v>51570.235100000165</v>
      </c>
      <c r="D44" s="25">
        <v>1E-3</v>
      </c>
      <c r="E44" s="22">
        <f t="shared" si="0"/>
        <v>30509.468072033451</v>
      </c>
      <c r="F44" s="22">
        <f t="shared" si="2"/>
        <v>30509.5</v>
      </c>
      <c r="G44" s="25">
        <f t="shared" si="5"/>
        <v>-1.577579983859323E-2</v>
      </c>
      <c r="K44" s="22">
        <f t="shared" si="6"/>
        <v>-1.577579983859323E-2</v>
      </c>
      <c r="Q44" s="50">
        <f t="shared" si="1"/>
        <v>36551.735100000165</v>
      </c>
      <c r="R44" s="22">
        <f t="shared" si="7"/>
        <v>2.4887586054735816E-4</v>
      </c>
    </row>
    <row r="45" spans="1:21" s="22" customFormat="1" ht="12.95" customHeight="1">
      <c r="A45" s="7" t="s">
        <v>55</v>
      </c>
      <c r="B45" s="24" t="s">
        <v>49</v>
      </c>
      <c r="C45" s="25">
        <v>51570.236500000115</v>
      </c>
      <c r="D45" s="25">
        <v>1.2999999999999999E-3</v>
      </c>
      <c r="E45" s="22">
        <f t="shared" si="0"/>
        <v>30509.470905433471</v>
      </c>
      <c r="F45" s="22">
        <f t="shared" si="2"/>
        <v>30509.5</v>
      </c>
      <c r="G45" s="25">
        <f t="shared" si="5"/>
        <v>-1.437579988851212E-2</v>
      </c>
      <c r="K45" s="22">
        <f t="shared" si="6"/>
        <v>-1.437579988851212E-2</v>
      </c>
      <c r="Q45" s="50">
        <f t="shared" si="1"/>
        <v>36551.736500000115</v>
      </c>
      <c r="R45" s="22">
        <f t="shared" si="7"/>
        <v>2.0666362243454506E-4</v>
      </c>
    </row>
    <row r="46" spans="1:21" s="22" customFormat="1" ht="12.95" customHeight="1">
      <c r="A46" s="7" t="s">
        <v>55</v>
      </c>
      <c r="B46" s="24" t="s">
        <v>49</v>
      </c>
      <c r="C46" s="25">
        <v>51570.237399999984</v>
      </c>
      <c r="D46" s="25">
        <v>1.1000000000000001E-3</v>
      </c>
      <c r="E46" s="22">
        <f t="shared" si="0"/>
        <v>30509.472726904711</v>
      </c>
      <c r="F46" s="22">
        <f t="shared" si="2"/>
        <v>30509.5</v>
      </c>
      <c r="G46" s="25">
        <f t="shared" si="5"/>
        <v>-1.3475800020387396E-2</v>
      </c>
      <c r="K46" s="22">
        <f t="shared" si="6"/>
        <v>-1.3475800020387396E-2</v>
      </c>
      <c r="Q46" s="50">
        <f t="shared" si="1"/>
        <v>36551.737399999984</v>
      </c>
      <c r="R46" s="22">
        <f t="shared" si="7"/>
        <v>1.8159718618947294E-4</v>
      </c>
    </row>
    <row r="47" spans="1:21" s="22" customFormat="1" ht="12.95" customHeight="1">
      <c r="A47" s="48" t="s">
        <v>100</v>
      </c>
      <c r="B47" s="49" t="s">
        <v>49</v>
      </c>
      <c r="C47" s="63">
        <v>51584.056199999999</v>
      </c>
      <c r="D47" s="64">
        <v>2.9999999999999997E-4</v>
      </c>
      <c r="E47" s="22">
        <f t="shared" si="0"/>
        <v>30537.440005181063</v>
      </c>
      <c r="F47" s="22">
        <f t="shared" si="2"/>
        <v>30537.5</v>
      </c>
      <c r="G47" s="25">
        <f t="shared" si="5"/>
        <v>-2.9643800007761456E-2</v>
      </c>
      <c r="K47" s="22">
        <f t="shared" si="6"/>
        <v>-2.9643800007761456E-2</v>
      </c>
      <c r="Q47" s="50">
        <f t="shared" si="1"/>
        <v>36565.556199999999</v>
      </c>
      <c r="R47" s="22">
        <f t="shared" si="7"/>
        <v>8.7875487890015809E-4</v>
      </c>
    </row>
    <row r="48" spans="1:21" s="22" customFormat="1" ht="12.95" customHeight="1">
      <c r="A48" s="48" t="s">
        <v>100</v>
      </c>
      <c r="B48" s="49" t="s">
        <v>49</v>
      </c>
      <c r="C48" s="63">
        <v>51584.056600000004</v>
      </c>
      <c r="D48" s="64">
        <v>2.9999999999999997E-4</v>
      </c>
      <c r="E48" s="22">
        <f t="shared" si="0"/>
        <v>30537.440814723963</v>
      </c>
      <c r="F48" s="22">
        <f t="shared" si="2"/>
        <v>30537.5</v>
      </c>
      <c r="G48" s="25">
        <f t="shared" si="5"/>
        <v>-2.9243800003314391E-2</v>
      </c>
      <c r="K48" s="22">
        <f t="shared" si="6"/>
        <v>-2.9243800003314391E-2</v>
      </c>
      <c r="Q48" s="50">
        <f t="shared" si="1"/>
        <v>36565.556600000004</v>
      </c>
      <c r="R48" s="22">
        <f t="shared" si="7"/>
        <v>8.551998386338508E-4</v>
      </c>
    </row>
    <row r="49" spans="1:21" s="22" customFormat="1" ht="12.95" customHeight="1">
      <c r="A49" s="48" t="s">
        <v>100</v>
      </c>
      <c r="B49" s="49" t="s">
        <v>49</v>
      </c>
      <c r="C49" s="63">
        <v>51584.056600000004</v>
      </c>
      <c r="D49" s="64">
        <v>2.0000000000000001E-4</v>
      </c>
      <c r="E49" s="22">
        <f t="shared" si="0"/>
        <v>30537.440814723963</v>
      </c>
      <c r="F49" s="22">
        <f t="shared" si="2"/>
        <v>30537.5</v>
      </c>
      <c r="G49" s="25">
        <f t="shared" si="5"/>
        <v>-2.9243800003314391E-2</v>
      </c>
      <c r="K49" s="22">
        <f t="shared" si="6"/>
        <v>-2.9243800003314391E-2</v>
      </c>
      <c r="Q49" s="50">
        <f t="shared" si="1"/>
        <v>36565.556600000004</v>
      </c>
      <c r="R49" s="22">
        <f t="shared" si="7"/>
        <v>8.551998386338508E-4</v>
      </c>
    </row>
    <row r="50" spans="1:21" s="22" customFormat="1" ht="12.95" customHeight="1">
      <c r="A50" s="48" t="s">
        <v>100</v>
      </c>
      <c r="B50" s="49" t="s">
        <v>49</v>
      </c>
      <c r="C50" s="63">
        <v>51591.9643</v>
      </c>
      <c r="D50" s="64">
        <v>2.0000000000000001E-4</v>
      </c>
      <c r="E50" s="22">
        <f t="shared" si="0"/>
        <v>30553.44487053384</v>
      </c>
      <c r="F50" s="22">
        <f t="shared" si="2"/>
        <v>30553.5</v>
      </c>
      <c r="G50" s="25">
        <f t="shared" si="5"/>
        <v>-2.7239800001552794E-2</v>
      </c>
      <c r="K50" s="22">
        <f t="shared" si="6"/>
        <v>-2.7239800001552794E-2</v>
      </c>
      <c r="Q50" s="50">
        <f t="shared" si="1"/>
        <v>36573.4643</v>
      </c>
      <c r="R50" s="22">
        <f t="shared" si="7"/>
        <v>7.4200670412459557E-4</v>
      </c>
    </row>
    <row r="51" spans="1:21" s="22" customFormat="1" ht="12.95" customHeight="1">
      <c r="A51" s="48" t="s">
        <v>100</v>
      </c>
      <c r="B51" s="49" t="s">
        <v>49</v>
      </c>
      <c r="C51" s="63">
        <v>51591.964399999997</v>
      </c>
      <c r="D51" s="64">
        <v>2.9999999999999997E-4</v>
      </c>
      <c r="E51" s="22">
        <f t="shared" si="0"/>
        <v>30553.44507291956</v>
      </c>
      <c r="F51" s="22">
        <f t="shared" si="2"/>
        <v>30553.5</v>
      </c>
      <c r="G51" s="25">
        <f t="shared" si="5"/>
        <v>-2.7139800004079007E-2</v>
      </c>
      <c r="K51" s="22">
        <f t="shared" si="6"/>
        <v>-2.7139800004079007E-2</v>
      </c>
      <c r="Q51" s="50">
        <f t="shared" si="1"/>
        <v>36573.464399999997</v>
      </c>
      <c r="R51" s="22">
        <f t="shared" si="7"/>
        <v>7.365687442614069E-4</v>
      </c>
    </row>
    <row r="52" spans="1:21" s="22" customFormat="1" ht="12.95" customHeight="1">
      <c r="A52" s="48" t="s">
        <v>100</v>
      </c>
      <c r="B52" s="49" t="s">
        <v>49</v>
      </c>
      <c r="C52" s="63">
        <v>51591.964999999997</v>
      </c>
      <c r="D52" s="64">
        <v>5.9999999999999995E-4</v>
      </c>
      <c r="E52" s="22">
        <f t="shared" si="0"/>
        <v>30553.446287233895</v>
      </c>
      <c r="F52" s="22">
        <f t="shared" si="2"/>
        <v>30553.5</v>
      </c>
      <c r="G52" s="25">
        <f t="shared" si="5"/>
        <v>-2.6539800004684366E-2</v>
      </c>
      <c r="K52" s="22">
        <f t="shared" si="6"/>
        <v>-2.6539800004684366E-2</v>
      </c>
      <c r="Q52" s="50">
        <f t="shared" si="1"/>
        <v>36573.464999999997</v>
      </c>
      <c r="R52" s="22">
        <f t="shared" si="7"/>
        <v>7.0436098428864431E-4</v>
      </c>
    </row>
    <row r="53" spans="1:21" s="22" customFormat="1" ht="12.95" customHeight="1">
      <c r="A53" s="12" t="s">
        <v>46</v>
      </c>
      <c r="B53" s="11" t="s">
        <v>45</v>
      </c>
      <c r="C53" s="8">
        <v>51603.328999999998</v>
      </c>
      <c r="D53" s="8">
        <v>1E-3</v>
      </c>
      <c r="E53" s="22">
        <f t="shared" ref="E53:E84" si="8">(C53-C$7)/C$8</f>
        <v>30576.445400784432</v>
      </c>
      <c r="F53" s="22">
        <f t="shared" si="2"/>
        <v>30576.5</v>
      </c>
      <c r="G53" s="25">
        <f t="shared" si="5"/>
        <v>-2.6977800007443875E-2</v>
      </c>
      <c r="I53" s="7"/>
      <c r="K53" s="22">
        <f t="shared" si="6"/>
        <v>-2.6977800007443875E-2</v>
      </c>
      <c r="Q53" s="50">
        <f t="shared" ref="Q53:Q84" si="9">C53-15018.5</f>
        <v>36584.828999999998</v>
      </c>
      <c r="R53" s="22">
        <f>+(O53-U53)^2</f>
        <v>0</v>
      </c>
      <c r="U53" s="25"/>
    </row>
    <row r="54" spans="1:21" s="22" customFormat="1" ht="12.95" customHeight="1">
      <c r="A54" s="48" t="s">
        <v>100</v>
      </c>
      <c r="B54" s="49" t="s">
        <v>49</v>
      </c>
      <c r="C54" s="63">
        <v>51628.0363</v>
      </c>
      <c r="D54" s="64">
        <v>4.0000000000000002E-4</v>
      </c>
      <c r="E54" s="22">
        <f t="shared" si="8"/>
        <v>30626.449448498894</v>
      </c>
      <c r="F54" s="22">
        <f t="shared" si="2"/>
        <v>30626.5</v>
      </c>
      <c r="G54" s="25">
        <f t="shared" si="5"/>
        <v>-2.4977800007036421E-2</v>
      </c>
      <c r="K54" s="22">
        <f t="shared" si="6"/>
        <v>-2.4977800007036421E-2</v>
      </c>
      <c r="Q54" s="50">
        <f t="shared" si="9"/>
        <v>36609.5363</v>
      </c>
      <c r="R54" s="22">
        <f>+(O54-G54)^2</f>
        <v>6.2389049319150867E-4</v>
      </c>
    </row>
    <row r="55" spans="1:21" s="22" customFormat="1" ht="12.95" customHeight="1">
      <c r="A55" s="48" t="s">
        <v>100</v>
      </c>
      <c r="B55" s="49" t="s">
        <v>49</v>
      </c>
      <c r="C55" s="63">
        <v>51628.036699999997</v>
      </c>
      <c r="D55" s="64">
        <v>5.0000000000000001E-4</v>
      </c>
      <c r="E55" s="22">
        <f t="shared" si="8"/>
        <v>30626.450258041779</v>
      </c>
      <c r="F55" s="22">
        <f t="shared" si="2"/>
        <v>30626.5</v>
      </c>
      <c r="G55" s="25">
        <f t="shared" si="5"/>
        <v>-2.4577800009865314E-2</v>
      </c>
      <c r="K55" s="22">
        <f t="shared" si="6"/>
        <v>-2.4577800009865314E-2</v>
      </c>
      <c r="Q55" s="50">
        <f t="shared" si="9"/>
        <v>36609.536699999997</v>
      </c>
      <c r="R55" s="22">
        <f>+(O55-G55)^2</f>
        <v>6.0406825332493539E-4</v>
      </c>
    </row>
    <row r="56" spans="1:21" s="22" customFormat="1" ht="12.95" customHeight="1">
      <c r="A56" s="48" t="s">
        <v>100</v>
      </c>
      <c r="B56" s="49" t="s">
        <v>49</v>
      </c>
      <c r="C56" s="63">
        <v>51628.038800000002</v>
      </c>
      <c r="D56" s="64">
        <v>2.0999999999999999E-3</v>
      </c>
      <c r="E56" s="22">
        <f t="shared" si="8"/>
        <v>30626.454508141971</v>
      </c>
      <c r="F56" s="22">
        <f t="shared" si="2"/>
        <v>30626.5</v>
      </c>
      <c r="G56" s="25">
        <f t="shared" si="5"/>
        <v>-2.2477800004708115E-2</v>
      </c>
      <c r="K56" s="22">
        <f t="shared" si="6"/>
        <v>-2.2477800004708115E-2</v>
      </c>
      <c r="Q56" s="50">
        <f t="shared" si="9"/>
        <v>36609.538800000002</v>
      </c>
      <c r="R56" s="22">
        <f>+(O56-G56)^2</f>
        <v>5.0525149305165611E-4</v>
      </c>
    </row>
    <row r="57" spans="1:21" s="22" customFormat="1" ht="12.95" customHeight="1">
      <c r="A57" s="7" t="s">
        <v>55</v>
      </c>
      <c r="B57" s="24" t="s">
        <v>45</v>
      </c>
      <c r="C57" s="25">
        <v>51628.066199999768</v>
      </c>
      <c r="D57" s="25">
        <v>1.4E-3</v>
      </c>
      <c r="E57" s="22">
        <f t="shared" si="8"/>
        <v>30626.509961829572</v>
      </c>
      <c r="F57" s="22">
        <f t="shared" si="2"/>
        <v>30626.5</v>
      </c>
      <c r="G57" s="25"/>
      <c r="Q57" s="50">
        <f t="shared" si="9"/>
        <v>36609.566199999768</v>
      </c>
      <c r="R57" s="22">
        <f>+(O57-U57)^2</f>
        <v>2.4228050492061377E-5</v>
      </c>
      <c r="U57" s="25">
        <f>C57-(C$7+C$8*F57)</f>
        <v>4.9221997614949942E-3</v>
      </c>
    </row>
    <row r="58" spans="1:21" s="22" customFormat="1" ht="12.95" customHeight="1">
      <c r="A58" s="7" t="s">
        <v>55</v>
      </c>
      <c r="B58" s="24" t="s">
        <v>45</v>
      </c>
      <c r="C58" s="25">
        <v>51628.070499999914</v>
      </c>
      <c r="D58" s="25">
        <v>1.5E-3</v>
      </c>
      <c r="E58" s="22">
        <f t="shared" si="8"/>
        <v>30626.518664415955</v>
      </c>
      <c r="F58" s="22">
        <f t="shared" si="2"/>
        <v>30626.5</v>
      </c>
      <c r="G58" s="25"/>
      <c r="Q58" s="50">
        <f t="shared" si="9"/>
        <v>36609.570499999914</v>
      </c>
      <c r="R58" s="22">
        <f>+(O58-U58)^2</f>
        <v>8.5048971134379459E-5</v>
      </c>
      <c r="U58" s="25">
        <f>C58-(C$7+C$8*F58)</f>
        <v>9.2221999075263739E-3</v>
      </c>
    </row>
    <row r="59" spans="1:21" s="22" customFormat="1" ht="12.95" customHeight="1">
      <c r="A59" s="7" t="s">
        <v>55</v>
      </c>
      <c r="B59" s="24" t="s">
        <v>45</v>
      </c>
      <c r="C59" s="25">
        <v>51628.077699999791</v>
      </c>
      <c r="D59" s="25">
        <v>2E-3</v>
      </c>
      <c r="E59" s="22">
        <f t="shared" si="8"/>
        <v>30626.533236187752</v>
      </c>
      <c r="F59" s="22">
        <f t="shared" ref="F59:F90" si="10">ROUND(2*E59,0)/2</f>
        <v>30626.5</v>
      </c>
      <c r="G59" s="25"/>
      <c r="Q59" s="50">
        <f t="shared" si="9"/>
        <v>36609.577699999791</v>
      </c>
      <c r="R59" s="22">
        <f>+(O59-U59)^2</f>
        <v>2.6968864574057578E-4</v>
      </c>
      <c r="U59" s="25">
        <f>C59-(C$7+C$8*F59)</f>
        <v>1.6422199783846736E-2</v>
      </c>
    </row>
    <row r="60" spans="1:21" s="22" customFormat="1" ht="12.95" customHeight="1">
      <c r="A60" s="48" t="s">
        <v>100</v>
      </c>
      <c r="B60" s="49" t="s">
        <v>49</v>
      </c>
      <c r="C60" s="63">
        <v>51629.022599999997</v>
      </c>
      <c r="D60" s="64">
        <v>2.9999999999999997E-4</v>
      </c>
      <c r="E60" s="22">
        <f t="shared" si="8"/>
        <v>30628.445578883864</v>
      </c>
      <c r="F60" s="22">
        <f t="shared" si="10"/>
        <v>30628.5</v>
      </c>
      <c r="G60" s="25">
        <f t="shared" ref="G60:G91" si="11">C60-(C$7+C$8*F60)</f>
        <v>-2.6889800006756559E-2</v>
      </c>
      <c r="K60" s="22">
        <f t="shared" ref="K60:K70" si="12">G60</f>
        <v>-2.6889800006756559E-2</v>
      </c>
      <c r="Q60" s="50">
        <f t="shared" si="9"/>
        <v>36610.522599999997</v>
      </c>
      <c r="R60" s="22">
        <f t="shared" ref="R60:R91" si="13">+(O60-G60)^2</f>
        <v>7.2306134440336509E-4</v>
      </c>
    </row>
    <row r="61" spans="1:21" s="22" customFormat="1" ht="12.95" customHeight="1">
      <c r="A61" s="48" t="s">
        <v>100</v>
      </c>
      <c r="B61" s="49" t="s">
        <v>49</v>
      </c>
      <c r="C61" s="63">
        <v>51629.025099999999</v>
      </c>
      <c r="D61" s="64">
        <v>1.9E-3</v>
      </c>
      <c r="E61" s="22">
        <f t="shared" si="8"/>
        <v>30628.450638526941</v>
      </c>
      <c r="F61" s="22">
        <f t="shared" si="10"/>
        <v>30628.5</v>
      </c>
      <c r="G61" s="25">
        <f t="shared" si="11"/>
        <v>-2.4389800004428253E-2</v>
      </c>
      <c r="K61" s="22">
        <f t="shared" si="12"/>
        <v>-2.4389800004428253E-2</v>
      </c>
      <c r="Q61" s="50">
        <f t="shared" si="9"/>
        <v>36610.525099999999</v>
      </c>
      <c r="R61" s="22">
        <f t="shared" si="13"/>
        <v>5.948623442560084E-4</v>
      </c>
    </row>
    <row r="62" spans="1:21" s="22" customFormat="1" ht="12.95" customHeight="1">
      <c r="A62" s="48" t="s">
        <v>100</v>
      </c>
      <c r="B62" s="49" t="s">
        <v>49</v>
      </c>
      <c r="C62" s="63">
        <v>51629.025399999999</v>
      </c>
      <c r="D62" s="64">
        <v>5.9999999999999995E-4</v>
      </c>
      <c r="E62" s="22">
        <f t="shared" si="8"/>
        <v>30628.451245684111</v>
      </c>
      <c r="F62" s="22">
        <f t="shared" si="10"/>
        <v>30628.5</v>
      </c>
      <c r="G62" s="25">
        <f t="shared" si="11"/>
        <v>-2.4089800004730932E-2</v>
      </c>
      <c r="K62" s="22">
        <f t="shared" si="12"/>
        <v>-2.4089800004730932E-2</v>
      </c>
      <c r="Q62" s="50">
        <f t="shared" si="9"/>
        <v>36610.525399999999</v>
      </c>
      <c r="R62" s="22">
        <f t="shared" si="13"/>
        <v>5.8031846426793445E-4</v>
      </c>
    </row>
    <row r="63" spans="1:21" s="22" customFormat="1" ht="12.95" customHeight="1">
      <c r="A63" s="48" t="s">
        <v>100</v>
      </c>
      <c r="B63" s="49" t="s">
        <v>49</v>
      </c>
      <c r="C63" s="63">
        <v>51630.011299999998</v>
      </c>
      <c r="D63" s="64">
        <v>2.9999999999999997E-4</v>
      </c>
      <c r="E63" s="22">
        <f t="shared" si="8"/>
        <v>30630.446566526196</v>
      </c>
      <c r="F63" s="22">
        <f t="shared" si="10"/>
        <v>30630.5</v>
      </c>
      <c r="G63" s="25">
        <f t="shared" si="11"/>
        <v>-2.6401800008898135E-2</v>
      </c>
      <c r="K63" s="22">
        <f t="shared" si="12"/>
        <v>-2.6401800008898135E-2</v>
      </c>
      <c r="Q63" s="50">
        <f t="shared" si="9"/>
        <v>36611.511299999998</v>
      </c>
      <c r="R63" s="22">
        <f t="shared" si="13"/>
        <v>6.9705504370985358E-4</v>
      </c>
    </row>
    <row r="64" spans="1:21" s="22" customFormat="1" ht="12.95" customHeight="1">
      <c r="A64" s="48" t="s">
        <v>100</v>
      </c>
      <c r="B64" s="49" t="s">
        <v>49</v>
      </c>
      <c r="C64" s="63">
        <v>51630.0118</v>
      </c>
      <c r="D64" s="64">
        <v>5.9999999999999995E-4</v>
      </c>
      <c r="E64" s="22">
        <f t="shared" si="8"/>
        <v>30630.447578454816</v>
      </c>
      <c r="F64" s="22">
        <f t="shared" si="10"/>
        <v>30630.5</v>
      </c>
      <c r="G64" s="25">
        <f t="shared" si="11"/>
        <v>-2.5901800006977282E-2</v>
      </c>
      <c r="K64" s="22">
        <f t="shared" si="12"/>
        <v>-2.5901800006977282E-2</v>
      </c>
      <c r="Q64" s="50">
        <f t="shared" si="9"/>
        <v>36611.5118</v>
      </c>
      <c r="R64" s="22">
        <f t="shared" si="13"/>
        <v>6.709032436014484E-4</v>
      </c>
    </row>
    <row r="65" spans="1:18" s="22" customFormat="1" ht="12.95" customHeight="1">
      <c r="A65" s="48" t="s">
        <v>100</v>
      </c>
      <c r="B65" s="49" t="s">
        <v>49</v>
      </c>
      <c r="C65" s="63">
        <v>51630.0121</v>
      </c>
      <c r="D65" s="64">
        <v>2.9999999999999997E-4</v>
      </c>
      <c r="E65" s="22">
        <f t="shared" si="8"/>
        <v>30630.448185611982</v>
      </c>
      <c r="F65" s="22">
        <f t="shared" si="10"/>
        <v>30630.5</v>
      </c>
      <c r="G65" s="25">
        <f t="shared" si="11"/>
        <v>-2.5601800007279962E-2</v>
      </c>
      <c r="K65" s="22">
        <f t="shared" si="12"/>
        <v>-2.5601800007279962E-2</v>
      </c>
      <c r="Q65" s="50">
        <f t="shared" si="9"/>
        <v>36611.5121</v>
      </c>
      <c r="R65" s="22">
        <f t="shared" si="13"/>
        <v>6.5545216361276033E-4</v>
      </c>
    </row>
    <row r="66" spans="1:18" s="22" customFormat="1" ht="12.95" customHeight="1">
      <c r="A66" s="48" t="s">
        <v>100</v>
      </c>
      <c r="B66" s="49" t="s">
        <v>45</v>
      </c>
      <c r="C66" s="63">
        <v>51900.535100000001</v>
      </c>
      <c r="D66" s="64">
        <v>2.9999999999999997E-4</v>
      </c>
      <c r="E66" s="22">
        <f t="shared" si="8"/>
        <v>31177.948114776984</v>
      </c>
      <c r="F66" s="22">
        <f t="shared" si="10"/>
        <v>31178</v>
      </c>
      <c r="G66" s="25">
        <f t="shared" si="11"/>
        <v>-2.5636800004576799E-2</v>
      </c>
      <c r="K66" s="22">
        <f t="shared" si="12"/>
        <v>-2.5636800004576799E-2</v>
      </c>
      <c r="Q66" s="50">
        <f t="shared" si="9"/>
        <v>36882.035100000001</v>
      </c>
      <c r="R66" s="22">
        <f t="shared" si="13"/>
        <v>6.5724551447466891E-4</v>
      </c>
    </row>
    <row r="67" spans="1:18" s="22" customFormat="1" ht="12.95" customHeight="1">
      <c r="A67" s="48" t="s">
        <v>100</v>
      </c>
      <c r="B67" s="49" t="s">
        <v>45</v>
      </c>
      <c r="C67" s="63">
        <v>51900.535300000003</v>
      </c>
      <c r="D67" s="64">
        <v>2.0000000000000001E-4</v>
      </c>
      <c r="E67" s="22">
        <f t="shared" si="8"/>
        <v>31177.948519548434</v>
      </c>
      <c r="F67" s="22">
        <f t="shared" si="10"/>
        <v>31178</v>
      </c>
      <c r="G67" s="25">
        <f t="shared" si="11"/>
        <v>-2.5436800002353266E-2</v>
      </c>
      <c r="K67" s="22">
        <f t="shared" si="12"/>
        <v>-2.5436800002353266E-2</v>
      </c>
      <c r="Q67" s="50">
        <f t="shared" si="9"/>
        <v>36882.035300000003</v>
      </c>
      <c r="R67" s="22">
        <f t="shared" si="13"/>
        <v>6.4703079435971911E-4</v>
      </c>
    </row>
    <row r="68" spans="1:18" s="22" customFormat="1" ht="12.95" customHeight="1">
      <c r="A68" s="29" t="s">
        <v>31</v>
      </c>
      <c r="B68" s="24"/>
      <c r="C68" s="25">
        <v>51906.959150000002</v>
      </c>
      <c r="D68" s="25">
        <v>5.9999999999999995E-4</v>
      </c>
      <c r="E68" s="22">
        <f t="shared" si="8"/>
        <v>31190.949474809044</v>
      </c>
      <c r="F68" s="22">
        <f t="shared" si="10"/>
        <v>31191</v>
      </c>
      <c r="G68" s="25">
        <f t="shared" si="11"/>
        <v>-2.4964800002635457E-2</v>
      </c>
      <c r="K68" s="22">
        <f t="shared" si="12"/>
        <v>-2.4964800002635457E-2</v>
      </c>
      <c r="Q68" s="50">
        <f t="shared" si="9"/>
        <v>36888.459150000002</v>
      </c>
      <c r="R68" s="22">
        <f t="shared" si="13"/>
        <v>6.2324123917158734E-4</v>
      </c>
    </row>
    <row r="69" spans="1:18" s="22" customFormat="1" ht="12.95" customHeight="1">
      <c r="A69" s="48" t="s">
        <v>100</v>
      </c>
      <c r="B69" s="49" t="s">
        <v>49</v>
      </c>
      <c r="C69" s="63">
        <v>51925.487999999998</v>
      </c>
      <c r="D69" s="64">
        <v>1E-4</v>
      </c>
      <c r="E69" s="22">
        <f t="shared" si="8"/>
        <v>31228.449221826879</v>
      </c>
      <c r="F69" s="22">
        <f t="shared" si="10"/>
        <v>31228.5</v>
      </c>
      <c r="G69" s="25">
        <f t="shared" si="11"/>
        <v>-2.5089800008572638E-2</v>
      </c>
      <c r="K69" s="22">
        <f t="shared" si="12"/>
        <v>-2.5089800008572638E-2</v>
      </c>
      <c r="Q69" s="50">
        <f t="shared" si="9"/>
        <v>36906.987999999998</v>
      </c>
      <c r="R69" s="22">
        <f t="shared" si="13"/>
        <v>6.2949806447017153E-4</v>
      </c>
    </row>
    <row r="70" spans="1:18" s="22" customFormat="1" ht="12.95" customHeight="1">
      <c r="A70" s="48" t="s">
        <v>100</v>
      </c>
      <c r="B70" s="49" t="s">
        <v>49</v>
      </c>
      <c r="C70" s="63">
        <v>51925.489099999999</v>
      </c>
      <c r="D70" s="64">
        <v>2.9999999999999997E-4</v>
      </c>
      <c r="E70" s="22">
        <f t="shared" si="8"/>
        <v>31228.451448069834</v>
      </c>
      <c r="F70" s="22">
        <f t="shared" si="10"/>
        <v>31228.5</v>
      </c>
      <c r="G70" s="25">
        <f t="shared" si="11"/>
        <v>-2.3989800007257145E-2</v>
      </c>
      <c r="K70" s="22">
        <f t="shared" si="12"/>
        <v>-2.3989800007257145E-2</v>
      </c>
      <c r="Q70" s="50">
        <f t="shared" si="9"/>
        <v>36906.989099999999</v>
      </c>
      <c r="R70" s="22">
        <f t="shared" si="13"/>
        <v>5.7551050438819494E-4</v>
      </c>
    </row>
    <row r="71" spans="1:18" s="22" customFormat="1" ht="12.95" customHeight="1">
      <c r="A71" s="12" t="s">
        <v>46</v>
      </c>
      <c r="B71" s="11" t="s">
        <v>45</v>
      </c>
      <c r="C71" s="8">
        <v>51926.476799999997</v>
      </c>
      <c r="D71" s="8">
        <v>6.9999999999999999E-4</v>
      </c>
      <c r="E71" s="22">
        <f t="shared" si="8"/>
        <v>31230.45041185493</v>
      </c>
      <c r="F71" s="22">
        <f t="shared" si="10"/>
        <v>31230.5</v>
      </c>
      <c r="G71" s="25">
        <f t="shared" si="11"/>
        <v>-2.4501800005964469E-2</v>
      </c>
      <c r="J71" s="22">
        <f>G71</f>
        <v>-2.4501800005964469E-2</v>
      </c>
      <c r="Q71" s="50">
        <f t="shared" si="9"/>
        <v>36907.976799999997</v>
      </c>
      <c r="R71" s="22">
        <f t="shared" si="13"/>
        <v>6.003382035322805E-4</v>
      </c>
    </row>
    <row r="72" spans="1:18" s="22" customFormat="1" ht="12.95" customHeight="1">
      <c r="A72" s="48" t="s">
        <v>100</v>
      </c>
      <c r="B72" s="49" t="s">
        <v>45</v>
      </c>
      <c r="C72" s="63">
        <v>51940.060400000002</v>
      </c>
      <c r="D72" s="64">
        <v>2.9999999999999997E-4</v>
      </c>
      <c r="E72" s="22">
        <f t="shared" si="8"/>
        <v>31257.941678910996</v>
      </c>
      <c r="F72" s="22">
        <f t="shared" si="10"/>
        <v>31258</v>
      </c>
      <c r="G72" s="25">
        <f t="shared" si="11"/>
        <v>-2.8816800004278775E-2</v>
      </c>
      <c r="K72" s="22">
        <f>G72</f>
        <v>-2.8816800004278775E-2</v>
      </c>
      <c r="Q72" s="50">
        <f t="shared" si="9"/>
        <v>36921.560400000002</v>
      </c>
      <c r="R72" s="22">
        <f t="shared" si="13"/>
        <v>8.3040796248660118E-4</v>
      </c>
    </row>
    <row r="73" spans="1:18" s="22" customFormat="1" ht="12.95" customHeight="1">
      <c r="A73" s="48" t="s">
        <v>100</v>
      </c>
      <c r="B73" s="49" t="s">
        <v>45</v>
      </c>
      <c r="C73" s="63">
        <v>51940.060400000002</v>
      </c>
      <c r="D73" s="64">
        <v>2.0000000000000001E-4</v>
      </c>
      <c r="E73" s="22">
        <f t="shared" si="8"/>
        <v>31257.941678910996</v>
      </c>
      <c r="F73" s="22">
        <f t="shared" si="10"/>
        <v>31258</v>
      </c>
      <c r="G73" s="25">
        <f t="shared" si="11"/>
        <v>-2.8816800004278775E-2</v>
      </c>
      <c r="K73" s="22">
        <f>G73</f>
        <v>-2.8816800004278775E-2</v>
      </c>
      <c r="Q73" s="50">
        <f t="shared" si="9"/>
        <v>36921.560400000002</v>
      </c>
      <c r="R73" s="22">
        <f t="shared" si="13"/>
        <v>8.3040796248660118E-4</v>
      </c>
    </row>
    <row r="74" spans="1:18" s="22" customFormat="1" ht="12.95" customHeight="1">
      <c r="A74" s="48" t="s">
        <v>100</v>
      </c>
      <c r="B74" s="49" t="s">
        <v>45</v>
      </c>
      <c r="C74" s="63">
        <v>51940.061099999999</v>
      </c>
      <c r="D74" s="64">
        <v>5.9999999999999995E-4</v>
      </c>
      <c r="E74" s="22">
        <f t="shared" si="8"/>
        <v>31257.943095611052</v>
      </c>
      <c r="F74" s="22">
        <f t="shared" si="10"/>
        <v>31258</v>
      </c>
      <c r="G74" s="25">
        <f t="shared" si="11"/>
        <v>-2.8116800007410347E-2</v>
      </c>
      <c r="K74" s="22">
        <f>G74</f>
        <v>-2.8116800007410347E-2</v>
      </c>
      <c r="Q74" s="50">
        <f t="shared" si="9"/>
        <v>36921.561099999999</v>
      </c>
      <c r="R74" s="22">
        <f t="shared" si="13"/>
        <v>7.905544426567105E-4</v>
      </c>
    </row>
    <row r="75" spans="1:18" s="22" customFormat="1" ht="12.95" customHeight="1">
      <c r="A75" s="48" t="s">
        <v>100</v>
      </c>
      <c r="B75" s="49" t="s">
        <v>45</v>
      </c>
      <c r="C75" s="63">
        <v>51952.411899999999</v>
      </c>
      <c r="D75" s="64">
        <v>1E-4</v>
      </c>
      <c r="E75" s="22">
        <f t="shared" si="8"/>
        <v>31282.939351475175</v>
      </c>
      <c r="F75" s="22">
        <f t="shared" si="10"/>
        <v>31283</v>
      </c>
      <c r="G75" s="25">
        <f t="shared" si="11"/>
        <v>-2.9966800007969141E-2</v>
      </c>
      <c r="K75" s="22">
        <f>G75</f>
        <v>-2.9966800007969141E-2</v>
      </c>
      <c r="Q75" s="50">
        <f t="shared" si="9"/>
        <v>36933.911899999999</v>
      </c>
      <c r="R75" s="22">
        <f t="shared" si="13"/>
        <v>8.9800910271761931E-4</v>
      </c>
    </row>
    <row r="76" spans="1:18" s="22" customFormat="1" ht="12.95" customHeight="1">
      <c r="A76" s="48" t="s">
        <v>100</v>
      </c>
      <c r="B76" s="49" t="s">
        <v>45</v>
      </c>
      <c r="C76" s="63">
        <v>51952.415399999998</v>
      </c>
      <c r="D76" s="64">
        <v>4.0000000000000002E-4</v>
      </c>
      <c r="E76" s="22">
        <f t="shared" si="8"/>
        <v>31282.946434975478</v>
      </c>
      <c r="F76" s="22">
        <f t="shared" si="10"/>
        <v>31283</v>
      </c>
      <c r="G76" s="25">
        <f t="shared" si="11"/>
        <v>-2.6466800009075087E-2</v>
      </c>
      <c r="K76" s="22">
        <f>G76</f>
        <v>-2.6466800009075087E-2</v>
      </c>
      <c r="Q76" s="50">
        <f t="shared" si="9"/>
        <v>36933.915399999998</v>
      </c>
      <c r="R76" s="22">
        <f t="shared" si="13"/>
        <v>7.0049150272037696E-4</v>
      </c>
    </row>
    <row r="77" spans="1:18" s="22" customFormat="1" ht="12.95" customHeight="1">
      <c r="A77" s="12" t="s">
        <v>46</v>
      </c>
      <c r="B77" s="9"/>
      <c r="C77" s="8">
        <v>51955.379300000001</v>
      </c>
      <c r="D77" s="8">
        <v>6.9999999999999999E-4</v>
      </c>
      <c r="E77" s="22">
        <f t="shared" si="8"/>
        <v>31288.944945416562</v>
      </c>
      <c r="F77" s="22">
        <f t="shared" si="10"/>
        <v>31289</v>
      </c>
      <c r="G77" s="25">
        <f t="shared" si="11"/>
        <v>-2.7202800003578886E-2</v>
      </c>
      <c r="J77" s="22">
        <f>G77</f>
        <v>-2.7202800003578886E-2</v>
      </c>
      <c r="Q77" s="50">
        <f t="shared" si="9"/>
        <v>36936.879300000001</v>
      </c>
      <c r="R77" s="22">
        <f t="shared" si="13"/>
        <v>7.3999232803471145E-4</v>
      </c>
    </row>
    <row r="78" spans="1:18" s="22" customFormat="1" ht="12.95" customHeight="1">
      <c r="A78" s="48" t="s">
        <v>100</v>
      </c>
      <c r="B78" s="49" t="s">
        <v>45</v>
      </c>
      <c r="C78" s="63">
        <v>52003.308400000002</v>
      </c>
      <c r="D78" s="64">
        <v>5.0000000000000001E-4</v>
      </c>
      <c r="E78" s="22">
        <f t="shared" si="8"/>
        <v>31385.946600931777</v>
      </c>
      <c r="F78" s="22">
        <f t="shared" si="10"/>
        <v>31386</v>
      </c>
      <c r="G78" s="25">
        <f t="shared" si="11"/>
        <v>-2.6384800003143027E-2</v>
      </c>
      <c r="K78" s="22">
        <f t="shared" ref="K78:K90" si="14">G78</f>
        <v>-2.6384800003143027E-2</v>
      </c>
      <c r="Q78" s="50">
        <f t="shared" si="9"/>
        <v>36984.808400000002</v>
      </c>
      <c r="R78" s="22">
        <f t="shared" si="13"/>
        <v>6.9615767120585629E-4</v>
      </c>
    </row>
    <row r="79" spans="1:18" s="22" customFormat="1" ht="12.95" customHeight="1">
      <c r="A79" s="22" t="s">
        <v>44</v>
      </c>
      <c r="B79" s="24"/>
      <c r="C79" s="65">
        <v>52537.936800000003</v>
      </c>
      <c r="D79" s="65">
        <v>2.9999999999999997E-4</v>
      </c>
      <c r="E79" s="22">
        <f t="shared" si="8"/>
        <v>32467.958153108844</v>
      </c>
      <c r="F79" s="22">
        <f t="shared" si="10"/>
        <v>32468</v>
      </c>
      <c r="G79" s="25">
        <f t="shared" si="11"/>
        <v>-2.0676799998909701E-2</v>
      </c>
      <c r="K79" s="22">
        <f t="shared" si="14"/>
        <v>-2.0676799998909701E-2</v>
      </c>
      <c r="Q79" s="50">
        <f t="shared" si="9"/>
        <v>37519.436800000003</v>
      </c>
      <c r="R79" s="22">
        <f t="shared" si="13"/>
        <v>4.2753005819491218E-4</v>
      </c>
    </row>
    <row r="80" spans="1:18" s="22" customFormat="1" ht="12.95" customHeight="1">
      <c r="A80" s="4" t="s">
        <v>52</v>
      </c>
      <c r="B80" s="51" t="s">
        <v>49</v>
      </c>
      <c r="C80" s="66">
        <v>52654.052300000003</v>
      </c>
      <c r="D80" s="25">
        <v>4.0000000000000002E-4</v>
      </c>
      <c r="E80" s="22">
        <f t="shared" si="8"/>
        <v>32702.959347184609</v>
      </c>
      <c r="F80" s="22">
        <f t="shared" si="10"/>
        <v>32703</v>
      </c>
      <c r="G80" s="25">
        <f t="shared" si="11"/>
        <v>-2.0086800002900418E-2</v>
      </c>
      <c r="K80" s="22">
        <f t="shared" si="14"/>
        <v>-2.0086800002900418E-2</v>
      </c>
      <c r="Q80" s="50">
        <f t="shared" si="9"/>
        <v>37635.552300000003</v>
      </c>
      <c r="R80" s="22">
        <f t="shared" si="13"/>
        <v>4.0347953435652023E-4</v>
      </c>
    </row>
    <row r="81" spans="1:18" s="22" customFormat="1" ht="12.95" customHeight="1">
      <c r="A81" s="4" t="s">
        <v>51</v>
      </c>
      <c r="B81" s="51" t="s">
        <v>49</v>
      </c>
      <c r="C81" s="66">
        <v>52659.239800000003</v>
      </c>
      <c r="D81" s="66">
        <v>1E-4</v>
      </c>
      <c r="E81" s="22">
        <f t="shared" si="8"/>
        <v>32713.458106560127</v>
      </c>
      <c r="F81" s="22">
        <f t="shared" si="10"/>
        <v>32713.5</v>
      </c>
      <c r="G81" s="25">
        <f t="shared" si="11"/>
        <v>-2.0699799999420065E-2</v>
      </c>
      <c r="K81" s="22">
        <f t="shared" si="14"/>
        <v>-2.0699799999420065E-2</v>
      </c>
      <c r="Q81" s="50">
        <f t="shared" si="9"/>
        <v>37640.739800000003</v>
      </c>
      <c r="R81" s="22">
        <f t="shared" si="13"/>
        <v>4.2848172001599093E-4</v>
      </c>
    </row>
    <row r="82" spans="1:18" s="22" customFormat="1" ht="12.95" customHeight="1">
      <c r="A82" s="12" t="s">
        <v>47</v>
      </c>
      <c r="B82" s="13" t="s">
        <v>49</v>
      </c>
      <c r="C82" s="12">
        <v>52667.640500000001</v>
      </c>
      <c r="D82" s="12">
        <v>2.0000000000000001E-4</v>
      </c>
      <c r="E82" s="22">
        <f t="shared" si="8"/>
        <v>32730.459923983915</v>
      </c>
      <c r="F82" s="22">
        <f t="shared" si="10"/>
        <v>32730.5</v>
      </c>
      <c r="G82" s="25">
        <f t="shared" si="11"/>
        <v>-1.9801800001005176E-2</v>
      </c>
      <c r="K82" s="22">
        <f t="shared" si="14"/>
        <v>-1.9801800001005176E-2</v>
      </c>
      <c r="Q82" s="50">
        <f t="shared" si="9"/>
        <v>37649.140500000001</v>
      </c>
      <c r="R82" s="22">
        <f t="shared" si="13"/>
        <v>3.9211128327980863E-4</v>
      </c>
    </row>
    <row r="83" spans="1:18" s="22" customFormat="1" ht="12.95" customHeight="1">
      <c r="A83" s="10" t="s">
        <v>47</v>
      </c>
      <c r="B83" s="24"/>
      <c r="C83" s="25">
        <v>52667.640525502538</v>
      </c>
      <c r="D83" s="25">
        <v>2.0000000000000001E-4</v>
      </c>
      <c r="E83" s="22">
        <f t="shared" si="8"/>
        <v>32730.459975597409</v>
      </c>
      <c r="F83" s="22">
        <f t="shared" si="10"/>
        <v>32730.5</v>
      </c>
      <c r="G83" s="25">
        <f t="shared" si="11"/>
        <v>-1.9776297463977244E-2</v>
      </c>
      <c r="K83" s="22">
        <f t="shared" si="14"/>
        <v>-1.9776297463977244E-2</v>
      </c>
      <c r="Q83" s="50">
        <f t="shared" si="9"/>
        <v>37649.140525502538</v>
      </c>
      <c r="R83" s="22">
        <f t="shared" si="13"/>
        <v>3.9110194138371277E-4</v>
      </c>
    </row>
    <row r="84" spans="1:18" s="22" customFormat="1" ht="12.95" customHeight="1">
      <c r="A84" s="4" t="s">
        <v>43</v>
      </c>
      <c r="B84" s="11"/>
      <c r="C84" s="8">
        <v>52668.135000000002</v>
      </c>
      <c r="D84" s="8">
        <v>2.0000000000000001E-4</v>
      </c>
      <c r="E84" s="22">
        <f t="shared" si="8"/>
        <v>32731.460721383664</v>
      </c>
      <c r="F84" s="22">
        <f t="shared" si="10"/>
        <v>32731.5</v>
      </c>
      <c r="G84" s="25">
        <f t="shared" si="11"/>
        <v>-1.9407800005865283E-2</v>
      </c>
      <c r="K84" s="22">
        <f t="shared" si="14"/>
        <v>-1.9407800005865283E-2</v>
      </c>
      <c r="Q84" s="50">
        <f t="shared" si="9"/>
        <v>37649.635000000002</v>
      </c>
      <c r="R84" s="22">
        <f t="shared" si="13"/>
        <v>3.7666270106766447E-4</v>
      </c>
    </row>
    <row r="85" spans="1:18" s="22" customFormat="1" ht="12.95" customHeight="1">
      <c r="A85" s="4" t="s">
        <v>51</v>
      </c>
      <c r="B85" s="51" t="s">
        <v>49</v>
      </c>
      <c r="C85" s="66">
        <v>52955.704100000003</v>
      </c>
      <c r="D85" s="66">
        <v>1E-4</v>
      </c>
      <c r="E85" s="22">
        <f t="shared" ref="E85:E116" si="15">(C85-C$7)/C$8</f>
        <v>33313.459523260186</v>
      </c>
      <c r="F85" s="22">
        <f t="shared" si="10"/>
        <v>33313.5</v>
      </c>
      <c r="G85" s="25">
        <f t="shared" si="11"/>
        <v>-1.9999800002551638E-2</v>
      </c>
      <c r="K85" s="22">
        <f t="shared" si="14"/>
        <v>-1.9999800002551638E-2</v>
      </c>
      <c r="Q85" s="50">
        <f t="shared" ref="Q85:Q116" si="16">C85-15018.5</f>
        <v>37937.204100000003</v>
      </c>
      <c r="R85" s="22">
        <f t="shared" si="13"/>
        <v>3.9999200014206448E-4</v>
      </c>
    </row>
    <row r="86" spans="1:18" s="22" customFormat="1" ht="12.95" customHeight="1">
      <c r="A86" s="12" t="s">
        <v>88</v>
      </c>
      <c r="B86" s="13" t="s">
        <v>49</v>
      </c>
      <c r="C86" s="12">
        <v>52978.430899999999</v>
      </c>
      <c r="D86" s="12">
        <v>1.1000000000000001E-3</v>
      </c>
      <c r="E86" s="22">
        <f t="shared" si="15"/>
        <v>33359.455321732574</v>
      </c>
      <c r="F86" s="22">
        <f t="shared" si="10"/>
        <v>33359.5</v>
      </c>
      <c r="G86" s="25">
        <f t="shared" si="11"/>
        <v>-2.2075800006859936E-2</v>
      </c>
      <c r="K86" s="22">
        <f t="shared" si="14"/>
        <v>-2.2075800006859936E-2</v>
      </c>
      <c r="Q86" s="50">
        <f t="shared" si="16"/>
        <v>37959.930899999999</v>
      </c>
      <c r="R86" s="22">
        <f t="shared" si="13"/>
        <v>4.8734094594287715E-4</v>
      </c>
    </row>
    <row r="87" spans="1:18" s="22" customFormat="1" ht="12.95" customHeight="1">
      <c r="A87" s="12" t="s">
        <v>88</v>
      </c>
      <c r="B87" s="13" t="s">
        <v>45</v>
      </c>
      <c r="C87" s="12">
        <v>52992.515299999999</v>
      </c>
      <c r="D87" s="12">
        <v>2.0000000000000001E-4</v>
      </c>
      <c r="E87" s="22">
        <f t="shared" si="15"/>
        <v>33387.960136488917</v>
      </c>
      <c r="F87" s="22">
        <f t="shared" si="10"/>
        <v>33388</v>
      </c>
      <c r="G87" s="25">
        <f t="shared" si="11"/>
        <v>-1.9696800009114668E-2</v>
      </c>
      <c r="K87" s="22">
        <f t="shared" si="14"/>
        <v>-1.9696800009114668E-2</v>
      </c>
      <c r="Q87" s="50">
        <f t="shared" si="16"/>
        <v>37974.015299999999</v>
      </c>
      <c r="R87" s="22">
        <f t="shared" si="13"/>
        <v>3.8796393059905958E-4</v>
      </c>
    </row>
    <row r="88" spans="1:18" s="22" customFormat="1" ht="12.95" customHeight="1">
      <c r="A88" s="12" t="s">
        <v>88</v>
      </c>
      <c r="B88" s="13" t="s">
        <v>49</v>
      </c>
      <c r="C88" s="12">
        <v>53113.324500000002</v>
      </c>
      <c r="D88" s="12">
        <v>1.1000000000000001E-3</v>
      </c>
      <c r="E88" s="22">
        <f t="shared" si="15"/>
        <v>33632.46070924052</v>
      </c>
      <c r="F88" s="22">
        <f t="shared" si="10"/>
        <v>33632.5</v>
      </c>
      <c r="G88" s="25">
        <f t="shared" si="11"/>
        <v>-1.9413800007896498E-2</v>
      </c>
      <c r="K88" s="22">
        <f t="shared" si="14"/>
        <v>-1.9413800007896498E-2</v>
      </c>
      <c r="Q88" s="50">
        <f t="shared" si="16"/>
        <v>38094.824500000002</v>
      </c>
      <c r="R88" s="22">
        <f t="shared" si="13"/>
        <v>3.7689563074660206E-4</v>
      </c>
    </row>
    <row r="89" spans="1:18" s="22" customFormat="1" ht="12.95" customHeight="1">
      <c r="A89" s="4" t="s">
        <v>50</v>
      </c>
      <c r="B89" s="9" t="s">
        <v>45</v>
      </c>
      <c r="C89" s="52">
        <v>53407.315399999999</v>
      </c>
      <c r="D89" s="52">
        <v>2.0000000000000001E-4</v>
      </c>
      <c r="E89" s="22">
        <f t="shared" si="15"/>
        <v>34227.456317470329</v>
      </c>
      <c r="F89" s="22">
        <f t="shared" si="10"/>
        <v>34227.5</v>
      </c>
      <c r="G89" s="25">
        <f t="shared" si="11"/>
        <v>-2.1583800007647369E-2</v>
      </c>
      <c r="K89" s="22">
        <f t="shared" si="14"/>
        <v>-2.1583800007647369E-2</v>
      </c>
      <c r="Q89" s="50">
        <f t="shared" si="16"/>
        <v>38388.815399999999</v>
      </c>
      <c r="R89" s="22">
        <f t="shared" si="13"/>
        <v>4.6586042277011857E-4</v>
      </c>
    </row>
    <row r="90" spans="1:18" s="22" customFormat="1" ht="12.95" customHeight="1">
      <c r="A90" s="4" t="s">
        <v>50</v>
      </c>
      <c r="B90" s="9" t="s">
        <v>49</v>
      </c>
      <c r="C90" s="52">
        <v>53410.282399999996</v>
      </c>
      <c r="D90" s="52">
        <v>1E-4</v>
      </c>
      <c r="E90" s="22">
        <f t="shared" si="15"/>
        <v>34233.461101868808</v>
      </c>
      <c r="F90" s="22">
        <f t="shared" si="10"/>
        <v>34233.5</v>
      </c>
      <c r="G90" s="25">
        <f t="shared" si="11"/>
        <v>-1.921980000770418E-2</v>
      </c>
      <c r="K90" s="22">
        <f t="shared" si="14"/>
        <v>-1.921980000770418E-2</v>
      </c>
      <c r="Q90" s="50">
        <f t="shared" si="16"/>
        <v>38391.782399999996</v>
      </c>
      <c r="R90" s="22">
        <f t="shared" si="13"/>
        <v>3.6940071233614556E-4</v>
      </c>
    </row>
    <row r="91" spans="1:18" s="22" customFormat="1" ht="12.95" customHeight="1">
      <c r="A91" s="4" t="s">
        <v>48</v>
      </c>
      <c r="B91" s="9" t="s">
        <v>49</v>
      </c>
      <c r="C91" s="52">
        <v>53410.2834</v>
      </c>
      <c r="D91" s="52">
        <v>2.0000000000000001E-4</v>
      </c>
      <c r="E91" s="22">
        <f t="shared" si="15"/>
        <v>34233.463125726048</v>
      </c>
      <c r="F91" s="22">
        <f t="shared" ref="F91:F122" si="17">ROUND(2*E91,0)/2</f>
        <v>34233.5</v>
      </c>
      <c r="G91" s="25">
        <f t="shared" si="11"/>
        <v>-1.8219800003862474E-2</v>
      </c>
      <c r="J91" s="22">
        <f>G91</f>
        <v>-1.8219800003862474E-2</v>
      </c>
      <c r="Q91" s="50">
        <f t="shared" si="16"/>
        <v>38391.7834</v>
      </c>
      <c r="R91" s="22">
        <f t="shared" si="13"/>
        <v>3.3196111218074703E-4</v>
      </c>
    </row>
    <row r="92" spans="1:18" s="22" customFormat="1" ht="12.95" customHeight="1">
      <c r="A92" s="4" t="s">
        <v>48</v>
      </c>
      <c r="B92" s="9" t="s">
        <v>45</v>
      </c>
      <c r="C92" s="52">
        <v>53417.446799999998</v>
      </c>
      <c r="D92" s="52">
        <v>2.9999999999999997E-4</v>
      </c>
      <c r="E92" s="22">
        <f t="shared" si="15"/>
        <v>34247.960824600377</v>
      </c>
      <c r="F92" s="22">
        <f t="shared" si="17"/>
        <v>34248</v>
      </c>
      <c r="G92" s="25">
        <f t="shared" ref="G92:G123" si="18">C92-(C$7+C$8*F92)</f>
        <v>-1.9356800003151875E-2</v>
      </c>
      <c r="J92" s="22">
        <f>G92</f>
        <v>-1.9356800003151875E-2</v>
      </c>
      <c r="Q92" s="50">
        <f t="shared" si="16"/>
        <v>38398.946799999998</v>
      </c>
      <c r="R92" s="22">
        <f t="shared" ref="R92:R123" si="19">+(O92-G92)^2</f>
        <v>3.7468570636202045E-4</v>
      </c>
    </row>
    <row r="93" spans="1:18" s="22" customFormat="1" ht="12.95" customHeight="1">
      <c r="A93" s="4" t="s">
        <v>52</v>
      </c>
      <c r="B93" s="9" t="s">
        <v>49</v>
      </c>
      <c r="C93" s="52">
        <v>53453.020799999998</v>
      </c>
      <c r="D93" s="8">
        <v>1E-4</v>
      </c>
      <c r="E93" s="22">
        <f t="shared" si="15"/>
        <v>34319.957521665376</v>
      </c>
      <c r="F93" s="22">
        <f t="shared" si="17"/>
        <v>34320</v>
      </c>
      <c r="G93" s="25">
        <f t="shared" si="18"/>
        <v>-2.0988800009945408E-2</v>
      </c>
      <c r="K93" s="22">
        <f>G93</f>
        <v>-2.0988800009945408E-2</v>
      </c>
      <c r="Q93" s="50">
        <f t="shared" si="16"/>
        <v>38434.520799999998</v>
      </c>
      <c r="R93" s="22">
        <f t="shared" si="19"/>
        <v>4.4052972585748436E-4</v>
      </c>
    </row>
    <row r="94" spans="1:18" s="22" customFormat="1" ht="12.95" customHeight="1">
      <c r="A94" s="8" t="s">
        <v>71</v>
      </c>
      <c r="B94" s="11" t="s">
        <v>45</v>
      </c>
      <c r="C94" s="8">
        <v>53706.491130000002</v>
      </c>
      <c r="D94" s="8">
        <v>4.0000000000000002E-4</v>
      </c>
      <c r="E94" s="22">
        <f t="shared" si="15"/>
        <v>34832.945281376866</v>
      </c>
      <c r="F94" s="22">
        <f t="shared" si="17"/>
        <v>34833</v>
      </c>
      <c r="G94" s="25">
        <f t="shared" si="18"/>
        <v>-2.7036799998313654E-2</v>
      </c>
      <c r="K94" s="22">
        <f>G94</f>
        <v>-2.7036799998313654E-2</v>
      </c>
      <c r="Q94" s="50">
        <f t="shared" si="16"/>
        <v>38687.991130000002</v>
      </c>
      <c r="R94" s="22">
        <f t="shared" si="19"/>
        <v>7.3098855414881322E-4</v>
      </c>
    </row>
    <row r="95" spans="1:18" s="22" customFormat="1" ht="12.95" customHeight="1">
      <c r="A95" s="4" t="s">
        <v>65</v>
      </c>
      <c r="B95" s="9" t="s">
        <v>49</v>
      </c>
      <c r="C95" s="52">
        <v>53752.444799999997</v>
      </c>
      <c r="D95" s="52">
        <v>5.9999999999999995E-4</v>
      </c>
      <c r="E95" s="22">
        <f t="shared" si="15"/>
        <v>34925.948948606158</v>
      </c>
      <c r="F95" s="22">
        <f t="shared" si="17"/>
        <v>34926</v>
      </c>
      <c r="G95" s="25">
        <f t="shared" si="18"/>
        <v>-2.5224800003343262E-2</v>
      </c>
      <c r="J95" s="22">
        <f>G95</f>
        <v>-2.5224800003343262E-2</v>
      </c>
      <c r="Q95" s="50">
        <f t="shared" si="16"/>
        <v>38733.944799999997</v>
      </c>
      <c r="R95" s="22">
        <f t="shared" si="19"/>
        <v>6.362905352086662E-4</v>
      </c>
    </row>
    <row r="96" spans="1:18" s="22" customFormat="1" ht="12.95" customHeight="1">
      <c r="A96" s="8" t="s">
        <v>64</v>
      </c>
      <c r="B96" s="9" t="s">
        <v>45</v>
      </c>
      <c r="C96" s="52">
        <v>53768.258399999999</v>
      </c>
      <c r="D96" s="52">
        <v>1E-4</v>
      </c>
      <c r="E96" s="22">
        <f t="shared" si="15"/>
        <v>34957.953417282915</v>
      </c>
      <c r="F96" s="22">
        <f t="shared" si="17"/>
        <v>34958</v>
      </c>
      <c r="G96" s="25">
        <f t="shared" si="18"/>
        <v>-2.3016800005279947E-2</v>
      </c>
      <c r="K96" s="22">
        <f>G96</f>
        <v>-2.3016800005279947E-2</v>
      </c>
      <c r="Q96" s="50">
        <f t="shared" si="16"/>
        <v>38749.758399999999</v>
      </c>
      <c r="R96" s="22">
        <f t="shared" si="19"/>
        <v>5.2977308248305498E-4</v>
      </c>
    </row>
    <row r="97" spans="1:18" s="22" customFormat="1" ht="12.95" customHeight="1">
      <c r="A97" s="10" t="s">
        <v>63</v>
      </c>
      <c r="B97" s="11"/>
      <c r="C97" s="8">
        <v>54097.8243</v>
      </c>
      <c r="D97" s="8">
        <v>2.9999999999999997E-4</v>
      </c>
      <c r="E97" s="22">
        <f t="shared" si="15"/>
        <v>35624.947746434962</v>
      </c>
      <c r="F97" s="22">
        <f t="shared" si="17"/>
        <v>35625</v>
      </c>
      <c r="G97" s="25">
        <f t="shared" si="18"/>
        <v>-2.5818800007982645E-2</v>
      </c>
      <c r="K97" s="22">
        <f>G97</f>
        <v>-2.5818800007982645E-2</v>
      </c>
      <c r="Q97" s="50">
        <f t="shared" si="16"/>
        <v>39079.3243</v>
      </c>
      <c r="R97" s="22">
        <f t="shared" si="19"/>
        <v>6.6661043385220459E-4</v>
      </c>
    </row>
    <row r="98" spans="1:18" s="22" customFormat="1" ht="12.95" customHeight="1">
      <c r="A98" s="8" t="s">
        <v>66</v>
      </c>
      <c r="B98" s="9"/>
      <c r="C98" s="8">
        <v>54148.470800000003</v>
      </c>
      <c r="D98" s="8">
        <v>8.9999999999999998E-4</v>
      </c>
      <c r="E98" s="22">
        <f t="shared" si="15"/>
        <v>35727.449031584314</v>
      </c>
      <c r="F98" s="22">
        <f t="shared" si="17"/>
        <v>35727.5</v>
      </c>
      <c r="G98" s="25">
        <f t="shared" si="18"/>
        <v>-2.5183800004015211E-2</v>
      </c>
      <c r="J98" s="22">
        <f>G98</f>
        <v>-2.5183800004015211E-2</v>
      </c>
      <c r="Q98" s="50">
        <f t="shared" si="16"/>
        <v>39129.970800000003</v>
      </c>
      <c r="R98" s="22">
        <f t="shared" si="19"/>
        <v>6.3422378264223656E-4</v>
      </c>
    </row>
    <row r="99" spans="1:18" s="22" customFormat="1" ht="12.95" customHeight="1">
      <c r="A99" s="52" t="s">
        <v>72</v>
      </c>
      <c r="B99" s="9" t="s">
        <v>49</v>
      </c>
      <c r="C99" s="52">
        <v>54178.362800000003</v>
      </c>
      <c r="D99" s="52">
        <v>1E-4</v>
      </c>
      <c r="E99" s="22">
        <f t="shared" si="15"/>
        <v>35787.946171874049</v>
      </c>
      <c r="F99" s="22">
        <f t="shared" si="17"/>
        <v>35788</v>
      </c>
      <c r="G99" s="25">
        <f t="shared" si="18"/>
        <v>-2.6596800002153032E-2</v>
      </c>
      <c r="K99" s="22">
        <f>G99</f>
        <v>-2.6596800002153032E-2</v>
      </c>
      <c r="Q99" s="50">
        <f t="shared" si="16"/>
        <v>39159.862800000003</v>
      </c>
      <c r="R99" s="22">
        <f t="shared" si="19"/>
        <v>7.0738977035452746E-4</v>
      </c>
    </row>
    <row r="100" spans="1:18" s="22" customFormat="1" ht="12.95" customHeight="1">
      <c r="A100" s="52" t="s">
        <v>72</v>
      </c>
      <c r="B100" s="9" t="s">
        <v>45</v>
      </c>
      <c r="C100" s="52">
        <v>54203.314400000003</v>
      </c>
      <c r="D100" s="52">
        <v>1E-4</v>
      </c>
      <c r="E100" s="22">
        <f t="shared" si="15"/>
        <v>35838.444647909557</v>
      </c>
      <c r="F100" s="22">
        <f t="shared" si="17"/>
        <v>35838.5</v>
      </c>
      <c r="G100" s="25">
        <f t="shared" si="18"/>
        <v>-2.7349800002411939E-2</v>
      </c>
      <c r="K100" s="22">
        <f>G100</f>
        <v>-2.7349800002411939E-2</v>
      </c>
      <c r="Q100" s="50">
        <f t="shared" si="16"/>
        <v>39184.814400000003</v>
      </c>
      <c r="R100" s="22">
        <f t="shared" si="19"/>
        <v>7.4801156017193209E-4</v>
      </c>
    </row>
    <row r="101" spans="1:18" s="22" customFormat="1" ht="12.95" customHeight="1">
      <c r="A101" s="52" t="s">
        <v>73</v>
      </c>
      <c r="B101" s="9" t="s">
        <v>49</v>
      </c>
      <c r="C101" s="52">
        <v>54433.565199999997</v>
      </c>
      <c r="D101" s="52">
        <v>2.9999999999999997E-4</v>
      </c>
      <c r="E101" s="22">
        <f t="shared" si="15"/>
        <v>36304.439393976172</v>
      </c>
      <c r="F101" s="22">
        <f t="shared" si="17"/>
        <v>36304.5</v>
      </c>
      <c r="G101" s="25">
        <f t="shared" si="18"/>
        <v>-2.9945800008135848E-2</v>
      </c>
      <c r="I101" s="22">
        <f>G101</f>
        <v>-2.9945800008135848E-2</v>
      </c>
      <c r="Q101" s="50">
        <f t="shared" si="16"/>
        <v>39415.065199999997</v>
      </c>
      <c r="R101" s="22">
        <f t="shared" si="19"/>
        <v>8.9675093812726899E-4</v>
      </c>
    </row>
    <row r="102" spans="1:18" s="22" customFormat="1" ht="12.95" customHeight="1">
      <c r="A102" s="10" t="s">
        <v>69</v>
      </c>
      <c r="B102" s="11"/>
      <c r="C102" s="8">
        <v>54789.820800000001</v>
      </c>
      <c r="D102" s="8">
        <v>4.0000000000000002E-4</v>
      </c>
      <c r="E102" s="22">
        <f t="shared" si="15"/>
        <v>37025.449865413488</v>
      </c>
      <c r="F102" s="22">
        <f t="shared" si="17"/>
        <v>37025.5</v>
      </c>
      <c r="G102" s="25">
        <f t="shared" si="18"/>
        <v>-2.4771800002781674E-2</v>
      </c>
      <c r="K102" s="22">
        <f>G102</f>
        <v>-2.4771800002781674E-2</v>
      </c>
      <c r="Q102" s="50">
        <f t="shared" si="16"/>
        <v>39771.320800000001</v>
      </c>
      <c r="R102" s="22">
        <f t="shared" si="19"/>
        <v>6.136420753778142E-4</v>
      </c>
    </row>
    <row r="103" spans="1:18" s="22" customFormat="1" ht="12.95" customHeight="1">
      <c r="A103" s="53" t="s">
        <v>70</v>
      </c>
      <c r="B103" s="11" t="s">
        <v>45</v>
      </c>
      <c r="C103" s="8">
        <v>54802.906999999999</v>
      </c>
      <c r="D103" s="8">
        <v>2.0000000000000001E-4</v>
      </c>
      <c r="E103" s="22">
        <f t="shared" si="15"/>
        <v>37051.934465883824</v>
      </c>
      <c r="F103" s="22">
        <f t="shared" si="17"/>
        <v>37052</v>
      </c>
      <c r="G103" s="25">
        <f t="shared" si="18"/>
        <v>-3.2380800003011245E-2</v>
      </c>
      <c r="K103" s="22">
        <f>G103</f>
        <v>-3.2380800003011245E-2</v>
      </c>
      <c r="Q103" s="50">
        <f t="shared" si="16"/>
        <v>39784.406999999999</v>
      </c>
      <c r="R103" s="22">
        <f t="shared" si="19"/>
        <v>1.0485162088350131E-3</v>
      </c>
    </row>
    <row r="104" spans="1:18" s="22" customFormat="1" ht="12.95" customHeight="1">
      <c r="A104" s="8" t="s">
        <v>78</v>
      </c>
      <c r="B104" s="11" t="s">
        <v>49</v>
      </c>
      <c r="C104" s="8">
        <v>54831.322500000002</v>
      </c>
      <c r="D104" s="8">
        <v>6.9999999999999999E-4</v>
      </c>
      <c r="E104" s="22">
        <f t="shared" si="15"/>
        <v>37109.443380974924</v>
      </c>
      <c r="F104" s="22">
        <f t="shared" si="17"/>
        <v>37109.5</v>
      </c>
      <c r="G104" s="25">
        <f t="shared" si="18"/>
        <v>-2.7975800003332552E-2</v>
      </c>
      <c r="J104" s="22">
        <f>G104</f>
        <v>-2.7975800003332552E-2</v>
      </c>
      <c r="Q104" s="50">
        <f t="shared" si="16"/>
        <v>39812.822500000002</v>
      </c>
      <c r="R104" s="22">
        <f t="shared" si="19"/>
        <v>7.826453858264616E-4</v>
      </c>
    </row>
    <row r="105" spans="1:18" s="22" customFormat="1" ht="12.95" customHeight="1">
      <c r="A105" s="8" t="s">
        <v>78</v>
      </c>
      <c r="B105" s="11" t="s">
        <v>49</v>
      </c>
      <c r="C105" s="8">
        <v>54832.311699999998</v>
      </c>
      <c r="D105" s="8">
        <v>5.9999999999999995E-4</v>
      </c>
      <c r="E105" s="22">
        <f t="shared" si="15"/>
        <v>37111.445380545862</v>
      </c>
      <c r="F105" s="22">
        <f t="shared" si="17"/>
        <v>37111.5</v>
      </c>
      <c r="G105" s="25">
        <f t="shared" si="18"/>
        <v>-2.6987800003553275E-2</v>
      </c>
      <c r="J105" s="22">
        <f>G105</f>
        <v>-2.6987800003553275E-2</v>
      </c>
      <c r="Q105" s="50">
        <f t="shared" si="16"/>
        <v>39813.811699999998</v>
      </c>
      <c r="R105" s="22">
        <f t="shared" si="19"/>
        <v>7.283413490317902E-4</v>
      </c>
    </row>
    <row r="106" spans="1:18" s="22" customFormat="1" ht="12.95" customHeight="1">
      <c r="A106" s="8" t="s">
        <v>78</v>
      </c>
      <c r="B106" s="11" t="s">
        <v>45</v>
      </c>
      <c r="C106" s="8">
        <v>54832.554300000003</v>
      </c>
      <c r="D106" s="8">
        <v>1.1000000000000001E-3</v>
      </c>
      <c r="E106" s="22">
        <f t="shared" si="15"/>
        <v>37111.936368309631</v>
      </c>
      <c r="F106" s="22">
        <f t="shared" si="17"/>
        <v>37112</v>
      </c>
      <c r="G106" s="25">
        <f t="shared" si="18"/>
        <v>-3.1440799997653812E-2</v>
      </c>
      <c r="J106" s="22">
        <f>G106</f>
        <v>-3.1440799997653812E-2</v>
      </c>
      <c r="Q106" s="50">
        <f t="shared" si="16"/>
        <v>39814.054300000003</v>
      </c>
      <c r="R106" s="22">
        <f t="shared" si="19"/>
        <v>9.8852390449246795E-4</v>
      </c>
    </row>
    <row r="107" spans="1:18" s="22" customFormat="1" ht="12.95" customHeight="1">
      <c r="A107" s="8" t="s">
        <v>78</v>
      </c>
      <c r="B107" s="11" t="s">
        <v>49</v>
      </c>
      <c r="C107" s="8">
        <v>54857.506800000003</v>
      </c>
      <c r="D107" s="8">
        <v>4.0000000000000002E-4</v>
      </c>
      <c r="E107" s="22">
        <f t="shared" si="15"/>
        <v>37162.43666581664</v>
      </c>
      <c r="F107" s="22">
        <f t="shared" si="17"/>
        <v>37162.5</v>
      </c>
      <c r="G107" s="25">
        <f t="shared" si="18"/>
        <v>-3.1293799998820759E-2</v>
      </c>
      <c r="J107" s="22">
        <f>G107</f>
        <v>-3.1293799998820759E-2</v>
      </c>
      <c r="Q107" s="50">
        <f t="shared" si="16"/>
        <v>39839.006800000003</v>
      </c>
      <c r="R107" s="22">
        <f t="shared" si="19"/>
        <v>9.793019183661942E-4</v>
      </c>
    </row>
    <row r="108" spans="1:18" s="22" customFormat="1" ht="12.95" customHeight="1">
      <c r="A108" s="4" t="s">
        <v>77</v>
      </c>
      <c r="B108" s="11" t="s">
        <v>49</v>
      </c>
      <c r="C108" s="8">
        <v>55155.451379999999</v>
      </c>
      <c r="D108" s="8">
        <v>5.0000000000000001E-4</v>
      </c>
      <c r="E108" s="22">
        <f t="shared" si="15"/>
        <v>37765.433957895664</v>
      </c>
      <c r="F108" s="22">
        <f t="shared" si="17"/>
        <v>37765.5</v>
      </c>
      <c r="G108" s="25">
        <f t="shared" si="18"/>
        <v>-3.2631800007948186E-2</v>
      </c>
      <c r="K108" s="22">
        <f t="shared" ref="K108:K117" si="20">G108</f>
        <v>-3.2631800007948186E-2</v>
      </c>
      <c r="Q108" s="50">
        <f t="shared" si="16"/>
        <v>40136.951379999999</v>
      </c>
      <c r="R108" s="22">
        <f t="shared" si="19"/>
        <v>1.0648343717587273E-3</v>
      </c>
    </row>
    <row r="109" spans="1:18" s="22" customFormat="1" ht="12.95" customHeight="1">
      <c r="A109" s="4" t="s">
        <v>77</v>
      </c>
      <c r="B109" s="11" t="s">
        <v>49</v>
      </c>
      <c r="C109" s="8">
        <v>55155.454279999998</v>
      </c>
      <c r="D109" s="8">
        <v>5.0000000000000001E-4</v>
      </c>
      <c r="E109" s="22">
        <f t="shared" si="15"/>
        <v>37765.439827081624</v>
      </c>
      <c r="F109" s="22">
        <f t="shared" si="17"/>
        <v>37765.5</v>
      </c>
      <c r="G109" s="25">
        <f t="shared" si="18"/>
        <v>-2.9731800008448772E-2</v>
      </c>
      <c r="K109" s="22">
        <f t="shared" si="20"/>
        <v>-2.9731800008448772E-2</v>
      </c>
      <c r="Q109" s="50">
        <f t="shared" si="16"/>
        <v>40136.954279999998</v>
      </c>
      <c r="R109" s="22">
        <f t="shared" si="19"/>
        <v>8.8397993174239441E-4</v>
      </c>
    </row>
    <row r="110" spans="1:18" s="22" customFormat="1" ht="12.95" customHeight="1">
      <c r="A110" s="4" t="s">
        <v>77</v>
      </c>
      <c r="B110" s="11" t="s">
        <v>49</v>
      </c>
      <c r="C110" s="8">
        <v>55157.430809999998</v>
      </c>
      <c r="D110" s="8">
        <v>2.0000000000000001E-4</v>
      </c>
      <c r="E110" s="22">
        <f t="shared" si="15"/>
        <v>37769.440041610491</v>
      </c>
      <c r="F110" s="22">
        <f t="shared" si="17"/>
        <v>37769.5</v>
      </c>
      <c r="G110" s="25">
        <f t="shared" si="18"/>
        <v>-2.962580000894377E-2</v>
      </c>
      <c r="K110" s="22">
        <f t="shared" si="20"/>
        <v>-2.962580000894377E-2</v>
      </c>
      <c r="Q110" s="50">
        <f t="shared" si="16"/>
        <v>40138.930809999998</v>
      </c>
      <c r="R110" s="22">
        <f t="shared" si="19"/>
        <v>8.7768802616993271E-4</v>
      </c>
    </row>
    <row r="111" spans="1:18" s="22" customFormat="1" ht="12.95" customHeight="1">
      <c r="A111" s="4" t="s">
        <v>77</v>
      </c>
      <c r="B111" s="11" t="s">
        <v>49</v>
      </c>
      <c r="C111" s="8">
        <v>55479.59115</v>
      </c>
      <c r="D111" s="8">
        <v>1E-4</v>
      </c>
      <c r="E111" s="22">
        <f t="shared" si="15"/>
        <v>38421.44657462163</v>
      </c>
      <c r="F111" s="22">
        <f t="shared" si="17"/>
        <v>38421.5</v>
      </c>
      <c r="G111" s="25">
        <f t="shared" si="18"/>
        <v>-2.6397800007543992E-2</v>
      </c>
      <c r="K111" s="22">
        <f t="shared" si="20"/>
        <v>-2.6397800007543992E-2</v>
      </c>
      <c r="Q111" s="50">
        <f t="shared" si="16"/>
        <v>40461.09115</v>
      </c>
      <c r="R111" s="22">
        <f t="shared" si="19"/>
        <v>6.9684384523828957E-4</v>
      </c>
    </row>
    <row r="112" spans="1:18" s="22" customFormat="1" ht="12.95" customHeight="1">
      <c r="A112" s="4" t="s">
        <v>74</v>
      </c>
      <c r="B112" s="11" t="s">
        <v>45</v>
      </c>
      <c r="C112" s="8">
        <v>55538.884299999998</v>
      </c>
      <c r="D112" s="8">
        <v>5.0000000000000001E-4</v>
      </c>
      <c r="E112" s="22">
        <f t="shared" si="15"/>
        <v>38541.447444880236</v>
      </c>
      <c r="F112" s="22">
        <f t="shared" si="17"/>
        <v>38541.5</v>
      </c>
      <c r="G112" s="25">
        <f t="shared" si="18"/>
        <v>-2.596780000749277E-2</v>
      </c>
      <c r="K112" s="22">
        <f t="shared" si="20"/>
        <v>-2.596780000749277E-2</v>
      </c>
      <c r="Q112" s="50">
        <f t="shared" si="16"/>
        <v>40520.384299999998</v>
      </c>
      <c r="R112" s="22">
        <f t="shared" si="19"/>
        <v>6.7432663722914146E-4</v>
      </c>
    </row>
    <row r="113" spans="1:18" s="22" customFormat="1" ht="12.95" customHeight="1">
      <c r="A113" s="4" t="s">
        <v>77</v>
      </c>
      <c r="B113" s="11" t="s">
        <v>49</v>
      </c>
      <c r="C113" s="8">
        <v>55591.260240000003</v>
      </c>
      <c r="D113" s="8">
        <v>2.9999999999999997E-4</v>
      </c>
      <c r="E113" s="22">
        <f t="shared" si="15"/>
        <v>38647.448869675733</v>
      </c>
      <c r="F113" s="22">
        <f t="shared" si="17"/>
        <v>38647.5</v>
      </c>
      <c r="G113" s="25">
        <f t="shared" si="18"/>
        <v>-2.5263800001994241E-2</v>
      </c>
      <c r="K113" s="22">
        <f t="shared" si="20"/>
        <v>-2.5263800001994241E-2</v>
      </c>
      <c r="Q113" s="50">
        <f t="shared" si="16"/>
        <v>40572.760240000003</v>
      </c>
      <c r="R113" s="22">
        <f t="shared" si="19"/>
        <v>6.3825959054076425E-4</v>
      </c>
    </row>
    <row r="114" spans="1:18" s="22" customFormat="1" ht="12.95" customHeight="1">
      <c r="A114" s="4" t="s">
        <v>77</v>
      </c>
      <c r="B114" s="11" t="s">
        <v>49</v>
      </c>
      <c r="C114" s="8">
        <v>55591.261339999997</v>
      </c>
      <c r="D114" s="8">
        <v>2.9999999999999997E-4</v>
      </c>
      <c r="E114" s="22">
        <f t="shared" si="15"/>
        <v>38647.451095918674</v>
      </c>
      <c r="F114" s="22">
        <f t="shared" si="17"/>
        <v>38647.5</v>
      </c>
      <c r="G114" s="25">
        <f t="shared" si="18"/>
        <v>-2.4163800007954706E-2</v>
      </c>
      <c r="K114" s="22">
        <f t="shared" si="20"/>
        <v>-2.4163800007954706E-2</v>
      </c>
      <c r="Q114" s="50">
        <f t="shared" si="16"/>
        <v>40572.761339999997</v>
      </c>
      <c r="R114" s="22">
        <f t="shared" si="19"/>
        <v>5.8388923082443181E-4</v>
      </c>
    </row>
    <row r="115" spans="1:18" s="22" customFormat="1" ht="12.95" customHeight="1">
      <c r="A115" s="4" t="s">
        <v>77</v>
      </c>
      <c r="B115" s="11" t="s">
        <v>49</v>
      </c>
      <c r="C115" s="8">
        <v>55621.400560000002</v>
      </c>
      <c r="D115" s="8">
        <v>5.9999999999999995E-4</v>
      </c>
      <c r="E115" s="22">
        <f t="shared" si="15"/>
        <v>38708.448574192575</v>
      </c>
      <c r="F115" s="22">
        <f t="shared" si="17"/>
        <v>38708.5</v>
      </c>
      <c r="G115" s="25">
        <f t="shared" si="18"/>
        <v>-2.5409800007764716E-2</v>
      </c>
      <c r="K115" s="22">
        <f t="shared" si="20"/>
        <v>-2.5409800007764716E-2</v>
      </c>
      <c r="Q115" s="50">
        <f t="shared" si="16"/>
        <v>40602.900560000002</v>
      </c>
      <c r="R115" s="22">
        <f t="shared" si="19"/>
        <v>6.4565793643459979E-4</v>
      </c>
    </row>
    <row r="116" spans="1:18" s="22" customFormat="1" ht="12.95" customHeight="1">
      <c r="A116" s="4" t="s">
        <v>77</v>
      </c>
      <c r="B116" s="11" t="s">
        <v>49</v>
      </c>
      <c r="C116" s="8">
        <v>55621.401059999997</v>
      </c>
      <c r="D116" s="8">
        <v>5.9999999999999995E-4</v>
      </c>
      <c r="E116" s="22">
        <f t="shared" si="15"/>
        <v>38708.449586121176</v>
      </c>
      <c r="F116" s="22">
        <f t="shared" si="17"/>
        <v>38708.5</v>
      </c>
      <c r="G116" s="25">
        <f t="shared" si="18"/>
        <v>-2.4909800013119821E-2</v>
      </c>
      <c r="K116" s="22">
        <f t="shared" si="20"/>
        <v>-2.4909800013119821E-2</v>
      </c>
      <c r="Q116" s="50">
        <f t="shared" si="16"/>
        <v>40602.901059999997</v>
      </c>
      <c r="R116" s="22">
        <f t="shared" si="19"/>
        <v>6.2049813669362423E-4</v>
      </c>
    </row>
    <row r="117" spans="1:18" s="22" customFormat="1" ht="12.95" customHeight="1">
      <c r="A117" s="4" t="s">
        <v>77</v>
      </c>
      <c r="B117" s="11" t="s">
        <v>49</v>
      </c>
      <c r="C117" s="8">
        <v>55621.401660000003</v>
      </c>
      <c r="D117" s="8">
        <v>4.0000000000000002E-4</v>
      </c>
      <c r="E117" s="22">
        <f t="shared" ref="E117:E148" si="21">(C117-C$7)/C$8</f>
        <v>38708.45080043553</v>
      </c>
      <c r="F117" s="22">
        <f t="shared" si="17"/>
        <v>38708.5</v>
      </c>
      <c r="G117" s="25">
        <f t="shared" si="18"/>
        <v>-2.4309800006449223E-2</v>
      </c>
      <c r="K117" s="22">
        <f t="shared" si="20"/>
        <v>-2.4309800006449223E-2</v>
      </c>
      <c r="Q117" s="50">
        <f t="shared" ref="Q117:Q148" si="22">C117-15018.5</f>
        <v>40602.901660000003</v>
      </c>
      <c r="R117" s="22">
        <f t="shared" si="19"/>
        <v>5.9096637635355862E-4</v>
      </c>
    </row>
    <row r="118" spans="1:18" s="22" customFormat="1" ht="12.95" customHeight="1">
      <c r="A118" s="8" t="s">
        <v>79</v>
      </c>
      <c r="B118" s="11" t="s">
        <v>49</v>
      </c>
      <c r="C118" s="8">
        <v>55623.377899999999</v>
      </c>
      <c r="D118" s="8">
        <v>8.0000000000000004E-4</v>
      </c>
      <c r="E118" s="22">
        <f t="shared" si="21"/>
        <v>38712.450428045791</v>
      </c>
      <c r="F118" s="22">
        <f t="shared" si="17"/>
        <v>38712.5</v>
      </c>
      <c r="G118" s="25">
        <f t="shared" si="18"/>
        <v>-2.4493800003256183E-2</v>
      </c>
      <c r="J118" s="22">
        <f>G118</f>
        <v>-2.4493800003256183E-2</v>
      </c>
      <c r="Q118" s="50">
        <f t="shared" si="22"/>
        <v>40604.877899999999</v>
      </c>
      <c r="R118" s="22">
        <f t="shared" si="19"/>
        <v>5.9994623859951262E-4</v>
      </c>
    </row>
    <row r="119" spans="1:18" s="22" customFormat="1" ht="12.95" customHeight="1">
      <c r="A119" s="4" t="s">
        <v>80</v>
      </c>
      <c r="B119" s="11" t="s">
        <v>45</v>
      </c>
      <c r="C119" s="8">
        <v>55643.384890000001</v>
      </c>
      <c r="D119" s="8">
        <v>4.0000000000000002E-4</v>
      </c>
      <c r="E119" s="22">
        <f t="shared" si="21"/>
        <v>38752.941719388138</v>
      </c>
      <c r="F119" s="22">
        <f t="shared" si="17"/>
        <v>38753</v>
      </c>
      <c r="G119" s="25">
        <f t="shared" si="18"/>
        <v>-2.8796800004784018E-2</v>
      </c>
      <c r="K119" s="22">
        <f t="shared" ref="K119:K129" si="23">G119</f>
        <v>-2.8796800004784018E-2</v>
      </c>
      <c r="Q119" s="50">
        <f t="shared" si="22"/>
        <v>40624.884890000001</v>
      </c>
      <c r="R119" s="22">
        <f t="shared" si="19"/>
        <v>8.2925569051552886E-4</v>
      </c>
    </row>
    <row r="120" spans="1:18" s="22" customFormat="1" ht="12.95" customHeight="1">
      <c r="A120" s="4" t="s">
        <v>80</v>
      </c>
      <c r="B120" s="11" t="s">
        <v>45</v>
      </c>
      <c r="C120" s="8">
        <v>55643.38579</v>
      </c>
      <c r="D120" s="8">
        <v>5.0000000000000001E-4</v>
      </c>
      <c r="E120" s="22">
        <f t="shared" si="21"/>
        <v>38752.94354085964</v>
      </c>
      <c r="F120" s="22">
        <f t="shared" si="17"/>
        <v>38753</v>
      </c>
      <c r="G120" s="25">
        <f t="shared" si="18"/>
        <v>-2.7896800005692057E-2</v>
      </c>
      <c r="K120" s="22">
        <f t="shared" si="23"/>
        <v>-2.7896800005692057E-2</v>
      </c>
      <c r="Q120" s="50">
        <f t="shared" si="22"/>
        <v>40624.88579</v>
      </c>
      <c r="R120" s="22">
        <f t="shared" si="19"/>
        <v>7.7823145055758039E-4</v>
      </c>
    </row>
    <row r="121" spans="1:18" s="22" customFormat="1" ht="12.95" customHeight="1">
      <c r="A121" s="4" t="s">
        <v>80</v>
      </c>
      <c r="B121" s="11" t="s">
        <v>45</v>
      </c>
      <c r="C121" s="8">
        <v>55643.387390000004</v>
      </c>
      <c r="D121" s="8">
        <v>2.0000000000000001E-4</v>
      </c>
      <c r="E121" s="22">
        <f t="shared" si="21"/>
        <v>38752.946779031219</v>
      </c>
      <c r="F121" s="22">
        <f t="shared" si="17"/>
        <v>38753</v>
      </c>
      <c r="G121" s="25">
        <f t="shared" si="18"/>
        <v>-2.6296800002455711E-2</v>
      </c>
      <c r="K121" s="22">
        <f t="shared" si="23"/>
        <v>-2.6296800002455711E-2</v>
      </c>
      <c r="Q121" s="50">
        <f t="shared" si="22"/>
        <v>40624.887390000004</v>
      </c>
      <c r="R121" s="22">
        <f t="shared" si="19"/>
        <v>6.915216903691547E-4</v>
      </c>
    </row>
    <row r="122" spans="1:18" s="22" customFormat="1" ht="12.95" customHeight="1">
      <c r="A122" s="4" t="s">
        <v>80</v>
      </c>
      <c r="B122" s="11" t="s">
        <v>45</v>
      </c>
      <c r="C122" s="8">
        <v>55650.301200000002</v>
      </c>
      <c r="D122" s="8">
        <v>4.0000000000000002E-4</v>
      </c>
      <c r="E122" s="22">
        <f t="shared" si="21"/>
        <v>38766.939343379752</v>
      </c>
      <c r="F122" s="22">
        <f t="shared" si="17"/>
        <v>38767</v>
      </c>
      <c r="G122" s="25">
        <f t="shared" si="18"/>
        <v>-2.9970800002047326E-2</v>
      </c>
      <c r="K122" s="22">
        <f t="shared" si="23"/>
        <v>-2.9970800002047326E-2</v>
      </c>
      <c r="Q122" s="50">
        <f t="shared" si="22"/>
        <v>40631.801200000002</v>
      </c>
      <c r="R122" s="22">
        <f t="shared" si="19"/>
        <v>8.9824885276272007E-4</v>
      </c>
    </row>
    <row r="123" spans="1:18" s="22" customFormat="1" ht="12.95" customHeight="1">
      <c r="A123" s="4" t="s">
        <v>80</v>
      </c>
      <c r="B123" s="11" t="s">
        <v>45</v>
      </c>
      <c r="C123" s="8">
        <v>55650.301399999997</v>
      </c>
      <c r="D123" s="8">
        <v>5.9999999999999995E-4</v>
      </c>
      <c r="E123" s="22">
        <f t="shared" si="21"/>
        <v>38766.939748151191</v>
      </c>
      <c r="F123" s="22">
        <f t="shared" ref="F123:F154" si="24">ROUND(2*E123,0)/2</f>
        <v>38767</v>
      </c>
      <c r="G123" s="25">
        <f t="shared" si="18"/>
        <v>-2.9770800007099751E-2</v>
      </c>
      <c r="K123" s="22">
        <f t="shared" si="23"/>
        <v>-2.9770800007099751E-2</v>
      </c>
      <c r="Q123" s="50">
        <f t="shared" si="22"/>
        <v>40631.801399999997</v>
      </c>
      <c r="R123" s="22">
        <f t="shared" si="19"/>
        <v>8.8630053306273059E-4</v>
      </c>
    </row>
    <row r="124" spans="1:18" s="22" customFormat="1" ht="12.95" customHeight="1">
      <c r="A124" s="4" t="s">
        <v>80</v>
      </c>
      <c r="B124" s="11" t="s">
        <v>45</v>
      </c>
      <c r="C124" s="8">
        <v>55650.3033</v>
      </c>
      <c r="D124" s="8">
        <v>4.0000000000000002E-4</v>
      </c>
      <c r="E124" s="22">
        <f t="shared" si="21"/>
        <v>38766.943593479933</v>
      </c>
      <c r="F124" s="22">
        <f t="shared" si="24"/>
        <v>38767</v>
      </c>
      <c r="G124" s="25">
        <f t="shared" ref="G124:G155" si="25">C124-(C$7+C$8*F124)</f>
        <v>-2.7870800004166085E-2</v>
      </c>
      <c r="K124" s="22">
        <f t="shared" si="23"/>
        <v>-2.7870800004166085E-2</v>
      </c>
      <c r="Q124" s="50">
        <f t="shared" si="22"/>
        <v>40631.8033</v>
      </c>
      <c r="R124" s="22">
        <f t="shared" ref="R124:R155" si="26">+(O124-G124)^2</f>
        <v>7.767814928722243E-4</v>
      </c>
    </row>
    <row r="125" spans="1:18" s="22" customFormat="1" ht="12.95" customHeight="1">
      <c r="A125" s="4" t="s">
        <v>80</v>
      </c>
      <c r="B125" s="11" t="s">
        <v>49</v>
      </c>
      <c r="C125" s="8">
        <v>55916.378620000003</v>
      </c>
      <c r="D125" s="8">
        <v>4.0000000000000002E-4</v>
      </c>
      <c r="E125" s="22">
        <f t="shared" si="21"/>
        <v>39305.442053324587</v>
      </c>
      <c r="F125" s="22">
        <f t="shared" si="24"/>
        <v>39305.5</v>
      </c>
      <c r="G125" s="25">
        <f t="shared" si="25"/>
        <v>-2.8631799999857321E-2</v>
      </c>
      <c r="K125" s="22">
        <f t="shared" si="23"/>
        <v>-2.8631799999857321E-2</v>
      </c>
      <c r="Q125" s="50">
        <f t="shared" si="22"/>
        <v>40897.878620000003</v>
      </c>
      <c r="R125" s="22">
        <f t="shared" si="26"/>
        <v>8.1977997123182974E-4</v>
      </c>
    </row>
    <row r="126" spans="1:18" s="22" customFormat="1" ht="12.95" customHeight="1">
      <c r="A126" s="4" t="s">
        <v>80</v>
      </c>
      <c r="B126" s="11" t="s">
        <v>49</v>
      </c>
      <c r="C126" s="8">
        <v>55916.37902</v>
      </c>
      <c r="D126" s="8">
        <v>2.9999999999999997E-4</v>
      </c>
      <c r="E126" s="22">
        <f t="shared" si="21"/>
        <v>39305.442862867472</v>
      </c>
      <c r="F126" s="22">
        <f t="shared" si="24"/>
        <v>39305.5</v>
      </c>
      <c r="G126" s="25">
        <f t="shared" si="25"/>
        <v>-2.8231800002686214E-2</v>
      </c>
      <c r="K126" s="22">
        <f t="shared" si="23"/>
        <v>-2.8231800002686214E-2</v>
      </c>
      <c r="Q126" s="50">
        <f t="shared" si="22"/>
        <v>40897.87902</v>
      </c>
      <c r="R126" s="22">
        <f t="shared" si="26"/>
        <v>7.9703453139167324E-4</v>
      </c>
    </row>
    <row r="127" spans="1:18" s="22" customFormat="1" ht="12.95" customHeight="1">
      <c r="A127" s="4" t="s">
        <v>80</v>
      </c>
      <c r="B127" s="11" t="s">
        <v>49</v>
      </c>
      <c r="C127" s="8">
        <v>55916.379220000003</v>
      </c>
      <c r="D127" s="8">
        <v>4.0000000000000002E-4</v>
      </c>
      <c r="E127" s="22">
        <f t="shared" si="21"/>
        <v>39305.443267638919</v>
      </c>
      <c r="F127" s="22">
        <f t="shared" si="24"/>
        <v>39305.5</v>
      </c>
      <c r="G127" s="25">
        <f t="shared" si="25"/>
        <v>-2.8031800000462681E-2</v>
      </c>
      <c r="K127" s="22">
        <f t="shared" si="23"/>
        <v>-2.8031800000462681E-2</v>
      </c>
      <c r="Q127" s="50">
        <f t="shared" si="22"/>
        <v>40897.879220000003</v>
      </c>
      <c r="R127" s="22">
        <f t="shared" si="26"/>
        <v>7.8578181126593956E-4</v>
      </c>
    </row>
    <row r="128" spans="1:18" s="22" customFormat="1" ht="12.95" customHeight="1">
      <c r="A128" s="4" t="s">
        <v>80</v>
      </c>
      <c r="B128" s="11" t="s">
        <v>45</v>
      </c>
      <c r="C128" s="8">
        <v>55942.32069</v>
      </c>
      <c r="D128" s="8">
        <v>2.9999999999999997E-4</v>
      </c>
      <c r="E128" s="22">
        <f t="shared" si="21"/>
        <v>39357.945099229713</v>
      </c>
      <c r="F128" s="22">
        <f t="shared" si="24"/>
        <v>39358</v>
      </c>
      <c r="G128" s="25">
        <f t="shared" si="25"/>
        <v>-2.7126799999678042E-2</v>
      </c>
      <c r="K128" s="22">
        <f t="shared" si="23"/>
        <v>-2.7126799999678042E-2</v>
      </c>
      <c r="O128" s="22">
        <f t="shared" ref="O128:O161" ca="1" si="27">+C$11+C$12*F128</f>
        <v>-3.9087961827916684E-2</v>
      </c>
      <c r="Q128" s="50">
        <f t="shared" si="22"/>
        <v>40923.82069</v>
      </c>
      <c r="R128" s="22">
        <f t="shared" ca="1" si="26"/>
        <v>1.4306939228131318E-4</v>
      </c>
    </row>
    <row r="129" spans="1:18" s="22" customFormat="1" ht="12.95" customHeight="1">
      <c r="A129" s="4" t="s">
        <v>80</v>
      </c>
      <c r="B129" s="11" t="s">
        <v>49</v>
      </c>
      <c r="C129" s="8">
        <v>55956.400119999998</v>
      </c>
      <c r="D129" s="8">
        <v>2.0000000000000001E-4</v>
      </c>
      <c r="E129" s="22">
        <f t="shared" si="21"/>
        <v>39386.439855415629</v>
      </c>
      <c r="F129" s="22">
        <f t="shared" si="24"/>
        <v>39386.5</v>
      </c>
      <c r="G129" s="25">
        <f t="shared" si="25"/>
        <v>-2.9717800010985229E-2</v>
      </c>
      <c r="K129" s="22">
        <f t="shared" si="23"/>
        <v>-2.9717800010985229E-2</v>
      </c>
      <c r="O129" s="22">
        <f t="shared" ca="1" si="27"/>
        <v>-3.9154342902455147E-2</v>
      </c>
      <c r="Q129" s="50">
        <f t="shared" si="22"/>
        <v>40937.900119999998</v>
      </c>
      <c r="R129" s="22">
        <f t="shared" ca="1" si="26"/>
        <v>8.9048341742551445E-5</v>
      </c>
    </row>
    <row r="130" spans="1:18" s="22" customFormat="1" ht="12.95" customHeight="1">
      <c r="A130" s="4" t="s">
        <v>81</v>
      </c>
      <c r="B130" s="11" t="s">
        <v>45</v>
      </c>
      <c r="C130" s="8">
        <v>56001.366199999997</v>
      </c>
      <c r="D130" s="8">
        <v>4.0000000000000002E-4</v>
      </c>
      <c r="E130" s="22">
        <f t="shared" si="21"/>
        <v>39477.444781484119</v>
      </c>
      <c r="F130" s="22">
        <f t="shared" si="24"/>
        <v>39477.5</v>
      </c>
      <c r="G130" s="25">
        <f t="shared" si="25"/>
        <v>-2.728380000917241E-2</v>
      </c>
      <c r="J130" s="22">
        <f>G130</f>
        <v>-2.728380000917241E-2</v>
      </c>
      <c r="O130" s="22">
        <f t="shared" ca="1" si="27"/>
        <v>-3.93662965088762E-2</v>
      </c>
      <c r="Q130" s="50">
        <f t="shared" si="22"/>
        <v>40982.866199999997</v>
      </c>
      <c r="R130" s="22">
        <f t="shared" ca="1" si="26"/>
        <v>1.4598672166535434E-4</v>
      </c>
    </row>
    <row r="131" spans="1:18" s="22" customFormat="1" ht="12.95" customHeight="1">
      <c r="A131" s="4" t="s">
        <v>80</v>
      </c>
      <c r="B131" s="11" t="s">
        <v>49</v>
      </c>
      <c r="C131" s="8">
        <v>56247.422550000003</v>
      </c>
      <c r="D131" s="8">
        <v>5.0000000000000001E-4</v>
      </c>
      <c r="E131" s="22">
        <f t="shared" si="21"/>
        <v>39975.427704176829</v>
      </c>
      <c r="F131" s="22">
        <f t="shared" si="24"/>
        <v>39975.5</v>
      </c>
      <c r="G131" s="25">
        <f t="shared" si="25"/>
        <v>-3.5721799999009818E-2</v>
      </c>
      <c r="K131" s="22">
        <f>G131</f>
        <v>-3.5721799999009818E-2</v>
      </c>
      <c r="O131" s="22">
        <f t="shared" ca="1" si="27"/>
        <v>-4.052621844291672E-2</v>
      </c>
      <c r="Q131" s="50">
        <f t="shared" si="22"/>
        <v>41228.922550000003</v>
      </c>
      <c r="R131" s="22">
        <f t="shared" ca="1" si="26"/>
        <v>2.3082436584152819E-5</v>
      </c>
    </row>
    <row r="132" spans="1:18" s="22" customFormat="1" ht="12.95" customHeight="1">
      <c r="A132" s="4" t="s">
        <v>80</v>
      </c>
      <c r="B132" s="11" t="s">
        <v>49</v>
      </c>
      <c r="C132" s="8">
        <v>56247.424339999998</v>
      </c>
      <c r="D132" s="8">
        <v>2.9999999999999997E-4</v>
      </c>
      <c r="E132" s="22">
        <f t="shared" si="21"/>
        <v>39975.431326881262</v>
      </c>
      <c r="F132" s="22">
        <f t="shared" si="24"/>
        <v>39975.5</v>
      </c>
      <c r="G132" s="25">
        <f t="shared" si="25"/>
        <v>-3.3931800004211254E-2</v>
      </c>
      <c r="K132" s="22">
        <f>G132</f>
        <v>-3.3931800004211254E-2</v>
      </c>
      <c r="O132" s="22">
        <f t="shared" ca="1" si="27"/>
        <v>-4.052621844291672E-2</v>
      </c>
      <c r="Q132" s="50">
        <f t="shared" si="22"/>
        <v>41228.924339999998</v>
      </c>
      <c r="R132" s="22">
        <f t="shared" ca="1" si="26"/>
        <v>4.348635454473863E-5</v>
      </c>
    </row>
    <row r="133" spans="1:18" s="22" customFormat="1" ht="12.95" customHeight="1">
      <c r="A133" s="4" t="s">
        <v>80</v>
      </c>
      <c r="B133" s="11" t="s">
        <v>49</v>
      </c>
      <c r="C133" s="8">
        <v>56247.425219999997</v>
      </c>
      <c r="D133" s="8">
        <v>5.0000000000000001E-4</v>
      </c>
      <c r="E133" s="22">
        <f t="shared" si="21"/>
        <v>39975.433107875622</v>
      </c>
      <c r="F133" s="22">
        <f t="shared" si="24"/>
        <v>39975.5</v>
      </c>
      <c r="G133" s="25">
        <f t="shared" si="25"/>
        <v>-3.3051800004614051E-2</v>
      </c>
      <c r="K133" s="22">
        <f>G133</f>
        <v>-3.3051800004614051E-2</v>
      </c>
      <c r="O133" s="22">
        <f t="shared" ca="1" si="27"/>
        <v>-4.052621844291672E-2</v>
      </c>
      <c r="Q133" s="50">
        <f t="shared" si="22"/>
        <v>41228.925219999997</v>
      </c>
      <c r="R133" s="22">
        <f t="shared" ca="1" si="26"/>
        <v>5.5866930990838902E-5</v>
      </c>
    </row>
    <row r="134" spans="1:18" s="22" customFormat="1" ht="12.95" customHeight="1">
      <c r="A134" s="8" t="s">
        <v>82</v>
      </c>
      <c r="B134" s="11" t="s">
        <v>49</v>
      </c>
      <c r="C134" s="8">
        <v>56334.388500000001</v>
      </c>
      <c r="D134" s="8">
        <v>3.0000000000000001E-3</v>
      </c>
      <c r="E134" s="22">
        <f t="shared" si="21"/>
        <v>40151.434370762538</v>
      </c>
      <c r="F134" s="22">
        <f t="shared" si="24"/>
        <v>40151.5</v>
      </c>
      <c r="G134" s="25">
        <f t="shared" si="25"/>
        <v>-3.2427800004370511E-2</v>
      </c>
      <c r="J134" s="22">
        <f>G134</f>
        <v>-3.2427800004370511E-2</v>
      </c>
      <c r="O134" s="22">
        <f t="shared" ca="1" si="27"/>
        <v>-4.0936150692698098E-2</v>
      </c>
      <c r="Q134" s="50">
        <f t="shared" si="22"/>
        <v>41315.888500000001</v>
      </c>
      <c r="R134" s="22">
        <f t="shared" ca="1" si="26"/>
        <v>7.2392031435564527E-5</v>
      </c>
    </row>
    <row r="135" spans="1:18" s="22" customFormat="1" ht="12.95" customHeight="1">
      <c r="A135" s="8" t="s">
        <v>82</v>
      </c>
      <c r="B135" s="11" t="s">
        <v>49</v>
      </c>
      <c r="C135" s="8">
        <v>56355.385900000001</v>
      </c>
      <c r="D135" s="8">
        <v>5.0000000000000001E-4</v>
      </c>
      <c r="E135" s="22">
        <f t="shared" si="21"/>
        <v>40193.930110543071</v>
      </c>
      <c r="F135" s="22">
        <f t="shared" si="24"/>
        <v>40194</v>
      </c>
      <c r="G135" s="25">
        <f t="shared" si="25"/>
        <v>-3.4532800003944431E-2</v>
      </c>
      <c r="J135" s="22">
        <f>G135</f>
        <v>-3.4532800003944431E-2</v>
      </c>
      <c r="O135" s="22">
        <f t="shared" ca="1" si="27"/>
        <v>-4.103514001437826E-2</v>
      </c>
      <c r="Q135" s="50">
        <f t="shared" si="22"/>
        <v>41336.885900000001</v>
      </c>
      <c r="R135" s="22">
        <f t="shared" ca="1" si="26"/>
        <v>4.2280425611288619E-5</v>
      </c>
    </row>
    <row r="136" spans="1:18" s="22" customFormat="1" ht="12.95" customHeight="1">
      <c r="A136" s="8" t="s">
        <v>84</v>
      </c>
      <c r="B136" s="11" t="s">
        <v>45</v>
      </c>
      <c r="C136" s="67">
        <v>56597.491119999999</v>
      </c>
      <c r="D136" s="8">
        <v>1.1000000000000001E-3</v>
      </c>
      <c r="E136" s="22">
        <f t="shared" si="21"/>
        <v>40683.916510222487</v>
      </c>
      <c r="F136" s="22">
        <f t="shared" si="24"/>
        <v>40684</v>
      </c>
      <c r="G136" s="25">
        <f t="shared" si="25"/>
        <v>-4.1252800008805934E-2</v>
      </c>
      <c r="K136" s="22">
        <f t="shared" ref="K136:K142" si="28">G136</f>
        <v>-4.1252800008805934E-2</v>
      </c>
      <c r="O136" s="22">
        <f t="shared" ca="1" si="27"/>
        <v>-4.2176428664337809E-2</v>
      </c>
      <c r="Q136" s="50">
        <f t="shared" si="22"/>
        <v>41578.991119999999</v>
      </c>
      <c r="R136" s="22">
        <f t="shared" ca="1" si="26"/>
        <v>8.5308989331961825E-7</v>
      </c>
    </row>
    <row r="137" spans="1:18" s="22" customFormat="1" ht="12.95" customHeight="1">
      <c r="A137" s="8" t="s">
        <v>84</v>
      </c>
      <c r="B137" s="11" t="s">
        <v>45</v>
      </c>
      <c r="C137" s="67">
        <v>56602.435590000001</v>
      </c>
      <c r="D137" s="8">
        <v>2.0000000000000001E-4</v>
      </c>
      <c r="E137" s="22">
        <f t="shared" si="21"/>
        <v>40693.923411575648</v>
      </c>
      <c r="F137" s="22">
        <f t="shared" si="24"/>
        <v>40694</v>
      </c>
      <c r="G137" s="25">
        <f t="shared" si="25"/>
        <v>-3.784280000400031E-2</v>
      </c>
      <c r="K137" s="22">
        <f t="shared" si="28"/>
        <v>-3.784280000400031E-2</v>
      </c>
      <c r="O137" s="22">
        <f t="shared" ca="1" si="27"/>
        <v>-4.2199720269439023E-2</v>
      </c>
      <c r="Q137" s="50">
        <f t="shared" si="22"/>
        <v>41583.935590000001</v>
      </c>
      <c r="R137" s="22">
        <f t="shared" ca="1" si="26"/>
        <v>1.8982754199390544E-5</v>
      </c>
    </row>
    <row r="138" spans="1:18" s="22" customFormat="1" ht="12.95" customHeight="1">
      <c r="A138" s="8" t="s">
        <v>84</v>
      </c>
      <c r="B138" s="11" t="s">
        <v>45</v>
      </c>
      <c r="C138" s="67">
        <v>56692.361720000001</v>
      </c>
      <c r="D138" s="8">
        <v>2.0000000000000001E-4</v>
      </c>
      <c r="E138" s="22">
        <f t="shared" si="21"/>
        <v>40875.921059853543</v>
      </c>
      <c r="F138" s="22">
        <f t="shared" si="24"/>
        <v>40876</v>
      </c>
      <c r="G138" s="25">
        <f t="shared" si="25"/>
        <v>-3.9004800004477147E-2</v>
      </c>
      <c r="K138" s="22">
        <f t="shared" si="28"/>
        <v>-3.9004800004477147E-2</v>
      </c>
      <c r="O138" s="22">
        <f t="shared" ca="1" si="27"/>
        <v>-4.2623627482281143E-2</v>
      </c>
      <c r="Q138" s="50">
        <f t="shared" si="22"/>
        <v>41673.861720000001</v>
      </c>
      <c r="R138" s="22">
        <f t="shared" ca="1" si="26"/>
        <v>1.309591231410923E-5</v>
      </c>
    </row>
    <row r="139" spans="1:18" s="22" customFormat="1" ht="12.95" customHeight="1">
      <c r="A139" s="8" t="s">
        <v>84</v>
      </c>
      <c r="B139" s="11" t="s">
        <v>45</v>
      </c>
      <c r="C139" s="67">
        <v>56692.362079999999</v>
      </c>
      <c r="D139" s="8">
        <v>2.0000000000000001E-4</v>
      </c>
      <c r="E139" s="22">
        <f t="shared" si="21"/>
        <v>40875.921788442145</v>
      </c>
      <c r="F139" s="22">
        <f t="shared" si="24"/>
        <v>40876</v>
      </c>
      <c r="G139" s="25">
        <f t="shared" si="25"/>
        <v>-3.8644800006295554E-2</v>
      </c>
      <c r="K139" s="22">
        <f t="shared" si="28"/>
        <v>-3.8644800006295554E-2</v>
      </c>
      <c r="O139" s="22">
        <f t="shared" ca="1" si="27"/>
        <v>-4.2623627482281143E-2</v>
      </c>
      <c r="Q139" s="50">
        <f t="shared" si="22"/>
        <v>41673.862079999999</v>
      </c>
      <c r="R139" s="22">
        <f t="shared" ca="1" si="26"/>
        <v>1.583106808365785E-5</v>
      </c>
    </row>
    <row r="140" spans="1:18" s="22" customFormat="1" ht="12.95" customHeight="1">
      <c r="A140" s="8" t="s">
        <v>84</v>
      </c>
      <c r="B140" s="11" t="s">
        <v>45</v>
      </c>
      <c r="C140" s="67">
        <v>56693.347710000002</v>
      </c>
      <c r="D140" s="8">
        <v>4.0000000000000002E-4</v>
      </c>
      <c r="E140" s="22">
        <f t="shared" si="21"/>
        <v>40877.916562842787</v>
      </c>
      <c r="F140" s="22">
        <f t="shared" si="24"/>
        <v>40878</v>
      </c>
      <c r="G140" s="25">
        <f t="shared" si="25"/>
        <v>-4.1226800007279962E-2</v>
      </c>
      <c r="K140" s="22">
        <f t="shared" si="28"/>
        <v>-4.1226800007279962E-2</v>
      </c>
      <c r="O140" s="22">
        <f t="shared" ca="1" si="27"/>
        <v>-4.2628285803301386E-2</v>
      </c>
      <c r="Q140" s="50">
        <f t="shared" si="22"/>
        <v>41674.847710000002</v>
      </c>
      <c r="R140" s="22">
        <f t="shared" ca="1" si="26"/>
        <v>1.9641624364498027E-6</v>
      </c>
    </row>
    <row r="141" spans="1:18" s="22" customFormat="1" ht="12.95" customHeight="1">
      <c r="A141" s="8" t="s">
        <v>84</v>
      </c>
      <c r="B141" s="11" t="s">
        <v>45</v>
      </c>
      <c r="C141" s="67">
        <v>56693.348639999997</v>
      </c>
      <c r="D141" s="8">
        <v>2.0000000000000001E-4</v>
      </c>
      <c r="E141" s="22">
        <f t="shared" si="21"/>
        <v>40877.918445029994</v>
      </c>
      <c r="F141" s="22">
        <f t="shared" si="24"/>
        <v>40878</v>
      </c>
      <c r="G141" s="25">
        <f t="shared" si="25"/>
        <v>-4.0296800012583844E-2</v>
      </c>
      <c r="K141" s="22">
        <f t="shared" si="28"/>
        <v>-4.0296800012583844E-2</v>
      </c>
      <c r="O141" s="22">
        <f t="shared" ca="1" si="27"/>
        <v>-4.2628285803301386E-2</v>
      </c>
      <c r="Q141" s="50">
        <f t="shared" si="22"/>
        <v>41674.848639999997</v>
      </c>
      <c r="R141" s="22">
        <f t="shared" ca="1" si="26"/>
        <v>5.4358259923177982E-6</v>
      </c>
    </row>
    <row r="142" spans="1:18" s="22" customFormat="1" ht="12.95" customHeight="1">
      <c r="A142" s="8" t="s">
        <v>84</v>
      </c>
      <c r="B142" s="11" t="s">
        <v>49</v>
      </c>
      <c r="C142" s="67">
        <v>56712.370770000001</v>
      </c>
      <c r="D142" s="8">
        <v>2.0000000000000001E-4</v>
      </c>
      <c r="E142" s="22">
        <f t="shared" si="21"/>
        <v>40916.41652034178</v>
      </c>
      <c r="F142" s="22">
        <f t="shared" si="24"/>
        <v>40916.5</v>
      </c>
      <c r="G142" s="25">
        <f t="shared" si="25"/>
        <v>-4.1247799999837298E-2</v>
      </c>
      <c r="K142" s="22">
        <f t="shared" si="28"/>
        <v>-4.1247799999837298E-2</v>
      </c>
      <c r="O142" s="22">
        <f t="shared" ca="1" si="27"/>
        <v>-4.2717958482941062E-2</v>
      </c>
      <c r="Q142" s="50">
        <f t="shared" si="22"/>
        <v>41693.870770000001</v>
      </c>
      <c r="R142" s="22">
        <f t="shared" ca="1" si="26"/>
        <v>2.1613659654419617E-6</v>
      </c>
    </row>
    <row r="143" spans="1:18" s="22" customFormat="1" ht="12.95" customHeight="1">
      <c r="A143" s="52" t="s">
        <v>83</v>
      </c>
      <c r="B143" s="9" t="s">
        <v>49</v>
      </c>
      <c r="C143" s="52">
        <v>56713.359199999999</v>
      </c>
      <c r="D143" s="52">
        <v>1.9E-3</v>
      </c>
      <c r="E143" s="22">
        <f t="shared" si="21"/>
        <v>40918.416961542651</v>
      </c>
      <c r="F143" s="22">
        <f t="shared" si="24"/>
        <v>40918.5</v>
      </c>
      <c r="G143" s="25">
        <f t="shared" si="25"/>
        <v>-4.1029800006072037E-2</v>
      </c>
      <c r="J143" s="22">
        <f>G143</f>
        <v>-4.1029800006072037E-2</v>
      </c>
      <c r="O143" s="22">
        <f t="shared" ca="1" si="27"/>
        <v>-4.2722616803961305E-2</v>
      </c>
      <c r="Q143" s="50">
        <f t="shared" si="22"/>
        <v>41694.859199999999</v>
      </c>
      <c r="R143" s="22">
        <f t="shared" ca="1" si="26"/>
        <v>2.8656287112160758E-6</v>
      </c>
    </row>
    <row r="144" spans="1:18" s="22" customFormat="1" ht="12.95" customHeight="1">
      <c r="A144" s="52" t="s">
        <v>83</v>
      </c>
      <c r="B144" s="9" t="s">
        <v>49</v>
      </c>
      <c r="C144" s="52">
        <v>56734.359400000001</v>
      </c>
      <c r="D144" s="52">
        <v>2E-3</v>
      </c>
      <c r="E144" s="22">
        <f t="shared" si="21"/>
        <v>40960.918368123428</v>
      </c>
      <c r="F144" s="22">
        <f t="shared" si="24"/>
        <v>40961</v>
      </c>
      <c r="G144" s="25">
        <f t="shared" si="25"/>
        <v>-4.033480000362033E-2</v>
      </c>
      <c r="J144" s="22">
        <f>G144</f>
        <v>-4.033480000362033E-2</v>
      </c>
      <c r="O144" s="22">
        <f t="shared" ca="1" si="27"/>
        <v>-4.2821606125641468E-2</v>
      </c>
      <c r="Q144" s="50">
        <f t="shared" si="22"/>
        <v>41715.859400000001</v>
      </c>
      <c r="R144" s="22">
        <f t="shared" ca="1" si="26"/>
        <v>6.184204688521808E-6</v>
      </c>
    </row>
    <row r="145" spans="1:18" s="22" customFormat="1" ht="12.95" customHeight="1">
      <c r="A145" s="54" t="s">
        <v>87</v>
      </c>
      <c r="B145" s="55"/>
      <c r="C145" s="54">
        <v>57089.366600000001</v>
      </c>
      <c r="D145" s="54">
        <v>1.4E-3</v>
      </c>
      <c r="E145" s="56">
        <f t="shared" si="21"/>
        <v>41679.40225619603</v>
      </c>
      <c r="F145" s="22">
        <f t="shared" si="24"/>
        <v>41679.5</v>
      </c>
      <c r="G145" s="25">
        <f t="shared" si="25"/>
        <v>-4.8295799999323208E-2</v>
      </c>
      <c r="J145" s="22">
        <f>G145</f>
        <v>-4.8295799999323208E-2</v>
      </c>
      <c r="O145" s="22">
        <f t="shared" ca="1" si="27"/>
        <v>-4.4495107952163784E-2</v>
      </c>
      <c r="Q145" s="50">
        <f t="shared" si="22"/>
        <v>42070.866600000001</v>
      </c>
      <c r="R145" s="22">
        <f t="shared" ca="1" si="26"/>
        <v>1.4445260037340889E-5</v>
      </c>
    </row>
    <row r="146" spans="1:18" s="22" customFormat="1" ht="12.95" customHeight="1">
      <c r="A146" s="29" t="s">
        <v>86</v>
      </c>
      <c r="B146" s="55"/>
      <c r="C146" s="54">
        <v>57372.734351096988</v>
      </c>
      <c r="D146" s="54">
        <v>5.0000000000000001E-4</v>
      </c>
      <c r="E146" s="56">
        <f t="shared" si="21"/>
        <v>42252.898127723573</v>
      </c>
      <c r="F146" s="22">
        <f t="shared" si="24"/>
        <v>42253</v>
      </c>
      <c r="G146" s="25">
        <f t="shared" si="25"/>
        <v>-5.0335703017481137E-2</v>
      </c>
      <c r="K146" s="22">
        <f t="shared" ref="K146:K161" si="29">G146</f>
        <v>-5.0335703017481137E-2</v>
      </c>
      <c r="O146" s="22">
        <f t="shared" ca="1" si="27"/>
        <v>-4.5830881504718479E-2</v>
      </c>
      <c r="Q146" s="50">
        <f t="shared" si="22"/>
        <v>42354.234351096988</v>
      </c>
      <c r="R146" s="22">
        <f t="shared" ca="1" si="26"/>
        <v>2.0293416861849242E-5</v>
      </c>
    </row>
    <row r="147" spans="1:18" s="22" customFormat="1" ht="12.95" customHeight="1">
      <c r="A147" s="57" t="s">
        <v>5</v>
      </c>
      <c r="B147" s="58" t="s">
        <v>49</v>
      </c>
      <c r="C147" s="68">
        <v>57383.361100000002</v>
      </c>
      <c r="D147" s="76">
        <v>3.5000000000000001E-3</v>
      </c>
      <c r="E147" s="56">
        <f t="shared" si="21"/>
        <v>42274.405150311868</v>
      </c>
      <c r="F147" s="22">
        <f t="shared" si="24"/>
        <v>42274.5</v>
      </c>
      <c r="G147" s="25">
        <f t="shared" si="25"/>
        <v>-4.6865800002706237E-2</v>
      </c>
      <c r="K147" s="22">
        <f t="shared" si="29"/>
        <v>-4.6865800002706237E-2</v>
      </c>
      <c r="O147" s="22">
        <f t="shared" ca="1" si="27"/>
        <v>-4.5880958455686086E-2</v>
      </c>
      <c r="Q147" s="50">
        <f t="shared" si="22"/>
        <v>42364.861100000002</v>
      </c>
      <c r="R147" s="22">
        <f t="shared" ca="1" si="26"/>
        <v>9.6991287273704542E-7</v>
      </c>
    </row>
    <row r="148" spans="1:18" s="22" customFormat="1" ht="12.95" customHeight="1">
      <c r="A148" s="57" t="s">
        <v>5</v>
      </c>
      <c r="B148" s="58" t="s">
        <v>49</v>
      </c>
      <c r="C148" s="68">
        <v>57383.605499999998</v>
      </c>
      <c r="D148" s="76">
        <v>2.2000000000000001E-3</v>
      </c>
      <c r="E148" s="56">
        <f t="shared" si="21"/>
        <v>42274.899781018634</v>
      </c>
      <c r="F148" s="22">
        <f t="shared" si="24"/>
        <v>42275</v>
      </c>
      <c r="G148" s="25">
        <f t="shared" si="25"/>
        <v>-4.9518800005898811E-2</v>
      </c>
      <c r="K148" s="22">
        <f t="shared" si="29"/>
        <v>-4.9518800005898811E-2</v>
      </c>
      <c r="O148" s="22">
        <f t="shared" ca="1" si="27"/>
        <v>-4.588212303594115E-2</v>
      </c>
      <c r="Q148" s="50">
        <f t="shared" si="22"/>
        <v>42365.105499999998</v>
      </c>
      <c r="R148" s="22">
        <f t="shared" ca="1" si="26"/>
        <v>1.3225419383820436E-5</v>
      </c>
    </row>
    <row r="149" spans="1:18" s="22" customFormat="1" ht="12.95" customHeight="1">
      <c r="A149" s="59" t="s">
        <v>1</v>
      </c>
      <c r="B149" s="60" t="s">
        <v>45</v>
      </c>
      <c r="C149" s="59">
        <v>57732.925999999999</v>
      </c>
      <c r="D149" s="59" t="s">
        <v>103</v>
      </c>
      <c r="E149" s="56">
        <f t="shared" ref="E149:E161" si="30">(C149-C$7)/C$8</f>
        <v>42981.874600186995</v>
      </c>
      <c r="F149" s="22">
        <f t="shared" si="24"/>
        <v>42982</v>
      </c>
      <c r="G149" s="25">
        <f t="shared" si="25"/>
        <v>-6.1960800005181227E-2</v>
      </c>
      <c r="K149" s="22">
        <f t="shared" si="29"/>
        <v>-6.1960800005181227E-2</v>
      </c>
      <c r="O149" s="22">
        <f t="shared" ca="1" si="27"/>
        <v>-4.752883951659706E-2</v>
      </c>
      <c r="Q149" s="50">
        <f t="shared" ref="Q149:Q161" si="31">C149-15018.5</f>
        <v>42714.425999999999</v>
      </c>
      <c r="R149" s="22">
        <f t="shared" ca="1" si="26"/>
        <v>2.0828148354405454E-4</v>
      </c>
    </row>
    <row r="150" spans="1:18" s="22" customFormat="1" ht="12.95" customHeight="1">
      <c r="A150" s="59" t="s">
        <v>1</v>
      </c>
      <c r="B150" s="60" t="s">
        <v>49</v>
      </c>
      <c r="C150" s="59">
        <v>57733.174400000004</v>
      </c>
      <c r="D150" s="59" t="s">
        <v>103</v>
      </c>
      <c r="E150" s="56">
        <f t="shared" si="30"/>
        <v>42982.37732632269</v>
      </c>
      <c r="F150" s="22">
        <f t="shared" si="24"/>
        <v>42982.5</v>
      </c>
      <c r="G150" s="25">
        <f t="shared" si="25"/>
        <v>-6.0613800000282936E-2</v>
      </c>
      <c r="K150" s="22">
        <f t="shared" si="29"/>
        <v>-6.0613800000282936E-2</v>
      </c>
      <c r="O150" s="22">
        <f t="shared" ca="1" si="27"/>
        <v>-4.7530004096852124E-2</v>
      </c>
      <c r="Q150" s="50">
        <f t="shared" si="31"/>
        <v>42714.674400000004</v>
      </c>
      <c r="R150" s="22">
        <f t="shared" ca="1" si="26"/>
        <v>1.7118571524263288E-4</v>
      </c>
    </row>
    <row r="151" spans="1:18" s="22" customFormat="1" ht="12.95" customHeight="1">
      <c r="A151" s="61" t="s">
        <v>108</v>
      </c>
      <c r="B151" s="62" t="s">
        <v>49</v>
      </c>
      <c r="C151" s="69">
        <v>57762.327209999785</v>
      </c>
      <c r="D151" s="69">
        <v>2.0000000000000001E-4</v>
      </c>
      <c r="E151" s="56">
        <f t="shared" si="30"/>
        <v>43041.378451586868</v>
      </c>
      <c r="F151" s="22">
        <f t="shared" si="24"/>
        <v>43041.5</v>
      </c>
      <c r="G151" s="25">
        <f t="shared" si="25"/>
        <v>-6.0057800219510682E-2</v>
      </c>
      <c r="K151" s="22">
        <f t="shared" si="29"/>
        <v>-6.0057800219510682E-2</v>
      </c>
      <c r="O151" s="22">
        <f t="shared" ca="1" si="27"/>
        <v>-4.7667424566949293E-2</v>
      </c>
      <c r="Q151" s="50">
        <f t="shared" si="31"/>
        <v>42743.827209999785</v>
      </c>
      <c r="R151" s="22">
        <f t="shared" ca="1" si="26"/>
        <v>1.5352140881158606E-4</v>
      </c>
    </row>
    <row r="152" spans="1:18" s="22" customFormat="1" ht="12.95" customHeight="1">
      <c r="A152" s="29" t="s">
        <v>90</v>
      </c>
      <c r="B152" s="55"/>
      <c r="C152" s="54">
        <v>57798.640500000001</v>
      </c>
      <c r="D152" s="54">
        <v>2.9999999999999997E-4</v>
      </c>
      <c r="E152" s="56">
        <f t="shared" si="30"/>
        <v>43114.871366063147</v>
      </c>
      <c r="F152" s="22">
        <f t="shared" si="24"/>
        <v>43115</v>
      </c>
      <c r="G152" s="25">
        <f t="shared" si="25"/>
        <v>-6.3558800007740501E-2</v>
      </c>
      <c r="K152" s="22">
        <f t="shared" si="29"/>
        <v>-6.3558800007740501E-2</v>
      </c>
      <c r="O152" s="22">
        <f t="shared" ca="1" si="27"/>
        <v>-4.7838617864443225E-2</v>
      </c>
      <c r="Q152" s="50">
        <f t="shared" si="31"/>
        <v>42780.140500000001</v>
      </c>
      <c r="R152" s="22">
        <f t="shared" ca="1" si="26"/>
        <v>2.4712412661844255E-4</v>
      </c>
    </row>
    <row r="153" spans="1:18" s="22" customFormat="1" ht="12.95" customHeight="1">
      <c r="A153" s="61" t="s">
        <v>108</v>
      </c>
      <c r="B153" s="62" t="s">
        <v>45</v>
      </c>
      <c r="C153" s="69">
        <v>57828.289880000055</v>
      </c>
      <c r="D153" s="69">
        <v>8.0000000000000004E-4</v>
      </c>
      <c r="E153" s="56">
        <f t="shared" si="30"/>
        <v>43174.877478112088</v>
      </c>
      <c r="F153" s="22">
        <f t="shared" si="24"/>
        <v>43175</v>
      </c>
      <c r="G153" s="25">
        <f t="shared" si="25"/>
        <v>-6.0538799953064881E-2</v>
      </c>
      <c r="K153" s="22">
        <f t="shared" si="29"/>
        <v>-6.0538799953064881E-2</v>
      </c>
      <c r="O153" s="22">
        <f t="shared" ca="1" si="27"/>
        <v>-4.7978367495050508E-2</v>
      </c>
      <c r="Q153" s="50">
        <f t="shared" si="31"/>
        <v>42809.789880000055</v>
      </c>
      <c r="R153" s="22">
        <f t="shared" ca="1" si="26"/>
        <v>1.5776446353234097E-4</v>
      </c>
    </row>
    <row r="154" spans="1:18" s="22" customFormat="1" ht="12.95" customHeight="1">
      <c r="A154" s="29" t="s">
        <v>104</v>
      </c>
      <c r="B154" s="55"/>
      <c r="C154" s="54">
        <v>58396.001600000003</v>
      </c>
      <c r="D154" s="54">
        <v>2.9999999999999997E-4</v>
      </c>
      <c r="E154" s="56">
        <f t="shared" si="30"/>
        <v>44323.844946630881</v>
      </c>
      <c r="F154" s="22">
        <f t="shared" si="24"/>
        <v>44324</v>
      </c>
      <c r="G154" s="25">
        <f t="shared" si="25"/>
        <v>-7.6612800003204029E-2</v>
      </c>
      <c r="K154" s="22">
        <f t="shared" si="29"/>
        <v>-7.6612800003204029E-2</v>
      </c>
      <c r="O154" s="22">
        <f t="shared" ca="1" si="27"/>
        <v>-5.0654572921180141E-2</v>
      </c>
      <c r="Q154" s="50">
        <f t="shared" si="31"/>
        <v>43377.501600000003</v>
      </c>
      <c r="R154" s="22">
        <f t="shared" ca="1" si="26"/>
        <v>6.7382955324191845E-4</v>
      </c>
    </row>
    <row r="155" spans="1:18" s="22" customFormat="1" ht="12.95" customHeight="1">
      <c r="A155" s="19" t="s">
        <v>109</v>
      </c>
      <c r="B155" s="20" t="s">
        <v>49</v>
      </c>
      <c r="C155" s="70">
        <v>58396.001600000003</v>
      </c>
      <c r="D155" s="71">
        <v>2.9999999999999997E-4</v>
      </c>
      <c r="E155" s="56">
        <f t="shared" si="30"/>
        <v>44323.844946630881</v>
      </c>
      <c r="F155" s="22">
        <f t="shared" ref="F155:F161" si="32">ROUND(2*E155,0)/2</f>
        <v>44324</v>
      </c>
      <c r="G155" s="25">
        <f t="shared" si="25"/>
        <v>-7.6612800003204029E-2</v>
      </c>
      <c r="K155" s="22">
        <f t="shared" si="29"/>
        <v>-7.6612800003204029E-2</v>
      </c>
      <c r="O155" s="22">
        <f t="shared" ca="1" si="27"/>
        <v>-5.0654572921180141E-2</v>
      </c>
      <c r="Q155" s="50">
        <f t="shared" si="31"/>
        <v>43377.501600000003</v>
      </c>
      <c r="R155" s="22">
        <f t="shared" ca="1" si="26"/>
        <v>6.7382955324191845E-4</v>
      </c>
    </row>
    <row r="156" spans="1:18" s="22" customFormat="1" ht="12.95" customHeight="1">
      <c r="A156" s="59" t="s">
        <v>0</v>
      </c>
      <c r="B156" s="60" t="s">
        <v>49</v>
      </c>
      <c r="C156" s="59">
        <v>58461.468999999997</v>
      </c>
      <c r="D156" s="59">
        <v>1E-4</v>
      </c>
      <c r="E156" s="56">
        <f t="shared" si="30"/>
        <v>44456.341617385726</v>
      </c>
      <c r="F156" s="22">
        <f t="shared" si="32"/>
        <v>44456.5</v>
      </c>
      <c r="G156" s="25">
        <f t="shared" ref="G156:G161" si="33">C156-(C$7+C$8*F156)</f>
        <v>-7.8257800007122569E-2</v>
      </c>
      <c r="K156" s="22">
        <f t="shared" si="29"/>
        <v>-7.8257800007122569E-2</v>
      </c>
      <c r="O156" s="22">
        <f t="shared" ca="1" si="27"/>
        <v>-5.0963186688771242E-2</v>
      </c>
      <c r="Q156" s="50">
        <f t="shared" si="31"/>
        <v>43442.968999999997</v>
      </c>
      <c r="R156" s="22">
        <f t="shared" ref="R156:R161" ca="1" si="34">+(O156-G156)^2</f>
        <v>7.4499591619832167E-4</v>
      </c>
    </row>
    <row r="157" spans="1:18" s="22" customFormat="1" ht="12.95" customHeight="1">
      <c r="A157" s="59" t="s">
        <v>0</v>
      </c>
      <c r="B157" s="60" t="s">
        <v>45</v>
      </c>
      <c r="C157" s="59">
        <v>58480.491699999999</v>
      </c>
      <c r="D157" s="59">
        <v>2.0000000000000001E-4</v>
      </c>
      <c r="E157" s="56">
        <f t="shared" si="30"/>
        <v>44494.840846296123</v>
      </c>
      <c r="F157" s="22">
        <f t="shared" si="32"/>
        <v>44495</v>
      </c>
      <c r="G157" s="25">
        <f t="shared" si="33"/>
        <v>-7.8638800005137455E-2</v>
      </c>
      <c r="K157" s="22">
        <f t="shared" si="29"/>
        <v>-7.8638800005137455E-2</v>
      </c>
      <c r="O157" s="22">
        <f t="shared" ca="1" si="27"/>
        <v>-5.1052859368410919E-2</v>
      </c>
      <c r="Q157" s="50">
        <f t="shared" si="31"/>
        <v>43461.991699999999</v>
      </c>
      <c r="R157" s="22">
        <f t="shared" ca="1" si="34"/>
        <v>7.6098412081300048E-4</v>
      </c>
    </row>
    <row r="158" spans="1:18" s="22" customFormat="1" ht="12.95" customHeight="1">
      <c r="A158" s="29" t="s">
        <v>106</v>
      </c>
      <c r="B158" s="75" t="s">
        <v>49</v>
      </c>
      <c r="C158" s="54">
        <v>58786.831200000001</v>
      </c>
      <c r="D158" s="54">
        <v>4.0000000000000002E-4</v>
      </c>
      <c r="E158" s="56">
        <f t="shared" si="30"/>
        <v>45114.828257904162</v>
      </c>
      <c r="F158" s="22">
        <f t="shared" si="32"/>
        <v>45115</v>
      </c>
      <c r="G158" s="25">
        <f t="shared" si="33"/>
        <v>-8.4858800008078106E-2</v>
      </c>
      <c r="K158" s="22">
        <f t="shared" si="29"/>
        <v>-8.4858800008078106E-2</v>
      </c>
      <c r="O158" s="22">
        <f t="shared" ca="1" si="27"/>
        <v>-5.2496938884686262E-2</v>
      </c>
      <c r="Q158" s="50">
        <f t="shared" si="31"/>
        <v>43768.331200000001</v>
      </c>
      <c r="R158" s="22">
        <f t="shared" ca="1" si="34"/>
        <v>1.0472900553697003E-3</v>
      </c>
    </row>
    <row r="159" spans="1:18" s="22" customFormat="1" ht="12.95" customHeight="1">
      <c r="A159" s="61" t="s">
        <v>107</v>
      </c>
      <c r="B159" s="62" t="s">
        <v>45</v>
      </c>
      <c r="C159" s="69">
        <v>58907.3917</v>
      </c>
      <c r="D159" s="69">
        <v>2.0000000000000001E-4</v>
      </c>
      <c r="E159" s="56">
        <f t="shared" si="30"/>
        <v>45358.825497362901</v>
      </c>
      <c r="F159" s="22">
        <f t="shared" si="32"/>
        <v>45359</v>
      </c>
      <c r="G159" s="25">
        <f t="shared" si="33"/>
        <v>-8.6222800004179589E-2</v>
      </c>
      <c r="K159" s="22">
        <f t="shared" si="29"/>
        <v>-8.6222800004179589E-2</v>
      </c>
      <c r="O159" s="22">
        <f t="shared" ca="1" si="27"/>
        <v>-5.3065254049155908E-2</v>
      </c>
      <c r="Q159" s="50">
        <f t="shared" si="31"/>
        <v>43888.8917</v>
      </c>
      <c r="R159" s="22">
        <f t="shared" ca="1" si="34"/>
        <v>1.0994228537595074E-3</v>
      </c>
    </row>
    <row r="160" spans="1:18" s="22" customFormat="1" ht="12.95" customHeight="1">
      <c r="A160" s="19" t="s">
        <v>110</v>
      </c>
      <c r="B160" s="20" t="s">
        <v>49</v>
      </c>
      <c r="C160" s="70">
        <v>58907.3917</v>
      </c>
      <c r="D160" s="71">
        <v>2.0000000000000001E-4</v>
      </c>
      <c r="E160" s="56">
        <f t="shared" si="30"/>
        <v>45358.825497362901</v>
      </c>
      <c r="F160" s="22">
        <f t="shared" si="32"/>
        <v>45359</v>
      </c>
      <c r="G160" s="25">
        <f t="shared" si="33"/>
        <v>-8.6222800004179589E-2</v>
      </c>
      <c r="K160" s="22">
        <f t="shared" si="29"/>
        <v>-8.6222800004179589E-2</v>
      </c>
      <c r="O160" s="22">
        <f t="shared" ca="1" si="27"/>
        <v>-5.3065254049155908E-2</v>
      </c>
      <c r="Q160" s="50">
        <f t="shared" si="31"/>
        <v>43888.8917</v>
      </c>
      <c r="R160" s="22">
        <f t="shared" ca="1" si="34"/>
        <v>1.0994228537595074E-3</v>
      </c>
    </row>
    <row r="161" spans="1:21" s="22" customFormat="1" ht="12.95" customHeight="1">
      <c r="A161" s="29" t="s">
        <v>105</v>
      </c>
      <c r="B161" s="55"/>
      <c r="C161" s="54">
        <v>59232.751100000001</v>
      </c>
      <c r="D161" s="54">
        <v>2.0000000000000001E-4</v>
      </c>
      <c r="E161" s="56">
        <f t="shared" si="30"/>
        <v>46017.306471081094</v>
      </c>
      <c r="F161" s="22">
        <f t="shared" si="32"/>
        <v>46017.5</v>
      </c>
      <c r="G161" s="25">
        <f t="shared" si="33"/>
        <v>-9.5623799999884795E-2</v>
      </c>
      <c r="K161" s="22">
        <f t="shared" si="29"/>
        <v>-9.5623799999884795E-2</v>
      </c>
      <c r="O161" s="22">
        <f t="shared" ca="1" si="27"/>
        <v>-5.4599006245070927E-2</v>
      </c>
      <c r="Q161" s="50">
        <f t="shared" si="31"/>
        <v>44214.251100000001</v>
      </c>
      <c r="R161" s="22">
        <f t="shared" ca="1" si="34"/>
        <v>1.683033702625015E-3</v>
      </c>
    </row>
    <row r="162" spans="1:21" s="22" customFormat="1" ht="12.95" customHeight="1">
      <c r="A162" s="21" t="s">
        <v>111</v>
      </c>
      <c r="B162" s="74" t="s">
        <v>45</v>
      </c>
      <c r="C162" s="72">
        <v>59532.811199999996</v>
      </c>
      <c r="D162" s="73">
        <v>1E-4</v>
      </c>
      <c r="E162" s="56">
        <f t="shared" ref="E162" si="35">(C162-C$7)/C$8</f>
        <v>46624.58527360524</v>
      </c>
      <c r="F162" s="22">
        <f t="shared" ref="F162" si="36">ROUND(2*E162,0)/2</f>
        <v>46624.5</v>
      </c>
      <c r="G162" s="25">
        <f t="shared" ref="G162" si="37">C162-(C$7+C$8*F162)</f>
        <v>4.2134199989959598E-2</v>
      </c>
      <c r="O162" s="22">
        <f t="shared" ref="O162" ca="1" si="38">+C$11+C$12*F162</f>
        <v>-5.6012806674714685E-2</v>
      </c>
      <c r="Q162" s="50">
        <f t="shared" ref="Q162" si="39">C162-15018.5</f>
        <v>44514.311199999996</v>
      </c>
      <c r="R162" s="22">
        <f t="shared" ref="R162" ca="1" si="40">+(O162-G162)^2</f>
        <v>9.6328349172356189E-3</v>
      </c>
      <c r="U162" s="22">
        <f>G162</f>
        <v>4.2134199989959598E-2</v>
      </c>
    </row>
    <row r="163" spans="1:21" s="22" customFormat="1" ht="12.95" customHeight="1">
      <c r="A163" s="4"/>
      <c r="B163" s="11"/>
      <c r="C163" s="8"/>
      <c r="D163" s="8"/>
      <c r="G163" s="25"/>
    </row>
    <row r="164" spans="1:21" s="22" customFormat="1" ht="12.95" customHeight="1">
      <c r="A164" s="4"/>
      <c r="B164" s="11"/>
      <c r="C164" s="8"/>
      <c r="D164" s="8"/>
      <c r="G164" s="25"/>
    </row>
    <row r="165" spans="1:21" s="22" customFormat="1" ht="12.95" customHeight="1">
      <c r="A165" s="4"/>
      <c r="B165" s="11"/>
      <c r="C165" s="8"/>
      <c r="D165" s="8"/>
      <c r="G165" s="25"/>
    </row>
    <row r="166" spans="1:21" s="22" customFormat="1" ht="12.95" customHeight="1">
      <c r="A166" s="4"/>
      <c r="B166" s="11"/>
      <c r="C166" s="8"/>
      <c r="D166" s="8"/>
      <c r="G166" s="25"/>
    </row>
    <row r="167" spans="1:21" s="22" customFormat="1" ht="12.95" customHeight="1">
      <c r="A167" s="4"/>
      <c r="B167" s="11"/>
      <c r="C167" s="8"/>
      <c r="D167" s="8"/>
      <c r="G167" s="25"/>
    </row>
    <row r="168" spans="1:21" s="22" customFormat="1" ht="12.95" customHeight="1">
      <c r="A168" s="4"/>
      <c r="B168" s="11"/>
      <c r="C168" s="8"/>
      <c r="D168" s="8"/>
      <c r="G168" s="25"/>
    </row>
    <row r="169" spans="1:21" s="22" customFormat="1" ht="12.95" customHeight="1">
      <c r="A169" s="4"/>
      <c r="B169" s="11"/>
      <c r="C169" s="8"/>
      <c r="D169" s="8"/>
      <c r="G169" s="25"/>
    </row>
    <row r="170" spans="1:21" s="22" customFormat="1" ht="12.95" customHeight="1">
      <c r="A170" s="4"/>
      <c r="B170" s="11"/>
      <c r="C170" s="8"/>
      <c r="D170" s="8"/>
      <c r="G170" s="25"/>
    </row>
    <row r="171" spans="1:21" s="22" customFormat="1" ht="12.95" customHeight="1">
      <c r="A171" s="4"/>
      <c r="B171" s="11"/>
      <c r="C171" s="8"/>
      <c r="D171" s="8"/>
      <c r="G171" s="25"/>
    </row>
    <row r="172" spans="1:21" s="22" customFormat="1" ht="12.95" customHeight="1">
      <c r="A172" s="4"/>
      <c r="B172" s="11"/>
      <c r="C172" s="8"/>
      <c r="D172" s="8"/>
      <c r="G172" s="25"/>
    </row>
    <row r="173" spans="1:21" s="22" customFormat="1" ht="12.95" customHeight="1">
      <c r="A173" s="4"/>
      <c r="B173" s="11"/>
      <c r="C173" s="8"/>
      <c r="D173" s="8"/>
      <c r="G173" s="25"/>
    </row>
    <row r="174" spans="1:21" s="22" customFormat="1" ht="12.95" customHeight="1">
      <c r="A174" s="4"/>
      <c r="B174" s="11"/>
      <c r="C174" s="8"/>
      <c r="D174" s="8"/>
      <c r="G174" s="25"/>
    </row>
    <row r="175" spans="1:21" s="22" customFormat="1" ht="12.95" customHeight="1">
      <c r="A175" s="4"/>
      <c r="B175" s="11"/>
      <c r="C175" s="8"/>
      <c r="D175" s="8"/>
      <c r="G175" s="25"/>
    </row>
    <row r="176" spans="1:21" s="22" customFormat="1" ht="12.95" customHeight="1">
      <c r="A176" s="4"/>
      <c r="B176" s="11"/>
      <c r="C176" s="8"/>
      <c r="D176" s="8"/>
      <c r="G176" s="25"/>
    </row>
    <row r="177" spans="1:7" s="22" customFormat="1" ht="12.95" customHeight="1">
      <c r="A177" s="4"/>
      <c r="B177" s="11"/>
      <c r="C177" s="8"/>
      <c r="D177" s="8"/>
      <c r="G177" s="25"/>
    </row>
    <row r="178" spans="1:7" s="22" customFormat="1" ht="12.95" customHeight="1">
      <c r="A178" s="4"/>
      <c r="B178" s="11"/>
      <c r="C178" s="8"/>
      <c r="D178" s="8"/>
      <c r="G178" s="25"/>
    </row>
    <row r="179" spans="1:7" s="22" customFormat="1" ht="12.95" customHeight="1">
      <c r="B179" s="24"/>
      <c r="C179" s="25"/>
      <c r="D179" s="25"/>
      <c r="G179" s="25"/>
    </row>
    <row r="180" spans="1:7" s="22" customFormat="1" ht="12.95" customHeight="1">
      <c r="B180" s="24"/>
      <c r="C180" s="25"/>
      <c r="D180" s="25"/>
      <c r="G180" s="25"/>
    </row>
    <row r="181" spans="1:7" s="22" customFormat="1" ht="12.95" customHeight="1">
      <c r="B181" s="24"/>
      <c r="C181" s="25"/>
      <c r="D181" s="25"/>
      <c r="G181" s="25"/>
    </row>
    <row r="182" spans="1:7" s="22" customFormat="1" ht="12.95" customHeight="1">
      <c r="B182" s="24"/>
      <c r="C182" s="25"/>
      <c r="D182" s="25"/>
      <c r="G182" s="25"/>
    </row>
    <row r="183" spans="1:7" s="22" customFormat="1" ht="12.95" customHeight="1">
      <c r="B183" s="24"/>
      <c r="C183" s="25"/>
      <c r="D183" s="25"/>
      <c r="G183" s="25"/>
    </row>
    <row r="184" spans="1:7" s="22" customFormat="1" ht="12.95" customHeight="1">
      <c r="B184" s="24"/>
      <c r="C184" s="25"/>
      <c r="D184" s="25"/>
      <c r="G184" s="25"/>
    </row>
    <row r="185" spans="1:7" s="22" customFormat="1" ht="12.95" customHeight="1">
      <c r="B185" s="24"/>
      <c r="C185" s="25"/>
      <c r="D185" s="25"/>
      <c r="G185" s="25"/>
    </row>
    <row r="186" spans="1:7" s="22" customFormat="1" ht="12.95" customHeight="1">
      <c r="B186" s="24"/>
      <c r="C186" s="25"/>
      <c r="D186" s="25"/>
      <c r="G186" s="25"/>
    </row>
    <row r="187" spans="1:7" s="22" customFormat="1" ht="12.95" customHeight="1">
      <c r="B187" s="24"/>
      <c r="C187" s="25"/>
      <c r="D187" s="25"/>
      <c r="G187" s="25"/>
    </row>
    <row r="188" spans="1:7" s="22" customFormat="1" ht="12.95" customHeight="1">
      <c r="B188" s="24"/>
      <c r="C188" s="25"/>
      <c r="D188" s="25"/>
      <c r="G188" s="25"/>
    </row>
    <row r="189" spans="1:7" s="22" customFormat="1" ht="12.95" customHeight="1">
      <c r="B189" s="24"/>
      <c r="C189" s="25"/>
      <c r="D189" s="25"/>
      <c r="G189" s="25"/>
    </row>
    <row r="190" spans="1:7" s="22" customFormat="1" ht="12.95" customHeight="1">
      <c r="B190" s="24"/>
      <c r="C190" s="25"/>
      <c r="D190" s="25"/>
      <c r="G190" s="25"/>
    </row>
    <row r="191" spans="1:7" s="22" customFormat="1" ht="12.95" customHeight="1">
      <c r="B191" s="24"/>
      <c r="C191" s="25"/>
      <c r="D191" s="25"/>
      <c r="G191" s="25"/>
    </row>
    <row r="192" spans="1:7" s="22" customFormat="1" ht="12.95" customHeight="1">
      <c r="B192" s="24"/>
      <c r="C192" s="25"/>
      <c r="D192" s="25"/>
      <c r="G192" s="25"/>
    </row>
    <row r="193" spans="2:7" s="22" customFormat="1" ht="12.95" customHeight="1">
      <c r="B193" s="24"/>
      <c r="C193" s="25"/>
      <c r="D193" s="25"/>
      <c r="G193" s="25"/>
    </row>
    <row r="194" spans="2:7" s="22" customFormat="1" ht="12.95" customHeight="1">
      <c r="B194" s="24"/>
      <c r="C194" s="25"/>
      <c r="D194" s="25"/>
      <c r="G194" s="25"/>
    </row>
    <row r="195" spans="2:7" s="22" customFormat="1" ht="12.95" customHeight="1">
      <c r="B195" s="24"/>
      <c r="C195" s="25"/>
      <c r="D195" s="25"/>
      <c r="G195" s="25"/>
    </row>
    <row r="196" spans="2:7" s="22" customFormat="1" ht="12.95" customHeight="1">
      <c r="B196" s="24"/>
      <c r="C196" s="25"/>
      <c r="D196" s="25"/>
      <c r="G196" s="25"/>
    </row>
    <row r="197" spans="2:7" s="22" customFormat="1" ht="12.95" customHeight="1">
      <c r="B197" s="24"/>
      <c r="C197" s="25"/>
      <c r="D197" s="25"/>
      <c r="G197" s="25"/>
    </row>
    <row r="198" spans="2:7" s="22" customFormat="1" ht="12.95" customHeight="1">
      <c r="B198" s="24"/>
      <c r="C198" s="25"/>
      <c r="D198" s="25"/>
      <c r="G198" s="25"/>
    </row>
    <row r="199" spans="2:7" s="22" customFormat="1" ht="12.95" customHeight="1">
      <c r="B199" s="24"/>
      <c r="C199" s="25"/>
      <c r="D199" s="25"/>
      <c r="G199" s="25"/>
    </row>
    <row r="200" spans="2:7" s="22" customFormat="1" ht="12.95" customHeight="1">
      <c r="B200" s="24"/>
      <c r="C200" s="25"/>
      <c r="D200" s="25"/>
      <c r="G200" s="25"/>
    </row>
    <row r="201" spans="2:7" s="22" customFormat="1" ht="12.95" customHeight="1">
      <c r="B201" s="24"/>
      <c r="C201" s="25"/>
      <c r="D201" s="25"/>
      <c r="G201" s="25"/>
    </row>
    <row r="202" spans="2:7" s="22" customFormat="1" ht="12.95" customHeight="1">
      <c r="B202" s="24"/>
      <c r="C202" s="25"/>
      <c r="D202" s="25"/>
      <c r="G202" s="25"/>
    </row>
    <row r="203" spans="2:7" s="22" customFormat="1" ht="12.95" customHeight="1">
      <c r="B203" s="24"/>
      <c r="C203" s="25"/>
      <c r="D203" s="25"/>
      <c r="G203" s="25"/>
    </row>
    <row r="204" spans="2:7" s="22" customFormat="1" ht="12.95" customHeight="1">
      <c r="B204" s="24"/>
      <c r="C204" s="25"/>
      <c r="D204" s="25"/>
      <c r="G204" s="25"/>
    </row>
    <row r="205" spans="2:7" s="22" customFormat="1" ht="12.95" customHeight="1">
      <c r="B205" s="24"/>
      <c r="C205" s="25"/>
      <c r="D205" s="25"/>
      <c r="G205" s="25"/>
    </row>
    <row r="206" spans="2:7" s="22" customFormat="1" ht="12.95" customHeight="1">
      <c r="B206" s="24"/>
      <c r="C206" s="25"/>
      <c r="D206" s="25"/>
      <c r="G206" s="25"/>
    </row>
    <row r="207" spans="2:7" s="22" customFormat="1" ht="12.95" customHeight="1">
      <c r="B207" s="24"/>
      <c r="C207" s="25"/>
      <c r="D207" s="25"/>
      <c r="G207" s="25"/>
    </row>
    <row r="208" spans="2:7" s="22" customFormat="1" ht="12.95" customHeight="1">
      <c r="B208" s="24"/>
      <c r="C208" s="25"/>
      <c r="D208" s="25"/>
      <c r="G208" s="25"/>
    </row>
    <row r="209" spans="2:7" s="22" customFormat="1" ht="12.95" customHeight="1">
      <c r="B209" s="24"/>
      <c r="D209" s="24"/>
      <c r="G209" s="25"/>
    </row>
    <row r="210" spans="2:7" s="22" customFormat="1" ht="12.95" customHeight="1">
      <c r="B210" s="24"/>
      <c r="D210" s="24"/>
      <c r="G210" s="25"/>
    </row>
    <row r="211" spans="2:7" s="22" customFormat="1" ht="12.95" customHeight="1">
      <c r="D211" s="24"/>
      <c r="G211" s="25"/>
    </row>
    <row r="212" spans="2:7" s="22" customFormat="1" ht="12.95" customHeight="1">
      <c r="D212" s="24"/>
      <c r="G212" s="25"/>
    </row>
    <row r="213" spans="2:7" s="22" customFormat="1" ht="12.95" customHeight="1">
      <c r="D213" s="24"/>
      <c r="G213" s="25"/>
    </row>
    <row r="214" spans="2:7" s="22" customFormat="1" ht="12.95" customHeight="1">
      <c r="D214" s="24"/>
      <c r="G214" s="25"/>
    </row>
    <row r="215" spans="2:7" s="22" customFormat="1" ht="12.95" customHeight="1">
      <c r="D215" s="24"/>
      <c r="G215" s="25"/>
    </row>
    <row r="216" spans="2:7" s="22" customFormat="1" ht="12.95" customHeight="1">
      <c r="D216" s="24"/>
      <c r="G216" s="25"/>
    </row>
    <row r="217" spans="2:7" s="22" customFormat="1" ht="12.95" customHeight="1">
      <c r="D217" s="24"/>
      <c r="G217" s="25"/>
    </row>
    <row r="218" spans="2:7" s="22" customFormat="1" ht="12.95" customHeight="1">
      <c r="D218" s="24"/>
      <c r="G218" s="25"/>
    </row>
    <row r="219" spans="2:7" s="22" customFormat="1" ht="12.95" customHeight="1">
      <c r="D219" s="24"/>
      <c r="G219" s="25"/>
    </row>
    <row r="220" spans="2:7" s="22" customFormat="1" ht="12.95" customHeight="1">
      <c r="D220" s="24"/>
      <c r="G220" s="25"/>
    </row>
    <row r="221" spans="2:7" s="22" customFormat="1" ht="12.95" customHeight="1">
      <c r="D221" s="24"/>
      <c r="G221" s="25"/>
    </row>
    <row r="222" spans="2:7" s="22" customFormat="1" ht="12.95" customHeight="1">
      <c r="D222" s="24"/>
      <c r="G222" s="25"/>
    </row>
    <row r="223" spans="2:7" s="22" customFormat="1" ht="12.95" customHeight="1">
      <c r="D223" s="24"/>
      <c r="G223" s="25"/>
    </row>
    <row r="224" spans="2:7" s="22" customFormat="1" ht="12.95" customHeight="1">
      <c r="D224" s="24"/>
      <c r="G224" s="25"/>
    </row>
    <row r="225" spans="4:7" s="22" customFormat="1" ht="12.95" customHeight="1">
      <c r="D225" s="24"/>
      <c r="G225" s="25"/>
    </row>
    <row r="226" spans="4:7" s="22" customFormat="1" ht="12.95" customHeight="1">
      <c r="D226" s="24"/>
      <c r="G226" s="25"/>
    </row>
  </sheetData>
  <protectedRanges>
    <protectedRange sqref="A157:D159" name="Range1"/>
  </protectedRanges>
  <sortState xmlns:xlrd2="http://schemas.microsoft.com/office/spreadsheetml/2017/richdata2" ref="A21:U161">
    <sortCondition ref="C21:C161"/>
  </sortState>
  <phoneticPr fontId="0" type="noConversion"/>
  <hyperlinks>
    <hyperlink ref="H3304" r:id="rId1" display="http://vsolj.cetus-net.org/bulletin.html" xr:uid="{00000000-0004-0000-0000-000000000000}"/>
    <hyperlink ref="H65035" r:id="rId2" display="http://vsolj.cetus-net.org/bulletin.html" xr:uid="{00000000-0004-0000-0000-000001000000}"/>
    <hyperlink ref="H65028" r:id="rId3" display="https://www.aavso.org/ejaavso" xr:uid="{00000000-0004-0000-0000-000002000000}"/>
    <hyperlink ref="I65035" r:id="rId4" display="http://vsolj.cetus-net.org/bulletin.html" xr:uid="{00000000-0004-0000-0000-000003000000}"/>
    <hyperlink ref="AQ58686" r:id="rId5" display="http://cdsbib.u-strasbg.fr/cgi-bin/cdsbib?1990RMxAA..21..381G" xr:uid="{00000000-0004-0000-0000-000004000000}"/>
    <hyperlink ref="H65032" r:id="rId6" display="https://www.aavso.org/ejaavso" xr:uid="{00000000-0004-0000-0000-000005000000}"/>
    <hyperlink ref="AP6050" r:id="rId7" display="http://cdsbib.u-strasbg.fr/cgi-bin/cdsbib?1990RMxAA..21..381G" xr:uid="{00000000-0004-0000-0000-000006000000}"/>
    <hyperlink ref="AP6053" r:id="rId8" display="http://cdsbib.u-strasbg.fr/cgi-bin/cdsbib?1990RMxAA..21..381G" xr:uid="{00000000-0004-0000-0000-000007000000}"/>
    <hyperlink ref="AP6051" r:id="rId9" display="http://cdsbib.u-strasbg.fr/cgi-bin/cdsbib?1990RMxAA..21..381G" xr:uid="{00000000-0004-0000-0000-000008000000}"/>
    <hyperlink ref="AP6035" r:id="rId10" display="http://cdsbib.u-strasbg.fr/cgi-bin/cdsbib?1990RMxAA..21..381G" xr:uid="{00000000-0004-0000-0000-000009000000}"/>
    <hyperlink ref="AQ6264" r:id="rId11" display="http://cdsbib.u-strasbg.fr/cgi-bin/cdsbib?1990RMxAA..21..381G" xr:uid="{00000000-0004-0000-0000-00000A000000}"/>
    <hyperlink ref="AQ6268" r:id="rId12" display="http://cdsbib.u-strasbg.fr/cgi-bin/cdsbib?1990RMxAA..21..381G" xr:uid="{00000000-0004-0000-0000-00000B000000}"/>
    <hyperlink ref="AQ412" r:id="rId13" display="http://cdsbib.u-strasbg.fr/cgi-bin/cdsbib?1990RMxAA..21..381G" xr:uid="{00000000-0004-0000-0000-00000C000000}"/>
    <hyperlink ref="I3156" r:id="rId14" display="http://vsolj.cetus-net.org/bulletin.html" xr:uid="{00000000-0004-0000-0000-00000D000000}"/>
    <hyperlink ref="H3156" r:id="rId15" display="http://vsolj.cetus-net.org/bulletin.html" xr:uid="{00000000-0004-0000-0000-00000E000000}"/>
    <hyperlink ref="AQ1073" r:id="rId16" display="http://cdsbib.u-strasbg.fr/cgi-bin/cdsbib?1990RMxAA..21..381G" xr:uid="{00000000-0004-0000-0000-00000F000000}"/>
    <hyperlink ref="AQ1072" r:id="rId17" display="http://cdsbib.u-strasbg.fr/cgi-bin/cdsbib?1990RMxAA..21..381G" xr:uid="{00000000-0004-0000-0000-000010000000}"/>
    <hyperlink ref="AP4326" r:id="rId18" display="http://cdsbib.u-strasbg.fr/cgi-bin/cdsbib?1990RMxAA..21..381G" xr:uid="{00000000-0004-0000-0000-000011000000}"/>
    <hyperlink ref="AP4344" r:id="rId19" display="http://cdsbib.u-strasbg.fr/cgi-bin/cdsbib?1990RMxAA..21..381G" xr:uid="{00000000-0004-0000-0000-000012000000}"/>
    <hyperlink ref="AP4345" r:id="rId20" display="http://cdsbib.u-strasbg.fr/cgi-bin/cdsbib?1990RMxAA..21..381G" xr:uid="{00000000-0004-0000-0000-000013000000}"/>
    <hyperlink ref="AP43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Q63"/>
  <sheetViews>
    <sheetView topLeftCell="A5" workbookViewId="0">
      <selection activeCell="A54" sqref="A11:D54"/>
    </sheetView>
  </sheetViews>
  <sheetFormatPr defaultRowHeight="12.75"/>
  <cols>
    <col min="1" max="1" width="24.5703125" customWidth="1"/>
    <col min="2" max="2" width="4" style="2" customWidth="1"/>
    <col min="3" max="3" width="14" style="3" customWidth="1"/>
    <col min="4" max="4" width="9.140625" style="3"/>
    <col min="5" max="5" width="12.28515625" customWidth="1"/>
    <col min="6" max="11" width="7.5703125" customWidth="1"/>
    <col min="12" max="15" width="34.140625" customWidth="1"/>
  </cols>
  <sheetData>
    <row r="11" spans="1:17">
      <c r="A11" s="14" t="s">
        <v>93</v>
      </c>
      <c r="B11" s="17" t="s">
        <v>49</v>
      </c>
      <c r="C11" s="16">
        <v>25271.358</v>
      </c>
      <c r="D11" s="3" t="s">
        <v>23</v>
      </c>
      <c r="E11" s="15">
        <f>VLOOKUP(C11,Active!C$21:E$106,3,FALSE)</f>
        <v>-22715.70446179566</v>
      </c>
      <c r="F11" s="15"/>
      <c r="G11" s="15" t="s">
        <v>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A12" s="14" t="s">
        <v>94</v>
      </c>
      <c r="B12" s="17" t="s">
        <v>45</v>
      </c>
      <c r="C12" s="16">
        <v>28542.670999999998</v>
      </c>
      <c r="D12" s="3" t="s">
        <v>23</v>
      </c>
      <c r="E12" s="15">
        <f>VLOOKUP(C12,Active!C$21:E$106,3,FALSE)</f>
        <v>-16095.033998372834</v>
      </c>
      <c r="F12" s="15"/>
      <c r="G12" s="15" t="s">
        <v>89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4" t="s">
        <v>94</v>
      </c>
      <c r="B13" s="17" t="s">
        <v>49</v>
      </c>
      <c r="C13" s="16">
        <v>28542.913</v>
      </c>
      <c r="D13" s="3" t="s">
        <v>23</v>
      </c>
      <c r="E13" s="15">
        <f>VLOOKUP(C13,Active!C$21:E$106,3,FALSE)</f>
        <v>-16094.544224923407</v>
      </c>
      <c r="F13" s="15"/>
      <c r="G13" s="15" t="s">
        <v>89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>
      <c r="A14" s="14" t="s">
        <v>95</v>
      </c>
      <c r="B14" s="17" t="s">
        <v>45</v>
      </c>
      <c r="C14" s="16">
        <v>48445.98</v>
      </c>
      <c r="D14" s="3" t="s">
        <v>23</v>
      </c>
      <c r="E14" s="15">
        <f>VLOOKUP(C14,Active!C$21:E$106,3,FALSE)</f>
        <v>24186.421802609151</v>
      </c>
      <c r="F14" s="15"/>
      <c r="G14" s="15" t="s">
        <v>91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4" t="s">
        <v>95</v>
      </c>
      <c r="B15" s="17" t="s">
        <v>45</v>
      </c>
      <c r="C15" s="16">
        <v>48463.271999999997</v>
      </c>
      <c r="D15" s="3" t="s">
        <v>23</v>
      </c>
      <c r="E15" s="15">
        <f>VLOOKUP(C15,Active!C$21:E$106,3,FALSE)</f>
        <v>24221.418341813278</v>
      </c>
      <c r="F15" s="15"/>
      <c r="G15" s="15" t="s">
        <v>91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4" t="s">
        <v>95</v>
      </c>
      <c r="B16" s="17" t="s">
        <v>45</v>
      </c>
      <c r="C16" s="16">
        <v>48463.272299999997</v>
      </c>
      <c r="D16" s="3" t="s">
        <v>23</v>
      </c>
      <c r="E16" s="15">
        <f>VLOOKUP(C16,Active!C$21:E$106,3,FALSE)</f>
        <v>24221.418948970448</v>
      </c>
      <c r="F16" s="15"/>
      <c r="G16" s="15" t="s">
        <v>91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4" t="s">
        <v>95</v>
      </c>
      <c r="B17" s="17" t="s">
        <v>49</v>
      </c>
      <c r="C17" s="16">
        <v>48463.5167</v>
      </c>
      <c r="D17" s="3" t="s">
        <v>23</v>
      </c>
      <c r="E17" s="15">
        <f>VLOOKUP(C17,Active!C$21:E$106,3,FALSE)</f>
        <v>24221.913579677224</v>
      </c>
      <c r="F17" s="15"/>
      <c r="G17" s="15" t="s">
        <v>91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4" t="s">
        <v>95</v>
      </c>
      <c r="B18" s="17" t="s">
        <v>49</v>
      </c>
      <c r="C18" s="16">
        <v>48525.277699999999</v>
      </c>
      <c r="D18" s="3" t="s">
        <v>23</v>
      </c>
      <c r="E18" s="15">
        <f>VLOOKUP(C18,Active!C$21:E$106,3,FALSE)</f>
        <v>24346.909025998455</v>
      </c>
      <c r="F18" s="15"/>
      <c r="G18" s="15" t="s">
        <v>91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4" t="s">
        <v>95</v>
      </c>
      <c r="B19" s="17" t="s">
        <v>49</v>
      </c>
      <c r="C19" s="16">
        <v>48525.277999999998</v>
      </c>
      <c r="D19" s="3" t="s">
        <v>23</v>
      </c>
      <c r="E19" s="15">
        <f>VLOOKUP(C19,Active!C$21:E$106,3,FALSE)</f>
        <v>24346.909633155625</v>
      </c>
      <c r="F19" s="15"/>
      <c r="G19" s="15" t="s">
        <v>91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4" t="s">
        <v>95</v>
      </c>
      <c r="B20" s="17" t="s">
        <v>49</v>
      </c>
      <c r="C20" s="16">
        <v>48539.114000000001</v>
      </c>
      <c r="D20" s="3" t="s">
        <v>23</v>
      </c>
      <c r="E20" s="15">
        <f>VLOOKUP(C20,Active!C$21:E$106,3,FALSE)</f>
        <v>24374.911721776291</v>
      </c>
      <c r="F20" s="15"/>
      <c r="G20" s="15" t="s">
        <v>91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4" t="s">
        <v>95</v>
      </c>
      <c r="B21" s="17" t="s">
        <v>45</v>
      </c>
      <c r="C21" s="16">
        <v>48667.091</v>
      </c>
      <c r="D21" s="3" t="s">
        <v>23</v>
      </c>
      <c r="E21" s="15">
        <f>VLOOKUP(C21,Active!C$21:E$106,3,FALSE)</f>
        <v>24633.918898374024</v>
      </c>
      <c r="F21" s="15"/>
      <c r="G21" s="15" t="s">
        <v>91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4" t="s">
        <v>95</v>
      </c>
      <c r="B22" s="17" t="s">
        <v>45</v>
      </c>
      <c r="C22" s="16">
        <v>48745.665000000001</v>
      </c>
      <c r="D22" s="3" t="s">
        <v>23</v>
      </c>
      <c r="E22" s="15">
        <f>VLOOKUP(C22,Active!C$21:E$106,3,FALSE)</f>
        <v>24792.941456286699</v>
      </c>
      <c r="F22" s="15"/>
      <c r="G22" s="15" t="s">
        <v>91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4" t="s">
        <v>96</v>
      </c>
      <c r="B23" s="17" t="s">
        <v>49</v>
      </c>
      <c r="C23" s="16">
        <v>50469.859100000001</v>
      </c>
      <c r="D23" s="18">
        <v>1.6000000000000001E-3</v>
      </c>
      <c r="E23" s="15">
        <f>VLOOKUP(C23,Active!C$21:E$106,3,FALSE)</f>
        <v>28282.464149797808</v>
      </c>
      <c r="G23" s="15" t="s">
        <v>92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4" t="s">
        <v>94</v>
      </c>
      <c r="B24" s="17" t="s">
        <v>45</v>
      </c>
      <c r="C24" s="16">
        <v>51568.985699999997</v>
      </c>
      <c r="D24" s="18">
        <v>5.0000000000000001E-4</v>
      </c>
      <c r="E24" s="15">
        <f>VLOOKUP(C24,Active!C$21:E$106,3,FALSE)</f>
        <v>30506.939464811177</v>
      </c>
      <c r="G24" s="15" t="s">
        <v>92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4" t="s">
        <v>94</v>
      </c>
      <c r="B25" s="17" t="s">
        <v>45</v>
      </c>
      <c r="C25" s="16">
        <v>51568.965700000001</v>
      </c>
      <c r="D25" s="18">
        <v>5.9999999999999995E-4</v>
      </c>
      <c r="E25" s="15">
        <f>VLOOKUP(C25,Active!C$21:E$106,3,FALSE)</f>
        <v>30506.898987666606</v>
      </c>
      <c r="G25" s="15" t="s">
        <v>92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4" t="s">
        <v>94</v>
      </c>
      <c r="B26" s="17" t="s">
        <v>45</v>
      </c>
      <c r="C26" s="16">
        <v>51568.986199999999</v>
      </c>
      <c r="D26" s="18">
        <v>4.0000000000000002E-4</v>
      </c>
      <c r="E26" s="15">
        <f>VLOOKUP(C26,Active!C$21:E$106,3,FALSE)</f>
        <v>30506.940476739797</v>
      </c>
      <c r="G26" s="15" t="s">
        <v>92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4" t="s">
        <v>94</v>
      </c>
      <c r="B27" s="17" t="s">
        <v>49</v>
      </c>
      <c r="C27" s="16">
        <v>51570.221599999997</v>
      </c>
      <c r="D27" s="18">
        <v>5.0000000000000001E-4</v>
      </c>
      <c r="E27" s="15">
        <f>VLOOKUP(C27,Active!C$21:E$106,3,FALSE)</f>
        <v>30509.440749960519</v>
      </c>
      <c r="G27" s="15" t="s">
        <v>92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4" t="s">
        <v>94</v>
      </c>
      <c r="B28" s="17" t="s">
        <v>49</v>
      </c>
      <c r="C28" s="16">
        <v>51570.222500000003</v>
      </c>
      <c r="D28" s="18">
        <v>2.0000000000000001E-4</v>
      </c>
      <c r="E28" s="15">
        <f>VLOOKUP(C28,Active!C$21:E$106,3,FALSE)</f>
        <v>30509.442571432039</v>
      </c>
      <c r="G28" s="15" t="s">
        <v>92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4" t="s">
        <v>94</v>
      </c>
      <c r="B29" s="17" t="s">
        <v>49</v>
      </c>
      <c r="C29" s="16">
        <v>51570.2215</v>
      </c>
      <c r="D29" s="18">
        <v>2.0000000000000001E-4</v>
      </c>
      <c r="E29" s="15">
        <f>VLOOKUP(C29,Active!C$21:E$106,3,FALSE)</f>
        <v>30509.440547574799</v>
      </c>
      <c r="G29" s="15" t="s">
        <v>92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4" t="s">
        <v>94</v>
      </c>
      <c r="B30" s="17" t="s">
        <v>49</v>
      </c>
      <c r="C30" s="16">
        <v>51584.056199999999</v>
      </c>
      <c r="D30" s="18">
        <v>2.9999999999999997E-4</v>
      </c>
      <c r="E30" s="15">
        <f>VLOOKUP(C30,Active!C$21:E$106,3,FALSE)</f>
        <v>30537.440005181063</v>
      </c>
      <c r="G30" s="15" t="s">
        <v>92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4" t="s">
        <v>94</v>
      </c>
      <c r="B31" s="17" t="s">
        <v>49</v>
      </c>
      <c r="C31" s="16">
        <v>51584.056600000004</v>
      </c>
      <c r="D31" s="18">
        <v>2.9999999999999997E-4</v>
      </c>
      <c r="E31" s="15">
        <f>VLOOKUP(C31,Active!C$21:E$106,3,FALSE)</f>
        <v>30537.440814723963</v>
      </c>
      <c r="G31" s="15" t="s">
        <v>92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4" t="s">
        <v>94</v>
      </c>
      <c r="B32" s="17" t="s">
        <v>49</v>
      </c>
      <c r="C32" s="16">
        <v>51584.056600000004</v>
      </c>
      <c r="D32" s="18">
        <v>2.0000000000000001E-4</v>
      </c>
      <c r="E32" s="15">
        <f>VLOOKUP(C32,Active!C$21:E$106,3,FALSE)</f>
        <v>30537.440814723963</v>
      </c>
      <c r="G32" s="15" t="s">
        <v>92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4" t="s">
        <v>94</v>
      </c>
      <c r="B33" s="17" t="s">
        <v>49</v>
      </c>
      <c r="C33" s="16">
        <v>51591.964999999997</v>
      </c>
      <c r="D33" s="18">
        <v>5.9999999999999995E-4</v>
      </c>
      <c r="E33" s="15">
        <f>VLOOKUP(C33,Active!C$21:E$106,3,FALSE)</f>
        <v>30553.446287233895</v>
      </c>
      <c r="G33" s="15" t="s">
        <v>92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4" t="s">
        <v>94</v>
      </c>
      <c r="B34" s="17" t="s">
        <v>49</v>
      </c>
      <c r="C34" s="16">
        <v>51591.964399999997</v>
      </c>
      <c r="D34" s="18">
        <v>2.9999999999999997E-4</v>
      </c>
      <c r="E34" s="15">
        <f>VLOOKUP(C34,Active!C$21:E$106,3,FALSE)</f>
        <v>30553.44507291956</v>
      </c>
      <c r="G34" s="15" t="s">
        <v>92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4" t="s">
        <v>94</v>
      </c>
      <c r="B35" s="17" t="s">
        <v>49</v>
      </c>
      <c r="C35" s="16">
        <v>51591.9643</v>
      </c>
      <c r="D35" s="18">
        <v>2.0000000000000001E-4</v>
      </c>
      <c r="E35" s="15">
        <f>VLOOKUP(C35,Active!C$21:E$106,3,FALSE)</f>
        <v>30553.44487053384</v>
      </c>
      <c r="G35" s="15" t="s">
        <v>92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4" t="s">
        <v>94</v>
      </c>
      <c r="B36" s="17" t="s">
        <v>49</v>
      </c>
      <c r="C36" s="16">
        <v>51628.038800000002</v>
      </c>
      <c r="D36" s="18">
        <v>2.0999999999999999E-3</v>
      </c>
      <c r="E36" s="15">
        <f>VLOOKUP(C36,Active!C$21:E$106,3,FALSE)</f>
        <v>30626.454508141971</v>
      </c>
      <c r="G36" s="15" t="s">
        <v>92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4" t="s">
        <v>94</v>
      </c>
      <c r="B37" s="17" t="s">
        <v>49</v>
      </c>
      <c r="C37" s="16">
        <v>51628.036699999997</v>
      </c>
      <c r="D37" s="18">
        <v>5.0000000000000001E-4</v>
      </c>
      <c r="E37" s="15">
        <f>VLOOKUP(C37,Active!C$21:E$106,3,FALSE)</f>
        <v>30626.450258041779</v>
      </c>
      <c r="G37" s="15" t="s">
        <v>92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4" t="s">
        <v>94</v>
      </c>
      <c r="B38" s="17" t="s">
        <v>49</v>
      </c>
      <c r="C38" s="16">
        <v>51628.0363</v>
      </c>
      <c r="D38" s="18">
        <v>4.0000000000000002E-4</v>
      </c>
      <c r="E38" s="15">
        <f>VLOOKUP(C38,Active!C$21:E$106,3,FALSE)</f>
        <v>30626.449448498894</v>
      </c>
      <c r="G38" s="15" t="s">
        <v>92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4" t="s">
        <v>94</v>
      </c>
      <c r="B39" s="17" t="s">
        <v>49</v>
      </c>
      <c r="C39" s="16">
        <v>51629.025099999999</v>
      </c>
      <c r="D39" s="18">
        <v>1.9E-3</v>
      </c>
      <c r="E39" s="15">
        <f>VLOOKUP(C39,Active!C$21:E$106,3,FALSE)</f>
        <v>30628.450638526941</v>
      </c>
      <c r="G39" s="15" t="s">
        <v>92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4" t="s">
        <v>94</v>
      </c>
      <c r="B40" s="17" t="s">
        <v>49</v>
      </c>
      <c r="C40" s="16">
        <v>51629.022599999997</v>
      </c>
      <c r="D40" s="18">
        <v>2.9999999999999997E-4</v>
      </c>
      <c r="E40" s="15">
        <f>VLOOKUP(C40,Active!C$21:E$106,3,FALSE)</f>
        <v>30628.445578883864</v>
      </c>
      <c r="G40" s="15" t="s">
        <v>92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4" t="s">
        <v>94</v>
      </c>
      <c r="B41" s="17" t="s">
        <v>49</v>
      </c>
      <c r="C41" s="16">
        <v>51629.025399999999</v>
      </c>
      <c r="D41" s="18">
        <v>5.9999999999999995E-4</v>
      </c>
      <c r="E41" s="15">
        <f>VLOOKUP(C41,Active!C$21:E$106,3,FALSE)</f>
        <v>30628.451245684111</v>
      </c>
      <c r="G41" s="15" t="s">
        <v>92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4" t="s">
        <v>94</v>
      </c>
      <c r="B42" s="17" t="s">
        <v>49</v>
      </c>
      <c r="C42" s="16">
        <v>51630.0118</v>
      </c>
      <c r="D42" s="18">
        <v>5.9999999999999995E-4</v>
      </c>
      <c r="E42" s="15">
        <f>VLOOKUP(C42,Active!C$21:E$106,3,FALSE)</f>
        <v>30630.447578454816</v>
      </c>
      <c r="G42" s="15" t="s">
        <v>92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4" t="s">
        <v>94</v>
      </c>
      <c r="B43" s="17" t="s">
        <v>49</v>
      </c>
      <c r="C43" s="16">
        <v>51630.0121</v>
      </c>
      <c r="D43" s="18">
        <v>2.9999999999999997E-4</v>
      </c>
      <c r="E43" s="15">
        <f>VLOOKUP(C43,Active!C$21:E$106,3,FALSE)</f>
        <v>30630.448185611982</v>
      </c>
      <c r="G43" s="15" t="s">
        <v>92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4" t="s">
        <v>94</v>
      </c>
      <c r="B44" s="17" t="s">
        <v>49</v>
      </c>
      <c r="C44" s="16">
        <v>51630.011299999998</v>
      </c>
      <c r="D44" s="18">
        <v>2.9999999999999997E-4</v>
      </c>
      <c r="E44" s="15">
        <f>VLOOKUP(C44,Active!C$21:E$106,3,FALSE)</f>
        <v>30630.446566526196</v>
      </c>
      <c r="G44" s="15" t="s">
        <v>92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4" t="s">
        <v>94</v>
      </c>
      <c r="B45" s="17" t="s">
        <v>45</v>
      </c>
      <c r="C45" s="16">
        <v>51900.535100000001</v>
      </c>
      <c r="D45" s="18">
        <v>2.9999999999999997E-4</v>
      </c>
      <c r="E45" s="15">
        <f>VLOOKUP(C45,Active!C$21:E$106,3,FALSE)</f>
        <v>31177.948114776984</v>
      </c>
      <c r="G45" s="15" t="s">
        <v>91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4" t="s">
        <v>94</v>
      </c>
      <c r="B46" s="17" t="s">
        <v>45</v>
      </c>
      <c r="C46" s="16">
        <v>51900.535300000003</v>
      </c>
      <c r="D46" s="18">
        <v>2.0000000000000001E-4</v>
      </c>
      <c r="E46" s="15">
        <f>VLOOKUP(C46,Active!C$21:E$106,3,FALSE)</f>
        <v>31177.948519548434</v>
      </c>
      <c r="G46" s="15" t="s">
        <v>91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4" t="s">
        <v>94</v>
      </c>
      <c r="B47" s="17" t="s">
        <v>49</v>
      </c>
      <c r="C47" s="16">
        <v>51925.489099999999</v>
      </c>
      <c r="D47" s="18">
        <v>2.9999999999999997E-4</v>
      </c>
      <c r="E47" s="15">
        <f>VLOOKUP(C47,Active!C$21:E$106,3,FALSE)</f>
        <v>31228.451448069834</v>
      </c>
      <c r="G47" s="15" t="s">
        <v>91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4" t="s">
        <v>94</v>
      </c>
      <c r="B48" s="17" t="s">
        <v>49</v>
      </c>
      <c r="C48" s="16">
        <v>51925.487999999998</v>
      </c>
      <c r="D48" s="18">
        <v>1E-4</v>
      </c>
      <c r="E48" s="15">
        <f>VLOOKUP(C48,Active!C$21:E$106,3,FALSE)</f>
        <v>31228.449221826879</v>
      </c>
      <c r="G48" s="15" t="s">
        <v>91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4" t="s">
        <v>94</v>
      </c>
      <c r="B49" s="17" t="s">
        <v>45</v>
      </c>
      <c r="C49" s="16">
        <v>51940.061099999999</v>
      </c>
      <c r="D49" s="18">
        <v>5.9999999999999995E-4</v>
      </c>
      <c r="E49" s="15">
        <f>VLOOKUP(C49,Active!C$21:E$106,3,FALSE)</f>
        <v>31257.943095611052</v>
      </c>
      <c r="G49" s="15" t="s">
        <v>92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4" t="s">
        <v>94</v>
      </c>
      <c r="B50" s="17" t="s">
        <v>45</v>
      </c>
      <c r="C50" s="16">
        <v>51940.060400000002</v>
      </c>
      <c r="D50" s="18">
        <v>2.9999999999999997E-4</v>
      </c>
      <c r="E50" s="15">
        <f>VLOOKUP(C50,Active!C$21:E$106,3,FALSE)</f>
        <v>31257.941678910996</v>
      </c>
      <c r="G50" s="15" t="s">
        <v>92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4" t="s">
        <v>94</v>
      </c>
      <c r="B51" s="17" t="s">
        <v>45</v>
      </c>
      <c r="C51" s="16">
        <v>51940.060400000002</v>
      </c>
      <c r="D51" s="18">
        <v>2.0000000000000001E-4</v>
      </c>
      <c r="E51" s="15">
        <f>VLOOKUP(C51,Active!C$21:E$106,3,FALSE)</f>
        <v>31257.941678910996</v>
      </c>
      <c r="G51" s="15" t="s">
        <v>92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4" t="s">
        <v>94</v>
      </c>
      <c r="B52" s="17" t="s">
        <v>45</v>
      </c>
      <c r="C52" s="16">
        <v>51952.411899999999</v>
      </c>
      <c r="D52" s="18">
        <v>1E-4</v>
      </c>
      <c r="E52" s="15">
        <f>VLOOKUP(C52,Active!C$21:E$106,3,FALSE)</f>
        <v>31282.939351475175</v>
      </c>
      <c r="G52" s="15" t="s">
        <v>91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4" t="s">
        <v>94</v>
      </c>
      <c r="B53" s="17" t="s">
        <v>45</v>
      </c>
      <c r="C53" s="16">
        <v>51952.415399999998</v>
      </c>
      <c r="D53" s="18">
        <v>4.0000000000000002E-4</v>
      </c>
      <c r="E53" s="15">
        <f>VLOOKUP(C53,Active!C$21:E$106,3,FALSE)</f>
        <v>31282.946434975478</v>
      </c>
      <c r="G53" s="15" t="s">
        <v>91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4" t="s">
        <v>94</v>
      </c>
      <c r="B54" s="17" t="s">
        <v>45</v>
      </c>
      <c r="C54" s="16">
        <v>52003.308400000002</v>
      </c>
      <c r="D54" s="18">
        <v>5.0000000000000001E-4</v>
      </c>
      <c r="E54" s="15">
        <f>VLOOKUP(C54,Active!C$21:E$106,3,FALSE)</f>
        <v>31385.946600931777</v>
      </c>
      <c r="G54" s="15" t="s">
        <v>91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4" t="s">
        <v>97</v>
      </c>
      <c r="B55" s="17" t="s">
        <v>49</v>
      </c>
      <c r="C55" s="16">
        <v>56597.491119999999</v>
      </c>
      <c r="D55" s="18">
        <v>1.1000000000000001E-3</v>
      </c>
      <c r="E55" s="15" t="e">
        <f>VLOOKUP(C55,Active!C$21:E$106,3,FALSE)</f>
        <v>#N/A</v>
      </c>
      <c r="G55" s="15" t="s">
        <v>92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4" t="s">
        <v>97</v>
      </c>
      <c r="B56" s="17" t="s">
        <v>49</v>
      </c>
      <c r="C56" s="16">
        <v>56602.435590000001</v>
      </c>
      <c r="D56" s="18">
        <v>2.0000000000000001E-4</v>
      </c>
      <c r="E56" s="15" t="e">
        <f>VLOOKUP(C56,Active!C$21:E$106,3,FALSE)</f>
        <v>#N/A</v>
      </c>
      <c r="G56" s="15" t="s">
        <v>92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4" t="s">
        <v>97</v>
      </c>
      <c r="B57" s="17" t="s">
        <v>49</v>
      </c>
      <c r="C57" s="16">
        <v>56692.361720000001</v>
      </c>
      <c r="D57" s="18">
        <v>2.0000000000000001E-4</v>
      </c>
      <c r="E57" s="15" t="e">
        <f>VLOOKUP(C57,Active!C$21:E$106,3,FALSE)</f>
        <v>#N/A</v>
      </c>
      <c r="G57" s="15" t="s">
        <v>92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4" t="s">
        <v>97</v>
      </c>
      <c r="B58" s="17" t="s">
        <v>49</v>
      </c>
      <c r="C58" s="16">
        <v>56692.362079999999</v>
      </c>
      <c r="D58" s="18">
        <v>2.0000000000000001E-4</v>
      </c>
      <c r="E58" s="15" t="e">
        <f>VLOOKUP(C58,Active!C$21:E$106,3,FALSE)</f>
        <v>#N/A</v>
      </c>
      <c r="G58" s="15" t="s">
        <v>92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 t="s">
        <v>97</v>
      </c>
      <c r="B59" s="17" t="s">
        <v>49</v>
      </c>
      <c r="C59" s="16">
        <v>56693.347710000002</v>
      </c>
      <c r="D59" s="18">
        <v>4.0000000000000002E-4</v>
      </c>
      <c r="E59" s="15" t="e">
        <f>VLOOKUP(C59,Active!C$21:E$106,3,FALSE)</f>
        <v>#N/A</v>
      </c>
      <c r="G59" s="15" t="s">
        <v>92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4" t="s">
        <v>97</v>
      </c>
      <c r="B60" s="17" t="s">
        <v>49</v>
      </c>
      <c r="C60" s="16">
        <v>56693.348639999997</v>
      </c>
      <c r="D60" s="18">
        <v>2.0000000000000001E-4</v>
      </c>
      <c r="E60" s="15" t="e">
        <f>VLOOKUP(C60,Active!C$21:E$106,3,FALSE)</f>
        <v>#N/A</v>
      </c>
      <c r="G60" s="15" t="s">
        <v>92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4" t="s">
        <v>97</v>
      </c>
      <c r="B61" s="17" t="s">
        <v>45</v>
      </c>
      <c r="C61" s="16">
        <v>56712.370770000001</v>
      </c>
      <c r="D61" s="18">
        <v>2.0000000000000001E-4</v>
      </c>
      <c r="E61" s="15" t="e">
        <f>VLOOKUP(C61,Active!C$21:E$106,3,FALSE)</f>
        <v>#N/A</v>
      </c>
      <c r="G61" s="15" t="s">
        <v>92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4" t="s">
        <v>98</v>
      </c>
      <c r="B62" s="17" t="s">
        <v>45</v>
      </c>
      <c r="C62" s="16">
        <v>56713.359199999999</v>
      </c>
      <c r="D62" s="18">
        <v>1.9E-3</v>
      </c>
      <c r="E62" s="15" t="e">
        <f>VLOOKUP(C62,Active!C$21:E$106,3,FALSE)</f>
        <v>#N/A</v>
      </c>
      <c r="G62" s="15" t="s">
        <v>92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4" t="s">
        <v>98</v>
      </c>
      <c r="B63" s="17" t="s">
        <v>49</v>
      </c>
      <c r="C63" s="16">
        <v>56734.359400000001</v>
      </c>
      <c r="D63" s="18">
        <v>2E-3</v>
      </c>
      <c r="E63" s="15" t="e">
        <f>VLOOKUP(C63,Active!C$21:E$106,3,FALSE)</f>
        <v>#N/A</v>
      </c>
      <c r="G63" s="15" t="s">
        <v>92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</sheetData>
  <phoneticPr fontId="3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2003-01-01T20:11:31Z</cp:lastPrinted>
  <dcterms:created xsi:type="dcterms:W3CDTF">2002-07-26T04:23:24Z</dcterms:created>
  <dcterms:modified xsi:type="dcterms:W3CDTF">2024-01-13T05:21:40Z</dcterms:modified>
</cp:coreProperties>
</file>