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A50F9EE-8CF7-4293-AB5A-F023C6D25D30}" xr6:coauthVersionLast="47" xr6:coauthVersionMax="47" xr10:uidLastSave="{00000000-0000-0000-0000-000000000000}"/>
  <bookViews>
    <workbookView xWindow="11295" yWindow="270" windowWidth="16965" windowHeight="1467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/>
  <c r="G31" i="1" s="1"/>
  <c r="I31" i="1" s="1"/>
  <c r="Q31" i="1"/>
  <c r="G11" i="1"/>
  <c r="F11" i="1"/>
  <c r="B2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7" i="1"/>
  <c r="O31" i="1"/>
  <c r="O28" i="1"/>
  <c r="O23" i="1"/>
  <c r="O26" i="1"/>
  <c r="O30" i="1"/>
  <c r="O29" i="1"/>
  <c r="O22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<sst xmlns="http://schemas.openxmlformats.org/spreadsheetml/2006/main" count="80" uniqueCount="50">
  <si>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</si>
  <si>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</si>
  <si>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</si>
  <si>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</si>
  <si>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</si>
  <si>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</si>
  <si>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</si>
  <si>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</si>
  <si>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</si>
  <si>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</si>
  <si>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</si>
  <si>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</si>
  <si>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</si>
  <si>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</si>
  <si>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</si>
  <si>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</si>
  <si>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</si>
  <si>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</si>
  <si>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</si>
  <si>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</si>
  <si>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</si>
  <si>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</si>
  <si>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</si>
  <si>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</si>
  <si>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</si>
  <si>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</si>
  <si>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</si>
  <si>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</si>
  <si>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</si>
  <si>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</si>
  <si>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</si>
  <si>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</si>
  <si>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</si>
  <si>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</si>
  <si>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</si>
  <si>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</si>
  <si>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</si>
  <si>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</si>
  <si>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</si>
  <si>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</si>
  <si>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</si>
  <si>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</si>
  <si>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</si>
  <si>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</si>
  <si>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</si>
  <si>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FR178 Aur</t>
  </si>
  <si>
    <t>ASAS-SN</t>
  </si>
  <si>
    <t>JBAV, 70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</si>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</sst>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FR178</a:t>
            </a:r>
            <a:r>
              <a:rPr lang="en-AU" baseline="0"/>
              <a:t> Aur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6.8143999997118954E-2</c:v>
                </c:pt>
                <c:pt idx="2">
                  <c:v>1.603140000224812E-2</c:v>
                </c:pt>
                <c:pt idx="3">
                  <c:v>7.597600000735838E-3</c:v>
                </c:pt>
                <c:pt idx="4">
                  <c:v>8.3999999333173037E-4</c:v>
                </c:pt>
                <c:pt idx="5">
                  <c:v>-7.5842000005650334E-3</c:v>
                </c:pt>
                <c:pt idx="6">
                  <c:v>-2.1820399997523054E-2</c:v>
                </c:pt>
                <c:pt idx="7">
                  <c:v>-2.2733199999493081E-2</c:v>
                </c:pt>
                <c:pt idx="8">
                  <c:v>-1.9983600002888124E-2</c:v>
                </c:pt>
                <c:pt idx="9">
                  <c:v>-2.9390800002147444E-2</c:v>
                </c:pt>
                <c:pt idx="10">
                  <c:v>-3.1218800002534408E-2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3.3502935495172571E-5</c:v>
                </c:pt>
                <c:pt idx="1">
                  <c:v>6.703152085684172E-2</c:v>
                </c:pt>
                <c:pt idx="2">
                  <c:v>1.8139409005650482E-2</c:v>
                </c:pt>
                <c:pt idx="3">
                  <c:v>8.3363247883246217E-3</c:v>
                </c:pt>
                <c:pt idx="4">
                  <c:v>2.088656859462858E-3</c:v>
                </c:pt>
                <c:pt idx="5">
                  <c:v>-1.0098405909665518E-2</c:v>
                </c:pt>
                <c:pt idx="6">
                  <c:v>-2.1874437894000353E-2</c:v>
                </c:pt>
                <c:pt idx="7">
                  <c:v>-2.2121056364876476E-2</c:v>
                </c:pt>
                <c:pt idx="8">
                  <c:v>-2.2449880992711307E-2</c:v>
                </c:pt>
                <c:pt idx="9">
                  <c:v>-2.836872429373824E-2</c:v>
                </c:pt>
                <c:pt idx="10">
                  <c:v>-3.0834909002499463E-2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-1630</c:v>
                </c:pt>
                <c:pt idx="2">
                  <c:v>-440.5</c:v>
                </c:pt>
                <c:pt idx="3">
                  <c:v>-202</c:v>
                </c:pt>
                <c:pt idx="4">
                  <c:v>-50</c:v>
                </c:pt>
                <c:pt idx="5">
                  <c:v>246.5</c:v>
                </c:pt>
                <c:pt idx="6">
                  <c:v>533</c:v>
                </c:pt>
                <c:pt idx="7">
                  <c:v>539</c:v>
                </c:pt>
                <c:pt idx="8">
                  <c:v>547</c:v>
                </c:pt>
                <c:pt idx="9">
                  <c:v>691</c:v>
                </c:pt>
                <c:pt idx="10">
                  <c:v>751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>
        <f>O1</f>
        <v>0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58481.330800000003</v>
      </c>
      <c r="D7" s="38" t="s">
        <v>46</v>
      </c>
    </row>
    <row r="8" spans="1:15" x14ac:dyDescent="0.2">
      <c r="A8" t="s">
        <v>3</v>
      </c>
      <c r="C8" s="5">
        <v>1.5141188000000001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INTERCEPT(INDIRECT($G$11):G991,INDIRECT($F$11):F991)</f>
        <v>3.3502935495172571E-5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SLOPE(INDIRECT($G$11):G991,INDIRECT($F$11):F991)</f>
        <v>-4.1103078479353708E-5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(C7+C11)+(C8+C12)*INT(MAX(F21:F3532))</f>
        <v>59618.403183891001</v>
      </c>
      <c r="E15" s="9" t="s">
        <v>30</v>
      </c>
      <c r="F15" s="24">
        <f ca="1">NOW()+15018.5+$C$5/24</f>
        <v>60168.817512268513</v>
      </c>
    </row>
    <row r="16" spans="1:15" x14ac:dyDescent="0.2">
      <c r="A16" s="11" t="s">
        <v>4</v>
      </c>
      <c r="B16" s="6"/>
      <c r="C16" s="12">
        <f ca="1">+C8+C12</f>
        <v>1.5140776969215208</v>
      </c>
      <c r="E16" s="9" t="s">
        <v>35</v>
      </c>
      <c r="F16" s="10">
        <f ca="1">ROUND(2*(F15-$C$7)/$C$8,0)/2+F14</f>
        <v>1115.5</v>
      </c>
    </row>
    <row r="17" spans="1:21" ht="13.5" thickBot="1" x14ac:dyDescent="0.25">
      <c r="A17" s="9" t="s">
        <v>27</v>
      </c>
      <c r="B17" s="6"/>
      <c r="C17" s="6">
        <f>COUNT(C21:C2190)</f>
        <v>11</v>
      </c>
      <c r="E17" s="9" t="s">
        <v>36</v>
      </c>
      <c r="F17" s="18">
        <f ca="1">ROUND(2*(F15-$C$15)/$C$16,0)/2+F14</f>
        <v>364.5</v>
      </c>
    </row>
    <row r="18" spans="1:21" ht="14.25" thickTop="1" thickBot="1" x14ac:dyDescent="0.25">
      <c r="A18" s="11" t="s">
        <v>5</v>
      </c>
      <c r="B18" s="6"/>
      <c r="C18" s="14">
        <f ca="1">+C15</f>
        <v>59618.403183891001</v>
      </c>
      <c r="D18" s="15">
        <f ca="1">+C16</f>
        <v>1.5140776969215208</v>
      </c>
      <c r="E18" s="9" t="s">
        <v>31</v>
      </c>
      <c r="F18" s="13">
        <f ca="1">+$C$15+$C$16*F17-15018.5-$C$5/24</f>
        <v>45152.18033775223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0" customFormat="1" ht="12" customHeight="1" x14ac:dyDescent="0.2">
      <c r="A21" s="40" t="str">
        <f>D7</f>
        <v>ASAS-SN</v>
      </c>
      <c r="C21" s="41">
        <f>C$7</f>
        <v>58481.330800000003</v>
      </c>
      <c r="D21" s="41" t="s">
        <v>13</v>
      </c>
      <c r="E21" s="40">
        <f>+(C21-C$7)/C$8</f>
        <v>0</v>
      </c>
      <c r="F21" s="40">
        <f>ROUND(2*E21,0)/2</f>
        <v>0</v>
      </c>
      <c r="G21" s="40">
        <f>+C21-(C$7+F21*C$8)</f>
        <v>0</v>
      </c>
      <c r="I21" s="40">
        <f>+G21</f>
        <v>0</v>
      </c>
      <c r="O21" s="40">
        <f ca="1">+C$11+C$12*$F21</f>
        <v>3.3502935495172571E-5</v>
      </c>
      <c r="Q21" s="42">
        <f>+C21-15018.5</f>
        <v>43462.830800000003</v>
      </c>
    </row>
    <row r="22" spans="1:21" s="40" customFormat="1" ht="12" customHeight="1" x14ac:dyDescent="0.2">
      <c r="A22" s="39" t="s">
        <v>47</v>
      </c>
      <c r="B22" s="43" t="s">
        <v>48</v>
      </c>
      <c r="C22" s="43">
        <v>56013.385300000002</v>
      </c>
      <c r="D22" s="41" t="s">
        <v>13</v>
      </c>
      <c r="E22" s="40">
        <f t="shared" ref="E22:E31" si="0">+(C22-C$7)/C$8</f>
        <v>-1629.9549942844653</v>
      </c>
      <c r="F22" s="40">
        <f t="shared" ref="F22:F31" si="1">ROUND(2*E22,0)/2</f>
        <v>-1630</v>
      </c>
      <c r="G22" s="40">
        <f t="shared" ref="G22:G31" si="2">+C22-(C$7+F22*C$8)</f>
        <v>6.8143999997118954E-2</v>
      </c>
      <c r="I22" s="40">
        <f t="shared" ref="I22:I31" si="3">+G22</f>
        <v>6.8143999997118954E-2</v>
      </c>
      <c r="O22" s="40">
        <f t="shared" ref="O22:O31" ca="1" si="4">+C$11+C$12*$F22</f>
        <v>6.703152085684172E-2</v>
      </c>
      <c r="Q22" s="42">
        <f t="shared" ref="Q22:Q31" si="5">+C22-15018.5</f>
        <v>40994.885300000002</v>
      </c>
    </row>
    <row r="23" spans="1:21" s="40" customFormat="1" ht="12" customHeight="1" x14ac:dyDescent="0.2">
      <c r="A23" s="39" t="s">
        <v>47</v>
      </c>
      <c r="B23" s="43" t="s">
        <v>49</v>
      </c>
      <c r="C23" s="43">
        <v>57814.377500000002</v>
      </c>
      <c r="D23" s="41" t="s">
        <v>13</v>
      </c>
      <c r="E23" s="40">
        <f t="shared" si="0"/>
        <v>-440.489412059345</v>
      </c>
      <c r="F23" s="40">
        <f t="shared" si="1"/>
        <v>-440.5</v>
      </c>
      <c r="G23" s="40">
        <f t="shared" si="2"/>
        <v>1.603140000224812E-2</v>
      </c>
      <c r="I23" s="40">
        <f t="shared" si="3"/>
        <v>1.603140000224812E-2</v>
      </c>
      <c r="O23" s="40">
        <f t="shared" ca="1" si="4"/>
        <v>1.8139409005650482E-2</v>
      </c>
      <c r="Q23" s="42">
        <f t="shared" si="5"/>
        <v>42795.877500000002</v>
      </c>
    </row>
    <row r="24" spans="1:21" s="40" customFormat="1" ht="12" customHeight="1" x14ac:dyDescent="0.2">
      <c r="A24" s="39" t="s">
        <v>47</v>
      </c>
      <c r="B24" s="43" t="s">
        <v>48</v>
      </c>
      <c r="C24" s="43">
        <v>58175.486400000002</v>
      </c>
      <c r="D24" s="41" t="s">
        <v>13</v>
      </c>
      <c r="E24" s="40">
        <f t="shared" si="0"/>
        <v>-201.9949821638842</v>
      </c>
      <c r="F24" s="40">
        <f t="shared" si="1"/>
        <v>-202</v>
      </c>
      <c r="G24" s="40">
        <f t="shared" si="2"/>
        <v>7.597600000735838E-3</v>
      </c>
      <c r="I24" s="40">
        <f t="shared" si="3"/>
        <v>7.597600000735838E-3</v>
      </c>
      <c r="O24" s="40">
        <f t="shared" ca="1" si="4"/>
        <v>8.3363247883246217E-3</v>
      </c>
      <c r="Q24" s="42">
        <f t="shared" si="5"/>
        <v>43156.986400000002</v>
      </c>
    </row>
    <row r="25" spans="1:21" s="40" customFormat="1" ht="12" customHeight="1" x14ac:dyDescent="0.2">
      <c r="A25" s="39" t="s">
        <v>47</v>
      </c>
      <c r="B25" s="43" t="s">
        <v>48</v>
      </c>
      <c r="C25" s="43">
        <v>58405.625699999997</v>
      </c>
      <c r="D25" s="41" t="s">
        <v>13</v>
      </c>
      <c r="E25" s="40">
        <f t="shared" si="0"/>
        <v>-49.999445221871952</v>
      </c>
      <c r="F25" s="40">
        <f t="shared" si="1"/>
        <v>-50</v>
      </c>
      <c r="G25" s="40">
        <f t="shared" si="2"/>
        <v>8.3999999333173037E-4</v>
      </c>
      <c r="I25" s="40">
        <f t="shared" si="3"/>
        <v>8.3999999333173037E-4</v>
      </c>
      <c r="O25" s="40">
        <f t="shared" ca="1" si="4"/>
        <v>2.088656859462858E-3</v>
      </c>
      <c r="Q25" s="42">
        <f t="shared" si="5"/>
        <v>43387.125699999997</v>
      </c>
    </row>
    <row r="26" spans="1:21" s="40" customFormat="1" ht="12" customHeight="1" x14ac:dyDescent="0.2">
      <c r="A26" s="39" t="s">
        <v>47</v>
      </c>
      <c r="B26" s="43" t="s">
        <v>49</v>
      </c>
      <c r="C26" s="43">
        <v>58854.553500000002</v>
      </c>
      <c r="D26" s="41" t="s">
        <v>13</v>
      </c>
      <c r="E26" s="40">
        <f t="shared" si="0"/>
        <v>246.4949910139141</v>
      </c>
      <c r="F26" s="40">
        <f t="shared" si="1"/>
        <v>246.5</v>
      </c>
      <c r="G26" s="40">
        <f t="shared" si="2"/>
        <v>-7.5842000005650334E-3</v>
      </c>
      <c r="I26" s="40">
        <f t="shared" si="3"/>
        <v>-7.5842000005650334E-3</v>
      </c>
      <c r="O26" s="40">
        <f t="shared" ca="1" si="4"/>
        <v>-1.0098405909665518E-2</v>
      </c>
      <c r="Q26" s="42">
        <f t="shared" si="5"/>
        <v>43836.053500000002</v>
      </c>
    </row>
    <row r="27" spans="1:21" s="40" customFormat="1" ht="12" customHeight="1" x14ac:dyDescent="0.2">
      <c r="A27" s="39" t="s">
        <v>47</v>
      </c>
      <c r="B27" s="43" t="s">
        <v>48</v>
      </c>
      <c r="C27" s="43">
        <v>59288.334300000002</v>
      </c>
      <c r="D27" s="41" t="s">
        <v>13</v>
      </c>
      <c r="E27" s="40">
        <f t="shared" si="0"/>
        <v>532.98558871338162</v>
      </c>
      <c r="F27" s="40">
        <f t="shared" si="1"/>
        <v>533</v>
      </c>
      <c r="G27" s="40">
        <f t="shared" si="2"/>
        <v>-2.1820399997523054E-2</v>
      </c>
      <c r="I27" s="40">
        <f t="shared" si="3"/>
        <v>-2.1820399997523054E-2</v>
      </c>
      <c r="O27" s="40">
        <f t="shared" ca="1" si="4"/>
        <v>-2.1874437894000353E-2</v>
      </c>
      <c r="Q27" s="42">
        <f t="shared" si="5"/>
        <v>44269.834300000002</v>
      </c>
    </row>
    <row r="28" spans="1:21" s="40" customFormat="1" ht="12" customHeight="1" x14ac:dyDescent="0.2">
      <c r="A28" s="39" t="s">
        <v>47</v>
      </c>
      <c r="B28" s="43" t="s">
        <v>48</v>
      </c>
      <c r="C28" s="43">
        <v>59297.418100000003</v>
      </c>
      <c r="D28" s="41" t="s">
        <v>13</v>
      </c>
      <c r="E28" s="40">
        <f t="shared" si="0"/>
        <v>538.98498585447794</v>
      </c>
      <c r="F28" s="40">
        <f t="shared" si="1"/>
        <v>539</v>
      </c>
      <c r="G28" s="40">
        <f t="shared" si="2"/>
        <v>-2.2733199999493081E-2</v>
      </c>
      <c r="I28" s="40">
        <f t="shared" si="3"/>
        <v>-2.2733199999493081E-2</v>
      </c>
      <c r="O28" s="40">
        <f t="shared" ca="1" si="4"/>
        <v>-2.2121056364876476E-2</v>
      </c>
      <c r="Q28" s="42">
        <f t="shared" si="5"/>
        <v>44278.918100000003</v>
      </c>
    </row>
    <row r="29" spans="1:21" s="40" customFormat="1" ht="12" customHeight="1" x14ac:dyDescent="0.2">
      <c r="A29" s="39" t="s">
        <v>47</v>
      </c>
      <c r="B29" s="43" t="s">
        <v>48</v>
      </c>
      <c r="C29" s="43">
        <v>59309.533799999997</v>
      </c>
      <c r="D29" s="41" t="s">
        <v>13</v>
      </c>
      <c r="E29" s="40">
        <f t="shared" si="0"/>
        <v>546.98680182822773</v>
      </c>
      <c r="F29" s="40">
        <f t="shared" si="1"/>
        <v>547</v>
      </c>
      <c r="G29" s="40">
        <f t="shared" si="2"/>
        <v>-1.9983600002888124E-2</v>
      </c>
      <c r="I29" s="40">
        <f t="shared" si="3"/>
        <v>-1.9983600002888124E-2</v>
      </c>
      <c r="O29" s="40">
        <f t="shared" ca="1" si="4"/>
        <v>-2.2449880992711307E-2</v>
      </c>
      <c r="Q29" s="42">
        <f t="shared" si="5"/>
        <v>44291.033799999997</v>
      </c>
    </row>
    <row r="30" spans="1:21" s="40" customFormat="1" ht="12" customHeight="1" x14ac:dyDescent="0.2">
      <c r="A30" s="39" t="s">
        <v>47</v>
      </c>
      <c r="B30" s="43" t="s">
        <v>48</v>
      </c>
      <c r="C30" s="43">
        <v>59527.557500000003</v>
      </c>
      <c r="D30" s="41" t="s">
        <v>13</v>
      </c>
      <c r="E30" s="40">
        <f t="shared" si="0"/>
        <v>690.98058884150907</v>
      </c>
      <c r="F30" s="40">
        <f t="shared" si="1"/>
        <v>691</v>
      </c>
      <c r="G30" s="40">
        <f t="shared" si="2"/>
        <v>-2.9390800002147444E-2</v>
      </c>
      <c r="I30" s="40">
        <f t="shared" si="3"/>
        <v>-2.9390800002147444E-2</v>
      </c>
      <c r="O30" s="40">
        <f t="shared" ca="1" si="4"/>
        <v>-2.836872429373824E-2</v>
      </c>
      <c r="Q30" s="42">
        <f t="shared" si="5"/>
        <v>44509.057500000003</v>
      </c>
    </row>
    <row r="31" spans="1:21" s="40" customFormat="1" ht="12" customHeight="1" x14ac:dyDescent="0.2">
      <c r="A31" s="39" t="s">
        <v>47</v>
      </c>
      <c r="B31" s="43" t="s">
        <v>48</v>
      </c>
      <c r="C31" s="43">
        <v>59618.402800000003</v>
      </c>
      <c r="D31" s="41" t="s">
        <v>13</v>
      </c>
      <c r="E31" s="40">
        <f t="shared" si="0"/>
        <v>750.97938153862174</v>
      </c>
      <c r="F31" s="40">
        <f t="shared" si="1"/>
        <v>751</v>
      </c>
      <c r="G31" s="40">
        <f t="shared" si="2"/>
        <v>-3.1218800002534408E-2</v>
      </c>
      <c r="I31" s="40">
        <f t="shared" si="3"/>
        <v>-3.1218800002534408E-2</v>
      </c>
      <c r="O31" s="40">
        <f t="shared" ca="1" si="4"/>
        <v>-3.0834909002499463E-2</v>
      </c>
      <c r="Q31" s="42">
        <f t="shared" si="5"/>
        <v>44599.902800000003</v>
      </c>
    </row>
    <row r="32" spans="1:21" s="40" customFormat="1" ht="12" customHeight="1" x14ac:dyDescent="0.2">
      <c r="C32" s="41"/>
      <c r="D32" s="41"/>
      <c r="Q32" s="42"/>
    </row>
    <row r="33" spans="3:4" s="40" customFormat="1" ht="12" customHeight="1" x14ac:dyDescent="0.2">
      <c r="C33" s="41"/>
      <c r="D33" s="41"/>
    </row>
    <row r="34" spans="3:4" x14ac:dyDescent="0.2">
      <c r="C34" s="5"/>
      <c r="D34" s="5"/>
    </row>
    <row r="35" spans="3:4" x14ac:dyDescent="0.2">
      <c r="C35" s="5"/>
      <c r="D35" s="5"/>
    </row>
    <row r="36" spans="3:4" x14ac:dyDescent="0.2">
      <c r="C36" s="5"/>
      <c r="D36" s="5"/>
    </row>
    <row r="37" spans="3:4" x14ac:dyDescent="0.2">
      <c r="C37" s="5"/>
      <c r="D37" s="5"/>
    </row>
    <row r="38" spans="3:4" x14ac:dyDescent="0.2">
      <c r="C38" s="5"/>
      <c r="D38" s="5"/>
    </row>
    <row r="39" spans="3:4" x14ac:dyDescent="0.2">
      <c r="C39" s="5"/>
      <c r="D39" s="5"/>
    </row>
    <row r="40" spans="3:4" x14ac:dyDescent="0.2">
      <c r="C40" s="5"/>
      <c r="D40" s="5"/>
    </row>
    <row r="41" spans="3:4" x14ac:dyDescent="0.2">
      <c r="C41" s="5"/>
      <c r="D41" s="5"/>
    </row>
    <row r="42" spans="3:4" x14ac:dyDescent="0.2">
      <c r="C42" s="5"/>
      <c r="D42" s="5"/>
    </row>
    <row r="43" spans="3:4" x14ac:dyDescent="0.2">
      <c r="C43" s="5"/>
      <c r="D43" s="5"/>
    </row>
    <row r="44" spans="3:4" x14ac:dyDescent="0.2">
      <c r="C44" s="5"/>
      <c r="D44" s="5"/>
    </row>
    <row r="45" spans="3:4" x14ac:dyDescent="0.2">
      <c r="C45" s="5"/>
      <c r="D45" s="5"/>
    </row>
    <row r="46" spans="3:4" x14ac:dyDescent="0.2">
      <c r="C46" s="5"/>
      <c r="D46" s="5"/>
    </row>
    <row r="47" spans="3:4" x14ac:dyDescent="0.2">
      <c r="C47" s="5"/>
      <c r="D47" s="5"/>
    </row>
    <row r="48" spans="3:4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2023-08-12T07:37:13Z</dcterms:modified>
</cp:coreProperties>
</file>