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5E05541-1645-4B38-9D70-8B7A8255E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2" r:id="rId2"/>
  </sheets>
  <definedNames>
    <definedName name="solver_adj" localSheetId="0" hidden="1">Active!$V$2:$V$7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Active!$V$9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7" i="1" l="1"/>
  <c r="F257" i="1"/>
  <c r="T257" i="1" s="1"/>
  <c r="Q257" i="1"/>
  <c r="E258" i="1"/>
  <c r="F258" i="1" s="1"/>
  <c r="Q258" i="1"/>
  <c r="Q252" i="1"/>
  <c r="Q254" i="1"/>
  <c r="Q256" i="1"/>
  <c r="Q251" i="1"/>
  <c r="Q253" i="1"/>
  <c r="Q255" i="1"/>
  <c r="Q102" i="1"/>
  <c r="Q109" i="1"/>
  <c r="Q189" i="1"/>
  <c r="Q210" i="1"/>
  <c r="Q215" i="1"/>
  <c r="Q216" i="1"/>
  <c r="Q219" i="1"/>
  <c r="Q224" i="1"/>
  <c r="Q226" i="1"/>
  <c r="Q227" i="1"/>
  <c r="Q229" i="1"/>
  <c r="Q231" i="1"/>
  <c r="Q232" i="1"/>
  <c r="Q236" i="1"/>
  <c r="Q238" i="1"/>
  <c r="Q240" i="1"/>
  <c r="Q242" i="1"/>
  <c r="Q244" i="1"/>
  <c r="Q245" i="1"/>
  <c r="Q246" i="1"/>
  <c r="Q247" i="1"/>
  <c r="Q248" i="1"/>
  <c r="Q249" i="1"/>
  <c r="Q250" i="1"/>
  <c r="Q237" i="1"/>
  <c r="Q239" i="1"/>
  <c r="Q241" i="1"/>
  <c r="Q243" i="1"/>
  <c r="Q220" i="1"/>
  <c r="Q209" i="1"/>
  <c r="Q221" i="1"/>
  <c r="Q223" i="1"/>
  <c r="Q225" i="1"/>
  <c r="Q228" i="1"/>
  <c r="Q230" i="1"/>
  <c r="Q233" i="1"/>
  <c r="Q234" i="1"/>
  <c r="Q235" i="1"/>
  <c r="Q222" i="1"/>
  <c r="C7" i="1"/>
  <c r="E178" i="1" s="1"/>
  <c r="F178" i="1" s="1"/>
  <c r="C8" i="1"/>
  <c r="E40" i="1" s="1"/>
  <c r="F40" i="1" s="1"/>
  <c r="G40" i="1" s="1"/>
  <c r="I40" i="1" s="1"/>
  <c r="E86" i="1"/>
  <c r="F86" i="1" s="1"/>
  <c r="D9" i="1"/>
  <c r="C9" i="1"/>
  <c r="Q218" i="1"/>
  <c r="U2" i="1"/>
  <c r="U3" i="1"/>
  <c r="U4" i="1"/>
  <c r="U5" i="1"/>
  <c r="U6" i="1"/>
  <c r="U7" i="1"/>
  <c r="Q217" i="1"/>
  <c r="Q202" i="1"/>
  <c r="Q206" i="1"/>
  <c r="Q207" i="1"/>
  <c r="Q214" i="1"/>
  <c r="Q213" i="1"/>
  <c r="Q211" i="1"/>
  <c r="Q203" i="1"/>
  <c r="Q208" i="1"/>
  <c r="Q212" i="1"/>
  <c r="Q174" i="1"/>
  <c r="Q179" i="1"/>
  <c r="Q183" i="1"/>
  <c r="Q188" i="1"/>
  <c r="Q191" i="1"/>
  <c r="Q193" i="1"/>
  <c r="Q194" i="1"/>
  <c r="Q195" i="1"/>
  <c r="Q196" i="1"/>
  <c r="Q197" i="1"/>
  <c r="Q201" i="1"/>
  <c r="Q205" i="1"/>
  <c r="Q204" i="1"/>
  <c r="Q200" i="1"/>
  <c r="Q176" i="1"/>
  <c r="Q175" i="1"/>
  <c r="Q170" i="1"/>
  <c r="Q168" i="1"/>
  <c r="Q164" i="1"/>
  <c r="Q162" i="1"/>
  <c r="Q158" i="1"/>
  <c r="Q154" i="1"/>
  <c r="Q152" i="1"/>
  <c r="Q151" i="1"/>
  <c r="Q148" i="1"/>
  <c r="Q142" i="1"/>
  <c r="Q140" i="1"/>
  <c r="Q138" i="1"/>
  <c r="Q136" i="1"/>
  <c r="Q135" i="1"/>
  <c r="Q134" i="1"/>
  <c r="Q133" i="1"/>
  <c r="Q132" i="1"/>
  <c r="Q127" i="1"/>
  <c r="Q126" i="1"/>
  <c r="Q198" i="1"/>
  <c r="Q199" i="1"/>
  <c r="F16" i="1"/>
  <c r="C17" i="1"/>
  <c r="Q190" i="1"/>
  <c r="Q187" i="1"/>
  <c r="Q178" i="1"/>
  <c r="Q177" i="1"/>
  <c r="Q192" i="1"/>
  <c r="Q186" i="1"/>
  <c r="Q185" i="1"/>
  <c r="Q184" i="1"/>
  <c r="Q128" i="1"/>
  <c r="Q125" i="1"/>
  <c r="Q180" i="1"/>
  <c r="Q159" i="1"/>
  <c r="Q165" i="1"/>
  <c r="Q166" i="1"/>
  <c r="Q167" i="1"/>
  <c r="Q171" i="1"/>
  <c r="Q156" i="1"/>
  <c r="Q181" i="1"/>
  <c r="Q169" i="1"/>
  <c r="Q172" i="1"/>
  <c r="Q131" i="1"/>
  <c r="Q123" i="1"/>
  <c r="Q130" i="1"/>
  <c r="Q124" i="1"/>
  <c r="Q155" i="1"/>
  <c r="Q81" i="1"/>
  <c r="Q82" i="1"/>
  <c r="Q83" i="1"/>
  <c r="Q84" i="1"/>
  <c r="Q86" i="1"/>
  <c r="Q87" i="1"/>
  <c r="Q88" i="1"/>
  <c r="Q91" i="1"/>
  <c r="Q122" i="1"/>
  <c r="Q118" i="1"/>
  <c r="Q119" i="1"/>
  <c r="Q120" i="1"/>
  <c r="Q121" i="1"/>
  <c r="Q141" i="1"/>
  <c r="Q173" i="1"/>
  <c r="Q182" i="1"/>
  <c r="Q163" i="1"/>
  <c r="Q161" i="1"/>
  <c r="Q144" i="1"/>
  <c r="Q157" i="1"/>
  <c r="Q149" i="1"/>
  <c r="Q160" i="1"/>
  <c r="Q137" i="1"/>
  <c r="Q153" i="1"/>
  <c r="Q143" i="1"/>
  <c r="Q145" i="1"/>
  <c r="Q146" i="1"/>
  <c r="Q147" i="1"/>
  <c r="Q150" i="1"/>
  <c r="Q22" i="1"/>
  <c r="Q23" i="1"/>
  <c r="Q129" i="1"/>
  <c r="Q139" i="1"/>
  <c r="Q113" i="1"/>
  <c r="Q29" i="1"/>
  <c r="Q32" i="1"/>
  <c r="Q75" i="1"/>
  <c r="Q76" i="1"/>
  <c r="Q77" i="1"/>
  <c r="Q78" i="1"/>
  <c r="Q79" i="1"/>
  <c r="Q80" i="1"/>
  <c r="Q85" i="1"/>
  <c r="Q89" i="1"/>
  <c r="Q90" i="1"/>
  <c r="Q94" i="1"/>
  <c r="Q97" i="1"/>
  <c r="Q98" i="1"/>
  <c r="Q99" i="1"/>
  <c r="Q100" i="1"/>
  <c r="Q101" i="1"/>
  <c r="Q105" i="1"/>
  <c r="Q108" i="1"/>
  <c r="Q112" i="1"/>
  <c r="Q24" i="1"/>
  <c r="Q25" i="1"/>
  <c r="Q26" i="1"/>
  <c r="Q27" i="1"/>
  <c r="Q28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8" i="1"/>
  <c r="Q60" i="1"/>
  <c r="Q61" i="1"/>
  <c r="Q62" i="1"/>
  <c r="Q63" i="1"/>
  <c r="Q64" i="1"/>
  <c r="Q65" i="1"/>
  <c r="Q67" i="1"/>
  <c r="Q68" i="1"/>
  <c r="Q69" i="1"/>
  <c r="Q70" i="1"/>
  <c r="Q71" i="1"/>
  <c r="Q72" i="1"/>
  <c r="Q73" i="1"/>
  <c r="Q74" i="1"/>
  <c r="Q55" i="1"/>
  <c r="Q56" i="1"/>
  <c r="Q57" i="1"/>
  <c r="Q59" i="1"/>
  <c r="Q66" i="1"/>
  <c r="Q92" i="1"/>
  <c r="Q95" i="1"/>
  <c r="Q103" i="1"/>
  <c r="Q106" i="1"/>
  <c r="Q110" i="1"/>
  <c r="Q114" i="1"/>
  <c r="Q116" i="1"/>
  <c r="Q93" i="1"/>
  <c r="Q96" i="1"/>
  <c r="Q104" i="1"/>
  <c r="Q107" i="1"/>
  <c r="Q111" i="1"/>
  <c r="Q115" i="1"/>
  <c r="Q117" i="1"/>
  <c r="Q21" i="1"/>
  <c r="E248" i="1"/>
  <c r="F248" i="1" s="1"/>
  <c r="G248" i="1" s="1"/>
  <c r="K248" i="1" s="1"/>
  <c r="E50" i="1"/>
  <c r="F50" i="1" s="1"/>
  <c r="G50" i="1" s="1"/>
  <c r="I50" i="1" s="1"/>
  <c r="E205" i="1"/>
  <c r="F205" i="1" s="1"/>
  <c r="E77" i="1"/>
  <c r="F77" i="1" s="1"/>
  <c r="E218" i="1"/>
  <c r="F218" i="1" s="1"/>
  <c r="E72" i="1"/>
  <c r="F72" i="1" s="1"/>
  <c r="G72" i="1" s="1"/>
  <c r="I72" i="1" s="1"/>
  <c r="E240" i="1"/>
  <c r="F240" i="1" s="1"/>
  <c r="E75" i="1"/>
  <c r="F75" i="1" s="1"/>
  <c r="E150" i="1"/>
  <c r="F150" i="1" s="1"/>
  <c r="E234" i="1"/>
  <c r="F234" i="1" s="1"/>
  <c r="E104" i="1"/>
  <c r="F104" i="1" s="1"/>
  <c r="E189" i="1"/>
  <c r="F189" i="1" s="1"/>
  <c r="E71" i="1"/>
  <c r="F71" i="1" s="1"/>
  <c r="E148" i="1"/>
  <c r="F148" i="1" s="1"/>
  <c r="E220" i="1"/>
  <c r="F220" i="1" s="1"/>
  <c r="E70" i="1"/>
  <c r="F70" i="1" s="1"/>
  <c r="E163" i="1"/>
  <c r="F163" i="1" s="1"/>
  <c r="E224" i="1"/>
  <c r="F224" i="1" s="1"/>
  <c r="G224" i="1" s="1"/>
  <c r="K224" i="1" s="1"/>
  <c r="E221" i="1"/>
  <c r="F221" i="1" s="1"/>
  <c r="E106" i="1"/>
  <c r="F106" i="1" s="1"/>
  <c r="G218" i="1"/>
  <c r="K218" i="1" s="1"/>
  <c r="T258" i="1" l="1"/>
  <c r="G258" i="1"/>
  <c r="G257" i="1"/>
  <c r="E225" i="1"/>
  <c r="F225" i="1" s="1"/>
  <c r="E99" i="1"/>
  <c r="F99" i="1" s="1"/>
  <c r="E235" i="1"/>
  <c r="F235" i="1" s="1"/>
  <c r="E170" i="1"/>
  <c r="F170" i="1" s="1"/>
  <c r="E249" i="1"/>
  <c r="F249" i="1" s="1"/>
  <c r="E109" i="1"/>
  <c r="F109" i="1" s="1"/>
  <c r="E206" i="1"/>
  <c r="F206" i="1" s="1"/>
  <c r="E42" i="1"/>
  <c r="F42" i="1" s="1"/>
  <c r="G42" i="1" s="1"/>
  <c r="I42" i="1" s="1"/>
  <c r="E187" i="1"/>
  <c r="F187" i="1" s="1"/>
  <c r="E147" i="1"/>
  <c r="F147" i="1" s="1"/>
  <c r="T147" i="1" s="1"/>
  <c r="E51" i="1"/>
  <c r="F51" i="1" s="1"/>
  <c r="E199" i="1"/>
  <c r="F199" i="1" s="1"/>
  <c r="E25" i="1"/>
  <c r="F25" i="1" s="1"/>
  <c r="E115" i="1"/>
  <c r="F115" i="1" s="1"/>
  <c r="E90" i="1"/>
  <c r="F90" i="1" s="1"/>
  <c r="G90" i="1" s="1"/>
  <c r="I90" i="1" s="1"/>
  <c r="E250" i="1"/>
  <c r="F250" i="1" s="1"/>
  <c r="T250" i="1" s="1"/>
  <c r="E131" i="1"/>
  <c r="F131" i="1" s="1"/>
  <c r="E46" i="1"/>
  <c r="F46" i="1" s="1"/>
  <c r="G46" i="1" s="1"/>
  <c r="I46" i="1" s="1"/>
  <c r="E162" i="1"/>
  <c r="F162" i="1" s="1"/>
  <c r="E79" i="1"/>
  <c r="F79" i="1" s="1"/>
  <c r="E227" i="1"/>
  <c r="F227" i="1" s="1"/>
  <c r="G227" i="1" s="1"/>
  <c r="K227" i="1" s="1"/>
  <c r="E49" i="1"/>
  <c r="F49" i="1" s="1"/>
  <c r="E230" i="1"/>
  <c r="F230" i="1" s="1"/>
  <c r="G230" i="1" s="1"/>
  <c r="K230" i="1" s="1"/>
  <c r="E56" i="1"/>
  <c r="F56" i="1" s="1"/>
  <c r="G56" i="1" s="1"/>
  <c r="I56" i="1" s="1"/>
  <c r="E209" i="1"/>
  <c r="F209" i="1" s="1"/>
  <c r="G209" i="1" s="1"/>
  <c r="K209" i="1" s="1"/>
  <c r="E61" i="1"/>
  <c r="F61" i="1" s="1"/>
  <c r="T61" i="1" s="1"/>
  <c r="E222" i="1"/>
  <c r="F222" i="1" s="1"/>
  <c r="E34" i="1"/>
  <c r="F34" i="1" s="1"/>
  <c r="E216" i="1"/>
  <c r="F216" i="1" s="1"/>
  <c r="G216" i="1" s="1"/>
  <c r="K216" i="1" s="1"/>
  <c r="E179" i="1"/>
  <c r="F179" i="1" s="1"/>
  <c r="E23" i="1"/>
  <c r="F23" i="1" s="1"/>
  <c r="T23" i="1" s="1"/>
  <c r="E203" i="1"/>
  <c r="F203" i="1" s="1"/>
  <c r="T203" i="1" s="1"/>
  <c r="E139" i="1"/>
  <c r="F139" i="1" s="1"/>
  <c r="E95" i="1"/>
  <c r="F95" i="1" s="1"/>
  <c r="T95" i="1" s="1"/>
  <c r="E62" i="1"/>
  <c r="F62" i="1" s="1"/>
  <c r="E64" i="1"/>
  <c r="F64" i="1" s="1"/>
  <c r="E237" i="1"/>
  <c r="F237" i="1" s="1"/>
  <c r="G237" i="1" s="1"/>
  <c r="K237" i="1" s="1"/>
  <c r="E236" i="1"/>
  <c r="F236" i="1" s="1"/>
  <c r="G71" i="1"/>
  <c r="I71" i="1" s="1"/>
  <c r="E152" i="1"/>
  <c r="F152" i="1" s="1"/>
  <c r="E76" i="1"/>
  <c r="F76" i="1" s="1"/>
  <c r="G76" i="1" s="1"/>
  <c r="I76" i="1" s="1"/>
  <c r="E43" i="1"/>
  <c r="F43" i="1" s="1"/>
  <c r="E52" i="1"/>
  <c r="F52" i="1" s="1"/>
  <c r="E149" i="1"/>
  <c r="F149" i="1" s="1"/>
  <c r="G149" i="1" s="1"/>
  <c r="K149" i="1" s="1"/>
  <c r="E73" i="1"/>
  <c r="F73" i="1" s="1"/>
  <c r="G73" i="1" s="1"/>
  <c r="I73" i="1" s="1"/>
  <c r="E229" i="1"/>
  <c r="F229" i="1" s="1"/>
  <c r="T229" i="1" s="1"/>
  <c r="E116" i="1"/>
  <c r="F116" i="1" s="1"/>
  <c r="G116" i="1" s="1"/>
  <c r="J116" i="1" s="1"/>
  <c r="E32" i="1"/>
  <c r="F32" i="1" s="1"/>
  <c r="T32" i="1" s="1"/>
  <c r="E153" i="1"/>
  <c r="F153" i="1" s="1"/>
  <c r="G153" i="1" s="1"/>
  <c r="K153" i="1" s="1"/>
  <c r="E67" i="1"/>
  <c r="F67" i="1" s="1"/>
  <c r="E194" i="1"/>
  <c r="F194" i="1" s="1"/>
  <c r="G194" i="1" s="1"/>
  <c r="K194" i="1" s="1"/>
  <c r="E133" i="1"/>
  <c r="F133" i="1" s="1"/>
  <c r="G133" i="1" s="1"/>
  <c r="K133" i="1" s="1"/>
  <c r="E36" i="1"/>
  <c r="F36" i="1" s="1"/>
  <c r="E247" i="1"/>
  <c r="F247" i="1" s="1"/>
  <c r="G247" i="1" s="1"/>
  <c r="K247" i="1" s="1"/>
  <c r="E48" i="1"/>
  <c r="F48" i="1" s="1"/>
  <c r="G48" i="1" s="1"/>
  <c r="I48" i="1" s="1"/>
  <c r="E243" i="1"/>
  <c r="F243" i="1" s="1"/>
  <c r="G243" i="1" s="1"/>
  <c r="K243" i="1" s="1"/>
  <c r="E53" i="1"/>
  <c r="F53" i="1" s="1"/>
  <c r="G53" i="1" s="1"/>
  <c r="I53" i="1" s="1"/>
  <c r="E242" i="1"/>
  <c r="F242" i="1" s="1"/>
  <c r="E24" i="1"/>
  <c r="F24" i="1" s="1"/>
  <c r="E102" i="1"/>
  <c r="F102" i="1" s="1"/>
  <c r="G102" i="1" s="1"/>
  <c r="K102" i="1" s="1"/>
  <c r="E130" i="1"/>
  <c r="F130" i="1" s="1"/>
  <c r="E97" i="1"/>
  <c r="F97" i="1" s="1"/>
  <c r="T97" i="1" s="1"/>
  <c r="E59" i="1"/>
  <c r="F59" i="1" s="1"/>
  <c r="T59" i="1" s="1"/>
  <c r="E142" i="1"/>
  <c r="F142" i="1" s="1"/>
  <c r="E69" i="1"/>
  <c r="F69" i="1" s="1"/>
  <c r="T69" i="1" s="1"/>
  <c r="E252" i="1"/>
  <c r="F252" i="1" s="1"/>
  <c r="E166" i="1"/>
  <c r="F166" i="1" s="1"/>
  <c r="T166" i="1" s="1"/>
  <c r="E101" i="1"/>
  <c r="F101" i="1" s="1"/>
  <c r="E68" i="1"/>
  <c r="F68" i="1" s="1"/>
  <c r="G68" i="1" s="1"/>
  <c r="I68" i="1" s="1"/>
  <c r="E78" i="1"/>
  <c r="F78" i="1" s="1"/>
  <c r="G78" i="1" s="1"/>
  <c r="I78" i="1" s="1"/>
  <c r="E140" i="1"/>
  <c r="F140" i="1" s="1"/>
  <c r="G140" i="1" s="1"/>
  <c r="K140" i="1" s="1"/>
  <c r="E60" i="1"/>
  <c r="F60" i="1" s="1"/>
  <c r="T60" i="1" s="1"/>
  <c r="E183" i="1"/>
  <c r="F183" i="1" s="1"/>
  <c r="G183" i="1" s="1"/>
  <c r="K183" i="1" s="1"/>
  <c r="E107" i="1"/>
  <c r="F107" i="1" s="1"/>
  <c r="E202" i="1"/>
  <c r="F202" i="1" s="1"/>
  <c r="T202" i="1" s="1"/>
  <c r="E145" i="1"/>
  <c r="F145" i="1" s="1"/>
  <c r="E54" i="1"/>
  <c r="F54" i="1" s="1"/>
  <c r="G54" i="1" s="1"/>
  <c r="I54" i="1" s="1"/>
  <c r="E185" i="1"/>
  <c r="F185" i="1" s="1"/>
  <c r="G185" i="1" s="1"/>
  <c r="K185" i="1" s="1"/>
  <c r="E125" i="1"/>
  <c r="F125" i="1" s="1"/>
  <c r="T125" i="1" s="1"/>
  <c r="E21" i="1"/>
  <c r="F21" i="1" s="1"/>
  <c r="E232" i="1"/>
  <c r="F232" i="1" s="1"/>
  <c r="G232" i="1" s="1"/>
  <c r="K232" i="1" s="1"/>
  <c r="E228" i="1"/>
  <c r="F228" i="1" s="1"/>
  <c r="E45" i="1"/>
  <c r="F45" i="1" s="1"/>
  <c r="E226" i="1"/>
  <c r="F226" i="1" s="1"/>
  <c r="G226" i="1" s="1"/>
  <c r="K226" i="1" s="1"/>
  <c r="E214" i="1"/>
  <c r="F214" i="1" s="1"/>
  <c r="T214" i="1" s="1"/>
  <c r="F17" i="1"/>
  <c r="E169" i="1"/>
  <c r="F169" i="1" s="1"/>
  <c r="G169" i="1" s="1"/>
  <c r="K169" i="1" s="1"/>
  <c r="E110" i="1"/>
  <c r="F110" i="1" s="1"/>
  <c r="E175" i="1"/>
  <c r="F175" i="1" s="1"/>
  <c r="G175" i="1" s="1"/>
  <c r="K175" i="1" s="1"/>
  <c r="E96" i="1"/>
  <c r="F96" i="1" s="1"/>
  <c r="T96" i="1" s="1"/>
  <c r="E132" i="1"/>
  <c r="F132" i="1" s="1"/>
  <c r="E174" i="1"/>
  <c r="F174" i="1" s="1"/>
  <c r="E223" i="1"/>
  <c r="F223" i="1" s="1"/>
  <c r="G223" i="1" s="1"/>
  <c r="K223" i="1" s="1"/>
  <c r="E41" i="1"/>
  <c r="F41" i="1" s="1"/>
  <c r="E215" i="1"/>
  <c r="F215" i="1" s="1"/>
  <c r="G215" i="1" s="1"/>
  <c r="K215" i="1" s="1"/>
  <c r="E246" i="1"/>
  <c r="F246" i="1" s="1"/>
  <c r="G246" i="1" s="1"/>
  <c r="K246" i="1" s="1"/>
  <c r="E168" i="1"/>
  <c r="F168" i="1" s="1"/>
  <c r="E57" i="1"/>
  <c r="F57" i="1" s="1"/>
  <c r="T57" i="1" s="1"/>
  <c r="E30" i="1"/>
  <c r="F30" i="1" s="1"/>
  <c r="R30" i="1" s="1"/>
  <c r="E143" i="1"/>
  <c r="F143" i="1" s="1"/>
  <c r="T143" i="1" s="1"/>
  <c r="E114" i="1"/>
  <c r="F114" i="1" s="1"/>
  <c r="E207" i="1"/>
  <c r="F207" i="1" s="1"/>
  <c r="E117" i="1"/>
  <c r="F117" i="1" s="1"/>
  <c r="T117" i="1" s="1"/>
  <c r="E35" i="1"/>
  <c r="F35" i="1" s="1"/>
  <c r="E165" i="1"/>
  <c r="F165" i="1" s="1"/>
  <c r="T165" i="1" s="1"/>
  <c r="E89" i="1"/>
  <c r="F89" i="1" s="1"/>
  <c r="G89" i="1" s="1"/>
  <c r="I89" i="1" s="1"/>
  <c r="E244" i="1"/>
  <c r="F244" i="1" s="1"/>
  <c r="G244" i="1" s="1"/>
  <c r="K244" i="1" s="1"/>
  <c r="E128" i="1"/>
  <c r="F128" i="1" s="1"/>
  <c r="G128" i="1" s="1"/>
  <c r="K128" i="1" s="1"/>
  <c r="E26" i="1"/>
  <c r="F26" i="1" s="1"/>
  <c r="E167" i="1"/>
  <c r="F167" i="1" s="1"/>
  <c r="G167" i="1" s="1"/>
  <c r="K167" i="1" s="1"/>
  <c r="E100" i="1"/>
  <c r="F100" i="1" s="1"/>
  <c r="G100" i="1" s="1"/>
  <c r="I100" i="1" s="1"/>
  <c r="E200" i="1"/>
  <c r="F200" i="1" s="1"/>
  <c r="E238" i="1"/>
  <c r="F238" i="1" s="1"/>
  <c r="T238" i="1" s="1"/>
  <c r="E31" i="1"/>
  <c r="F31" i="1" s="1"/>
  <c r="E231" i="1"/>
  <c r="F231" i="1" s="1"/>
  <c r="E27" i="1"/>
  <c r="F27" i="1" s="1"/>
  <c r="T27" i="1" s="1"/>
  <c r="E66" i="1"/>
  <c r="F66" i="1" s="1"/>
  <c r="T66" i="1" s="1"/>
  <c r="E204" i="1"/>
  <c r="F204" i="1" s="1"/>
  <c r="E120" i="1"/>
  <c r="F120" i="1" s="1"/>
  <c r="E154" i="1"/>
  <c r="F154" i="1" s="1"/>
  <c r="E29" i="1"/>
  <c r="F29" i="1" s="1"/>
  <c r="G29" i="1" s="1"/>
  <c r="I29" i="1" s="1"/>
  <c r="E126" i="1"/>
  <c r="F126" i="1" s="1"/>
  <c r="T126" i="1" s="1"/>
  <c r="E103" i="1"/>
  <c r="F103" i="1" s="1"/>
  <c r="T103" i="1" s="1"/>
  <c r="E47" i="1"/>
  <c r="F47" i="1" s="1"/>
  <c r="G47" i="1" s="1"/>
  <c r="I47" i="1" s="1"/>
  <c r="E98" i="1"/>
  <c r="F98" i="1" s="1"/>
  <c r="G98" i="1" s="1"/>
  <c r="I98" i="1" s="1"/>
  <c r="E136" i="1"/>
  <c r="F136" i="1" s="1"/>
  <c r="G136" i="1" s="1"/>
  <c r="K136" i="1" s="1"/>
  <c r="E176" i="1"/>
  <c r="F176" i="1" s="1"/>
  <c r="G176" i="1" s="1"/>
  <c r="K176" i="1" s="1"/>
  <c r="E213" i="1"/>
  <c r="F213" i="1" s="1"/>
  <c r="T213" i="1" s="1"/>
  <c r="E37" i="1"/>
  <c r="F37" i="1" s="1"/>
  <c r="T37" i="1" s="1"/>
  <c r="E74" i="1"/>
  <c r="F74" i="1" s="1"/>
  <c r="G74" i="1" s="1"/>
  <c r="I74" i="1" s="1"/>
  <c r="E122" i="1"/>
  <c r="F122" i="1" s="1"/>
  <c r="E85" i="1"/>
  <c r="F85" i="1" s="1"/>
  <c r="G85" i="1" s="1"/>
  <c r="I85" i="1" s="1"/>
  <c r="E83" i="1"/>
  <c r="F83" i="1" s="1"/>
  <c r="E158" i="1"/>
  <c r="F158" i="1" s="1"/>
  <c r="E137" i="1"/>
  <c r="F137" i="1" s="1"/>
  <c r="T137" i="1" s="1"/>
  <c r="E44" i="1"/>
  <c r="F44" i="1" s="1"/>
  <c r="E108" i="1"/>
  <c r="F108" i="1" s="1"/>
  <c r="T108" i="1" s="1"/>
  <c r="E208" i="1"/>
  <c r="F208" i="1" s="1"/>
  <c r="E157" i="1"/>
  <c r="F157" i="1" s="1"/>
  <c r="G157" i="1" s="1"/>
  <c r="K157" i="1" s="1"/>
  <c r="E113" i="1"/>
  <c r="F113" i="1" s="1"/>
  <c r="G113" i="1" s="1"/>
  <c r="I113" i="1" s="1"/>
  <c r="E201" i="1"/>
  <c r="F201" i="1" s="1"/>
  <c r="T201" i="1" s="1"/>
  <c r="E159" i="1"/>
  <c r="F159" i="1" s="1"/>
  <c r="E92" i="1"/>
  <c r="F92" i="1" s="1"/>
  <c r="T92" i="1" s="1"/>
  <c r="E241" i="1"/>
  <c r="F241" i="1" s="1"/>
  <c r="G241" i="1" s="1"/>
  <c r="K241" i="1" s="1"/>
  <c r="E219" i="1"/>
  <c r="F219" i="1" s="1"/>
  <c r="G219" i="1" s="1"/>
  <c r="K219" i="1" s="1"/>
  <c r="E22" i="1"/>
  <c r="F22" i="1" s="1"/>
  <c r="E210" i="1"/>
  <c r="F210" i="1" s="1"/>
  <c r="G210" i="1" s="1"/>
  <c r="K210" i="1" s="1"/>
  <c r="E217" i="1"/>
  <c r="F217" i="1" s="1"/>
  <c r="E58" i="1"/>
  <c r="F58" i="1" s="1"/>
  <c r="T58" i="1" s="1"/>
  <c r="E233" i="1"/>
  <c r="F233" i="1" s="1"/>
  <c r="E87" i="1"/>
  <c r="F87" i="1" s="1"/>
  <c r="E127" i="1"/>
  <c r="F127" i="1" s="1"/>
  <c r="T89" i="1"/>
  <c r="T22" i="1"/>
  <c r="T170" i="1"/>
  <c r="T205" i="1"/>
  <c r="E111" i="1"/>
  <c r="F111" i="1" s="1"/>
  <c r="Y26" i="1"/>
  <c r="E65" i="1"/>
  <c r="F65" i="1" s="1"/>
  <c r="E63" i="1"/>
  <c r="F63" i="1" s="1"/>
  <c r="G63" i="1" s="1"/>
  <c r="I63" i="1" s="1"/>
  <c r="T150" i="1"/>
  <c r="Y53" i="1"/>
  <c r="E251" i="1"/>
  <c r="F251" i="1" s="1"/>
  <c r="T251" i="1" s="1"/>
  <c r="T25" i="1"/>
  <c r="Y30" i="1"/>
  <c r="E198" i="1"/>
  <c r="F198" i="1" s="1"/>
  <c r="T198" i="1" s="1"/>
  <c r="E161" i="1"/>
  <c r="F161" i="1" s="1"/>
  <c r="G161" i="1" s="1"/>
  <c r="K161" i="1" s="1"/>
  <c r="E28" i="1"/>
  <c r="F28" i="1" s="1"/>
  <c r="G28" i="1" s="1"/>
  <c r="I28" i="1" s="1"/>
  <c r="Y10" i="1"/>
  <c r="E192" i="1"/>
  <c r="F192" i="1" s="1"/>
  <c r="G192" i="1" s="1"/>
  <c r="K192" i="1" s="1"/>
  <c r="E155" i="1"/>
  <c r="F155" i="1" s="1"/>
  <c r="T155" i="1" s="1"/>
  <c r="T106" i="1"/>
  <c r="T21" i="1"/>
  <c r="T216" i="1"/>
  <c r="E141" i="1"/>
  <c r="F141" i="1" s="1"/>
  <c r="E186" i="1"/>
  <c r="F186" i="1" s="1"/>
  <c r="E135" i="1"/>
  <c r="F135" i="1" s="1"/>
  <c r="G135" i="1" s="1"/>
  <c r="K135" i="1" s="1"/>
  <c r="T174" i="1"/>
  <c r="G174" i="1"/>
  <c r="K174" i="1" s="1"/>
  <c r="G242" i="1"/>
  <c r="K242" i="1" s="1"/>
  <c r="T242" i="1"/>
  <c r="T67" i="1"/>
  <c r="G67" i="1"/>
  <c r="I67" i="1" s="1"/>
  <c r="T49" i="1"/>
  <c r="G49" i="1"/>
  <c r="I49" i="1" s="1"/>
  <c r="T74" i="1"/>
  <c r="T68" i="1"/>
  <c r="G60" i="1"/>
  <c r="I60" i="1" s="1"/>
  <c r="T77" i="1"/>
  <c r="G77" i="1"/>
  <c r="I77" i="1" s="1"/>
  <c r="T114" i="1"/>
  <c r="Y31" i="1"/>
  <c r="Y36" i="1"/>
  <c r="T52" i="1"/>
  <c r="T228" i="1"/>
  <c r="Y25" i="1"/>
  <c r="T241" i="1"/>
  <c r="T71" i="1"/>
  <c r="T109" i="1"/>
  <c r="T72" i="1"/>
  <c r="T243" i="1"/>
  <c r="Y17" i="1"/>
  <c r="T249" i="1"/>
  <c r="T231" i="1"/>
  <c r="Y34" i="1"/>
  <c r="Y40" i="1"/>
  <c r="Y46" i="1"/>
  <c r="Y41" i="1"/>
  <c r="Y35" i="1"/>
  <c r="T79" i="1"/>
  <c r="Y9" i="1"/>
  <c r="T43" i="1"/>
  <c r="Y2" i="1"/>
  <c r="Y14" i="1"/>
  <c r="T36" i="1"/>
  <c r="Y4" i="1"/>
  <c r="Y44" i="1"/>
  <c r="Y24" i="1"/>
  <c r="G79" i="1"/>
  <c r="I79" i="1" s="1"/>
  <c r="T223" i="1"/>
  <c r="T221" i="1"/>
  <c r="T102" i="1"/>
  <c r="T220" i="1"/>
  <c r="T107" i="1"/>
  <c r="T136" i="1"/>
  <c r="T218" i="1"/>
  <c r="Y11" i="1"/>
  <c r="Y42" i="1"/>
  <c r="T159" i="1"/>
  <c r="T246" i="1"/>
  <c r="T175" i="1"/>
  <c r="G52" i="1"/>
  <c r="I52" i="1" s="1"/>
  <c r="T185" i="1"/>
  <c r="G36" i="1"/>
  <c r="I36" i="1" s="1"/>
  <c r="T44" i="1"/>
  <c r="T73" i="1"/>
  <c r="G159" i="1"/>
  <c r="K159" i="1" s="1"/>
  <c r="T62" i="1"/>
  <c r="T206" i="1"/>
  <c r="Y47" i="1"/>
  <c r="Y51" i="1"/>
  <c r="Y8" i="1"/>
  <c r="Y33" i="1"/>
  <c r="T98" i="1"/>
  <c r="T248" i="1"/>
  <c r="G61" i="1"/>
  <c r="I61" i="1" s="1"/>
  <c r="G205" i="1"/>
  <c r="K205" i="1" s="1"/>
  <c r="Y21" i="1"/>
  <c r="T225" i="1"/>
  <c r="G225" i="1"/>
  <c r="K225" i="1" s="1"/>
  <c r="G95" i="1"/>
  <c r="J95" i="1" s="1"/>
  <c r="T110" i="1"/>
  <c r="G110" i="1"/>
  <c r="J110" i="1" s="1"/>
  <c r="G66" i="1"/>
  <c r="I66" i="1" s="1"/>
  <c r="T65" i="1"/>
  <c r="G65" i="1"/>
  <c r="I65" i="1" s="1"/>
  <c r="T115" i="1"/>
  <c r="G115" i="1"/>
  <c r="J115" i="1" s="1"/>
  <c r="T131" i="1"/>
  <c r="G131" i="1"/>
  <c r="K131" i="1" s="1"/>
  <c r="G234" i="1"/>
  <c r="K234" i="1" s="1"/>
  <c r="T234" i="1"/>
  <c r="T153" i="1"/>
  <c r="T222" i="1"/>
  <c r="G222" i="1"/>
  <c r="K222" i="1" s="1"/>
  <c r="T28" i="1"/>
  <c r="T163" i="1"/>
  <c r="G163" i="1"/>
  <c r="K163" i="1" s="1"/>
  <c r="G145" i="1"/>
  <c r="K145" i="1" s="1"/>
  <c r="T145" i="1"/>
  <c r="T75" i="1"/>
  <c r="G75" i="1"/>
  <c r="I75" i="1" s="1"/>
  <c r="G213" i="1"/>
  <c r="K213" i="1" s="1"/>
  <c r="T187" i="1"/>
  <c r="G187" i="1"/>
  <c r="K187" i="1" s="1"/>
  <c r="G57" i="1"/>
  <c r="I57" i="1" s="1"/>
  <c r="G203" i="1"/>
  <c r="K203" i="1" s="1"/>
  <c r="T128" i="1"/>
  <c r="T200" i="1"/>
  <c r="G200" i="1"/>
  <c r="K200" i="1" s="1"/>
  <c r="T41" i="1"/>
  <c r="G41" i="1"/>
  <c r="I41" i="1" s="1"/>
  <c r="T176" i="1"/>
  <c r="G69" i="1"/>
  <c r="I69" i="1" s="1"/>
  <c r="T217" i="1"/>
  <c r="G217" i="1"/>
  <c r="K217" i="1" s="1"/>
  <c r="T113" i="1"/>
  <c r="T70" i="1"/>
  <c r="G70" i="1"/>
  <c r="I70" i="1" s="1"/>
  <c r="T104" i="1"/>
  <c r="G104" i="1"/>
  <c r="J104" i="1" s="1"/>
  <c r="T111" i="1"/>
  <c r="G111" i="1"/>
  <c r="J111" i="1" s="1"/>
  <c r="G109" i="1"/>
  <c r="K109" i="1" s="1"/>
  <c r="G103" i="1"/>
  <c r="J103" i="1" s="1"/>
  <c r="T227" i="1"/>
  <c r="T133" i="1"/>
  <c r="T40" i="1"/>
  <c r="T53" i="1"/>
  <c r="T50" i="1"/>
  <c r="Y15" i="1"/>
  <c r="Y12" i="1"/>
  <c r="Y22" i="1"/>
  <c r="Y32" i="1"/>
  <c r="Y7" i="1"/>
  <c r="Y28" i="1"/>
  <c r="E156" i="1"/>
  <c r="F156" i="1" s="1"/>
  <c r="E33" i="1"/>
  <c r="F33" i="1" s="1"/>
  <c r="R33" i="1" s="1"/>
  <c r="E193" i="1"/>
  <c r="F193" i="1" s="1"/>
  <c r="G193" i="1" s="1"/>
  <c r="K193" i="1" s="1"/>
  <c r="E180" i="1"/>
  <c r="F180" i="1" s="1"/>
  <c r="E138" i="1"/>
  <c r="F138" i="1" s="1"/>
  <c r="E211" i="1"/>
  <c r="F211" i="1" s="1"/>
  <c r="E255" i="1"/>
  <c r="F255" i="1" s="1"/>
  <c r="T255" i="1" s="1"/>
  <c r="E254" i="1"/>
  <c r="F254" i="1" s="1"/>
  <c r="T254" i="1" s="1"/>
  <c r="G96" i="1"/>
  <c r="J96" i="1" s="1"/>
  <c r="G206" i="1"/>
  <c r="K206" i="1" s="1"/>
  <c r="G114" i="1"/>
  <c r="J114" i="1" s="1"/>
  <c r="T76" i="1"/>
  <c r="G231" i="1"/>
  <c r="K231" i="1" s="1"/>
  <c r="G22" i="1"/>
  <c r="I22" i="1" s="1"/>
  <c r="Y43" i="1"/>
  <c r="Y20" i="1"/>
  <c r="Y39" i="1"/>
  <c r="Y50" i="1"/>
  <c r="Y16" i="1"/>
  <c r="Y37" i="1"/>
  <c r="E124" i="1"/>
  <c r="F124" i="1" s="1"/>
  <c r="R124" i="1" s="1"/>
  <c r="E119" i="1"/>
  <c r="F119" i="1" s="1"/>
  <c r="E84" i="1"/>
  <c r="F84" i="1" s="1"/>
  <c r="E197" i="1"/>
  <c r="F197" i="1" s="1"/>
  <c r="E191" i="1"/>
  <c r="F191" i="1" s="1"/>
  <c r="E151" i="1"/>
  <c r="F151" i="1" s="1"/>
  <c r="E134" i="1"/>
  <c r="F134" i="1" s="1"/>
  <c r="E105" i="1"/>
  <c r="F105" i="1" s="1"/>
  <c r="E55" i="1"/>
  <c r="F55" i="1" s="1"/>
  <c r="G55" i="1" s="1"/>
  <c r="I55" i="1" s="1"/>
  <c r="E256" i="1"/>
  <c r="F256" i="1" s="1"/>
  <c r="T256" i="1" s="1"/>
  <c r="G32" i="1"/>
  <c r="I32" i="1" s="1"/>
  <c r="Y52" i="1"/>
  <c r="Y29" i="1"/>
  <c r="Y48" i="1"/>
  <c r="Y18" i="1"/>
  <c r="E118" i="1"/>
  <c r="F118" i="1" s="1"/>
  <c r="E196" i="1"/>
  <c r="F196" i="1" s="1"/>
  <c r="G196" i="1" s="1"/>
  <c r="K196" i="1" s="1"/>
  <c r="E190" i="1"/>
  <c r="F190" i="1" s="1"/>
  <c r="T190" i="1" s="1"/>
  <c r="E184" i="1"/>
  <c r="F184" i="1" s="1"/>
  <c r="E177" i="1"/>
  <c r="F177" i="1" s="1"/>
  <c r="E164" i="1"/>
  <c r="F164" i="1" s="1"/>
  <c r="E94" i="1"/>
  <c r="F94" i="1" s="1"/>
  <c r="T94" i="1" s="1"/>
  <c r="G221" i="1"/>
  <c r="K221" i="1" s="1"/>
  <c r="G106" i="1"/>
  <c r="J106" i="1" s="1"/>
  <c r="G21" i="1"/>
  <c r="H21" i="1" s="1"/>
  <c r="G44" i="1"/>
  <c r="I44" i="1" s="1"/>
  <c r="T232" i="1"/>
  <c r="Y49" i="1"/>
  <c r="Y38" i="1"/>
  <c r="Y5" i="1"/>
  <c r="Y19" i="1"/>
  <c r="Y45" i="1"/>
  <c r="E181" i="1"/>
  <c r="F181" i="1" s="1"/>
  <c r="E123" i="1"/>
  <c r="F123" i="1" s="1"/>
  <c r="R123" i="1" s="1"/>
  <c r="E91" i="1"/>
  <c r="F91" i="1" s="1"/>
  <c r="E82" i="1"/>
  <c r="F82" i="1" s="1"/>
  <c r="E182" i="1"/>
  <c r="F182" i="1" s="1"/>
  <c r="G182" i="1" s="1"/>
  <c r="K182" i="1" s="1"/>
  <c r="E172" i="1"/>
  <c r="F172" i="1" s="1"/>
  <c r="G172" i="1" s="1"/>
  <c r="K172" i="1" s="1"/>
  <c r="E146" i="1"/>
  <c r="F146" i="1" s="1"/>
  <c r="E129" i="1"/>
  <c r="F129" i="1" s="1"/>
  <c r="E93" i="1"/>
  <c r="F93" i="1" s="1"/>
  <c r="G93" i="1" s="1"/>
  <c r="J93" i="1" s="1"/>
  <c r="E39" i="1"/>
  <c r="F39" i="1" s="1"/>
  <c r="E239" i="1"/>
  <c r="F239" i="1" s="1"/>
  <c r="E253" i="1"/>
  <c r="F253" i="1" s="1"/>
  <c r="T253" i="1" s="1"/>
  <c r="T226" i="1"/>
  <c r="E245" i="1"/>
  <c r="F245" i="1" s="1"/>
  <c r="T194" i="1"/>
  <c r="G170" i="1"/>
  <c r="K170" i="1" s="1"/>
  <c r="Y6" i="1"/>
  <c r="Y3" i="1"/>
  <c r="Y13" i="1"/>
  <c r="Y23" i="1"/>
  <c r="Y27" i="1"/>
  <c r="E173" i="1"/>
  <c r="F173" i="1" s="1"/>
  <c r="E121" i="1"/>
  <c r="F121" i="1" s="1"/>
  <c r="E88" i="1"/>
  <c r="F88" i="1" s="1"/>
  <c r="E81" i="1"/>
  <c r="F81" i="1" s="1"/>
  <c r="E195" i="1"/>
  <c r="F195" i="1" s="1"/>
  <c r="E188" i="1"/>
  <c r="F188" i="1" s="1"/>
  <c r="E171" i="1"/>
  <c r="F171" i="1" s="1"/>
  <c r="E160" i="1"/>
  <c r="F160" i="1" s="1"/>
  <c r="G160" i="1" s="1"/>
  <c r="K160" i="1" s="1"/>
  <c r="E144" i="1"/>
  <c r="F144" i="1" s="1"/>
  <c r="E112" i="1"/>
  <c r="F112" i="1" s="1"/>
  <c r="T112" i="1" s="1"/>
  <c r="E80" i="1"/>
  <c r="F80" i="1" s="1"/>
  <c r="E38" i="1"/>
  <c r="F38" i="1" s="1"/>
  <c r="E212" i="1"/>
  <c r="F212" i="1" s="1"/>
  <c r="T212" i="1" s="1"/>
  <c r="G158" i="1"/>
  <c r="K158" i="1" s="1"/>
  <c r="T158" i="1"/>
  <c r="G208" i="1"/>
  <c r="K208" i="1" s="1"/>
  <c r="T208" i="1"/>
  <c r="T26" i="1"/>
  <c r="G26" i="1"/>
  <c r="I26" i="1" s="1"/>
  <c r="G235" i="1"/>
  <c r="K235" i="1" s="1"/>
  <c r="T235" i="1"/>
  <c r="G152" i="1"/>
  <c r="K152" i="1" s="1"/>
  <c r="T152" i="1"/>
  <c r="T101" i="1"/>
  <c r="G101" i="1"/>
  <c r="I101" i="1" s="1"/>
  <c r="T140" i="1"/>
  <c r="T29" i="1"/>
  <c r="G139" i="1"/>
  <c r="K139" i="1" s="1"/>
  <c r="T139" i="1"/>
  <c r="G132" i="1"/>
  <c r="K132" i="1" s="1"/>
  <c r="T132" i="1"/>
  <c r="T199" i="1"/>
  <c r="G199" i="1"/>
  <c r="K199" i="1" s="1"/>
  <c r="T207" i="1"/>
  <c r="G207" i="1"/>
  <c r="K207" i="1" s="1"/>
  <c r="G130" i="1"/>
  <c r="K130" i="1" s="1"/>
  <c r="T130" i="1"/>
  <c r="T51" i="1"/>
  <c r="G51" i="1"/>
  <c r="I51" i="1" s="1"/>
  <c r="G35" i="1"/>
  <c r="I35" i="1" s="1"/>
  <c r="T35" i="1"/>
  <c r="T34" i="1"/>
  <c r="G34" i="1"/>
  <c r="I34" i="1" s="1"/>
  <c r="G186" i="1"/>
  <c r="K186" i="1" s="1"/>
  <c r="T186" i="1"/>
  <c r="T178" i="1"/>
  <c r="G178" i="1"/>
  <c r="K178" i="1" s="1"/>
  <c r="T154" i="1"/>
  <c r="G154" i="1"/>
  <c r="K154" i="1" s="1"/>
  <c r="G147" i="1"/>
  <c r="K147" i="1" s="1"/>
  <c r="G126" i="1"/>
  <c r="K126" i="1" s="1"/>
  <c r="T244" i="1"/>
  <c r="G107" i="1"/>
  <c r="J107" i="1" s="1"/>
  <c r="G166" i="1"/>
  <c r="K166" i="1" s="1"/>
  <c r="G62" i="1"/>
  <c r="I62" i="1" s="1"/>
  <c r="G189" i="1"/>
  <c r="K189" i="1" s="1"/>
  <c r="T189" i="1"/>
  <c r="G249" i="1"/>
  <c r="K249" i="1" s="1"/>
  <c r="G24" i="1"/>
  <c r="I24" i="1" s="1"/>
  <c r="T24" i="1"/>
  <c r="G168" i="1"/>
  <c r="K168" i="1" s="1"/>
  <c r="T168" i="1"/>
  <c r="G25" i="1"/>
  <c r="I25" i="1" s="1"/>
  <c r="G59" i="1"/>
  <c r="I59" i="1" s="1"/>
  <c r="T167" i="1"/>
  <c r="T196" i="1"/>
  <c r="T142" i="1"/>
  <c r="G142" i="1"/>
  <c r="K142" i="1" s="1"/>
  <c r="G204" i="1"/>
  <c r="K204" i="1" s="1"/>
  <c r="T204" i="1"/>
  <c r="G43" i="1"/>
  <c r="I43" i="1" s="1"/>
  <c r="G228" i="1"/>
  <c r="K228" i="1" s="1"/>
  <c r="G127" i="1"/>
  <c r="K127" i="1" s="1"/>
  <c r="T127" i="1"/>
  <c r="T237" i="1"/>
  <c r="G220" i="1"/>
  <c r="K220" i="1" s="1"/>
  <c r="G150" i="1"/>
  <c r="K150" i="1" s="1"/>
  <c r="T85" i="1"/>
  <c r="T224" i="1"/>
  <c r="T247" i="1"/>
  <c r="T78" i="1"/>
  <c r="T240" i="1"/>
  <c r="G240" i="1"/>
  <c r="K240" i="1" s="1"/>
  <c r="G233" i="1"/>
  <c r="K233" i="1" s="1"/>
  <c r="T233" i="1"/>
  <c r="T160" i="1"/>
  <c r="T148" i="1"/>
  <c r="G148" i="1"/>
  <c r="K148" i="1" s="1"/>
  <c r="T64" i="1"/>
  <c r="G64" i="1"/>
  <c r="I64" i="1" s="1"/>
  <c r="G211" i="1"/>
  <c r="K211" i="1" s="1"/>
  <c r="T211" i="1"/>
  <c r="G162" i="1"/>
  <c r="K162" i="1" s="1"/>
  <c r="T162" i="1"/>
  <c r="G31" i="1"/>
  <c r="I31" i="1" s="1"/>
  <c r="T31" i="1"/>
  <c r="T45" i="1"/>
  <c r="G45" i="1"/>
  <c r="I45" i="1" s="1"/>
  <c r="T236" i="1"/>
  <c r="G236" i="1"/>
  <c r="K236" i="1" s="1"/>
  <c r="T192" i="1"/>
  <c r="G179" i="1"/>
  <c r="K179" i="1" s="1"/>
  <c r="T179" i="1"/>
  <c r="G201" i="1"/>
  <c r="K201" i="1" s="1"/>
  <c r="T252" i="1"/>
  <c r="G252" i="1"/>
  <c r="K257" i="1" l="1"/>
  <c r="K258" i="1"/>
  <c r="T169" i="1"/>
  <c r="G137" i="1"/>
  <c r="K137" i="1" s="1"/>
  <c r="G238" i="1"/>
  <c r="K238" i="1" s="1"/>
  <c r="G165" i="1"/>
  <c r="K165" i="1" s="1"/>
  <c r="T183" i="1"/>
  <c r="T116" i="1"/>
  <c r="G92" i="1"/>
  <c r="J92" i="1" s="1"/>
  <c r="T219" i="1"/>
  <c r="T56" i="1"/>
  <c r="T100" i="1"/>
  <c r="T46" i="1"/>
  <c r="G250" i="1"/>
  <c r="K250" i="1" s="1"/>
  <c r="G117" i="1"/>
  <c r="J117" i="1" s="1"/>
  <c r="T48" i="1"/>
  <c r="G112" i="1"/>
  <c r="I112" i="1" s="1"/>
  <c r="G37" i="1"/>
  <c r="I37" i="1" s="1"/>
  <c r="G23" i="1"/>
  <c r="I23" i="1" s="1"/>
  <c r="G143" i="1"/>
  <c r="K143" i="1" s="1"/>
  <c r="G214" i="1"/>
  <c r="K214" i="1" s="1"/>
  <c r="T209" i="1"/>
  <c r="G125" i="1"/>
  <c r="K125" i="1" s="1"/>
  <c r="G253" i="1"/>
  <c r="K253" i="1" s="1"/>
  <c r="T47" i="1"/>
  <c r="G27" i="1"/>
  <c r="I27" i="1" s="1"/>
  <c r="G229" i="1"/>
  <c r="K229" i="1" s="1"/>
  <c r="T157" i="1"/>
  <c r="G108" i="1"/>
  <c r="I108" i="1" s="1"/>
  <c r="T182" i="1"/>
  <c r="T42" i="1"/>
  <c r="T161" i="1"/>
  <c r="G155" i="1"/>
  <c r="K155" i="1" s="1"/>
  <c r="G202" i="1"/>
  <c r="K202" i="1" s="1"/>
  <c r="T215" i="1"/>
  <c r="T230" i="1"/>
  <c r="T63" i="1"/>
  <c r="T54" i="1"/>
  <c r="G58" i="1"/>
  <c r="I58" i="1" s="1"/>
  <c r="T149" i="1"/>
  <c r="G97" i="1"/>
  <c r="I97" i="1" s="1"/>
  <c r="G99" i="1"/>
  <c r="I99" i="1" s="1"/>
  <c r="T99" i="1"/>
  <c r="T210" i="1"/>
  <c r="T90" i="1"/>
  <c r="G251" i="1"/>
  <c r="K251" i="1" s="1"/>
  <c r="T135" i="1"/>
  <c r="T93" i="1"/>
  <c r="G190" i="1"/>
  <c r="K190" i="1" s="1"/>
  <c r="G212" i="1"/>
  <c r="K212" i="1" s="1"/>
  <c r="T193" i="1"/>
  <c r="G198" i="1"/>
  <c r="K198" i="1" s="1"/>
  <c r="T55" i="1"/>
  <c r="G256" i="1"/>
  <c r="K256" i="1" s="1"/>
  <c r="T172" i="1"/>
  <c r="G254" i="1"/>
  <c r="K254" i="1" s="1"/>
  <c r="G94" i="1"/>
  <c r="I94" i="1" s="1"/>
  <c r="G146" i="1"/>
  <c r="K146" i="1" s="1"/>
  <c r="T146" i="1"/>
  <c r="G255" i="1"/>
  <c r="K255" i="1" s="1"/>
  <c r="T129" i="1"/>
  <c r="G129" i="1"/>
  <c r="K129" i="1" s="1"/>
  <c r="G245" i="1"/>
  <c r="K245" i="1" s="1"/>
  <c r="T245" i="1"/>
  <c r="T171" i="1"/>
  <c r="G171" i="1"/>
  <c r="K171" i="1" s="1"/>
  <c r="G105" i="1"/>
  <c r="I105" i="1" s="1"/>
  <c r="T105" i="1"/>
  <c r="T188" i="1"/>
  <c r="G188" i="1"/>
  <c r="K188" i="1" s="1"/>
  <c r="T164" i="1"/>
  <c r="G164" i="1"/>
  <c r="K164" i="1" s="1"/>
  <c r="T134" i="1"/>
  <c r="G134" i="1"/>
  <c r="K134" i="1" s="1"/>
  <c r="G144" i="1"/>
  <c r="K144" i="1" s="1"/>
  <c r="T144" i="1"/>
  <c r="G195" i="1"/>
  <c r="K195" i="1" s="1"/>
  <c r="T195" i="1"/>
  <c r="T239" i="1"/>
  <c r="G239" i="1"/>
  <c r="K239" i="1" s="1"/>
  <c r="G177" i="1"/>
  <c r="T177" i="1"/>
  <c r="T151" i="1"/>
  <c r="G151" i="1"/>
  <c r="K151" i="1" s="1"/>
  <c r="G138" i="1"/>
  <c r="K138" i="1" s="1"/>
  <c r="T138" i="1"/>
  <c r="T38" i="1"/>
  <c r="G38" i="1"/>
  <c r="I38" i="1" s="1"/>
  <c r="T39" i="1"/>
  <c r="G39" i="1"/>
  <c r="I39" i="1" s="1"/>
  <c r="G184" i="1"/>
  <c r="K184" i="1" s="1"/>
  <c r="T184" i="1"/>
  <c r="G191" i="1"/>
  <c r="K191" i="1" s="1"/>
  <c r="T191" i="1"/>
  <c r="G180" i="1"/>
  <c r="K180" i="1" s="1"/>
  <c r="T180" i="1"/>
  <c r="G80" i="1"/>
  <c r="I80" i="1" s="1"/>
  <c r="T80" i="1"/>
  <c r="G197" i="1"/>
  <c r="K197" i="1" s="1"/>
  <c r="T197" i="1"/>
  <c r="K252" i="1"/>
  <c r="D11" i="1"/>
  <c r="D12" i="1"/>
  <c r="P257" i="1" l="1"/>
  <c r="P258" i="1"/>
  <c r="C11" i="1"/>
  <c r="C12" i="1"/>
  <c r="C16" i="1" s="1"/>
  <c r="D18" i="1" s="1"/>
  <c r="P130" i="1"/>
  <c r="P148" i="1"/>
  <c r="P223" i="1"/>
  <c r="P70" i="1"/>
  <c r="P157" i="1"/>
  <c r="P23" i="1"/>
  <c r="P151" i="1"/>
  <c r="P50" i="1"/>
  <c r="P206" i="1"/>
  <c r="P54" i="1"/>
  <c r="P94" i="1"/>
  <c r="P29" i="1"/>
  <c r="P32" i="1"/>
  <c r="P234" i="1"/>
  <c r="P28" i="1"/>
  <c r="P105" i="1"/>
  <c r="P135" i="1"/>
  <c r="P65" i="1"/>
  <c r="P250" i="1"/>
  <c r="P184" i="1"/>
  <c r="P80" i="1"/>
  <c r="P167" i="1"/>
  <c r="P141" i="1"/>
  <c r="P100" i="1"/>
  <c r="P109" i="1"/>
  <c r="P205" i="1"/>
  <c r="P199" i="1"/>
  <c r="P238" i="1"/>
  <c r="P127" i="1"/>
  <c r="P254" i="1"/>
  <c r="P147" i="1"/>
  <c r="P31" i="1"/>
  <c r="P166" i="1"/>
  <c r="P138" i="1"/>
  <c r="P37" i="1"/>
  <c r="P159" i="1"/>
  <c r="P71" i="1"/>
  <c r="P253" i="1"/>
  <c r="P195" i="1"/>
  <c r="P168" i="1"/>
  <c r="P149" i="1"/>
  <c r="P224" i="1"/>
  <c r="P117" i="1"/>
  <c r="P243" i="1"/>
  <c r="P210" i="1"/>
  <c r="P235" i="1"/>
  <c r="P111" i="1"/>
  <c r="P96" i="1"/>
  <c r="P213" i="1"/>
  <c r="P143" i="1"/>
  <c r="P175" i="1"/>
  <c r="P61" i="1"/>
  <c r="P85" i="1"/>
  <c r="P113" i="1"/>
  <c r="P156" i="1"/>
  <c r="P207" i="1"/>
  <c r="P179" i="1"/>
  <c r="P232" i="1"/>
  <c r="P73" i="1"/>
  <c r="P108" i="1"/>
  <c r="P72" i="1"/>
  <c r="P24" i="1"/>
  <c r="P222" i="1"/>
  <c r="P215" i="1"/>
  <c r="P139" i="1"/>
  <c r="P245" i="1"/>
  <c r="P97" i="1"/>
  <c r="P246" i="1"/>
  <c r="P239" i="1"/>
  <c r="P63" i="1"/>
  <c r="P44" i="1"/>
  <c r="P188" i="1"/>
  <c r="P160" i="1"/>
  <c r="P90" i="1"/>
  <c r="P118" i="1"/>
  <c r="P122" i="1"/>
  <c r="P225" i="1"/>
  <c r="P164" i="1"/>
  <c r="P189" i="1"/>
  <c r="P115" i="1"/>
  <c r="P88" i="1"/>
  <c r="P82" i="1"/>
  <c r="P22" i="1"/>
  <c r="P132" i="1"/>
  <c r="P21" i="1"/>
  <c r="P153" i="1"/>
  <c r="P93" i="1"/>
  <c r="P128" i="1"/>
  <c r="P230" i="1"/>
  <c r="P35" i="1"/>
  <c r="P86" i="1"/>
  <c r="P38" i="1"/>
  <c r="P140" i="1"/>
  <c r="P83" i="1"/>
  <c r="P49" i="1"/>
  <c r="P47" i="1"/>
  <c r="P84" i="1"/>
  <c r="P142" i="1"/>
  <c r="P185" i="1"/>
  <c r="P92" i="1"/>
  <c r="P255" i="1"/>
  <c r="P25" i="1"/>
  <c r="P196" i="1"/>
  <c r="P121" i="1"/>
  <c r="P198" i="1"/>
  <c r="P249" i="1"/>
  <c r="P171" i="1"/>
  <c r="P240" i="1"/>
  <c r="P67" i="1"/>
  <c r="P231" i="1"/>
  <c r="P26" i="1"/>
  <c r="P208" i="1"/>
  <c r="P30" i="1"/>
  <c r="P53" i="1"/>
  <c r="P110" i="1"/>
  <c r="P107" i="1"/>
  <c r="P216" i="1"/>
  <c r="P170" i="1"/>
  <c r="P244" i="1"/>
  <c r="P173" i="1"/>
  <c r="P103" i="1"/>
  <c r="P39" i="1"/>
  <c r="P137" i="1"/>
  <c r="P144" i="1"/>
  <c r="P247" i="1"/>
  <c r="P220" i="1"/>
  <c r="P174" i="1"/>
  <c r="P203" i="1"/>
  <c r="P46" i="1"/>
  <c r="P112" i="1"/>
  <c r="P40" i="1"/>
  <c r="P214" i="1"/>
  <c r="P158" i="1"/>
  <c r="P227" i="1"/>
  <c r="P183" i="1"/>
  <c r="P219" i="1"/>
  <c r="P104" i="1"/>
  <c r="P77" i="1"/>
  <c r="P194" i="1"/>
  <c r="P76" i="1"/>
  <c r="P57" i="1"/>
  <c r="P204" i="1"/>
  <c r="P211" i="1"/>
  <c r="P217" i="1"/>
  <c r="P101" i="1"/>
  <c r="P237" i="1"/>
  <c r="P163" i="1"/>
  <c r="P66" i="1"/>
  <c r="P242" i="1"/>
  <c r="P152" i="1"/>
  <c r="P236" i="1"/>
  <c r="P191" i="1"/>
  <c r="P102" i="1"/>
  <c r="P172" i="1"/>
  <c r="P182" i="1"/>
  <c r="P161" i="1"/>
  <c r="P136" i="1"/>
  <c r="P79" i="1"/>
  <c r="P229" i="1"/>
  <c r="P78" i="1"/>
  <c r="P131" i="1"/>
  <c r="P41" i="1"/>
  <c r="P212" i="1"/>
  <c r="P120" i="1"/>
  <c r="P154" i="1"/>
  <c r="P123" i="1"/>
  <c r="P190" i="1"/>
  <c r="P248" i="1"/>
  <c r="P146" i="1"/>
  <c r="P165" i="1"/>
  <c r="P89" i="1"/>
  <c r="P134" i="1"/>
  <c r="P59" i="1"/>
  <c r="P209" i="1"/>
  <c r="P186" i="1"/>
  <c r="P201" i="1"/>
  <c r="P252" i="1"/>
  <c r="P51" i="1"/>
  <c r="P36" i="1"/>
  <c r="P202" i="1"/>
  <c r="P34" i="1"/>
  <c r="P155" i="1"/>
  <c r="P81" i="1"/>
  <c r="P150" i="1"/>
  <c r="P99" i="1"/>
  <c r="P200" i="1"/>
  <c r="P221" i="1"/>
  <c r="P48" i="1"/>
  <c r="P226" i="1"/>
  <c r="P145" i="1"/>
  <c r="P119" i="1"/>
  <c r="P91" i="1"/>
  <c r="P58" i="1"/>
  <c r="P45" i="1"/>
  <c r="P124" i="1"/>
  <c r="P56" i="1"/>
  <c r="P126" i="1"/>
  <c r="P106" i="1"/>
  <c r="P98" i="1"/>
  <c r="P177" i="1"/>
  <c r="P181" i="1"/>
  <c r="P75" i="1"/>
  <c r="P169" i="1"/>
  <c r="P116" i="1"/>
  <c r="P87" i="1"/>
  <c r="P178" i="1"/>
  <c r="P256" i="1"/>
  <c r="P251" i="1"/>
  <c r="P52" i="1"/>
  <c r="P162" i="1"/>
  <c r="P42" i="1"/>
  <c r="P33" i="1"/>
  <c r="P43" i="1"/>
  <c r="P64" i="1"/>
  <c r="P187" i="1"/>
  <c r="P60" i="1"/>
  <c r="P74" i="1"/>
  <c r="P233" i="1"/>
  <c r="P62" i="1"/>
  <c r="P193" i="1"/>
  <c r="P218" i="1"/>
  <c r="P241" i="1"/>
  <c r="P228" i="1"/>
  <c r="P27" i="1"/>
  <c r="P129" i="1"/>
  <c r="P180" i="1"/>
  <c r="P68" i="1"/>
  <c r="P69" i="1"/>
  <c r="P197" i="1"/>
  <c r="P125" i="1"/>
  <c r="P114" i="1"/>
  <c r="P55" i="1"/>
  <c r="P176" i="1"/>
  <c r="P192" i="1"/>
  <c r="P133" i="1"/>
  <c r="P95" i="1"/>
  <c r="K177" i="1"/>
  <c r="O257" i="1" l="1"/>
  <c r="S257" i="1" s="1"/>
  <c r="U257" i="1" s="1"/>
  <c r="O258" i="1"/>
  <c r="S258" i="1" s="1"/>
  <c r="U258" i="1" s="1"/>
  <c r="O74" i="1"/>
  <c r="S74" i="1" s="1"/>
  <c r="U74" i="1" s="1"/>
  <c r="O75" i="1"/>
  <c r="S75" i="1" s="1"/>
  <c r="U75" i="1" s="1"/>
  <c r="O125" i="1"/>
  <c r="S125" i="1" s="1"/>
  <c r="U125" i="1" s="1"/>
  <c r="O44" i="1"/>
  <c r="S44" i="1" s="1"/>
  <c r="U44" i="1" s="1"/>
  <c r="O21" i="1"/>
  <c r="S21" i="1" s="1"/>
  <c r="U21" i="1" s="1"/>
  <c r="O119" i="1"/>
  <c r="O110" i="1"/>
  <c r="S110" i="1" s="1"/>
  <c r="U110" i="1" s="1"/>
  <c r="O117" i="1"/>
  <c r="S117" i="1" s="1"/>
  <c r="U117" i="1" s="1"/>
  <c r="O133" i="1"/>
  <c r="S133" i="1" s="1"/>
  <c r="U133" i="1" s="1"/>
  <c r="O35" i="1"/>
  <c r="S35" i="1" s="1"/>
  <c r="U35" i="1" s="1"/>
  <c r="O191" i="1"/>
  <c r="S191" i="1" s="1"/>
  <c r="U191" i="1" s="1"/>
  <c r="O249" i="1"/>
  <c r="S249" i="1" s="1"/>
  <c r="U249" i="1" s="1"/>
  <c r="O24" i="1"/>
  <c r="S24" i="1" s="1"/>
  <c r="U24" i="1" s="1"/>
  <c r="O169" i="1"/>
  <c r="S169" i="1" s="1"/>
  <c r="U169" i="1" s="1"/>
  <c r="O172" i="1"/>
  <c r="S172" i="1" s="1"/>
  <c r="U172" i="1" s="1"/>
  <c r="O163" i="1"/>
  <c r="S163" i="1" s="1"/>
  <c r="U163" i="1" s="1"/>
  <c r="O170" i="1"/>
  <c r="S170" i="1" s="1"/>
  <c r="U170" i="1" s="1"/>
  <c r="O160" i="1"/>
  <c r="S160" i="1" s="1"/>
  <c r="U160" i="1" s="1"/>
  <c r="O192" i="1"/>
  <c r="S192" i="1" s="1"/>
  <c r="U192" i="1" s="1"/>
  <c r="O135" i="1"/>
  <c r="S135" i="1" s="1"/>
  <c r="U135" i="1" s="1"/>
  <c r="O67" i="1"/>
  <c r="S67" i="1" s="1"/>
  <c r="U67" i="1" s="1"/>
  <c r="O198" i="1"/>
  <c r="S198" i="1" s="1"/>
  <c r="U198" i="1" s="1"/>
  <c r="O201" i="1"/>
  <c r="S201" i="1" s="1"/>
  <c r="U201" i="1" s="1"/>
  <c r="O29" i="1"/>
  <c r="S29" i="1" s="1"/>
  <c r="U29" i="1" s="1"/>
  <c r="O132" i="1"/>
  <c r="S132" i="1" s="1"/>
  <c r="U132" i="1" s="1"/>
  <c r="O95" i="1"/>
  <c r="S95" i="1" s="1"/>
  <c r="U95" i="1" s="1"/>
  <c r="O45" i="1"/>
  <c r="S45" i="1" s="1"/>
  <c r="U45" i="1" s="1"/>
  <c r="O64" i="1"/>
  <c r="S64" i="1" s="1"/>
  <c r="U64" i="1" s="1"/>
  <c r="O48" i="1"/>
  <c r="S48" i="1" s="1"/>
  <c r="U48" i="1" s="1"/>
  <c r="O255" i="1"/>
  <c r="S255" i="1" s="1"/>
  <c r="U255" i="1" s="1"/>
  <c r="O98" i="1"/>
  <c r="S98" i="1" s="1"/>
  <c r="U98" i="1" s="1"/>
  <c r="O158" i="1"/>
  <c r="S158" i="1" s="1"/>
  <c r="U158" i="1" s="1"/>
  <c r="O155" i="1"/>
  <c r="S155" i="1" s="1"/>
  <c r="U155" i="1" s="1"/>
  <c r="O52" i="1"/>
  <c r="S52" i="1" s="1"/>
  <c r="U52" i="1" s="1"/>
  <c r="O150" i="1"/>
  <c r="S150" i="1" s="1"/>
  <c r="U150" i="1" s="1"/>
  <c r="O185" i="1"/>
  <c r="S185" i="1" s="1"/>
  <c r="U185" i="1" s="1"/>
  <c r="O210" i="1"/>
  <c r="S210" i="1" s="1"/>
  <c r="U210" i="1" s="1"/>
  <c r="O190" i="1"/>
  <c r="S190" i="1" s="1"/>
  <c r="U190" i="1" s="1"/>
  <c r="O156" i="1"/>
  <c r="O186" i="1"/>
  <c r="S186" i="1" s="1"/>
  <c r="U186" i="1" s="1"/>
  <c r="O247" i="1"/>
  <c r="S247" i="1" s="1"/>
  <c r="U247" i="1" s="1"/>
  <c r="O141" i="1"/>
  <c r="O229" i="1"/>
  <c r="S229" i="1" s="1"/>
  <c r="U229" i="1" s="1"/>
  <c r="O225" i="1"/>
  <c r="S225" i="1" s="1"/>
  <c r="U225" i="1" s="1"/>
  <c r="O122" i="1"/>
  <c r="O51" i="1"/>
  <c r="S51" i="1" s="1"/>
  <c r="U51" i="1" s="1"/>
  <c r="O230" i="1"/>
  <c r="S230" i="1" s="1"/>
  <c r="U230" i="1" s="1"/>
  <c r="O101" i="1"/>
  <c r="S101" i="1" s="1"/>
  <c r="U101" i="1" s="1"/>
  <c r="O161" i="1"/>
  <c r="S161" i="1" s="1"/>
  <c r="U161" i="1" s="1"/>
  <c r="O223" i="1"/>
  <c r="S223" i="1" s="1"/>
  <c r="U223" i="1" s="1"/>
  <c r="O228" i="1"/>
  <c r="S228" i="1" s="1"/>
  <c r="U228" i="1" s="1"/>
  <c r="O100" i="1"/>
  <c r="S100" i="1" s="1"/>
  <c r="U100" i="1" s="1"/>
  <c r="O23" i="1"/>
  <c r="S23" i="1" s="1"/>
  <c r="U23" i="1" s="1"/>
  <c r="O62" i="1"/>
  <c r="S62" i="1" s="1"/>
  <c r="U62" i="1" s="1"/>
  <c r="O216" i="1"/>
  <c r="S216" i="1" s="1"/>
  <c r="U216" i="1" s="1"/>
  <c r="O157" i="1"/>
  <c r="S157" i="1" s="1"/>
  <c r="U157" i="1" s="1"/>
  <c r="O209" i="1"/>
  <c r="S209" i="1" s="1"/>
  <c r="U209" i="1" s="1"/>
  <c r="O162" i="1"/>
  <c r="S162" i="1" s="1"/>
  <c r="U162" i="1" s="1"/>
  <c r="O238" i="1"/>
  <c r="S238" i="1" s="1"/>
  <c r="U238" i="1" s="1"/>
  <c r="O154" i="1"/>
  <c r="S154" i="1" s="1"/>
  <c r="U154" i="1" s="1"/>
  <c r="O218" i="1"/>
  <c r="S218" i="1" s="1"/>
  <c r="U218" i="1" s="1"/>
  <c r="O224" i="1"/>
  <c r="S224" i="1" s="1"/>
  <c r="U224" i="1" s="1"/>
  <c r="O174" i="1"/>
  <c r="S174" i="1" s="1"/>
  <c r="U174" i="1" s="1"/>
  <c r="O41" i="1"/>
  <c r="S41" i="1" s="1"/>
  <c r="U41" i="1" s="1"/>
  <c r="O153" i="1"/>
  <c r="S153" i="1" s="1"/>
  <c r="U153" i="1" s="1"/>
  <c r="O108" i="1"/>
  <c r="S108" i="1" s="1"/>
  <c r="U108" i="1" s="1"/>
  <c r="O90" i="1"/>
  <c r="S90" i="1" s="1"/>
  <c r="U90" i="1" s="1"/>
  <c r="O208" i="1"/>
  <c r="S208" i="1" s="1"/>
  <c r="U208" i="1" s="1"/>
  <c r="O232" i="1"/>
  <c r="S232" i="1" s="1"/>
  <c r="U232" i="1" s="1"/>
  <c r="O237" i="1"/>
  <c r="S237" i="1" s="1"/>
  <c r="U237" i="1" s="1"/>
  <c r="O85" i="1"/>
  <c r="S85" i="1" s="1"/>
  <c r="U85" i="1" s="1"/>
  <c r="O22" i="1"/>
  <c r="S22" i="1" s="1"/>
  <c r="U22" i="1" s="1"/>
  <c r="O129" i="1"/>
  <c r="S129" i="1" s="1"/>
  <c r="U129" i="1" s="1"/>
  <c r="O222" i="1"/>
  <c r="S222" i="1" s="1"/>
  <c r="U222" i="1" s="1"/>
  <c r="O220" i="1"/>
  <c r="S220" i="1" s="1"/>
  <c r="U220" i="1" s="1"/>
  <c r="O245" i="1"/>
  <c r="S245" i="1" s="1"/>
  <c r="U245" i="1" s="1"/>
  <c r="O72" i="1"/>
  <c r="S72" i="1" s="1"/>
  <c r="U72" i="1" s="1"/>
  <c r="O171" i="1"/>
  <c r="S171" i="1" s="1"/>
  <c r="U171" i="1" s="1"/>
  <c r="O166" i="1"/>
  <c r="S166" i="1" s="1"/>
  <c r="U166" i="1" s="1"/>
  <c r="O63" i="1"/>
  <c r="S63" i="1" s="1"/>
  <c r="U63" i="1" s="1"/>
  <c r="O219" i="1"/>
  <c r="S219" i="1" s="1"/>
  <c r="U219" i="1" s="1"/>
  <c r="O195" i="1"/>
  <c r="S195" i="1" s="1"/>
  <c r="U195" i="1" s="1"/>
  <c r="O58" i="1"/>
  <c r="S58" i="1" s="1"/>
  <c r="U58" i="1" s="1"/>
  <c r="O94" i="1"/>
  <c r="S94" i="1" s="1"/>
  <c r="U94" i="1" s="1"/>
  <c r="O88" i="1"/>
  <c r="O111" i="1"/>
  <c r="S111" i="1" s="1"/>
  <c r="U111" i="1" s="1"/>
  <c r="O102" i="1"/>
  <c r="S102" i="1" s="1"/>
  <c r="U102" i="1" s="1"/>
  <c r="O77" i="1"/>
  <c r="S77" i="1" s="1"/>
  <c r="U77" i="1" s="1"/>
  <c r="O251" i="1"/>
  <c r="S251" i="1" s="1"/>
  <c r="U251" i="1" s="1"/>
  <c r="O28" i="1"/>
  <c r="S28" i="1" s="1"/>
  <c r="U28" i="1" s="1"/>
  <c r="O36" i="1"/>
  <c r="S36" i="1" s="1"/>
  <c r="U36" i="1" s="1"/>
  <c r="O188" i="1"/>
  <c r="S188" i="1" s="1"/>
  <c r="U188" i="1" s="1"/>
  <c r="O114" i="1"/>
  <c r="S114" i="1" s="1"/>
  <c r="U114" i="1" s="1"/>
  <c r="O83" i="1"/>
  <c r="O243" i="1"/>
  <c r="S243" i="1" s="1"/>
  <c r="U243" i="1" s="1"/>
  <c r="O112" i="1"/>
  <c r="S112" i="1" s="1"/>
  <c r="U112" i="1" s="1"/>
  <c r="O33" i="1"/>
  <c r="O68" i="1"/>
  <c r="S68" i="1" s="1"/>
  <c r="U68" i="1" s="1"/>
  <c r="O137" i="1"/>
  <c r="S137" i="1" s="1"/>
  <c r="U137" i="1" s="1"/>
  <c r="O207" i="1"/>
  <c r="S207" i="1" s="1"/>
  <c r="U207" i="1" s="1"/>
  <c r="O69" i="1"/>
  <c r="S69" i="1" s="1"/>
  <c r="U69" i="1" s="1"/>
  <c r="O206" i="1"/>
  <c r="S206" i="1" s="1"/>
  <c r="U206" i="1" s="1"/>
  <c r="O71" i="1"/>
  <c r="S71" i="1" s="1"/>
  <c r="U71" i="1" s="1"/>
  <c r="O57" i="1"/>
  <c r="S57" i="1" s="1"/>
  <c r="U57" i="1" s="1"/>
  <c r="O116" i="1"/>
  <c r="S116" i="1" s="1"/>
  <c r="U116" i="1" s="1"/>
  <c r="O42" i="1"/>
  <c r="S42" i="1" s="1"/>
  <c r="U42" i="1" s="1"/>
  <c r="O107" i="1"/>
  <c r="S107" i="1" s="1"/>
  <c r="U107" i="1" s="1"/>
  <c r="O149" i="1"/>
  <c r="S149" i="1" s="1"/>
  <c r="U149" i="1" s="1"/>
  <c r="O79" i="1"/>
  <c r="S79" i="1" s="1"/>
  <c r="U79" i="1" s="1"/>
  <c r="O147" i="1"/>
  <c r="S147" i="1" s="1"/>
  <c r="U147" i="1" s="1"/>
  <c r="O49" i="1"/>
  <c r="S49" i="1" s="1"/>
  <c r="U49" i="1" s="1"/>
  <c r="O146" i="1"/>
  <c r="S146" i="1" s="1"/>
  <c r="U146" i="1" s="1"/>
  <c r="O34" i="1"/>
  <c r="S34" i="1" s="1"/>
  <c r="U34" i="1" s="1"/>
  <c r="O131" i="1"/>
  <c r="S131" i="1" s="1"/>
  <c r="U131" i="1" s="1"/>
  <c r="O121" i="1"/>
  <c r="O246" i="1"/>
  <c r="S246" i="1" s="1"/>
  <c r="U246" i="1" s="1"/>
  <c r="O165" i="1"/>
  <c r="S165" i="1" s="1"/>
  <c r="U165" i="1" s="1"/>
  <c r="O80" i="1"/>
  <c r="S80" i="1" s="1"/>
  <c r="U80" i="1" s="1"/>
  <c r="O204" i="1"/>
  <c r="S204" i="1" s="1"/>
  <c r="U204" i="1" s="1"/>
  <c r="O76" i="1"/>
  <c r="S76" i="1" s="1"/>
  <c r="U76" i="1" s="1"/>
  <c r="O81" i="1"/>
  <c r="O151" i="1"/>
  <c r="S151" i="1" s="1"/>
  <c r="U151" i="1" s="1"/>
  <c r="O138" i="1"/>
  <c r="S138" i="1" s="1"/>
  <c r="U138" i="1" s="1"/>
  <c r="O181" i="1"/>
  <c r="O214" i="1"/>
  <c r="S214" i="1" s="1"/>
  <c r="U214" i="1" s="1"/>
  <c r="O126" i="1"/>
  <c r="S126" i="1" s="1"/>
  <c r="U126" i="1" s="1"/>
  <c r="O60" i="1"/>
  <c r="S60" i="1" s="1"/>
  <c r="U60" i="1" s="1"/>
  <c r="O205" i="1"/>
  <c r="S205" i="1" s="1"/>
  <c r="U205" i="1" s="1"/>
  <c r="O167" i="1"/>
  <c r="S167" i="1" s="1"/>
  <c r="U167" i="1" s="1"/>
  <c r="O106" i="1"/>
  <c r="S106" i="1" s="1"/>
  <c r="U106" i="1" s="1"/>
  <c r="O134" i="1"/>
  <c r="S134" i="1" s="1"/>
  <c r="U134" i="1" s="1"/>
  <c r="O61" i="1"/>
  <c r="S61" i="1" s="1"/>
  <c r="U61" i="1" s="1"/>
  <c r="O176" i="1"/>
  <c r="S176" i="1" s="1"/>
  <c r="U176" i="1" s="1"/>
  <c r="O145" i="1"/>
  <c r="S145" i="1" s="1"/>
  <c r="U145" i="1" s="1"/>
  <c r="O30" i="1"/>
  <c r="O244" i="1"/>
  <c r="S244" i="1" s="1"/>
  <c r="U244" i="1" s="1"/>
  <c r="O37" i="1"/>
  <c r="S37" i="1" s="1"/>
  <c r="U37" i="1" s="1"/>
  <c r="O105" i="1"/>
  <c r="S105" i="1" s="1"/>
  <c r="U105" i="1" s="1"/>
  <c r="O248" i="1"/>
  <c r="S248" i="1" s="1"/>
  <c r="U248" i="1" s="1"/>
  <c r="O53" i="1"/>
  <c r="S53" i="1" s="1"/>
  <c r="U53" i="1" s="1"/>
  <c r="O127" i="1"/>
  <c r="S127" i="1" s="1"/>
  <c r="U127" i="1" s="1"/>
  <c r="O212" i="1"/>
  <c r="S212" i="1" s="1"/>
  <c r="U212" i="1" s="1"/>
  <c r="O199" i="1"/>
  <c r="S199" i="1" s="1"/>
  <c r="U199" i="1" s="1"/>
  <c r="O240" i="1"/>
  <c r="S240" i="1" s="1"/>
  <c r="U240" i="1" s="1"/>
  <c r="O175" i="1"/>
  <c r="S175" i="1" s="1"/>
  <c r="U175" i="1" s="1"/>
  <c r="O120" i="1"/>
  <c r="O182" i="1"/>
  <c r="S182" i="1" s="1"/>
  <c r="U182" i="1" s="1"/>
  <c r="O91" i="1"/>
  <c r="O256" i="1"/>
  <c r="S256" i="1" s="1"/>
  <c r="U256" i="1" s="1"/>
  <c r="O226" i="1"/>
  <c r="S226" i="1" s="1"/>
  <c r="U226" i="1" s="1"/>
  <c r="O250" i="1"/>
  <c r="S250" i="1" s="1"/>
  <c r="U250" i="1" s="1"/>
  <c r="O152" i="1"/>
  <c r="S152" i="1" s="1"/>
  <c r="U152" i="1" s="1"/>
  <c r="O242" i="1"/>
  <c r="S242" i="1" s="1"/>
  <c r="U242" i="1" s="1"/>
  <c r="O144" i="1"/>
  <c r="S144" i="1" s="1"/>
  <c r="U144" i="1" s="1"/>
  <c r="O87" i="1"/>
  <c r="O179" i="1"/>
  <c r="S179" i="1" s="1"/>
  <c r="U179" i="1" s="1"/>
  <c r="O234" i="1"/>
  <c r="S234" i="1" s="1"/>
  <c r="U234" i="1" s="1"/>
  <c r="O136" i="1"/>
  <c r="S136" i="1" s="1"/>
  <c r="U136" i="1" s="1"/>
  <c r="O50" i="1"/>
  <c r="S50" i="1" s="1"/>
  <c r="U50" i="1" s="1"/>
  <c r="O180" i="1"/>
  <c r="S180" i="1" s="1"/>
  <c r="U180" i="1" s="1"/>
  <c r="O82" i="1"/>
  <c r="O183" i="1"/>
  <c r="S183" i="1" s="1"/>
  <c r="U183" i="1" s="1"/>
  <c r="O203" i="1"/>
  <c r="S203" i="1" s="1"/>
  <c r="U203" i="1" s="1"/>
  <c r="O27" i="1"/>
  <c r="S27" i="1" s="1"/>
  <c r="U27" i="1" s="1"/>
  <c r="O184" i="1"/>
  <c r="S184" i="1" s="1"/>
  <c r="U184" i="1" s="1"/>
  <c r="O193" i="1"/>
  <c r="S193" i="1" s="1"/>
  <c r="U193" i="1" s="1"/>
  <c r="O47" i="1"/>
  <c r="S47" i="1" s="1"/>
  <c r="U47" i="1" s="1"/>
  <c r="O159" i="1"/>
  <c r="S159" i="1" s="1"/>
  <c r="U159" i="1" s="1"/>
  <c r="O173" i="1"/>
  <c r="O38" i="1"/>
  <c r="S38" i="1" s="1"/>
  <c r="U38" i="1" s="1"/>
  <c r="O235" i="1"/>
  <c r="S235" i="1" s="1"/>
  <c r="U235" i="1" s="1"/>
  <c r="O39" i="1"/>
  <c r="S39" i="1" s="1"/>
  <c r="U39" i="1" s="1"/>
  <c r="O66" i="1"/>
  <c r="S66" i="1" s="1"/>
  <c r="U66" i="1" s="1"/>
  <c r="O46" i="1"/>
  <c r="S46" i="1" s="1"/>
  <c r="U46" i="1" s="1"/>
  <c r="O123" i="1"/>
  <c r="O115" i="1"/>
  <c r="S115" i="1" s="1"/>
  <c r="U115" i="1" s="1"/>
  <c r="O43" i="1"/>
  <c r="S43" i="1" s="1"/>
  <c r="U43" i="1" s="1"/>
  <c r="O211" i="1"/>
  <c r="S211" i="1" s="1"/>
  <c r="U211" i="1" s="1"/>
  <c r="O252" i="1"/>
  <c r="S252" i="1" s="1"/>
  <c r="U252" i="1" s="1"/>
  <c r="O55" i="1"/>
  <c r="S55" i="1" s="1"/>
  <c r="U55" i="1" s="1"/>
  <c r="O140" i="1"/>
  <c r="S140" i="1" s="1"/>
  <c r="U140" i="1" s="1"/>
  <c r="O128" i="1"/>
  <c r="S128" i="1" s="1"/>
  <c r="U128" i="1" s="1"/>
  <c r="O32" i="1"/>
  <c r="S32" i="1" s="1"/>
  <c r="U32" i="1" s="1"/>
  <c r="O231" i="1"/>
  <c r="S231" i="1" s="1"/>
  <c r="U231" i="1" s="1"/>
  <c r="O89" i="1"/>
  <c r="S89" i="1" s="1"/>
  <c r="U89" i="1" s="1"/>
  <c r="O96" i="1"/>
  <c r="S96" i="1" s="1"/>
  <c r="U96" i="1" s="1"/>
  <c r="O233" i="1"/>
  <c r="S233" i="1" s="1"/>
  <c r="U233" i="1" s="1"/>
  <c r="O84" i="1"/>
  <c r="O59" i="1"/>
  <c r="S59" i="1" s="1"/>
  <c r="U59" i="1" s="1"/>
  <c r="O197" i="1"/>
  <c r="S197" i="1" s="1"/>
  <c r="U197" i="1" s="1"/>
  <c r="O25" i="1"/>
  <c r="S25" i="1" s="1"/>
  <c r="U25" i="1" s="1"/>
  <c r="O221" i="1"/>
  <c r="S221" i="1" s="1"/>
  <c r="U221" i="1" s="1"/>
  <c r="O164" i="1"/>
  <c r="S164" i="1" s="1"/>
  <c r="U164" i="1" s="1"/>
  <c r="O73" i="1"/>
  <c r="S73" i="1" s="1"/>
  <c r="U73" i="1" s="1"/>
  <c r="O109" i="1"/>
  <c r="S109" i="1" s="1"/>
  <c r="U109" i="1" s="1"/>
  <c r="O54" i="1"/>
  <c r="S54" i="1" s="1"/>
  <c r="U54" i="1" s="1"/>
  <c r="O196" i="1"/>
  <c r="S196" i="1" s="1"/>
  <c r="U196" i="1" s="1"/>
  <c r="O99" i="1"/>
  <c r="S99" i="1" s="1"/>
  <c r="U99" i="1" s="1"/>
  <c r="O189" i="1"/>
  <c r="S189" i="1" s="1"/>
  <c r="U189" i="1" s="1"/>
  <c r="O187" i="1"/>
  <c r="S187" i="1" s="1"/>
  <c r="U187" i="1" s="1"/>
  <c r="O93" i="1"/>
  <c r="S93" i="1" s="1"/>
  <c r="U93" i="1" s="1"/>
  <c r="O70" i="1"/>
  <c r="S70" i="1" s="1"/>
  <c r="U70" i="1" s="1"/>
  <c r="O227" i="1"/>
  <c r="S227" i="1" s="1"/>
  <c r="U227" i="1" s="1"/>
  <c r="O92" i="1"/>
  <c r="S92" i="1" s="1"/>
  <c r="U92" i="1" s="1"/>
  <c r="O202" i="1"/>
  <c r="S202" i="1" s="1"/>
  <c r="U202" i="1" s="1"/>
  <c r="O213" i="1"/>
  <c r="S213" i="1" s="1"/>
  <c r="U213" i="1" s="1"/>
  <c r="O217" i="1"/>
  <c r="S217" i="1" s="1"/>
  <c r="U217" i="1" s="1"/>
  <c r="O139" i="1"/>
  <c r="S139" i="1" s="1"/>
  <c r="U139" i="1" s="1"/>
  <c r="O142" i="1"/>
  <c r="S142" i="1" s="1"/>
  <c r="U142" i="1" s="1"/>
  <c r="O168" i="1"/>
  <c r="S168" i="1" s="1"/>
  <c r="U168" i="1" s="1"/>
  <c r="O86" i="1"/>
  <c r="O65" i="1"/>
  <c r="S65" i="1" s="1"/>
  <c r="U65" i="1" s="1"/>
  <c r="O118" i="1"/>
  <c r="O104" i="1"/>
  <c r="S104" i="1" s="1"/>
  <c r="U104" i="1" s="1"/>
  <c r="O148" i="1"/>
  <c r="S148" i="1" s="1"/>
  <c r="U148" i="1" s="1"/>
  <c r="O200" i="1"/>
  <c r="S200" i="1" s="1"/>
  <c r="U200" i="1" s="1"/>
  <c r="O194" i="1"/>
  <c r="S194" i="1" s="1"/>
  <c r="U194" i="1" s="1"/>
  <c r="O124" i="1"/>
  <c r="O97" i="1"/>
  <c r="S97" i="1" s="1"/>
  <c r="U97" i="1" s="1"/>
  <c r="O78" i="1"/>
  <c r="S78" i="1" s="1"/>
  <c r="U78" i="1" s="1"/>
  <c r="O31" i="1"/>
  <c r="S31" i="1" s="1"/>
  <c r="U31" i="1" s="1"/>
  <c r="O130" i="1"/>
  <c r="S130" i="1" s="1"/>
  <c r="U130" i="1" s="1"/>
  <c r="O143" i="1"/>
  <c r="S143" i="1" s="1"/>
  <c r="U143" i="1" s="1"/>
  <c r="O177" i="1"/>
  <c r="S177" i="1" s="1"/>
  <c r="U177" i="1" s="1"/>
  <c r="O236" i="1"/>
  <c r="S236" i="1" s="1"/>
  <c r="U236" i="1" s="1"/>
  <c r="O113" i="1"/>
  <c r="S113" i="1" s="1"/>
  <c r="U113" i="1" s="1"/>
  <c r="O178" i="1"/>
  <c r="S178" i="1" s="1"/>
  <c r="U178" i="1" s="1"/>
  <c r="O26" i="1"/>
  <c r="S26" i="1" s="1"/>
  <c r="U26" i="1" s="1"/>
  <c r="O253" i="1"/>
  <c r="S253" i="1" s="1"/>
  <c r="U253" i="1" s="1"/>
  <c r="O239" i="1"/>
  <c r="S239" i="1" s="1"/>
  <c r="U239" i="1" s="1"/>
  <c r="O40" i="1"/>
  <c r="S40" i="1" s="1"/>
  <c r="U40" i="1" s="1"/>
  <c r="O215" i="1"/>
  <c r="S215" i="1" s="1"/>
  <c r="U215" i="1" s="1"/>
  <c r="O103" i="1"/>
  <c r="S103" i="1" s="1"/>
  <c r="U103" i="1" s="1"/>
  <c r="O241" i="1"/>
  <c r="S241" i="1" s="1"/>
  <c r="U241" i="1" s="1"/>
  <c r="C15" i="1"/>
  <c r="F18" i="1" s="1"/>
  <c r="F19" i="1" s="1"/>
  <c r="O254" i="1"/>
  <c r="S254" i="1" s="1"/>
  <c r="U254" i="1" s="1"/>
  <c r="O56" i="1"/>
  <c r="S56" i="1" s="1"/>
  <c r="U56" i="1" s="1"/>
  <c r="C18" i="1" l="1"/>
  <c r="V9" i="1"/>
</calcChain>
</file>

<file path=xl/sharedStrings.xml><?xml version="1.0" encoding="utf-8"?>
<sst xmlns="http://schemas.openxmlformats.org/spreadsheetml/2006/main" count="667" uniqueCount="182">
  <si>
    <t>JAVSO..47..105</t>
  </si>
  <si>
    <t>JAVSO 43, 77</t>
  </si>
  <si>
    <t>JAVSO..43…77</t>
  </si>
  <si>
    <t>JAVSO..44…69</t>
  </si>
  <si>
    <t>JAVSO..45..121</t>
  </si>
  <si>
    <t>JAVSO..45..215</t>
  </si>
  <si>
    <t>JAVSO..46…79 (2018)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</si>
  <si>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</si>
  <si>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</si>
  <si>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</si>
  <si>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</si>
  <si>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</si>
  <si>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</si>
  <si>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</si>
  <si>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</si>
  <si>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</si>
  <si>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</si>
  <si>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</si>
  <si>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</si>
  <si>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</si>
  <si>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</si>
  <si>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</si>
  <si>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</si>
  <si>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</si>
  <si>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</si>
  <si>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</si>
  <si>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</si>
  <si>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</si>
  <si>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</si>
  <si>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</si>
  <si>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</si>
  <si>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</si>
  <si>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</si>
  <si>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 Fit</t>
  </si>
  <si>
    <t>System Type:</t>
  </si>
  <si>
    <t>Locher K</t>
  </si>
  <si>
    <t>BBSAG Bull.20</t>
  </si>
  <si>
    <t>B</t>
  </si>
  <si>
    <t>v</t>
  </si>
  <si>
    <t>Diethelm R</t>
  </si>
  <si>
    <t>Peter H</t>
  </si>
  <si>
    <t>BBSAG Bull.27</t>
  </si>
  <si>
    <t>BBSAG Bull.29</t>
  </si>
  <si>
    <t>BBSAG Bull.30</t>
  </si>
  <si>
    <t>BBSAG 36</t>
  </si>
  <si>
    <t>K</t>
  </si>
  <si>
    <t>BBSAG Bull.36</t>
  </si>
  <si>
    <t>BBSAG Bull.41</t>
  </si>
  <si>
    <t>BBSAG Bull.42</t>
  </si>
  <si>
    <t>BBSAG Bull.45</t>
  </si>
  <si>
    <t>:</t>
  </si>
  <si>
    <t>BBSAG Bull.46</t>
  </si>
  <si>
    <t>BBSAG Bull.47</t>
  </si>
  <si>
    <t>BBSAG Bull.51</t>
  </si>
  <si>
    <t>BBSAG Bull.52</t>
  </si>
  <si>
    <t>BBSAG Bull.53</t>
  </si>
  <si>
    <t>BBSAG Bull.64</t>
  </si>
  <si>
    <t>Nikolaou I</t>
  </si>
  <si>
    <t>BBSAG Bull.65</t>
  </si>
  <si>
    <t>BBSAG Bull.69</t>
  </si>
  <si>
    <t>BBSAG Bull.70</t>
  </si>
  <si>
    <t>BBSAG Bull.71</t>
  </si>
  <si>
    <t>BBSAG Bull.75</t>
  </si>
  <si>
    <t>BBSAG Bull.78</t>
  </si>
  <si>
    <t>Brno 28</t>
  </si>
  <si>
    <t>BBSAG Bull.82</t>
  </si>
  <si>
    <t>BBSAG Bull.85</t>
  </si>
  <si>
    <t>BBSAG Bull.86</t>
  </si>
  <si>
    <t>BBSAG Bull.87</t>
  </si>
  <si>
    <t>BBSAG Bull.90</t>
  </si>
  <si>
    <t>Brno 30</t>
  </si>
  <si>
    <t>BBSAG Bull.91</t>
  </si>
  <si>
    <t>BBSAG Bull.93</t>
  </si>
  <si>
    <t>BBSAG Bull.94</t>
  </si>
  <si>
    <t>BBSAG Bull.95</t>
  </si>
  <si>
    <t>BBSAG Bull.96</t>
  </si>
  <si>
    <t>BBSAG Bull.97</t>
  </si>
  <si>
    <t>BBSAG Bull.98</t>
  </si>
  <si>
    <t>BBSAG Bull.100</t>
  </si>
  <si>
    <t>BBSAG Bull.102</t>
  </si>
  <si>
    <t>BBSAG Bull.103</t>
  </si>
  <si>
    <t>BBSAG Bull.106</t>
  </si>
  <si>
    <t>BBSAG Bull.107</t>
  </si>
  <si>
    <t>BBSAG Bull.108</t>
  </si>
  <si>
    <t>BBSAG Bull.109</t>
  </si>
  <si>
    <t>ccd</t>
  </si>
  <si>
    <t>IBVS 4683</t>
  </si>
  <si>
    <t>BBSAG Bull.111</t>
  </si>
  <si>
    <t>BBSAG Bull.113</t>
  </si>
  <si>
    <t>BBSAG Bull.114</t>
  </si>
  <si>
    <t>Kohl M</t>
  </si>
  <si>
    <t>BBSAG Bull.116</t>
  </si>
  <si>
    <t>BBSAG Bull.117</t>
  </si>
  <si>
    <t>K.Locher</t>
  </si>
  <si>
    <t>BBSAG 119</t>
  </si>
  <si>
    <t>II</t>
  </si>
  <si>
    <t>65-cm, ST6, R</t>
  </si>
  <si>
    <t>18-cm, ST6, -</t>
  </si>
  <si>
    <t>65-cm, ST8, R</t>
  </si>
  <si>
    <t>25-cm, ST5, -</t>
  </si>
  <si>
    <t>See IBVS 4683</t>
  </si>
  <si>
    <t>IBVS 5296</t>
  </si>
  <si>
    <t>IBVS 5543</t>
  </si>
  <si>
    <t>I</t>
  </si>
  <si>
    <t>IBVS 0035</t>
  </si>
  <si>
    <t>IBVS 0779</t>
  </si>
  <si>
    <t>IBVS 5672</t>
  </si>
  <si>
    <t>IBVS 5657</t>
  </si>
  <si>
    <t>CL Aur / GSC 2393-1455</t>
  </si>
  <si>
    <t># of data points:</t>
  </si>
  <si>
    <t>IBVS 5731</t>
  </si>
  <si>
    <t>EA/SD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</si>
  <si>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</si>
  <si>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</si>
  <si>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</si>
  <si>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</si>
  <si>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</si>
  <si>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</si>
  <si>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</si>
  <si>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5746</t>
  </si>
  <si>
    <t>IBVS 5753</t>
  </si>
  <si>
    <t>IBVS 5761</t>
  </si>
  <si>
    <t>IBVS 5802</t>
  </si>
  <si>
    <t>Start of linear fit &gt;&gt;&gt;&gt;&gt;&gt;&gt;&gt;&gt;&gt;&gt;&gt;&gt;&gt;&gt;&gt;&gt;&gt;&gt;&gt;&gt;</t>
  </si>
  <si>
    <t>IBVS 5871</t>
  </si>
  <si>
    <t>OEJV 0060</t>
  </si>
  <si>
    <t>vis</t>
  </si>
  <si>
    <t>OEJV 0074</t>
  </si>
  <si>
    <t>OEJV 0073</t>
  </si>
  <si>
    <t>OEJV0094</t>
  </si>
  <si>
    <t>OEJV 0094</t>
  </si>
  <si>
    <t>OEJV 0107</t>
  </si>
  <si>
    <t>IBVS 5933</t>
  </si>
  <si>
    <t>IBVS 5924</t>
  </si>
  <si>
    <t>Add cycle</t>
  </si>
  <si>
    <t>Old Cycle</t>
  </si>
  <si>
    <t>OEJV 0137</t>
  </si>
  <si>
    <t>IBVS 5780</t>
  </si>
  <si>
    <t>OEJV 0003</t>
  </si>
  <si>
    <t>IBVS 5835</t>
  </si>
  <si>
    <t>IBVS 5992</t>
  </si>
  <si>
    <t>IBVS 6007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</si>
  <si>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</si>
  <si>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</si>
  <si>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</si>
  <si>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</si>
  <si>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</si>
  <si>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</si>
  <si>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</si>
  <si>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OEJV 0160</t>
  </si>
  <si>
    <t>IBVS 6070</t>
  </si>
  <si>
    <t>IBVS 6063</t>
  </si>
  <si>
    <t>BAD?</t>
  </si>
  <si>
    <t>Flattened</t>
  </si>
  <si>
    <t>Sin.fit</t>
  </si>
  <si>
    <t>Slope</t>
  </si>
  <si>
    <t>Sin Ampl</t>
  </si>
  <si>
    <t>Ang.Freq</t>
  </si>
  <si>
    <t>Ph.Cnst</t>
  </si>
  <si>
    <t>Const</t>
  </si>
  <si>
    <t>Sin.Fit</t>
  </si>
  <si>
    <r>
      <t>diff</t>
    </r>
    <r>
      <rPr>
        <vertAlign val="superscript"/>
        <sz val="10"/>
        <rFont val="Arial"/>
        <family val="2"/>
      </rPr>
      <t>2</t>
    </r>
  </si>
  <si>
    <r>
      <t>Sum diff</t>
    </r>
    <r>
      <rPr>
        <vertAlign val="superscript"/>
        <sz val="10"/>
        <rFont val="Arial"/>
        <family val="2"/>
      </rPr>
      <t>2</t>
    </r>
  </si>
  <si>
    <t>Triple system?</t>
  </si>
  <si>
    <t>Quad</t>
  </si>
  <si>
    <t>Linear2</t>
  </si>
  <si>
    <t>Linear-All</t>
  </si>
  <si>
    <t>JAVSO..41..328</t>
  </si>
  <si>
    <t>JAVSO..41..122</t>
  </si>
  <si>
    <t>JAVSO..40..975</t>
  </si>
  <si>
    <t>JAVSO..42..426</t>
  </si>
  <si>
    <t xml:space="preserve"> see IBVS 4683</t>
  </si>
  <si>
    <t>IBVS 6149</t>
  </si>
  <si>
    <t>IBVS 6167</t>
  </si>
  <si>
    <t>OEJV 0204</t>
  </si>
  <si>
    <t>JAVSO..47..263</t>
  </si>
  <si>
    <t>JAVSO..48..256</t>
  </si>
  <si>
    <t>JAVSO 49, 256</t>
  </si>
  <si>
    <t>JAVSO 49, 108</t>
  </si>
  <si>
    <t>JAVSO, 49, 108</t>
  </si>
  <si>
    <t>JAVSO, 50, 133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</si>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</sst>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1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3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37" fillId="0" borderId="0" xfId="41" applyFont="1" applyAlignment="1">
      <alignment vertical="center"/>
    </xf>
    <xf numFmtId="0" fontId="37" fillId="0" borderId="0" xfId="41" applyFont="1" applyAlignment="1">
      <alignment horizontal="left" vertical="center"/>
    </xf>
    <xf numFmtId="0" fontId="19" fillId="0" borderId="0" xfId="41" applyFont="1" applyAlignment="1">
      <alignment horizontal="left" vertical="center"/>
    </xf>
    <xf numFmtId="0" fontId="5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horizontal="center" vertical="center"/>
    </xf>
    <xf numFmtId="0" fontId="36" fillId="0" borderId="0" xfId="41" applyFont="1" applyAlignment="1">
      <alignment horizontal="left"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Aur - O-C Diagr.</a:t>
            </a:r>
          </a:p>
        </c:rich>
      </c:tx>
      <c:layout>
        <c:manualLayout>
          <c:xMode val="edge"/>
          <c:yMode val="edge"/>
          <c:x val="0.3737379039741244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308694544229"/>
          <c:y val="0.14545497589659059"/>
          <c:w val="0.808082136603891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F-4A1D-BBF9-A42D2B7082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">
                  <c:v>4.8654999991413206E-3</c:v>
                </c:pt>
                <c:pt idx="2">
                  <c:v>4.6241500000178348E-2</c:v>
                </c:pt>
                <c:pt idx="3">
                  <c:v>5.0425999994331505E-2</c:v>
                </c:pt>
                <c:pt idx="4">
                  <c:v>5.1425999990897253E-2</c:v>
                </c:pt>
                <c:pt idx="5">
                  <c:v>5.4692499994416721E-2</c:v>
                </c:pt>
                <c:pt idx="6">
                  <c:v>4.26625000036438E-2</c:v>
                </c:pt>
                <c:pt idx="7">
                  <c:v>4.0372499992372468E-2</c:v>
                </c:pt>
                <c:pt idx="8">
                  <c:v>3.8152499997522682E-2</c:v>
                </c:pt>
                <c:pt idx="10">
                  <c:v>3.5749999995459802E-2</c:v>
                </c:pt>
                <c:pt idx="11">
                  <c:v>4.6749999994062819E-2</c:v>
                </c:pt>
                <c:pt idx="13">
                  <c:v>4.54189999945811E-2</c:v>
                </c:pt>
                <c:pt idx="14">
                  <c:v>3.1390500000270549E-2</c:v>
                </c:pt>
                <c:pt idx="15">
                  <c:v>3.493249999883119E-2</c:v>
                </c:pt>
                <c:pt idx="16">
                  <c:v>3.429399999731686E-2</c:v>
                </c:pt>
                <c:pt idx="17">
                  <c:v>4.246199999761302E-2</c:v>
                </c:pt>
                <c:pt idx="18">
                  <c:v>3.2807499999762513E-2</c:v>
                </c:pt>
                <c:pt idx="19">
                  <c:v>3.2404999998107087E-2</c:v>
                </c:pt>
                <c:pt idx="20">
                  <c:v>2.8972499996598344E-2</c:v>
                </c:pt>
                <c:pt idx="21">
                  <c:v>4.0392499991867226E-2</c:v>
                </c:pt>
                <c:pt idx="22">
                  <c:v>2.1644499996909872E-2</c:v>
                </c:pt>
                <c:pt idx="23">
                  <c:v>3.6531999998260289E-2</c:v>
                </c:pt>
                <c:pt idx="24">
                  <c:v>4.086999999708496E-2</c:v>
                </c:pt>
                <c:pt idx="25">
                  <c:v>4.3047499995736871E-2</c:v>
                </c:pt>
                <c:pt idx="26">
                  <c:v>4.4047499992302619E-2</c:v>
                </c:pt>
                <c:pt idx="27">
                  <c:v>4.1383499999938067E-2</c:v>
                </c:pt>
                <c:pt idx="28">
                  <c:v>5.1744999997026753E-2</c:v>
                </c:pt>
                <c:pt idx="29">
                  <c:v>4.4800499999837484E-2</c:v>
                </c:pt>
                <c:pt idx="30">
                  <c:v>5.0481999998737592E-2</c:v>
                </c:pt>
                <c:pt idx="31">
                  <c:v>4.927299999690149E-2</c:v>
                </c:pt>
                <c:pt idx="32">
                  <c:v>3.592449999996461E-2</c:v>
                </c:pt>
                <c:pt idx="33">
                  <c:v>4.8802499994053505E-2</c:v>
                </c:pt>
                <c:pt idx="34">
                  <c:v>6.0274999996181577E-2</c:v>
                </c:pt>
                <c:pt idx="35">
                  <c:v>6.1274999992747325E-2</c:v>
                </c:pt>
                <c:pt idx="36">
                  <c:v>6.5274999993562233E-2</c:v>
                </c:pt>
                <c:pt idx="37">
                  <c:v>6.6984999997657724E-2</c:v>
                </c:pt>
                <c:pt idx="38">
                  <c:v>5.7330499992531259E-2</c:v>
                </c:pt>
                <c:pt idx="39">
                  <c:v>6.0233999996853527E-2</c:v>
                </c:pt>
                <c:pt idx="40">
                  <c:v>6.5793499998108018E-2</c:v>
                </c:pt>
                <c:pt idx="41">
                  <c:v>5.5596999991394114E-2</c:v>
                </c:pt>
                <c:pt idx="42">
                  <c:v>6.4306999993277714E-2</c:v>
                </c:pt>
                <c:pt idx="43">
                  <c:v>6.2390999999479391E-2</c:v>
                </c:pt>
                <c:pt idx="44">
                  <c:v>8.0836499997531064E-2</c:v>
                </c:pt>
                <c:pt idx="45">
                  <c:v>7.5265999999828637E-2</c:v>
                </c:pt>
                <c:pt idx="46">
                  <c:v>7.0779499990749173E-2</c:v>
                </c:pt>
                <c:pt idx="47">
                  <c:v>7.4393000002601184E-2</c:v>
                </c:pt>
                <c:pt idx="48">
                  <c:v>8.2990499991865363E-2</c:v>
                </c:pt>
                <c:pt idx="49">
                  <c:v>7.2587999995448627E-2</c:v>
                </c:pt>
                <c:pt idx="50">
                  <c:v>8.112999999866588E-2</c:v>
                </c:pt>
                <c:pt idx="51">
                  <c:v>7.7351999992970377E-2</c:v>
                </c:pt>
                <c:pt idx="52">
                  <c:v>8.3061999990604818E-2</c:v>
                </c:pt>
                <c:pt idx="53">
                  <c:v>8.8227000000188127E-2</c:v>
                </c:pt>
                <c:pt idx="54">
                  <c:v>9.6841999991738703E-2</c:v>
                </c:pt>
                <c:pt idx="55">
                  <c:v>8.6325500000384636E-2</c:v>
                </c:pt>
                <c:pt idx="56">
                  <c:v>8.8024499993480276E-2</c:v>
                </c:pt>
                <c:pt idx="57">
                  <c:v>0.100024499995925</c:v>
                </c:pt>
                <c:pt idx="58">
                  <c:v>9.3160999997053295E-2</c:v>
                </c:pt>
                <c:pt idx="59">
                  <c:v>9.3151499997475185E-2</c:v>
                </c:pt>
                <c:pt idx="64">
                  <c:v>9.2980499990517274E-2</c:v>
                </c:pt>
                <c:pt idx="68">
                  <c:v>9.8568499997782055E-2</c:v>
                </c:pt>
                <c:pt idx="69">
                  <c:v>9.7763500001747161E-2</c:v>
                </c:pt>
                <c:pt idx="73">
                  <c:v>0.10823749999690335</c:v>
                </c:pt>
                <c:pt idx="76">
                  <c:v>9.0348499994433951E-2</c:v>
                </c:pt>
                <c:pt idx="77">
                  <c:v>0.10212199999659788</c:v>
                </c:pt>
                <c:pt idx="78">
                  <c:v>0.1227939999953378</c:v>
                </c:pt>
                <c:pt idx="79">
                  <c:v>0.10376549999637064</c:v>
                </c:pt>
                <c:pt idx="80">
                  <c:v>8.7362999998731539E-2</c:v>
                </c:pt>
                <c:pt idx="84">
                  <c:v>0.10193049999361392</c:v>
                </c:pt>
                <c:pt idx="87">
                  <c:v>9.9864000003435649E-2</c:v>
                </c:pt>
                <c:pt idx="91">
                  <c:v>9.846149999066256E-2</c:v>
                </c:pt>
                <c:pt idx="92">
                  <c:v>0.10443150000355672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0F-4A1D-BBF9-A42D2B7082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71">
                  <c:v>9.7584249990177341E-2</c:v>
                </c:pt>
                <c:pt idx="72">
                  <c:v>9.7584249990177341E-2</c:v>
                </c:pt>
                <c:pt idx="74">
                  <c:v>9.8892999994859565E-2</c:v>
                </c:pt>
                <c:pt idx="75">
                  <c:v>9.8892999994859565E-2</c:v>
                </c:pt>
                <c:pt idx="82">
                  <c:v>0.10030099999130471</c:v>
                </c:pt>
                <c:pt idx="83">
                  <c:v>0.10030099999130471</c:v>
                </c:pt>
                <c:pt idx="85">
                  <c:v>0.10013799999433104</c:v>
                </c:pt>
                <c:pt idx="86">
                  <c:v>0.10013799999433104</c:v>
                </c:pt>
                <c:pt idx="89">
                  <c:v>9.884674999921117E-2</c:v>
                </c:pt>
                <c:pt idx="90">
                  <c:v>9.884674999921117E-2</c:v>
                </c:pt>
                <c:pt idx="93">
                  <c:v>9.9238999995577615E-2</c:v>
                </c:pt>
                <c:pt idx="94">
                  <c:v>9.9238999995577615E-2</c:v>
                </c:pt>
                <c:pt idx="95">
                  <c:v>9.9306999996770173E-2</c:v>
                </c:pt>
                <c:pt idx="96">
                  <c:v>9.9306999996770173E-2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0F-4A1D-BBF9-A42D2B7082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9.8198500003491063E-2</c:v>
                </c:pt>
                <c:pt idx="88">
                  <c:v>0.10914499999489635</c:v>
                </c:pt>
                <c:pt idx="104">
                  <c:v>9.4564499995613005E-2</c:v>
                </c:pt>
                <c:pt idx="105">
                  <c:v>9.4267999993462581E-2</c:v>
                </c:pt>
                <c:pt idx="106">
                  <c:v>9.4767999995383434E-2</c:v>
                </c:pt>
                <c:pt idx="107">
                  <c:v>9.5217999994929414E-2</c:v>
                </c:pt>
                <c:pt idx="108">
                  <c:v>9.4336000001931097E-2</c:v>
                </c:pt>
                <c:pt idx="109">
                  <c:v>9.4932499996502884E-2</c:v>
                </c:pt>
                <c:pt idx="110">
                  <c:v>9.5020000000658911E-2</c:v>
                </c:pt>
                <c:pt idx="111">
                  <c:v>9.6369499995489605E-2</c:v>
                </c:pt>
                <c:pt idx="112">
                  <c:v>9.4078999994962942E-2</c:v>
                </c:pt>
                <c:pt idx="113">
                  <c:v>9.4686500000534579E-2</c:v>
                </c:pt>
                <c:pt idx="114">
                  <c:v>9.5382499996048864E-2</c:v>
                </c:pt>
                <c:pt idx="115">
                  <c:v>9.6797499994863756E-2</c:v>
                </c:pt>
                <c:pt idx="116">
                  <c:v>0.115039499993145</c:v>
                </c:pt>
                <c:pt idx="117">
                  <c:v>9.8938999995880295E-2</c:v>
                </c:pt>
                <c:pt idx="118">
                  <c:v>0.10814899999240879</c:v>
                </c:pt>
                <c:pt idx="119">
                  <c:v>9.9584999996295664E-2</c:v>
                </c:pt>
                <c:pt idx="121">
                  <c:v>0.11758349999581696</c:v>
                </c:pt>
                <c:pt idx="122">
                  <c:v>0.10615499999403255</c:v>
                </c:pt>
                <c:pt idx="123">
                  <c:v>0.10579049999796553</c:v>
                </c:pt>
                <c:pt idx="124">
                  <c:v>0.10442299999704119</c:v>
                </c:pt>
                <c:pt idx="125">
                  <c:v>0.10542299999360694</c:v>
                </c:pt>
                <c:pt idx="126">
                  <c:v>0.10791174999758368</c:v>
                </c:pt>
                <c:pt idx="127">
                  <c:v>0.10503774999233428</c:v>
                </c:pt>
                <c:pt idx="128">
                  <c:v>0.10877324999455595</c:v>
                </c:pt>
                <c:pt idx="129">
                  <c:v>0.11040749999665422</c:v>
                </c:pt>
                <c:pt idx="130">
                  <c:v>0.11085599999933038</c:v>
                </c:pt>
                <c:pt idx="131">
                  <c:v>0.11189675000059651</c:v>
                </c:pt>
                <c:pt idx="132">
                  <c:v>0.11231149999366608</c:v>
                </c:pt>
                <c:pt idx="133">
                  <c:v>0.11155349999899045</c:v>
                </c:pt>
                <c:pt idx="134">
                  <c:v>0.11494274999859044</c:v>
                </c:pt>
                <c:pt idx="136">
                  <c:v>0.11658299999544397</c:v>
                </c:pt>
                <c:pt idx="137">
                  <c:v>0.11694449999049539</c:v>
                </c:pt>
                <c:pt idx="138">
                  <c:v>0.11702449998847442</c:v>
                </c:pt>
                <c:pt idx="139">
                  <c:v>0.11727049999899464</c:v>
                </c:pt>
                <c:pt idx="140">
                  <c:v>0.11802249999891501</c:v>
                </c:pt>
                <c:pt idx="141">
                  <c:v>0.1184679999932996</c:v>
                </c:pt>
                <c:pt idx="142">
                  <c:v>0.11811999999190448</c:v>
                </c:pt>
                <c:pt idx="143">
                  <c:v>0.11851999999635154</c:v>
                </c:pt>
                <c:pt idx="144">
                  <c:v>0.11830200000258628</c:v>
                </c:pt>
                <c:pt idx="145">
                  <c:v>0.11830200000258628</c:v>
                </c:pt>
                <c:pt idx="146">
                  <c:v>0.11920200000167824</c:v>
                </c:pt>
                <c:pt idx="147">
                  <c:v>0.11926200000016252</c:v>
                </c:pt>
                <c:pt idx="148">
                  <c:v>0.11872600000060629</c:v>
                </c:pt>
                <c:pt idx="149">
                  <c:v>0.11884599999757484</c:v>
                </c:pt>
                <c:pt idx="150">
                  <c:v>0.1191259999977774</c:v>
                </c:pt>
                <c:pt idx="151">
                  <c:v>0.11932600000000093</c:v>
                </c:pt>
                <c:pt idx="153">
                  <c:v>0.12433050000254298</c:v>
                </c:pt>
                <c:pt idx="154">
                  <c:v>0.12433699999382952</c:v>
                </c:pt>
                <c:pt idx="155">
                  <c:v>0.12409374998969724</c:v>
                </c:pt>
                <c:pt idx="156">
                  <c:v>0.12484699999913573</c:v>
                </c:pt>
                <c:pt idx="157">
                  <c:v>0.12513099999341648</c:v>
                </c:pt>
                <c:pt idx="158">
                  <c:v>0.12515399999392685</c:v>
                </c:pt>
                <c:pt idx="159">
                  <c:v>0.12685049999709008</c:v>
                </c:pt>
                <c:pt idx="161">
                  <c:v>0.13633750000008149</c:v>
                </c:pt>
                <c:pt idx="162">
                  <c:v>0.12984750000032363</c:v>
                </c:pt>
                <c:pt idx="163">
                  <c:v>0.13420149999728892</c:v>
                </c:pt>
                <c:pt idx="164">
                  <c:v>0.13109000000258675</c:v>
                </c:pt>
                <c:pt idx="165">
                  <c:v>0.13139000000228407</c:v>
                </c:pt>
                <c:pt idx="166">
                  <c:v>0.13111599999683676</c:v>
                </c:pt>
                <c:pt idx="167">
                  <c:v>0.13149700000212761</c:v>
                </c:pt>
                <c:pt idx="168">
                  <c:v>0.13151700000162236</c:v>
                </c:pt>
                <c:pt idx="169">
                  <c:v>0.13564499999483814</c:v>
                </c:pt>
                <c:pt idx="170">
                  <c:v>0.13572249999560881</c:v>
                </c:pt>
                <c:pt idx="171">
                  <c:v>0.1371649999928195</c:v>
                </c:pt>
                <c:pt idx="172">
                  <c:v>0.13796599999477621</c:v>
                </c:pt>
                <c:pt idx="173">
                  <c:v>0.13887950000207638</c:v>
                </c:pt>
                <c:pt idx="174">
                  <c:v>0.14209499999560649</c:v>
                </c:pt>
                <c:pt idx="175">
                  <c:v>0.14211499999510124</c:v>
                </c:pt>
                <c:pt idx="176">
                  <c:v>0.14355699999578064</c:v>
                </c:pt>
                <c:pt idx="177">
                  <c:v>0.14389349999692058</c:v>
                </c:pt>
                <c:pt idx="178">
                  <c:v>0.14429350000136765</c:v>
                </c:pt>
                <c:pt idx="179">
                  <c:v>0.14451249999547144</c:v>
                </c:pt>
                <c:pt idx="180">
                  <c:v>0.14898999998695217</c:v>
                </c:pt>
                <c:pt idx="181">
                  <c:v>0.14898999998695217</c:v>
                </c:pt>
                <c:pt idx="182">
                  <c:v>0.14937649999774294</c:v>
                </c:pt>
                <c:pt idx="183">
                  <c:v>0.14988199999788776</c:v>
                </c:pt>
                <c:pt idx="184">
                  <c:v>0.15093949999572942</c:v>
                </c:pt>
                <c:pt idx="185">
                  <c:v>0.15093949999572942</c:v>
                </c:pt>
                <c:pt idx="186">
                  <c:v>0.1513074999966193</c:v>
                </c:pt>
                <c:pt idx="187">
                  <c:v>0.1520715000006021</c:v>
                </c:pt>
                <c:pt idx="188">
                  <c:v>0.15590449999581324</c:v>
                </c:pt>
                <c:pt idx="189">
                  <c:v>0.1561844999960158</c:v>
                </c:pt>
                <c:pt idx="190">
                  <c:v>0.15583699999115197</c:v>
                </c:pt>
                <c:pt idx="191">
                  <c:v>0.15618299999914598</c:v>
                </c:pt>
                <c:pt idx="192">
                  <c:v>0.15727999999944586</c:v>
                </c:pt>
                <c:pt idx="193">
                  <c:v>0.1574899999977788</c:v>
                </c:pt>
                <c:pt idx="194">
                  <c:v>0.15755999999964843</c:v>
                </c:pt>
                <c:pt idx="195">
                  <c:v>0.16154749999259366</c:v>
                </c:pt>
                <c:pt idx="196">
                  <c:v>0.16155749999597901</c:v>
                </c:pt>
                <c:pt idx="197">
                  <c:v>0.1682837499974994</c:v>
                </c:pt>
                <c:pt idx="198">
                  <c:v>0.16778799999883631</c:v>
                </c:pt>
                <c:pt idx="199">
                  <c:v>0.16829799999686657</c:v>
                </c:pt>
                <c:pt idx="200">
                  <c:v>0.16829799999686657</c:v>
                </c:pt>
                <c:pt idx="201">
                  <c:v>0.16903024999191985</c:v>
                </c:pt>
                <c:pt idx="202">
                  <c:v>0.17275449999578996</c:v>
                </c:pt>
                <c:pt idx="203">
                  <c:v>0.17344449999654898</c:v>
                </c:pt>
                <c:pt idx="204">
                  <c:v>0.17779149999842048</c:v>
                </c:pt>
                <c:pt idx="205">
                  <c:v>0.17825149999407586</c:v>
                </c:pt>
                <c:pt idx="206">
                  <c:v>0.17690749999746913</c:v>
                </c:pt>
                <c:pt idx="207">
                  <c:v>0.17898299999797018</c:v>
                </c:pt>
                <c:pt idx="208">
                  <c:v>0.17931299999327166</c:v>
                </c:pt>
                <c:pt idx="209">
                  <c:v>0.17895449999195989</c:v>
                </c:pt>
                <c:pt idx="210">
                  <c:v>0.17975449999357807</c:v>
                </c:pt>
                <c:pt idx="211">
                  <c:v>0.18228599999565631</c:v>
                </c:pt>
                <c:pt idx="212">
                  <c:v>0.18259599999146303</c:v>
                </c:pt>
                <c:pt idx="213">
                  <c:v>0.1826319999890984</c:v>
                </c:pt>
                <c:pt idx="214">
                  <c:v>0.18247400000109337</c:v>
                </c:pt>
                <c:pt idx="215">
                  <c:v>0.18286399999487912</c:v>
                </c:pt>
                <c:pt idx="216">
                  <c:v>0.18577499999810243</c:v>
                </c:pt>
                <c:pt idx="217">
                  <c:v>0.18375499999820022</c:v>
                </c:pt>
                <c:pt idx="218">
                  <c:v>0.18639499999699183</c:v>
                </c:pt>
                <c:pt idx="219">
                  <c:v>0.18321499999728985</c:v>
                </c:pt>
                <c:pt idx="220">
                  <c:v>0.1852050000015879</c:v>
                </c:pt>
                <c:pt idx="221">
                  <c:v>0.18366699999023695</c:v>
                </c:pt>
                <c:pt idx="222">
                  <c:v>0.18624699999054428</c:v>
                </c:pt>
                <c:pt idx="223">
                  <c:v>0.18812899999466026</c:v>
                </c:pt>
                <c:pt idx="224">
                  <c:v>0.18437249999988126</c:v>
                </c:pt>
                <c:pt idx="225">
                  <c:v>0.18549250000069151</c:v>
                </c:pt>
                <c:pt idx="226">
                  <c:v>0.18565649999800371</c:v>
                </c:pt>
                <c:pt idx="227">
                  <c:v>0.18627649999689311</c:v>
                </c:pt>
                <c:pt idx="228">
                  <c:v>0.18606049999652896</c:v>
                </c:pt>
                <c:pt idx="229">
                  <c:v>0.18795899999531684</c:v>
                </c:pt>
                <c:pt idx="230">
                  <c:v>0.18512249999912456</c:v>
                </c:pt>
                <c:pt idx="231">
                  <c:v>0.1888360000011744</c:v>
                </c:pt>
                <c:pt idx="232">
                  <c:v>0.18850399999064393</c:v>
                </c:pt>
                <c:pt idx="233">
                  <c:v>0.18845600000349805</c:v>
                </c:pt>
                <c:pt idx="234">
                  <c:v>0.18848599999910221</c:v>
                </c:pt>
                <c:pt idx="235">
                  <c:v>0.18799899999430636</c:v>
                </c:pt>
                <c:pt idx="236">
                  <c:v>0.18564699999114964</c:v>
                </c:pt>
                <c:pt idx="237">
                  <c:v>0.18564099998911843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0F-4A1D-BBF9-A42D2B7082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0F-4A1D-BBF9-A42D2B7082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0F-4A1D-BBF9-A42D2B7082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0F-4A1D-BBF9-A42D2B708280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Linear2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Active!$P$21:$P$981</c:f>
              <c:numCache>
                <c:formatCode>General</c:formatCode>
                <c:ptCount val="961"/>
                <c:pt idx="0">
                  <c:v>-0.16365236979435249</c:v>
                </c:pt>
                <c:pt idx="1">
                  <c:v>-9.1434128202739079E-2</c:v>
                </c:pt>
                <c:pt idx="2">
                  <c:v>-4.8859093497709061E-2</c:v>
                </c:pt>
                <c:pt idx="3">
                  <c:v>-3.4639167495511547E-2</c:v>
                </c:pt>
                <c:pt idx="4">
                  <c:v>-3.4639167495511547E-2</c:v>
                </c:pt>
                <c:pt idx="5">
                  <c:v>-2.9164750214570184E-2</c:v>
                </c:pt>
                <c:pt idx="6">
                  <c:v>-2.6791937770818508E-2</c:v>
                </c:pt>
                <c:pt idx="7">
                  <c:v>-2.6452964564568276E-2</c:v>
                </c:pt>
                <c:pt idx="8">
                  <c:v>-2.035144685206397E-2</c:v>
                </c:pt>
                <c:pt idx="9">
                  <c:v>-2.035144685206397E-2</c:v>
                </c:pt>
                <c:pt idx="10">
                  <c:v>-1.9588757138000928E-2</c:v>
                </c:pt>
                <c:pt idx="11">
                  <c:v>-1.9588757138000928E-2</c:v>
                </c:pt>
                <c:pt idx="12">
                  <c:v>-1.9588757138000928E-2</c:v>
                </c:pt>
                <c:pt idx="13">
                  <c:v>-1.4877029571122607E-2</c:v>
                </c:pt>
                <c:pt idx="14">
                  <c:v>-1.4317723780809727E-2</c:v>
                </c:pt>
                <c:pt idx="15">
                  <c:v>-1.4249929139559664E-2</c:v>
                </c:pt>
                <c:pt idx="16">
                  <c:v>-1.0639864492994616E-2</c:v>
                </c:pt>
                <c:pt idx="17">
                  <c:v>-1.036868592799442E-2</c:v>
                </c:pt>
                <c:pt idx="18">
                  <c:v>-1.0012764061431673E-2</c:v>
                </c:pt>
                <c:pt idx="19">
                  <c:v>-9.2500743473686309E-3</c:v>
                </c:pt>
                <c:pt idx="20">
                  <c:v>-6.1145721895539407E-3</c:v>
                </c:pt>
                <c:pt idx="21">
                  <c:v>-5.4366257770534498E-3</c:v>
                </c:pt>
                <c:pt idx="22">
                  <c:v>-5.0298579295531554E-3</c:v>
                </c:pt>
                <c:pt idx="23">
                  <c:v>-4.6061414217403729E-3</c:v>
                </c:pt>
                <c:pt idx="24">
                  <c:v>4.817313712016269E-3</c:v>
                </c:pt>
                <c:pt idx="25">
                  <c:v>4.9020570135788477E-3</c:v>
                </c:pt>
                <c:pt idx="26">
                  <c:v>4.9020570135788477E-3</c:v>
                </c:pt>
                <c:pt idx="27">
                  <c:v>5.4444141435792126E-3</c:v>
                </c:pt>
                <c:pt idx="28">
                  <c:v>9.0544787901442603E-3</c:v>
                </c:pt>
                <c:pt idx="29">
                  <c:v>9.7493738629572391E-3</c:v>
                </c:pt>
                <c:pt idx="30">
                  <c:v>1.0647652859520379E-2</c:v>
                </c:pt>
                <c:pt idx="31">
                  <c:v>1.4749228655148272E-2</c:v>
                </c:pt>
                <c:pt idx="32">
                  <c:v>1.8020320095463088E-2</c:v>
                </c:pt>
                <c:pt idx="33">
                  <c:v>1.8630471866713516E-2</c:v>
                </c:pt>
                <c:pt idx="34">
                  <c:v>2.3630326658904549E-2</c:v>
                </c:pt>
                <c:pt idx="35">
                  <c:v>2.3630326658904549E-2</c:v>
                </c:pt>
                <c:pt idx="36">
                  <c:v>2.3630326658904549E-2</c:v>
                </c:pt>
                <c:pt idx="37">
                  <c:v>2.3969299865154781E-2</c:v>
                </c:pt>
                <c:pt idx="38">
                  <c:v>2.4325221731717528E-2</c:v>
                </c:pt>
                <c:pt idx="39">
                  <c:v>2.8003081019532611E-2</c:v>
                </c:pt>
                <c:pt idx="40">
                  <c:v>2.9511511787346179E-2</c:v>
                </c:pt>
                <c:pt idx="41">
                  <c:v>2.9799639012658891E-2</c:v>
                </c:pt>
                <c:pt idx="42">
                  <c:v>3.0138612218909122E-2</c:v>
                </c:pt>
                <c:pt idx="43">
                  <c:v>3.027420150140922E-2</c:v>
                </c:pt>
                <c:pt idx="44">
                  <c:v>3.4019855430474366E-2</c:v>
                </c:pt>
                <c:pt idx="45">
                  <c:v>3.4511366579537212E-2</c:v>
                </c:pt>
                <c:pt idx="46">
                  <c:v>3.5138467011100155E-2</c:v>
                </c:pt>
                <c:pt idx="47">
                  <c:v>3.915529950516547E-2</c:v>
                </c:pt>
                <c:pt idx="48">
                  <c:v>3.9917989219228511E-2</c:v>
                </c:pt>
                <c:pt idx="49">
                  <c:v>4.0680678933291553E-2</c:v>
                </c:pt>
                <c:pt idx="50">
                  <c:v>4.0748473574541616E-2</c:v>
                </c:pt>
                <c:pt idx="51">
                  <c:v>4.3528053865793559E-2</c:v>
                </c:pt>
                <c:pt idx="52">
                  <c:v>4.3867027072043818E-2</c:v>
                </c:pt>
                <c:pt idx="53">
                  <c:v>4.776521894392155E-2</c:v>
                </c:pt>
                <c:pt idx="54">
                  <c:v>4.9968544784548097E-2</c:v>
                </c:pt>
                <c:pt idx="55">
                  <c:v>5.2968457659862717E-2</c:v>
                </c:pt>
                <c:pt idx="56">
                  <c:v>5.5307372782989361E-2</c:v>
                </c:pt>
                <c:pt idx="57">
                  <c:v>5.5307372782989361E-2</c:v>
                </c:pt>
                <c:pt idx="58">
                  <c:v>5.9764870445180002E-2</c:v>
                </c:pt>
                <c:pt idx="59">
                  <c:v>5.9951305708617647E-2</c:v>
                </c:pt>
                <c:pt idx="60">
                  <c:v>6.2544450736431972E-2</c:v>
                </c:pt>
                <c:pt idx="61">
                  <c:v>6.3061384875963578E-2</c:v>
                </c:pt>
                <c:pt idx="62">
                  <c:v>6.3137653847369885E-2</c:v>
                </c:pt>
                <c:pt idx="63">
                  <c:v>6.3213922818776191E-2</c:v>
                </c:pt>
                <c:pt idx="64">
                  <c:v>6.3307140450495014E-2</c:v>
                </c:pt>
                <c:pt idx="65">
                  <c:v>6.3357986431432534E-2</c:v>
                </c:pt>
                <c:pt idx="66">
                  <c:v>6.3510524374245148E-2</c:v>
                </c:pt>
                <c:pt idx="67">
                  <c:v>6.3891869231276682E-2</c:v>
                </c:pt>
                <c:pt idx="68">
                  <c:v>6.4256265427995674E-2</c:v>
                </c:pt>
                <c:pt idx="69">
                  <c:v>6.5781644856121757E-2</c:v>
                </c:pt>
                <c:pt idx="70">
                  <c:v>6.8027342347529579E-2</c:v>
                </c:pt>
                <c:pt idx="71">
                  <c:v>6.8942570004405235E-2</c:v>
                </c:pt>
                <c:pt idx="72">
                  <c:v>6.8942570004405235E-2</c:v>
                </c:pt>
                <c:pt idx="73">
                  <c:v>6.8967992994873994E-2</c:v>
                </c:pt>
                <c:pt idx="74">
                  <c:v>6.9662888067687001E-2</c:v>
                </c:pt>
                <c:pt idx="75">
                  <c:v>6.9662888067687001E-2</c:v>
                </c:pt>
                <c:pt idx="76">
                  <c:v>7.035778314049998E-2</c:v>
                </c:pt>
                <c:pt idx="77">
                  <c:v>7.3018722809564368E-2</c:v>
                </c:pt>
                <c:pt idx="78">
                  <c:v>7.4103437069565126E-2</c:v>
                </c:pt>
                <c:pt idx="79">
                  <c:v>7.4662742859878006E-2</c:v>
                </c:pt>
                <c:pt idx="80">
                  <c:v>7.5425432573941048E-2</c:v>
                </c:pt>
                <c:pt idx="81">
                  <c:v>7.5442381234253564E-2</c:v>
                </c:pt>
                <c:pt idx="82">
                  <c:v>7.8069423582692921E-2</c:v>
                </c:pt>
                <c:pt idx="83">
                  <c:v>7.8069423582692921E-2</c:v>
                </c:pt>
                <c:pt idx="84">
                  <c:v>7.8560934731755766E-2</c:v>
                </c:pt>
                <c:pt idx="85">
                  <c:v>7.9662597652069039E-2</c:v>
                </c:pt>
                <c:pt idx="86">
                  <c:v>7.9662597652069039E-2</c:v>
                </c:pt>
                <c:pt idx="87">
                  <c:v>7.9865981575819173E-2</c:v>
                </c:pt>
                <c:pt idx="88">
                  <c:v>8.0238852102694436E-2</c:v>
                </c:pt>
                <c:pt idx="89">
                  <c:v>8.0382915715350806E-2</c:v>
                </c:pt>
                <c:pt idx="90">
                  <c:v>8.0382915715350806E-2</c:v>
                </c:pt>
                <c:pt idx="91">
                  <c:v>8.0628671289882214E-2</c:v>
                </c:pt>
                <c:pt idx="92">
                  <c:v>8.3001483733633891E-2</c:v>
                </c:pt>
                <c:pt idx="93">
                  <c:v>8.4103146653947164E-2</c:v>
                </c:pt>
                <c:pt idx="94">
                  <c:v>8.4103146653947164E-2</c:v>
                </c:pt>
                <c:pt idx="95">
                  <c:v>8.437432521894736E-2</c:v>
                </c:pt>
                <c:pt idx="96">
                  <c:v>8.437432521894736E-2</c:v>
                </c:pt>
                <c:pt idx="97">
                  <c:v>9.2196131953171612E-2</c:v>
                </c:pt>
                <c:pt idx="98">
                  <c:v>9.2246977934109187E-2</c:v>
                </c:pt>
                <c:pt idx="99">
                  <c:v>9.2246977934109187E-2</c:v>
                </c:pt>
                <c:pt idx="100">
                  <c:v>9.2246977934109187E-2</c:v>
                </c:pt>
                <c:pt idx="101">
                  <c:v>9.2535105159421871E-2</c:v>
                </c:pt>
                <c:pt idx="102">
                  <c:v>9.258595114035939E-2</c:v>
                </c:pt>
                <c:pt idx="103">
                  <c:v>9.3924895305047829E-2</c:v>
                </c:pt>
                <c:pt idx="104">
                  <c:v>9.3950318295516588E-2</c:v>
                </c:pt>
                <c:pt idx="105">
                  <c:v>9.4238445520829328E-2</c:v>
                </c:pt>
                <c:pt idx="106">
                  <c:v>9.4238445520829328E-2</c:v>
                </c:pt>
                <c:pt idx="107">
                  <c:v>9.4238445520829328E-2</c:v>
                </c:pt>
                <c:pt idx="108">
                  <c:v>9.4509624085829524E-2</c:v>
                </c:pt>
                <c:pt idx="109">
                  <c:v>9.4560470066767044E-2</c:v>
                </c:pt>
                <c:pt idx="110">
                  <c:v>9.4984186574579854E-2</c:v>
                </c:pt>
                <c:pt idx="111">
                  <c:v>9.5814670929892931E-2</c:v>
                </c:pt>
                <c:pt idx="112">
                  <c:v>9.9017967728957712E-2</c:v>
                </c:pt>
                <c:pt idx="113">
                  <c:v>0.10011963064927099</c:v>
                </c:pt>
                <c:pt idx="114">
                  <c:v>0.10269582701677277</c:v>
                </c:pt>
                <c:pt idx="115">
                  <c:v>0.10489915285739931</c:v>
                </c:pt>
                <c:pt idx="116">
                  <c:v>0.10496694749864938</c:v>
                </c:pt>
                <c:pt idx="117">
                  <c:v>0.1078312710914639</c:v>
                </c:pt>
                <c:pt idx="118">
                  <c:v>0.10817024429771416</c:v>
                </c:pt>
                <c:pt idx="119">
                  <c:v>0.10871260142771449</c:v>
                </c:pt>
                <c:pt idx="120">
                  <c:v>0.11242435803615464</c:v>
                </c:pt>
                <c:pt idx="121">
                  <c:v>0.11391584014365569</c:v>
                </c:pt>
                <c:pt idx="122">
                  <c:v>0.11447514593396857</c:v>
                </c:pt>
                <c:pt idx="123">
                  <c:v>0.11449209459428111</c:v>
                </c:pt>
                <c:pt idx="124">
                  <c:v>0.11474632449896877</c:v>
                </c:pt>
                <c:pt idx="125">
                  <c:v>0.11474632449896877</c:v>
                </c:pt>
                <c:pt idx="126">
                  <c:v>0.11478869614975007</c:v>
                </c:pt>
                <c:pt idx="127">
                  <c:v>0.1149920800735002</c:v>
                </c:pt>
                <c:pt idx="128">
                  <c:v>0.11839876079631512</c:v>
                </c:pt>
                <c:pt idx="129">
                  <c:v>0.11879705431365911</c:v>
                </c:pt>
                <c:pt idx="130">
                  <c:v>0.11891569493584669</c:v>
                </c:pt>
                <c:pt idx="131">
                  <c:v>0.11936483443412826</c:v>
                </c:pt>
                <c:pt idx="132">
                  <c:v>0.1196105900086597</c:v>
                </c:pt>
                <c:pt idx="133">
                  <c:v>0.11967838464990976</c:v>
                </c:pt>
                <c:pt idx="134">
                  <c:v>0.12261897721413056</c:v>
                </c:pt>
                <c:pt idx="135">
                  <c:v>0.12308506537272468</c:v>
                </c:pt>
                <c:pt idx="136">
                  <c:v>0.12355962786147501</c:v>
                </c:pt>
                <c:pt idx="137">
                  <c:v>0.12377996044553763</c:v>
                </c:pt>
                <c:pt idx="138">
                  <c:v>0.12377996044553763</c:v>
                </c:pt>
                <c:pt idx="139">
                  <c:v>0.12398334436928776</c:v>
                </c:pt>
                <c:pt idx="140">
                  <c:v>0.12439011221678808</c:v>
                </c:pt>
                <c:pt idx="141">
                  <c:v>0.12474603408335083</c:v>
                </c:pt>
                <c:pt idx="142">
                  <c:v>0.1251528019308511</c:v>
                </c:pt>
                <c:pt idx="143">
                  <c:v>0.1251528019308511</c:v>
                </c:pt>
                <c:pt idx="144">
                  <c:v>0.12522059657210116</c:v>
                </c:pt>
                <c:pt idx="145">
                  <c:v>0.12522059657210116</c:v>
                </c:pt>
                <c:pt idx="146">
                  <c:v>0.12522059657210116</c:v>
                </c:pt>
                <c:pt idx="147">
                  <c:v>0.12522059657210116</c:v>
                </c:pt>
                <c:pt idx="148">
                  <c:v>0.12535618585460123</c:v>
                </c:pt>
                <c:pt idx="149">
                  <c:v>0.12535618585460123</c:v>
                </c:pt>
                <c:pt idx="150">
                  <c:v>0.12535618585460123</c:v>
                </c:pt>
                <c:pt idx="151">
                  <c:v>0.12535618585460123</c:v>
                </c:pt>
                <c:pt idx="152">
                  <c:v>0.12676292466053973</c:v>
                </c:pt>
                <c:pt idx="153">
                  <c:v>0.12940691566929163</c:v>
                </c:pt>
                <c:pt idx="154">
                  <c:v>0.12945776165022915</c:v>
                </c:pt>
                <c:pt idx="155">
                  <c:v>0.1297713118660106</c:v>
                </c:pt>
                <c:pt idx="156">
                  <c:v>0.12979673485647936</c:v>
                </c:pt>
                <c:pt idx="157">
                  <c:v>0.12993232413897948</c:v>
                </c:pt>
                <c:pt idx="158">
                  <c:v>0.13037298930710478</c:v>
                </c:pt>
                <c:pt idx="159">
                  <c:v>0.1304238352880423</c:v>
                </c:pt>
                <c:pt idx="160">
                  <c:v>0.13059332189116746</c:v>
                </c:pt>
                <c:pt idx="161">
                  <c:v>0.13337290218241943</c:v>
                </c:pt>
                <c:pt idx="162">
                  <c:v>0.13371187538866963</c:v>
                </c:pt>
                <c:pt idx="163">
                  <c:v>0.13418643787741996</c:v>
                </c:pt>
                <c:pt idx="164">
                  <c:v>0.13430507849960754</c:v>
                </c:pt>
                <c:pt idx="165">
                  <c:v>0.13430507849960754</c:v>
                </c:pt>
                <c:pt idx="166">
                  <c:v>0.13450846242335768</c:v>
                </c:pt>
                <c:pt idx="167">
                  <c:v>0.13488133295023297</c:v>
                </c:pt>
                <c:pt idx="168">
                  <c:v>0.13488133295023297</c:v>
                </c:pt>
                <c:pt idx="169">
                  <c:v>0.13786429716523507</c:v>
                </c:pt>
                <c:pt idx="170">
                  <c:v>0.13794904046679762</c:v>
                </c:pt>
                <c:pt idx="171">
                  <c:v>0.13854224357773554</c:v>
                </c:pt>
                <c:pt idx="172">
                  <c:v>0.13959306051711129</c:v>
                </c:pt>
                <c:pt idx="173">
                  <c:v>0.14022016094867423</c:v>
                </c:pt>
                <c:pt idx="174">
                  <c:v>0.14294889525898863</c:v>
                </c:pt>
                <c:pt idx="175">
                  <c:v>0.14362684167148915</c:v>
                </c:pt>
                <c:pt idx="176">
                  <c:v>0.14369463631273915</c:v>
                </c:pt>
                <c:pt idx="177">
                  <c:v>0.14408445549992693</c:v>
                </c:pt>
                <c:pt idx="178">
                  <c:v>0.14408445549992693</c:v>
                </c:pt>
                <c:pt idx="179">
                  <c:v>0.14438953138555216</c:v>
                </c:pt>
                <c:pt idx="180">
                  <c:v>0.14786400674961714</c:v>
                </c:pt>
                <c:pt idx="181">
                  <c:v>0.14786400674961714</c:v>
                </c:pt>
                <c:pt idx="182">
                  <c:v>0.14825382593680492</c:v>
                </c:pt>
                <c:pt idx="183">
                  <c:v>0.14827077459711741</c:v>
                </c:pt>
                <c:pt idx="184">
                  <c:v>0.14903346431118042</c:v>
                </c:pt>
                <c:pt idx="185">
                  <c:v>0.14903346431118042</c:v>
                </c:pt>
                <c:pt idx="186">
                  <c:v>0.14930464287618062</c:v>
                </c:pt>
                <c:pt idx="187">
                  <c:v>0.1501181785711812</c:v>
                </c:pt>
                <c:pt idx="188">
                  <c:v>0.15293165618305821</c:v>
                </c:pt>
                <c:pt idx="189">
                  <c:v>0.15293165618305821</c:v>
                </c:pt>
                <c:pt idx="190">
                  <c:v>0.15318588608774586</c:v>
                </c:pt>
                <c:pt idx="191">
                  <c:v>0.15372824321774625</c:v>
                </c:pt>
                <c:pt idx="192">
                  <c:v>0.15430449766837168</c:v>
                </c:pt>
                <c:pt idx="193">
                  <c:v>0.15464347087462188</c:v>
                </c:pt>
                <c:pt idx="194">
                  <c:v>0.15464347087462188</c:v>
                </c:pt>
                <c:pt idx="195">
                  <c:v>0.1577789730324366</c:v>
                </c:pt>
                <c:pt idx="196">
                  <c:v>0.1577789730324366</c:v>
                </c:pt>
                <c:pt idx="197">
                  <c:v>0.1599399272222819</c:v>
                </c:pt>
                <c:pt idx="198">
                  <c:v>0.1630500063896278</c:v>
                </c:pt>
                <c:pt idx="199">
                  <c:v>0.1630500063896278</c:v>
                </c:pt>
                <c:pt idx="200">
                  <c:v>0.1630500063896278</c:v>
                </c:pt>
                <c:pt idx="201">
                  <c:v>0.16812613015322514</c:v>
                </c:pt>
                <c:pt idx="202">
                  <c:v>0.16818545046431893</c:v>
                </c:pt>
                <c:pt idx="203">
                  <c:v>0.16818545046431893</c:v>
                </c:pt>
                <c:pt idx="204">
                  <c:v>0.17316835659619745</c:v>
                </c:pt>
                <c:pt idx="205">
                  <c:v>0.17316835659619745</c:v>
                </c:pt>
                <c:pt idx="206">
                  <c:v>0.17337174051994758</c:v>
                </c:pt>
                <c:pt idx="207">
                  <c:v>0.17440560879901085</c:v>
                </c:pt>
                <c:pt idx="208">
                  <c:v>0.17440560879901085</c:v>
                </c:pt>
                <c:pt idx="209">
                  <c:v>0.17496491458932373</c:v>
                </c:pt>
                <c:pt idx="210">
                  <c:v>0.17496491458932373</c:v>
                </c:pt>
                <c:pt idx="211">
                  <c:v>0.17789703282338831</c:v>
                </c:pt>
                <c:pt idx="212">
                  <c:v>0.17789703282338831</c:v>
                </c:pt>
                <c:pt idx="213">
                  <c:v>0.17843938995338865</c:v>
                </c:pt>
                <c:pt idx="214">
                  <c:v>0.17850718459463871</c:v>
                </c:pt>
                <c:pt idx="215">
                  <c:v>0.17850718459463871</c:v>
                </c:pt>
                <c:pt idx="216">
                  <c:v>0.18294773359651684</c:v>
                </c:pt>
                <c:pt idx="217">
                  <c:v>0.18362568000901736</c:v>
                </c:pt>
                <c:pt idx="218">
                  <c:v>0.18362568000901736</c:v>
                </c:pt>
                <c:pt idx="219">
                  <c:v>0.18396465321526756</c:v>
                </c:pt>
                <c:pt idx="220">
                  <c:v>0.18396465321526756</c:v>
                </c:pt>
                <c:pt idx="221">
                  <c:v>0.18403244785651762</c:v>
                </c:pt>
                <c:pt idx="222">
                  <c:v>0.18403244785651762</c:v>
                </c:pt>
                <c:pt idx="223">
                  <c:v>0.18410024249776769</c:v>
                </c:pt>
                <c:pt idx="224">
                  <c:v>0.18438836972308037</c:v>
                </c:pt>
                <c:pt idx="225">
                  <c:v>0.18438836972308037</c:v>
                </c:pt>
                <c:pt idx="226">
                  <c:v>0.18452395900558044</c:v>
                </c:pt>
                <c:pt idx="227">
                  <c:v>0.18452395900558044</c:v>
                </c:pt>
                <c:pt idx="228">
                  <c:v>0.18465954828808057</c:v>
                </c:pt>
                <c:pt idx="229">
                  <c:v>0.1898627870040217</c:v>
                </c:pt>
                <c:pt idx="230">
                  <c:v>0.19218475346683589</c:v>
                </c:pt>
                <c:pt idx="231">
                  <c:v>0.19281185389839883</c:v>
                </c:pt>
                <c:pt idx="232">
                  <c:v>0.19308303246339897</c:v>
                </c:pt>
                <c:pt idx="233">
                  <c:v>0.1934898003108993</c:v>
                </c:pt>
                <c:pt idx="234">
                  <c:v>0.19450671992965002</c:v>
                </c:pt>
                <c:pt idx="235">
                  <c:v>0.19799814395402748</c:v>
                </c:pt>
                <c:pt idx="236">
                  <c:v>0.20437084023153196</c:v>
                </c:pt>
                <c:pt idx="237">
                  <c:v>0.20484540272028229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0F-4A1D-BBF9-A42D2B70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80792"/>
        <c:axId val="1"/>
      </c:scatterChart>
      <c:valAx>
        <c:axId val="697580792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86405613439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80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700504608641"/>
          <c:y val="0.92121498449057504"/>
          <c:w val="0.6969707574431983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Aur - O-C Diagr.</a:t>
            </a:r>
          </a:p>
        </c:rich>
      </c:tx>
      <c:layout>
        <c:manualLayout>
          <c:xMode val="edge"/>
          <c:yMode val="edge"/>
          <c:x val="0.3766447368421052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315789473684"/>
          <c:y val="0.14723926380368099"/>
          <c:w val="0.8141447368421053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97-44E1-B49B-7C8D275E2D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">
                  <c:v>4.8654999991413206E-3</c:v>
                </c:pt>
                <c:pt idx="2">
                  <c:v>4.6241500000178348E-2</c:v>
                </c:pt>
                <c:pt idx="3">
                  <c:v>5.0425999994331505E-2</c:v>
                </c:pt>
                <c:pt idx="4">
                  <c:v>5.1425999990897253E-2</c:v>
                </c:pt>
                <c:pt idx="5">
                  <c:v>5.4692499994416721E-2</c:v>
                </c:pt>
                <c:pt idx="6">
                  <c:v>4.26625000036438E-2</c:v>
                </c:pt>
                <c:pt idx="7">
                  <c:v>4.0372499992372468E-2</c:v>
                </c:pt>
                <c:pt idx="8">
                  <c:v>3.8152499997522682E-2</c:v>
                </c:pt>
                <c:pt idx="10">
                  <c:v>3.5749999995459802E-2</c:v>
                </c:pt>
                <c:pt idx="11">
                  <c:v>4.6749999994062819E-2</c:v>
                </c:pt>
                <c:pt idx="13">
                  <c:v>4.54189999945811E-2</c:v>
                </c:pt>
                <c:pt idx="14">
                  <c:v>3.1390500000270549E-2</c:v>
                </c:pt>
                <c:pt idx="15">
                  <c:v>3.493249999883119E-2</c:v>
                </c:pt>
                <c:pt idx="16">
                  <c:v>3.429399999731686E-2</c:v>
                </c:pt>
                <c:pt idx="17">
                  <c:v>4.246199999761302E-2</c:v>
                </c:pt>
                <c:pt idx="18">
                  <c:v>3.2807499999762513E-2</c:v>
                </c:pt>
                <c:pt idx="19">
                  <c:v>3.2404999998107087E-2</c:v>
                </c:pt>
                <c:pt idx="20">
                  <c:v>2.8972499996598344E-2</c:v>
                </c:pt>
                <c:pt idx="21">
                  <c:v>4.0392499991867226E-2</c:v>
                </c:pt>
                <c:pt idx="22">
                  <c:v>2.1644499996909872E-2</c:v>
                </c:pt>
                <c:pt idx="23">
                  <c:v>3.6531999998260289E-2</c:v>
                </c:pt>
                <c:pt idx="24">
                  <c:v>4.086999999708496E-2</c:v>
                </c:pt>
                <c:pt idx="25">
                  <c:v>4.3047499995736871E-2</c:v>
                </c:pt>
                <c:pt idx="26">
                  <c:v>4.4047499992302619E-2</c:v>
                </c:pt>
                <c:pt idx="27">
                  <c:v>4.1383499999938067E-2</c:v>
                </c:pt>
                <c:pt idx="28">
                  <c:v>5.1744999997026753E-2</c:v>
                </c:pt>
                <c:pt idx="29">
                  <c:v>4.4800499999837484E-2</c:v>
                </c:pt>
                <c:pt idx="30">
                  <c:v>5.0481999998737592E-2</c:v>
                </c:pt>
                <c:pt idx="31">
                  <c:v>4.927299999690149E-2</c:v>
                </c:pt>
                <c:pt idx="32">
                  <c:v>3.592449999996461E-2</c:v>
                </c:pt>
                <c:pt idx="33">
                  <c:v>4.8802499994053505E-2</c:v>
                </c:pt>
                <c:pt idx="34">
                  <c:v>6.0274999996181577E-2</c:v>
                </c:pt>
                <c:pt idx="35">
                  <c:v>6.1274999992747325E-2</c:v>
                </c:pt>
                <c:pt idx="36">
                  <c:v>6.5274999993562233E-2</c:v>
                </c:pt>
                <c:pt idx="37">
                  <c:v>6.6984999997657724E-2</c:v>
                </c:pt>
                <c:pt idx="38">
                  <c:v>5.7330499992531259E-2</c:v>
                </c:pt>
                <c:pt idx="39">
                  <c:v>6.0233999996853527E-2</c:v>
                </c:pt>
                <c:pt idx="40">
                  <c:v>6.5793499998108018E-2</c:v>
                </c:pt>
                <c:pt idx="41">
                  <c:v>5.5596999991394114E-2</c:v>
                </c:pt>
                <c:pt idx="42">
                  <c:v>6.4306999993277714E-2</c:v>
                </c:pt>
                <c:pt idx="43">
                  <c:v>6.2390999999479391E-2</c:v>
                </c:pt>
                <c:pt idx="44">
                  <c:v>8.0836499997531064E-2</c:v>
                </c:pt>
                <c:pt idx="45">
                  <c:v>7.5265999999828637E-2</c:v>
                </c:pt>
                <c:pt idx="46">
                  <c:v>7.0779499990749173E-2</c:v>
                </c:pt>
                <c:pt idx="47">
                  <c:v>7.4393000002601184E-2</c:v>
                </c:pt>
                <c:pt idx="48">
                  <c:v>8.2990499991865363E-2</c:v>
                </c:pt>
                <c:pt idx="49">
                  <c:v>7.2587999995448627E-2</c:v>
                </c:pt>
                <c:pt idx="50">
                  <c:v>8.112999999866588E-2</c:v>
                </c:pt>
                <c:pt idx="51">
                  <c:v>7.7351999992970377E-2</c:v>
                </c:pt>
                <c:pt idx="52">
                  <c:v>8.3061999990604818E-2</c:v>
                </c:pt>
                <c:pt idx="53">
                  <c:v>8.8227000000188127E-2</c:v>
                </c:pt>
                <c:pt idx="54">
                  <c:v>9.6841999991738703E-2</c:v>
                </c:pt>
                <c:pt idx="55">
                  <c:v>8.6325500000384636E-2</c:v>
                </c:pt>
                <c:pt idx="56">
                  <c:v>8.8024499993480276E-2</c:v>
                </c:pt>
                <c:pt idx="57">
                  <c:v>0.100024499995925</c:v>
                </c:pt>
                <c:pt idx="58">
                  <c:v>9.3160999997053295E-2</c:v>
                </c:pt>
                <c:pt idx="59">
                  <c:v>9.3151499997475185E-2</c:v>
                </c:pt>
                <c:pt idx="64">
                  <c:v>9.2980499990517274E-2</c:v>
                </c:pt>
                <c:pt idx="68">
                  <c:v>9.8568499997782055E-2</c:v>
                </c:pt>
                <c:pt idx="69">
                  <c:v>9.7763500001747161E-2</c:v>
                </c:pt>
                <c:pt idx="73">
                  <c:v>0.10823749999690335</c:v>
                </c:pt>
                <c:pt idx="76">
                  <c:v>9.0348499994433951E-2</c:v>
                </c:pt>
                <c:pt idx="77">
                  <c:v>0.10212199999659788</c:v>
                </c:pt>
                <c:pt idx="78">
                  <c:v>0.1227939999953378</c:v>
                </c:pt>
                <c:pt idx="79">
                  <c:v>0.10376549999637064</c:v>
                </c:pt>
                <c:pt idx="80">
                  <c:v>8.7362999998731539E-2</c:v>
                </c:pt>
                <c:pt idx="84">
                  <c:v>0.10193049999361392</c:v>
                </c:pt>
                <c:pt idx="87">
                  <c:v>9.9864000003435649E-2</c:v>
                </c:pt>
                <c:pt idx="91">
                  <c:v>9.846149999066256E-2</c:v>
                </c:pt>
                <c:pt idx="92">
                  <c:v>0.10443150000355672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97-44E1-B49B-7C8D275E2D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71">
                  <c:v>9.7584249990177341E-2</c:v>
                </c:pt>
                <c:pt idx="72">
                  <c:v>9.7584249990177341E-2</c:v>
                </c:pt>
                <c:pt idx="74">
                  <c:v>9.8892999994859565E-2</c:v>
                </c:pt>
                <c:pt idx="75">
                  <c:v>9.8892999994859565E-2</c:v>
                </c:pt>
                <c:pt idx="82">
                  <c:v>0.10030099999130471</c:v>
                </c:pt>
                <c:pt idx="83">
                  <c:v>0.10030099999130471</c:v>
                </c:pt>
                <c:pt idx="85">
                  <c:v>0.10013799999433104</c:v>
                </c:pt>
                <c:pt idx="86">
                  <c:v>0.10013799999433104</c:v>
                </c:pt>
                <c:pt idx="89">
                  <c:v>9.884674999921117E-2</c:v>
                </c:pt>
                <c:pt idx="90">
                  <c:v>9.884674999921117E-2</c:v>
                </c:pt>
                <c:pt idx="93">
                  <c:v>9.9238999995577615E-2</c:v>
                </c:pt>
                <c:pt idx="94">
                  <c:v>9.9238999995577615E-2</c:v>
                </c:pt>
                <c:pt idx="95">
                  <c:v>9.9306999996770173E-2</c:v>
                </c:pt>
                <c:pt idx="96">
                  <c:v>9.9306999996770173E-2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7-44E1-B49B-7C8D275E2D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9.8198500003491063E-2</c:v>
                </c:pt>
                <c:pt idx="88">
                  <c:v>0.10914499999489635</c:v>
                </c:pt>
                <c:pt idx="104">
                  <c:v>9.4564499995613005E-2</c:v>
                </c:pt>
                <c:pt idx="105">
                  <c:v>9.4267999993462581E-2</c:v>
                </c:pt>
                <c:pt idx="106">
                  <c:v>9.4767999995383434E-2</c:v>
                </c:pt>
                <c:pt idx="107">
                  <c:v>9.5217999994929414E-2</c:v>
                </c:pt>
                <c:pt idx="108">
                  <c:v>9.4336000001931097E-2</c:v>
                </c:pt>
                <c:pt idx="109">
                  <c:v>9.4932499996502884E-2</c:v>
                </c:pt>
                <c:pt idx="110">
                  <c:v>9.5020000000658911E-2</c:v>
                </c:pt>
                <c:pt idx="111">
                  <c:v>9.6369499995489605E-2</c:v>
                </c:pt>
                <c:pt idx="112">
                  <c:v>9.4078999994962942E-2</c:v>
                </c:pt>
                <c:pt idx="113">
                  <c:v>9.4686500000534579E-2</c:v>
                </c:pt>
                <c:pt idx="114">
                  <c:v>9.5382499996048864E-2</c:v>
                </c:pt>
                <c:pt idx="115">
                  <c:v>9.6797499994863756E-2</c:v>
                </c:pt>
                <c:pt idx="116">
                  <c:v>0.115039499993145</c:v>
                </c:pt>
                <c:pt idx="117">
                  <c:v>9.8938999995880295E-2</c:v>
                </c:pt>
                <c:pt idx="118">
                  <c:v>0.10814899999240879</c:v>
                </c:pt>
                <c:pt idx="119">
                  <c:v>9.9584999996295664E-2</c:v>
                </c:pt>
                <c:pt idx="121">
                  <c:v>0.11758349999581696</c:v>
                </c:pt>
                <c:pt idx="122">
                  <c:v>0.10615499999403255</c:v>
                </c:pt>
                <c:pt idx="123">
                  <c:v>0.10579049999796553</c:v>
                </c:pt>
                <c:pt idx="124">
                  <c:v>0.10442299999704119</c:v>
                </c:pt>
                <c:pt idx="125">
                  <c:v>0.10542299999360694</c:v>
                </c:pt>
                <c:pt idx="126">
                  <c:v>0.10791174999758368</c:v>
                </c:pt>
                <c:pt idx="127">
                  <c:v>0.10503774999233428</c:v>
                </c:pt>
                <c:pt idx="128">
                  <c:v>0.10877324999455595</c:v>
                </c:pt>
                <c:pt idx="129">
                  <c:v>0.11040749999665422</c:v>
                </c:pt>
                <c:pt idx="130">
                  <c:v>0.11085599999933038</c:v>
                </c:pt>
                <c:pt idx="131">
                  <c:v>0.11189675000059651</c:v>
                </c:pt>
                <c:pt idx="132">
                  <c:v>0.11231149999366608</c:v>
                </c:pt>
                <c:pt idx="133">
                  <c:v>0.11155349999899045</c:v>
                </c:pt>
                <c:pt idx="134">
                  <c:v>0.11494274999859044</c:v>
                </c:pt>
                <c:pt idx="136">
                  <c:v>0.11658299999544397</c:v>
                </c:pt>
                <c:pt idx="137">
                  <c:v>0.11694449999049539</c:v>
                </c:pt>
                <c:pt idx="138">
                  <c:v>0.11702449998847442</c:v>
                </c:pt>
                <c:pt idx="139">
                  <c:v>0.11727049999899464</c:v>
                </c:pt>
                <c:pt idx="140">
                  <c:v>0.11802249999891501</c:v>
                </c:pt>
                <c:pt idx="141">
                  <c:v>0.1184679999932996</c:v>
                </c:pt>
                <c:pt idx="142">
                  <c:v>0.11811999999190448</c:v>
                </c:pt>
                <c:pt idx="143">
                  <c:v>0.11851999999635154</c:v>
                </c:pt>
                <c:pt idx="144">
                  <c:v>0.11830200000258628</c:v>
                </c:pt>
                <c:pt idx="145">
                  <c:v>0.11830200000258628</c:v>
                </c:pt>
                <c:pt idx="146">
                  <c:v>0.11920200000167824</c:v>
                </c:pt>
                <c:pt idx="147">
                  <c:v>0.11926200000016252</c:v>
                </c:pt>
                <c:pt idx="148">
                  <c:v>0.11872600000060629</c:v>
                </c:pt>
                <c:pt idx="149">
                  <c:v>0.11884599999757484</c:v>
                </c:pt>
                <c:pt idx="150">
                  <c:v>0.1191259999977774</c:v>
                </c:pt>
                <c:pt idx="151">
                  <c:v>0.11932600000000093</c:v>
                </c:pt>
                <c:pt idx="153">
                  <c:v>0.12433050000254298</c:v>
                </c:pt>
                <c:pt idx="154">
                  <c:v>0.12433699999382952</c:v>
                </c:pt>
                <c:pt idx="155">
                  <c:v>0.12409374998969724</c:v>
                </c:pt>
                <c:pt idx="156">
                  <c:v>0.12484699999913573</c:v>
                </c:pt>
                <c:pt idx="157">
                  <c:v>0.12513099999341648</c:v>
                </c:pt>
                <c:pt idx="158">
                  <c:v>0.12515399999392685</c:v>
                </c:pt>
                <c:pt idx="159">
                  <c:v>0.12685049999709008</c:v>
                </c:pt>
                <c:pt idx="161">
                  <c:v>0.13633750000008149</c:v>
                </c:pt>
                <c:pt idx="162">
                  <c:v>0.12984750000032363</c:v>
                </c:pt>
                <c:pt idx="163">
                  <c:v>0.13420149999728892</c:v>
                </c:pt>
                <c:pt idx="164">
                  <c:v>0.13109000000258675</c:v>
                </c:pt>
                <c:pt idx="165">
                  <c:v>0.13139000000228407</c:v>
                </c:pt>
                <c:pt idx="166">
                  <c:v>0.13111599999683676</c:v>
                </c:pt>
                <c:pt idx="167">
                  <c:v>0.13149700000212761</c:v>
                </c:pt>
                <c:pt idx="168">
                  <c:v>0.13151700000162236</c:v>
                </c:pt>
                <c:pt idx="169">
                  <c:v>0.13564499999483814</c:v>
                </c:pt>
                <c:pt idx="170">
                  <c:v>0.13572249999560881</c:v>
                </c:pt>
                <c:pt idx="171">
                  <c:v>0.1371649999928195</c:v>
                </c:pt>
                <c:pt idx="172">
                  <c:v>0.13796599999477621</c:v>
                </c:pt>
                <c:pt idx="173">
                  <c:v>0.13887950000207638</c:v>
                </c:pt>
                <c:pt idx="174">
                  <c:v>0.14209499999560649</c:v>
                </c:pt>
                <c:pt idx="175">
                  <c:v>0.14211499999510124</c:v>
                </c:pt>
                <c:pt idx="176">
                  <c:v>0.14355699999578064</c:v>
                </c:pt>
                <c:pt idx="177">
                  <c:v>0.14389349999692058</c:v>
                </c:pt>
                <c:pt idx="178">
                  <c:v>0.14429350000136765</c:v>
                </c:pt>
                <c:pt idx="179">
                  <c:v>0.14451249999547144</c:v>
                </c:pt>
                <c:pt idx="180">
                  <c:v>0.14898999998695217</c:v>
                </c:pt>
                <c:pt idx="181">
                  <c:v>0.14898999998695217</c:v>
                </c:pt>
                <c:pt idx="182">
                  <c:v>0.14937649999774294</c:v>
                </c:pt>
                <c:pt idx="183">
                  <c:v>0.14988199999788776</c:v>
                </c:pt>
                <c:pt idx="184">
                  <c:v>0.15093949999572942</c:v>
                </c:pt>
                <c:pt idx="185">
                  <c:v>0.15093949999572942</c:v>
                </c:pt>
                <c:pt idx="186">
                  <c:v>0.1513074999966193</c:v>
                </c:pt>
                <c:pt idx="187">
                  <c:v>0.1520715000006021</c:v>
                </c:pt>
                <c:pt idx="188">
                  <c:v>0.15590449999581324</c:v>
                </c:pt>
                <c:pt idx="189">
                  <c:v>0.1561844999960158</c:v>
                </c:pt>
                <c:pt idx="190">
                  <c:v>0.15583699999115197</c:v>
                </c:pt>
                <c:pt idx="191">
                  <c:v>0.15618299999914598</c:v>
                </c:pt>
                <c:pt idx="192">
                  <c:v>0.15727999999944586</c:v>
                </c:pt>
                <c:pt idx="193">
                  <c:v>0.1574899999977788</c:v>
                </c:pt>
                <c:pt idx="194">
                  <c:v>0.15755999999964843</c:v>
                </c:pt>
                <c:pt idx="195">
                  <c:v>0.16154749999259366</c:v>
                </c:pt>
                <c:pt idx="196">
                  <c:v>0.16155749999597901</c:v>
                </c:pt>
                <c:pt idx="197">
                  <c:v>0.1682837499974994</c:v>
                </c:pt>
                <c:pt idx="198">
                  <c:v>0.16778799999883631</c:v>
                </c:pt>
                <c:pt idx="199">
                  <c:v>0.16829799999686657</c:v>
                </c:pt>
                <c:pt idx="200">
                  <c:v>0.16829799999686657</c:v>
                </c:pt>
                <c:pt idx="201">
                  <c:v>0.16903024999191985</c:v>
                </c:pt>
                <c:pt idx="202">
                  <c:v>0.17275449999578996</c:v>
                </c:pt>
                <c:pt idx="203">
                  <c:v>0.17344449999654898</c:v>
                </c:pt>
                <c:pt idx="204">
                  <c:v>0.17779149999842048</c:v>
                </c:pt>
                <c:pt idx="205">
                  <c:v>0.17825149999407586</c:v>
                </c:pt>
                <c:pt idx="206">
                  <c:v>0.17690749999746913</c:v>
                </c:pt>
                <c:pt idx="207">
                  <c:v>0.17898299999797018</c:v>
                </c:pt>
                <c:pt idx="208">
                  <c:v>0.17931299999327166</c:v>
                </c:pt>
                <c:pt idx="209">
                  <c:v>0.17895449999195989</c:v>
                </c:pt>
                <c:pt idx="210">
                  <c:v>0.17975449999357807</c:v>
                </c:pt>
                <c:pt idx="211">
                  <c:v>0.18228599999565631</c:v>
                </c:pt>
                <c:pt idx="212">
                  <c:v>0.18259599999146303</c:v>
                </c:pt>
                <c:pt idx="213">
                  <c:v>0.1826319999890984</c:v>
                </c:pt>
                <c:pt idx="214">
                  <c:v>0.18247400000109337</c:v>
                </c:pt>
                <c:pt idx="215">
                  <c:v>0.18286399999487912</c:v>
                </c:pt>
                <c:pt idx="216">
                  <c:v>0.18577499999810243</c:v>
                </c:pt>
                <c:pt idx="217">
                  <c:v>0.18375499999820022</c:v>
                </c:pt>
                <c:pt idx="218">
                  <c:v>0.18639499999699183</c:v>
                </c:pt>
                <c:pt idx="219">
                  <c:v>0.18321499999728985</c:v>
                </c:pt>
                <c:pt idx="220">
                  <c:v>0.1852050000015879</c:v>
                </c:pt>
                <c:pt idx="221">
                  <c:v>0.18366699999023695</c:v>
                </c:pt>
                <c:pt idx="222">
                  <c:v>0.18624699999054428</c:v>
                </c:pt>
                <c:pt idx="223">
                  <c:v>0.18812899999466026</c:v>
                </c:pt>
                <c:pt idx="224">
                  <c:v>0.18437249999988126</c:v>
                </c:pt>
                <c:pt idx="225">
                  <c:v>0.18549250000069151</c:v>
                </c:pt>
                <c:pt idx="226">
                  <c:v>0.18565649999800371</c:v>
                </c:pt>
                <c:pt idx="227">
                  <c:v>0.18627649999689311</c:v>
                </c:pt>
                <c:pt idx="228">
                  <c:v>0.18606049999652896</c:v>
                </c:pt>
                <c:pt idx="229">
                  <c:v>0.18795899999531684</c:v>
                </c:pt>
                <c:pt idx="230">
                  <c:v>0.18512249999912456</c:v>
                </c:pt>
                <c:pt idx="231">
                  <c:v>0.1888360000011744</c:v>
                </c:pt>
                <c:pt idx="232">
                  <c:v>0.18850399999064393</c:v>
                </c:pt>
                <c:pt idx="233">
                  <c:v>0.18845600000349805</c:v>
                </c:pt>
                <c:pt idx="234">
                  <c:v>0.18848599999910221</c:v>
                </c:pt>
                <c:pt idx="235">
                  <c:v>0.18799899999430636</c:v>
                </c:pt>
                <c:pt idx="236">
                  <c:v>0.18564699999114964</c:v>
                </c:pt>
                <c:pt idx="237">
                  <c:v>0.18564099998911843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97-44E1-B49B-7C8D275E2D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97-44E1-B49B-7C8D275E2D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97-44E1-B49B-7C8D275E2D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97-44E1-B49B-7C8D275E2D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-6.3504244979450022E-2</c:v>
                </c:pt>
                <c:pt idx="1">
                  <c:v>-1.478600509512959E-2</c:v>
                </c:pt>
                <c:pt idx="2">
                  <c:v>1.393500372660543E-2</c:v>
                </c:pt>
                <c:pt idx="3">
                  <c:v>2.3527729204883968E-2</c:v>
                </c:pt>
                <c:pt idx="4">
                  <c:v>2.3527729204883968E-2</c:v>
                </c:pt>
                <c:pt idx="5">
                  <c:v>2.7220757011181915E-2</c:v>
                </c:pt>
                <c:pt idx="6">
                  <c:v>2.8821450177998351E-2</c:v>
                </c:pt>
                <c:pt idx="7">
                  <c:v>2.9050120630400703E-2</c:v>
                </c:pt>
                <c:pt idx="8">
                  <c:v>3.3166188773642982E-2</c:v>
                </c:pt>
                <c:pt idx="9">
                  <c:v>3.3166188773642982E-2</c:v>
                </c:pt>
                <c:pt idx="10">
                  <c:v>3.3680697291548267E-2</c:v>
                </c:pt>
                <c:pt idx="11">
                  <c:v>3.3680697291548267E-2</c:v>
                </c:pt>
                <c:pt idx="12">
                  <c:v>3.3680697291548267E-2</c:v>
                </c:pt>
                <c:pt idx="13">
                  <c:v>3.6859216579940915E-2</c:v>
                </c:pt>
                <c:pt idx="14">
                  <c:v>3.7236522826404786E-2</c:v>
                </c:pt>
                <c:pt idx="15">
                  <c:v>3.7282256916885262E-2</c:v>
                </c:pt>
                <c:pt idx="16">
                  <c:v>3.9717597234970273E-2</c:v>
                </c:pt>
                <c:pt idx="17">
                  <c:v>3.9900533596892149E-2</c:v>
                </c:pt>
                <c:pt idx="18">
                  <c:v>4.014063757191462E-2</c:v>
                </c:pt>
                <c:pt idx="19">
                  <c:v>4.0655146089819905E-2</c:v>
                </c:pt>
                <c:pt idx="20">
                  <c:v>4.2770347774541639E-2</c:v>
                </c:pt>
                <c:pt idx="21">
                  <c:v>4.3227688679346329E-2</c:v>
                </c:pt>
                <c:pt idx="22">
                  <c:v>4.3502093222229157E-2</c:v>
                </c:pt>
                <c:pt idx="23">
                  <c:v>4.378793128773209E-2</c:v>
                </c:pt>
                <c:pt idx="24">
                  <c:v>5.0144969864517386E-2</c:v>
                </c:pt>
                <c:pt idx="25">
                  <c:v>5.0202137477617967E-2</c:v>
                </c:pt>
                <c:pt idx="26">
                  <c:v>5.0202137477617967E-2</c:v>
                </c:pt>
                <c:pt idx="27">
                  <c:v>5.0568010201461733E-2</c:v>
                </c:pt>
                <c:pt idx="28">
                  <c:v>5.3003350519546744E-2</c:v>
                </c:pt>
                <c:pt idx="29">
                  <c:v>5.3472124946971566E-2</c:v>
                </c:pt>
                <c:pt idx="30">
                  <c:v>5.4078101645837789E-2</c:v>
                </c:pt>
                <c:pt idx="31">
                  <c:v>5.6845014119906209E-2</c:v>
                </c:pt>
                <c:pt idx="32">
                  <c:v>5.9051683985588882E-2</c:v>
                </c:pt>
                <c:pt idx="33">
                  <c:v>5.946329079991311E-2</c:v>
                </c:pt>
                <c:pt idx="34">
                  <c:v>6.2836179972847753E-2</c:v>
                </c:pt>
                <c:pt idx="35">
                  <c:v>6.2836179972847753E-2</c:v>
                </c:pt>
                <c:pt idx="36">
                  <c:v>6.2836179972847753E-2</c:v>
                </c:pt>
                <c:pt idx="37">
                  <c:v>6.3064850425250105E-2</c:v>
                </c:pt>
                <c:pt idx="38">
                  <c:v>6.3304954400272576E-2</c:v>
                </c:pt>
                <c:pt idx="39">
                  <c:v>6.5786028808838062E-2</c:v>
                </c:pt>
                <c:pt idx="40">
                  <c:v>6.6803612322028513E-2</c:v>
                </c:pt>
                <c:pt idx="41">
                  <c:v>6.6997982206570508E-2</c:v>
                </c:pt>
                <c:pt idx="42">
                  <c:v>6.722665265897286E-2</c:v>
                </c:pt>
                <c:pt idx="43">
                  <c:v>6.7318120839933784E-2</c:v>
                </c:pt>
                <c:pt idx="44">
                  <c:v>6.9844929338979747E-2</c:v>
                </c:pt>
                <c:pt idx="45">
                  <c:v>7.0176501494963142E-2</c:v>
                </c:pt>
                <c:pt idx="46">
                  <c:v>7.0599541831907489E-2</c:v>
                </c:pt>
                <c:pt idx="47">
                  <c:v>7.3309286692875328E-2</c:v>
                </c:pt>
                <c:pt idx="48">
                  <c:v>7.3823795210780627E-2</c:v>
                </c:pt>
                <c:pt idx="49">
                  <c:v>7.4338303728685898E-2</c:v>
                </c:pt>
                <c:pt idx="50">
                  <c:v>7.4384037819166374E-2</c:v>
                </c:pt>
                <c:pt idx="51">
                  <c:v>7.6259135528865638E-2</c:v>
                </c:pt>
                <c:pt idx="52">
                  <c:v>7.6487805981267989E-2</c:v>
                </c:pt>
                <c:pt idx="53">
                  <c:v>7.9117516183894995E-2</c:v>
                </c:pt>
                <c:pt idx="54">
                  <c:v>8.0603874124510269E-2</c:v>
                </c:pt>
                <c:pt idx="55">
                  <c:v>8.2627607628271052E-2</c:v>
                </c:pt>
                <c:pt idx="56">
                  <c:v>8.420543374984725E-2</c:v>
                </c:pt>
                <c:pt idx="57">
                  <c:v>8.420543374984725E-2</c:v>
                </c:pt>
                <c:pt idx="58">
                  <c:v>8.7212450198938155E-2</c:v>
                </c:pt>
                <c:pt idx="59">
                  <c:v>8.7338218947759436E-2</c:v>
                </c:pt>
                <c:pt idx="60">
                  <c:v>8.9087547908637418E-2</c:v>
                </c:pt>
                <c:pt idx="61">
                  <c:v>8.9436270348550992E-2</c:v>
                </c:pt>
                <c:pt idx="62">
                  <c:v>8.9487721200341527E-2</c:v>
                </c:pt>
                <c:pt idx="63">
                  <c:v>8.9539172052132035E-2</c:v>
                </c:pt>
                <c:pt idx="64">
                  <c:v>8.9602056426542689E-2</c:v>
                </c:pt>
                <c:pt idx="65">
                  <c:v>8.9636356994403046E-2</c:v>
                </c:pt>
                <c:pt idx="66">
                  <c:v>8.9739258697984089E-2</c:v>
                </c:pt>
                <c:pt idx="67">
                  <c:v>8.9996512956936739E-2</c:v>
                </c:pt>
                <c:pt idx="68">
                  <c:v>9.0242333693269269E-2</c:v>
                </c:pt>
                <c:pt idx="69">
                  <c:v>9.1271350729079839E-2</c:v>
                </c:pt>
                <c:pt idx="70">
                  <c:v>9.2786292476245411E-2</c:v>
                </c:pt>
                <c:pt idx="71">
                  <c:v>9.3403702697731752E-2</c:v>
                </c:pt>
                <c:pt idx="72">
                  <c:v>9.3403702697731752E-2</c:v>
                </c:pt>
                <c:pt idx="73">
                  <c:v>9.3420852981661931E-2</c:v>
                </c:pt>
                <c:pt idx="74">
                  <c:v>9.3889627409086726E-2</c:v>
                </c:pt>
                <c:pt idx="75">
                  <c:v>9.3889627409086726E-2</c:v>
                </c:pt>
                <c:pt idx="76">
                  <c:v>9.4358401836511549E-2</c:v>
                </c:pt>
                <c:pt idx="77">
                  <c:v>9.615346488786998E-2</c:v>
                </c:pt>
                <c:pt idx="78">
                  <c:v>9.6885210335557512E-2</c:v>
                </c:pt>
                <c:pt idx="79">
                  <c:v>9.7262516582021383E-2</c:v>
                </c:pt>
                <c:pt idx="80">
                  <c:v>9.7777025099926654E-2</c:v>
                </c:pt>
                <c:pt idx="81">
                  <c:v>9.7788458622546773E-2</c:v>
                </c:pt>
                <c:pt idx="82">
                  <c:v>9.9560654628664993E-2</c:v>
                </c:pt>
                <c:pt idx="83">
                  <c:v>9.9560654628664993E-2</c:v>
                </c:pt>
                <c:pt idx="84">
                  <c:v>9.9892226784648389E-2</c:v>
                </c:pt>
                <c:pt idx="85">
                  <c:v>0.10063540575495604</c:v>
                </c:pt>
                <c:pt idx="86">
                  <c:v>0.10063540575495604</c:v>
                </c:pt>
                <c:pt idx="87">
                  <c:v>0.10077260802639744</c:v>
                </c:pt>
                <c:pt idx="88">
                  <c:v>0.10102414552404003</c:v>
                </c:pt>
                <c:pt idx="89">
                  <c:v>0.10112133046631101</c:v>
                </c:pt>
                <c:pt idx="90">
                  <c:v>0.10112133046631101</c:v>
                </c:pt>
                <c:pt idx="91">
                  <c:v>0.10128711654430271</c:v>
                </c:pt>
                <c:pt idx="92">
                  <c:v>0.10288780971111917</c:v>
                </c:pt>
                <c:pt idx="93">
                  <c:v>0.1036309886814268</c:v>
                </c:pt>
                <c:pt idx="94">
                  <c:v>0.1036309886814268</c:v>
                </c:pt>
                <c:pt idx="95">
                  <c:v>0.10381392504334867</c:v>
                </c:pt>
                <c:pt idx="96">
                  <c:v>0.10381392504334867</c:v>
                </c:pt>
                <c:pt idx="97">
                  <c:v>0.10909049573253286</c:v>
                </c:pt>
                <c:pt idx="98">
                  <c:v>0.10912479630039322</c:v>
                </c:pt>
                <c:pt idx="99">
                  <c:v>0.10912479630039322</c:v>
                </c:pt>
                <c:pt idx="100">
                  <c:v>0.10912479630039322</c:v>
                </c:pt>
                <c:pt idx="101">
                  <c:v>0.10931916618493522</c:v>
                </c:pt>
                <c:pt idx="102">
                  <c:v>0.10935346675279557</c:v>
                </c:pt>
                <c:pt idx="103">
                  <c:v>0.11025671503978486</c:v>
                </c:pt>
                <c:pt idx="104">
                  <c:v>0.11027386532371504</c:v>
                </c:pt>
                <c:pt idx="105">
                  <c:v>0.11046823520825703</c:v>
                </c:pt>
                <c:pt idx="106">
                  <c:v>0.11046823520825703</c:v>
                </c:pt>
                <c:pt idx="107">
                  <c:v>0.11046823520825703</c:v>
                </c:pt>
                <c:pt idx="108">
                  <c:v>0.11065117157017891</c:v>
                </c:pt>
                <c:pt idx="109">
                  <c:v>0.11068547213803927</c:v>
                </c:pt>
                <c:pt idx="110">
                  <c:v>0.11097131020354219</c:v>
                </c:pt>
                <c:pt idx="111">
                  <c:v>0.11153155281192796</c:v>
                </c:pt>
                <c:pt idx="112">
                  <c:v>0.11369248858713014</c:v>
                </c:pt>
                <c:pt idx="113">
                  <c:v>0.1144356675574378</c:v>
                </c:pt>
                <c:pt idx="114">
                  <c:v>0.11617356299569563</c:v>
                </c:pt>
                <c:pt idx="115">
                  <c:v>0.1176599209363109</c:v>
                </c:pt>
                <c:pt idx="116">
                  <c:v>0.11770565502679138</c:v>
                </c:pt>
                <c:pt idx="117">
                  <c:v>0.11963792034959121</c:v>
                </c:pt>
                <c:pt idx="118">
                  <c:v>0.11986659080199356</c:v>
                </c:pt>
                <c:pt idx="119">
                  <c:v>0.12023246352583732</c:v>
                </c:pt>
                <c:pt idx="120">
                  <c:v>0.12273640497964304</c:v>
                </c:pt>
                <c:pt idx="121">
                  <c:v>0.12374255497021337</c:v>
                </c:pt>
                <c:pt idx="122">
                  <c:v>0.12411986121667727</c:v>
                </c:pt>
                <c:pt idx="123">
                  <c:v>0.12413129473929739</c:v>
                </c:pt>
                <c:pt idx="124">
                  <c:v>0.12430279757859915</c:v>
                </c:pt>
                <c:pt idx="125">
                  <c:v>0.12430279757859915</c:v>
                </c:pt>
                <c:pt idx="126">
                  <c:v>0.12433138138514944</c:v>
                </c:pt>
                <c:pt idx="127">
                  <c:v>0.12446858365659084</c:v>
                </c:pt>
                <c:pt idx="128">
                  <c:v>0.12676672170323444</c:v>
                </c:pt>
                <c:pt idx="129">
                  <c:v>0.12703540948480718</c:v>
                </c:pt>
                <c:pt idx="130">
                  <c:v>0.12711544414314802</c:v>
                </c:pt>
                <c:pt idx="131">
                  <c:v>0.12741843249258117</c:v>
                </c:pt>
                <c:pt idx="132">
                  <c:v>0.12758421857057284</c:v>
                </c:pt>
                <c:pt idx="133">
                  <c:v>0.12762995266105331</c:v>
                </c:pt>
                <c:pt idx="134">
                  <c:v>0.12961366883564368</c:v>
                </c:pt>
                <c:pt idx="135">
                  <c:v>0.1299280907076969</c:v>
                </c:pt>
                <c:pt idx="136">
                  <c:v>0.13024822934106023</c:v>
                </c:pt>
                <c:pt idx="137">
                  <c:v>0.13039686513512172</c:v>
                </c:pt>
                <c:pt idx="138">
                  <c:v>0.13039686513512172</c:v>
                </c:pt>
                <c:pt idx="139">
                  <c:v>0.13053406740656315</c:v>
                </c:pt>
                <c:pt idx="140">
                  <c:v>0.13080847194944595</c:v>
                </c:pt>
                <c:pt idx="141">
                  <c:v>0.13104857592446845</c:v>
                </c:pt>
                <c:pt idx="142">
                  <c:v>0.13132298046735125</c:v>
                </c:pt>
                <c:pt idx="143">
                  <c:v>0.13132298046735125</c:v>
                </c:pt>
                <c:pt idx="144">
                  <c:v>0.13136871455783172</c:v>
                </c:pt>
                <c:pt idx="145">
                  <c:v>0.13136871455783172</c:v>
                </c:pt>
                <c:pt idx="146">
                  <c:v>0.13136871455783172</c:v>
                </c:pt>
                <c:pt idx="147">
                  <c:v>0.13136871455783172</c:v>
                </c:pt>
                <c:pt idx="148">
                  <c:v>0.13146018273879267</c:v>
                </c:pt>
                <c:pt idx="149">
                  <c:v>0.13146018273879267</c:v>
                </c:pt>
                <c:pt idx="150">
                  <c:v>0.13146018273879267</c:v>
                </c:pt>
                <c:pt idx="151">
                  <c:v>0.13146018273879267</c:v>
                </c:pt>
                <c:pt idx="152">
                  <c:v>0.13240916511626238</c:v>
                </c:pt>
                <c:pt idx="153">
                  <c:v>0.13419279464500072</c:v>
                </c:pt>
                <c:pt idx="154">
                  <c:v>0.13422709521286108</c:v>
                </c:pt>
                <c:pt idx="155">
                  <c:v>0.13443861538133323</c:v>
                </c:pt>
                <c:pt idx="156">
                  <c:v>0.1344557656652634</c:v>
                </c:pt>
                <c:pt idx="157">
                  <c:v>0.13454723384622436</c:v>
                </c:pt>
                <c:pt idx="158">
                  <c:v>0.13484450543434745</c:v>
                </c:pt>
                <c:pt idx="159">
                  <c:v>0.13487880600220775</c:v>
                </c:pt>
                <c:pt idx="160">
                  <c:v>0.13499314122840894</c:v>
                </c:pt>
                <c:pt idx="161">
                  <c:v>0.13686823893810823</c:v>
                </c:pt>
                <c:pt idx="162">
                  <c:v>0.13709690939051056</c:v>
                </c:pt>
                <c:pt idx="163">
                  <c:v>0.13741704802387383</c:v>
                </c:pt>
                <c:pt idx="164">
                  <c:v>0.13749708268221467</c:v>
                </c:pt>
                <c:pt idx="165">
                  <c:v>0.13749708268221467</c:v>
                </c:pt>
                <c:pt idx="166">
                  <c:v>0.13763428495365609</c:v>
                </c:pt>
                <c:pt idx="167">
                  <c:v>0.13788582245129866</c:v>
                </c:pt>
                <c:pt idx="168">
                  <c:v>0.13788582245129866</c:v>
                </c:pt>
                <c:pt idx="169">
                  <c:v>0.13989812243243932</c:v>
                </c:pt>
                <c:pt idx="170">
                  <c:v>0.13995529004553992</c:v>
                </c:pt>
                <c:pt idx="171">
                  <c:v>0.14035546333724402</c:v>
                </c:pt>
                <c:pt idx="172">
                  <c:v>0.14106434173969129</c:v>
                </c:pt>
                <c:pt idx="173">
                  <c:v>0.14148738207663564</c:v>
                </c:pt>
                <c:pt idx="174">
                  <c:v>0.14332817921847457</c:v>
                </c:pt>
                <c:pt idx="175">
                  <c:v>0.14378552012327928</c:v>
                </c:pt>
                <c:pt idx="176">
                  <c:v>0.14383125421375975</c:v>
                </c:pt>
                <c:pt idx="177">
                  <c:v>0.14409422523402243</c:v>
                </c:pt>
                <c:pt idx="178">
                  <c:v>0.14409422523402243</c:v>
                </c:pt>
                <c:pt idx="179">
                  <c:v>0.14430002864118457</c:v>
                </c:pt>
                <c:pt idx="180">
                  <c:v>0.14664390077830863</c:v>
                </c:pt>
                <c:pt idx="181">
                  <c:v>0.14664390077830863</c:v>
                </c:pt>
                <c:pt idx="182">
                  <c:v>0.14690687179857131</c:v>
                </c:pt>
                <c:pt idx="183">
                  <c:v>0.14691830532119143</c:v>
                </c:pt>
                <c:pt idx="184">
                  <c:v>0.14743281383909673</c:v>
                </c:pt>
                <c:pt idx="185">
                  <c:v>0.14743281383909673</c:v>
                </c:pt>
                <c:pt idx="186">
                  <c:v>0.14761575020101864</c:v>
                </c:pt>
                <c:pt idx="187">
                  <c:v>0.14816455928678424</c:v>
                </c:pt>
                <c:pt idx="188">
                  <c:v>0.15006252404172377</c:v>
                </c:pt>
                <c:pt idx="189">
                  <c:v>0.15006252404172377</c:v>
                </c:pt>
                <c:pt idx="190">
                  <c:v>0.1502340268810255</c:v>
                </c:pt>
                <c:pt idx="191">
                  <c:v>0.15059989960486925</c:v>
                </c:pt>
                <c:pt idx="192">
                  <c:v>0.15098863937395324</c:v>
                </c:pt>
                <c:pt idx="193">
                  <c:v>0.15121730982635562</c:v>
                </c:pt>
                <c:pt idx="194">
                  <c:v>0.15121730982635562</c:v>
                </c:pt>
                <c:pt idx="195">
                  <c:v>0.15333251151107735</c:v>
                </c:pt>
                <c:pt idx="196">
                  <c:v>0.15333251151107735</c:v>
                </c:pt>
                <c:pt idx="197">
                  <c:v>0.1547902856451423</c:v>
                </c:pt>
                <c:pt idx="198">
                  <c:v>0.15688833704593386</c:v>
                </c:pt>
                <c:pt idx="199">
                  <c:v>0.15688833704593386</c:v>
                </c:pt>
                <c:pt idx="200">
                  <c:v>0.15688833704593386</c:v>
                </c:pt>
                <c:pt idx="201">
                  <c:v>0.16031267707065905</c:v>
                </c:pt>
                <c:pt idx="202">
                  <c:v>0.16035269439982947</c:v>
                </c:pt>
                <c:pt idx="203">
                  <c:v>0.16035269439982947</c:v>
                </c:pt>
                <c:pt idx="204">
                  <c:v>0.16371415005014395</c:v>
                </c:pt>
                <c:pt idx="205">
                  <c:v>0.16371415005014395</c:v>
                </c:pt>
                <c:pt idx="206">
                  <c:v>0.16385135232158538</c:v>
                </c:pt>
                <c:pt idx="207">
                  <c:v>0.16454879720141252</c:v>
                </c:pt>
                <c:pt idx="208">
                  <c:v>0.16454879720141252</c:v>
                </c:pt>
                <c:pt idx="209">
                  <c:v>0.16492610344787645</c:v>
                </c:pt>
                <c:pt idx="210">
                  <c:v>0.16492610344787645</c:v>
                </c:pt>
                <c:pt idx="211">
                  <c:v>0.16690410286115676</c:v>
                </c:pt>
                <c:pt idx="212">
                  <c:v>0.16690410286115676</c:v>
                </c:pt>
                <c:pt idx="213">
                  <c:v>0.16726997558500051</c:v>
                </c:pt>
                <c:pt idx="214">
                  <c:v>0.16731570967548098</c:v>
                </c:pt>
                <c:pt idx="215">
                  <c:v>0.16731570967548098</c:v>
                </c:pt>
                <c:pt idx="216">
                  <c:v>0.17031129260195171</c:v>
                </c:pt>
                <c:pt idx="217">
                  <c:v>0.17076863350675642</c:v>
                </c:pt>
                <c:pt idx="218">
                  <c:v>0.17076863350675642</c:v>
                </c:pt>
                <c:pt idx="219">
                  <c:v>0.1709973039591588</c:v>
                </c:pt>
                <c:pt idx="220">
                  <c:v>0.1709973039591588</c:v>
                </c:pt>
                <c:pt idx="221">
                  <c:v>0.17104303804963927</c:v>
                </c:pt>
                <c:pt idx="222">
                  <c:v>0.17104303804963927</c:v>
                </c:pt>
                <c:pt idx="223">
                  <c:v>0.17108877214011975</c:v>
                </c:pt>
                <c:pt idx="224">
                  <c:v>0.17128314202466172</c:v>
                </c:pt>
                <c:pt idx="225">
                  <c:v>0.17128314202466172</c:v>
                </c:pt>
                <c:pt idx="226">
                  <c:v>0.17137461020562267</c:v>
                </c:pt>
                <c:pt idx="227">
                  <c:v>0.17137461020562267</c:v>
                </c:pt>
                <c:pt idx="228">
                  <c:v>0.17146607838658362</c:v>
                </c:pt>
                <c:pt idx="229">
                  <c:v>0.17497616983095965</c:v>
                </c:pt>
                <c:pt idx="230">
                  <c:v>0.17654256242991573</c:v>
                </c:pt>
                <c:pt idx="231">
                  <c:v>0.17696560276686008</c:v>
                </c:pt>
                <c:pt idx="232">
                  <c:v>0.17714853912878198</c:v>
                </c:pt>
                <c:pt idx="233">
                  <c:v>0.17742294367166478</c:v>
                </c:pt>
                <c:pt idx="234">
                  <c:v>0.17810895502887186</c:v>
                </c:pt>
                <c:pt idx="235">
                  <c:v>0.18046426068861604</c:v>
                </c:pt>
                <c:pt idx="236">
                  <c:v>0.18476326519378017</c:v>
                </c:pt>
                <c:pt idx="237">
                  <c:v>0.1850834038271435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97-44E1-B49B-7C8D275E2D7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Active!$R$21:$R$981</c:f>
              <c:numCache>
                <c:formatCode>General</c:formatCode>
                <c:ptCount val="961"/>
                <c:pt idx="9">
                  <c:v>0.11815249999926891</c:v>
                </c:pt>
                <c:pt idx="12">
                  <c:v>0.12674999999580905</c:v>
                </c:pt>
                <c:pt idx="60">
                  <c:v>-8.7616999997408129E-2</c:v>
                </c:pt>
                <c:pt idx="61">
                  <c:v>-4.8734249998233281E-2</c:v>
                </c:pt>
                <c:pt idx="62">
                  <c:v>0.28662549999717157</c:v>
                </c:pt>
                <c:pt idx="63">
                  <c:v>-0.24401475000195205</c:v>
                </c:pt>
                <c:pt idx="65">
                  <c:v>0.14188699999795062</c:v>
                </c:pt>
                <c:pt idx="66">
                  <c:v>-6.5393500008212868E-2</c:v>
                </c:pt>
                <c:pt idx="67">
                  <c:v>-0.17959474999952363</c:v>
                </c:pt>
                <c:pt idx="70">
                  <c:v>0.26846724999631988</c:v>
                </c:pt>
                <c:pt idx="97">
                  <c:v>-7.340975000988692E-2</c:v>
                </c:pt>
                <c:pt idx="98">
                  <c:v>8.3096750000549946E-2</c:v>
                </c:pt>
                <c:pt idx="99">
                  <c:v>9.1396750001877081E-2</c:v>
                </c:pt>
                <c:pt idx="100">
                  <c:v>0.12259674999950221</c:v>
                </c:pt>
                <c:pt idx="101">
                  <c:v>4.4300249996013008E-2</c:v>
                </c:pt>
                <c:pt idx="102">
                  <c:v>0.14993674999277573</c:v>
                </c:pt>
                <c:pt idx="103">
                  <c:v>-0.20681875000445871</c:v>
                </c:pt>
                <c:pt idx="120">
                  <c:v>-0.30558049999672221</c:v>
                </c:pt>
                <c:pt idx="135">
                  <c:v>-6.2211000011302531E-2</c:v>
                </c:pt>
                <c:pt idx="152">
                  <c:v>0.23029249983665068</c:v>
                </c:pt>
                <c:pt idx="160">
                  <c:v>-0.26054450000083307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97-44E1-B49B-7C8D275E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84728"/>
        <c:axId val="1"/>
      </c:scatterChart>
      <c:valAx>
        <c:axId val="697584728"/>
        <c:scaling>
          <c:orientation val="minMax"/>
          <c:max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81578947368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8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18421052631579"/>
          <c:y val="0.92024539877300615"/>
          <c:w val="0.7713815789473684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Aur - Sine Fit to Residuals</a:t>
            </a:r>
          </a:p>
        </c:rich>
      </c:tx>
      <c:layout>
        <c:manualLayout>
          <c:xMode val="edge"/>
          <c:yMode val="edge"/>
          <c:x val="0.308724832214765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457831325301204"/>
          <c:w val="0.80201342281879195"/>
          <c:h val="0.63554216867469882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Flattened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5">
                    <c:v>2.0000000000000001E-4</c:v>
                  </c:pt>
                  <c:pt idx="76">
                    <c:v>6.0000000000000001E-3</c:v>
                  </c:pt>
                  <c:pt idx="77">
                    <c:v>7.0000000000000001E-3</c:v>
                  </c:pt>
                  <c:pt idx="78">
                    <c:v>4.0000000000000001E-3</c:v>
                  </c:pt>
                  <c:pt idx="79">
                    <c:v>2E-3</c:v>
                  </c:pt>
                  <c:pt idx="80">
                    <c:v>5.0000000000000001E-3</c:v>
                  </c:pt>
                  <c:pt idx="81">
                    <c:v>1.8E-3</c:v>
                  </c:pt>
                  <c:pt idx="83">
                    <c:v>5.9999999999999995E-4</c:v>
                  </c:pt>
                  <c:pt idx="84">
                    <c:v>4.0000000000000001E-3</c:v>
                  </c:pt>
                  <c:pt idx="86">
                    <c:v>1E-4</c:v>
                  </c:pt>
                  <c:pt idx="87">
                    <c:v>4.0000000000000001E-3</c:v>
                  </c:pt>
                  <c:pt idx="88">
                    <c:v>6.8999999999999997E-4</c:v>
                  </c:pt>
                  <c:pt idx="90">
                    <c:v>2.9999999999999997E-4</c:v>
                  </c:pt>
                  <c:pt idx="91">
                    <c:v>7.0000000000000001E-3</c:v>
                  </c:pt>
                  <c:pt idx="92">
                    <c:v>4.0000000000000001E-3</c:v>
                  </c:pt>
                  <c:pt idx="94">
                    <c:v>5.9999999999999995E-4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1.9E-3</c:v>
                  </c:pt>
                  <c:pt idx="103">
                    <c:v>2.2000000000000001E-3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2.0999999999999999E-3</c:v>
                  </c:pt>
                  <c:pt idx="110">
                    <c:v>1.5E-3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3.0000000000000001E-3</c:v>
                  </c:pt>
                  <c:pt idx="117">
                    <c:v>2.0000000000000001E-4</c:v>
                  </c:pt>
                  <c:pt idx="118">
                    <c:v>5.0000000000000001E-3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5.0000000000000001E-3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5.9999999999999995E-4</c:v>
                  </c:pt>
                  <c:pt idx="125">
                    <c:v>3.5000000000000001E-3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5.0000000000000001E-4</c:v>
                  </c:pt>
                  <c:pt idx="133">
                    <c:v>1E-4</c:v>
                  </c:pt>
                  <c:pt idx="134">
                    <c:v>3.3E-3</c:v>
                  </c:pt>
                  <c:pt idx="135">
                    <c:v>4.0000000000000002E-4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5.9999999999999995E-4</c:v>
                  </c:pt>
                  <c:pt idx="140">
                    <c:v>1E-3</c:v>
                  </c:pt>
                  <c:pt idx="141">
                    <c:v>2.0000000000000001E-4</c:v>
                  </c:pt>
                  <c:pt idx="142">
                    <c:v>8.9999999999999998E-4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6.9999999999999999E-4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4.0000000000000002E-4</c:v>
                  </c:pt>
                  <c:pt idx="161">
                    <c:v>8.0000000000000004E-4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1.2E-4</c:v>
                  </c:pt>
                  <c:pt idx="169">
                    <c:v>4.0000000000000002E-4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2.9999999999999997E-4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6.9999999999999999E-4</c:v>
                  </c:pt>
                  <c:pt idx="189">
                    <c:v>4.8000000000000001E-4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1.1E-4</c:v>
                  </c:pt>
                  <c:pt idx="195">
                    <c:v>8.0000000000000007E-5</c:v>
                  </c:pt>
                  <c:pt idx="196">
                    <c:v>1E-4</c:v>
                  </c:pt>
                  <c:pt idx="197">
                    <c:v>6.8999999999999999E-3</c:v>
                  </c:pt>
                  <c:pt idx="198">
                    <c:v>2.0000000000000002E-5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1.2999999999999999E-4</c:v>
                  </c:pt>
                  <c:pt idx="204">
                    <c:v>1E-4</c:v>
                  </c:pt>
                  <c:pt idx="205">
                    <c:v>1.2999999999999999E-4</c:v>
                  </c:pt>
                  <c:pt idx="206">
                    <c:v>1.1E-4</c:v>
                  </c:pt>
                  <c:pt idx="207">
                    <c:v>1E-4</c:v>
                  </c:pt>
                  <c:pt idx="208">
                    <c:v>1.1E-4</c:v>
                  </c:pt>
                  <c:pt idx="209">
                    <c:v>2.0000000000000001E-4</c:v>
                  </c:pt>
                  <c:pt idx="210">
                    <c:v>1.8000000000000001E-4</c:v>
                  </c:pt>
                  <c:pt idx="211">
                    <c:v>8.0000000000000007E-5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1.2999999999999999E-4</c:v>
                  </c:pt>
                  <c:pt idx="216">
                    <c:v>2.0000000000000001E-4</c:v>
                  </c:pt>
                  <c:pt idx="217">
                    <c:v>8.0000000000000007E-5</c:v>
                  </c:pt>
                  <c:pt idx="218">
                    <c:v>1E-4</c:v>
                  </c:pt>
                  <c:pt idx="219">
                    <c:v>1.2999999999999999E-4</c:v>
                  </c:pt>
                  <c:pt idx="220">
                    <c:v>2.0000000000000001E-4</c:v>
                  </c:pt>
                  <c:pt idx="221">
                    <c:v>5.0000000000000002E-5</c:v>
                  </c:pt>
                  <c:pt idx="222">
                    <c:v>1E-4</c:v>
                  </c:pt>
                  <c:pt idx="223">
                    <c:v>1.2E-4</c:v>
                  </c:pt>
                  <c:pt idx="224">
                    <c:v>5.0000000000000002E-5</c:v>
                  </c:pt>
                  <c:pt idx="225">
                    <c:v>1E-4</c:v>
                  </c:pt>
                  <c:pt idx="226">
                    <c:v>5.0000000000000002E-5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5.9999999999999995E-4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4261</c:v>
                </c:pt>
                <c:pt idx="2">
                  <c:v>6773</c:v>
                </c:pt>
                <c:pt idx="3">
                  <c:v>7612</c:v>
                </c:pt>
                <c:pt idx="4">
                  <c:v>7612</c:v>
                </c:pt>
                <c:pt idx="5">
                  <c:v>7935</c:v>
                </c:pt>
                <c:pt idx="6">
                  <c:v>8075</c:v>
                </c:pt>
                <c:pt idx="7">
                  <c:v>8095</c:v>
                </c:pt>
                <c:pt idx="8">
                  <c:v>8455</c:v>
                </c:pt>
                <c:pt idx="9">
                  <c:v>8455</c:v>
                </c:pt>
                <c:pt idx="10">
                  <c:v>8500</c:v>
                </c:pt>
                <c:pt idx="11">
                  <c:v>8500</c:v>
                </c:pt>
                <c:pt idx="12">
                  <c:v>8500</c:v>
                </c:pt>
                <c:pt idx="13">
                  <c:v>8778</c:v>
                </c:pt>
                <c:pt idx="14">
                  <c:v>8811</c:v>
                </c:pt>
                <c:pt idx="15">
                  <c:v>8815</c:v>
                </c:pt>
                <c:pt idx="16">
                  <c:v>9028</c:v>
                </c:pt>
                <c:pt idx="17">
                  <c:v>9044</c:v>
                </c:pt>
                <c:pt idx="18">
                  <c:v>9065</c:v>
                </c:pt>
                <c:pt idx="19">
                  <c:v>9110</c:v>
                </c:pt>
                <c:pt idx="20">
                  <c:v>9295</c:v>
                </c:pt>
                <c:pt idx="21">
                  <c:v>9335</c:v>
                </c:pt>
                <c:pt idx="22">
                  <c:v>9359</c:v>
                </c:pt>
                <c:pt idx="23">
                  <c:v>9384</c:v>
                </c:pt>
                <c:pt idx="24">
                  <c:v>9940</c:v>
                </c:pt>
                <c:pt idx="25">
                  <c:v>9945</c:v>
                </c:pt>
                <c:pt idx="26">
                  <c:v>9945</c:v>
                </c:pt>
                <c:pt idx="27">
                  <c:v>9977</c:v>
                </c:pt>
                <c:pt idx="28">
                  <c:v>10190</c:v>
                </c:pt>
                <c:pt idx="29">
                  <c:v>10231</c:v>
                </c:pt>
                <c:pt idx="30">
                  <c:v>10284</c:v>
                </c:pt>
                <c:pt idx="31">
                  <c:v>10526</c:v>
                </c:pt>
                <c:pt idx="32">
                  <c:v>10719</c:v>
                </c:pt>
                <c:pt idx="33">
                  <c:v>10755</c:v>
                </c:pt>
                <c:pt idx="34">
                  <c:v>11050</c:v>
                </c:pt>
                <c:pt idx="35">
                  <c:v>11050</c:v>
                </c:pt>
                <c:pt idx="36">
                  <c:v>11050</c:v>
                </c:pt>
                <c:pt idx="37">
                  <c:v>11070</c:v>
                </c:pt>
                <c:pt idx="38">
                  <c:v>11091</c:v>
                </c:pt>
                <c:pt idx="39">
                  <c:v>11308</c:v>
                </c:pt>
                <c:pt idx="40">
                  <c:v>11397</c:v>
                </c:pt>
                <c:pt idx="41">
                  <c:v>11414</c:v>
                </c:pt>
                <c:pt idx="42">
                  <c:v>11434</c:v>
                </c:pt>
                <c:pt idx="43">
                  <c:v>11442</c:v>
                </c:pt>
                <c:pt idx="44">
                  <c:v>11663</c:v>
                </c:pt>
                <c:pt idx="45">
                  <c:v>11692</c:v>
                </c:pt>
                <c:pt idx="46">
                  <c:v>11729</c:v>
                </c:pt>
                <c:pt idx="47">
                  <c:v>11966</c:v>
                </c:pt>
                <c:pt idx="48">
                  <c:v>12011</c:v>
                </c:pt>
                <c:pt idx="49">
                  <c:v>12056</c:v>
                </c:pt>
                <c:pt idx="50">
                  <c:v>12060</c:v>
                </c:pt>
                <c:pt idx="51">
                  <c:v>12224</c:v>
                </c:pt>
                <c:pt idx="52">
                  <c:v>12244</c:v>
                </c:pt>
                <c:pt idx="53">
                  <c:v>12474</c:v>
                </c:pt>
                <c:pt idx="54">
                  <c:v>12604</c:v>
                </c:pt>
                <c:pt idx="55">
                  <c:v>12781</c:v>
                </c:pt>
                <c:pt idx="56">
                  <c:v>12919</c:v>
                </c:pt>
                <c:pt idx="57">
                  <c:v>12919</c:v>
                </c:pt>
                <c:pt idx="58">
                  <c:v>13182</c:v>
                </c:pt>
                <c:pt idx="59">
                  <c:v>13193</c:v>
                </c:pt>
                <c:pt idx="60">
                  <c:v>13346</c:v>
                </c:pt>
                <c:pt idx="61">
                  <c:v>13376.5</c:v>
                </c:pt>
                <c:pt idx="62">
                  <c:v>13381</c:v>
                </c:pt>
                <c:pt idx="63">
                  <c:v>13385.5</c:v>
                </c:pt>
                <c:pt idx="64">
                  <c:v>13391</c:v>
                </c:pt>
                <c:pt idx="65">
                  <c:v>13394</c:v>
                </c:pt>
                <c:pt idx="66">
                  <c:v>13403</c:v>
                </c:pt>
                <c:pt idx="67">
                  <c:v>13425.5</c:v>
                </c:pt>
                <c:pt idx="68">
                  <c:v>13447</c:v>
                </c:pt>
                <c:pt idx="69">
                  <c:v>13537</c:v>
                </c:pt>
                <c:pt idx="70">
                  <c:v>13669.5</c:v>
                </c:pt>
                <c:pt idx="71">
                  <c:v>13723.5</c:v>
                </c:pt>
                <c:pt idx="72">
                  <c:v>13723.5</c:v>
                </c:pt>
                <c:pt idx="73">
                  <c:v>13725</c:v>
                </c:pt>
                <c:pt idx="74">
                  <c:v>13766</c:v>
                </c:pt>
                <c:pt idx="75">
                  <c:v>13766</c:v>
                </c:pt>
                <c:pt idx="76">
                  <c:v>13807</c:v>
                </c:pt>
                <c:pt idx="77">
                  <c:v>13964</c:v>
                </c:pt>
                <c:pt idx="78">
                  <c:v>14028</c:v>
                </c:pt>
                <c:pt idx="79">
                  <c:v>14061</c:v>
                </c:pt>
                <c:pt idx="80">
                  <c:v>14106</c:v>
                </c:pt>
                <c:pt idx="81">
                  <c:v>14107</c:v>
                </c:pt>
                <c:pt idx="82">
                  <c:v>14262</c:v>
                </c:pt>
                <c:pt idx="83">
                  <c:v>14262</c:v>
                </c:pt>
                <c:pt idx="84">
                  <c:v>14291</c:v>
                </c:pt>
                <c:pt idx="85">
                  <c:v>14356</c:v>
                </c:pt>
                <c:pt idx="86">
                  <c:v>14356</c:v>
                </c:pt>
                <c:pt idx="87">
                  <c:v>14368</c:v>
                </c:pt>
                <c:pt idx="88">
                  <c:v>14390</c:v>
                </c:pt>
                <c:pt idx="89">
                  <c:v>14398.5</c:v>
                </c:pt>
                <c:pt idx="90">
                  <c:v>14398.5</c:v>
                </c:pt>
                <c:pt idx="91">
                  <c:v>14413</c:v>
                </c:pt>
                <c:pt idx="92">
                  <c:v>14553</c:v>
                </c:pt>
                <c:pt idx="93">
                  <c:v>14618</c:v>
                </c:pt>
                <c:pt idx="94">
                  <c:v>14618</c:v>
                </c:pt>
                <c:pt idx="95">
                  <c:v>14634</c:v>
                </c:pt>
                <c:pt idx="96">
                  <c:v>14634</c:v>
                </c:pt>
                <c:pt idx="97">
                  <c:v>15095.5</c:v>
                </c:pt>
                <c:pt idx="98">
                  <c:v>15098.5</c:v>
                </c:pt>
                <c:pt idx="99">
                  <c:v>15098.5</c:v>
                </c:pt>
                <c:pt idx="100">
                  <c:v>15098.5</c:v>
                </c:pt>
                <c:pt idx="101">
                  <c:v>15115.5</c:v>
                </c:pt>
                <c:pt idx="102">
                  <c:v>15118.5</c:v>
                </c:pt>
                <c:pt idx="103">
                  <c:v>15197.5</c:v>
                </c:pt>
                <c:pt idx="104">
                  <c:v>15199</c:v>
                </c:pt>
                <c:pt idx="105">
                  <c:v>15216</c:v>
                </c:pt>
                <c:pt idx="106">
                  <c:v>15216</c:v>
                </c:pt>
                <c:pt idx="107">
                  <c:v>15216</c:v>
                </c:pt>
                <c:pt idx="108">
                  <c:v>15232</c:v>
                </c:pt>
                <c:pt idx="109">
                  <c:v>15235</c:v>
                </c:pt>
                <c:pt idx="110">
                  <c:v>15260</c:v>
                </c:pt>
                <c:pt idx="111">
                  <c:v>15309</c:v>
                </c:pt>
                <c:pt idx="112">
                  <c:v>15498</c:v>
                </c:pt>
                <c:pt idx="113">
                  <c:v>15563</c:v>
                </c:pt>
                <c:pt idx="114">
                  <c:v>15715</c:v>
                </c:pt>
                <c:pt idx="115">
                  <c:v>15845</c:v>
                </c:pt>
                <c:pt idx="116">
                  <c:v>15849</c:v>
                </c:pt>
                <c:pt idx="117">
                  <c:v>16018</c:v>
                </c:pt>
                <c:pt idx="118">
                  <c:v>16038</c:v>
                </c:pt>
                <c:pt idx="119">
                  <c:v>16070</c:v>
                </c:pt>
                <c:pt idx="120">
                  <c:v>16289</c:v>
                </c:pt>
                <c:pt idx="121">
                  <c:v>16377</c:v>
                </c:pt>
                <c:pt idx="122">
                  <c:v>16410</c:v>
                </c:pt>
                <c:pt idx="123">
                  <c:v>16411</c:v>
                </c:pt>
                <c:pt idx="124">
                  <c:v>16426</c:v>
                </c:pt>
                <c:pt idx="125">
                  <c:v>16426</c:v>
                </c:pt>
                <c:pt idx="126">
                  <c:v>16428.5</c:v>
                </c:pt>
                <c:pt idx="127">
                  <c:v>16440.5</c:v>
                </c:pt>
                <c:pt idx="128">
                  <c:v>16641.5</c:v>
                </c:pt>
                <c:pt idx="129">
                  <c:v>16665</c:v>
                </c:pt>
                <c:pt idx="130">
                  <c:v>16672</c:v>
                </c:pt>
                <c:pt idx="131">
                  <c:v>16698.5</c:v>
                </c:pt>
                <c:pt idx="132">
                  <c:v>16713</c:v>
                </c:pt>
                <c:pt idx="133">
                  <c:v>16717</c:v>
                </c:pt>
                <c:pt idx="134">
                  <c:v>16890.5</c:v>
                </c:pt>
                <c:pt idx="135">
                  <c:v>16918</c:v>
                </c:pt>
                <c:pt idx="136">
                  <c:v>16946</c:v>
                </c:pt>
                <c:pt idx="137">
                  <c:v>16959</c:v>
                </c:pt>
                <c:pt idx="138">
                  <c:v>16959</c:v>
                </c:pt>
                <c:pt idx="139">
                  <c:v>16971</c:v>
                </c:pt>
                <c:pt idx="140">
                  <c:v>16995</c:v>
                </c:pt>
                <c:pt idx="141">
                  <c:v>17016</c:v>
                </c:pt>
                <c:pt idx="142">
                  <c:v>17040</c:v>
                </c:pt>
                <c:pt idx="143">
                  <c:v>17040</c:v>
                </c:pt>
                <c:pt idx="144">
                  <c:v>17044</c:v>
                </c:pt>
                <c:pt idx="145">
                  <c:v>17044</c:v>
                </c:pt>
                <c:pt idx="146">
                  <c:v>17044</c:v>
                </c:pt>
                <c:pt idx="147">
                  <c:v>17044</c:v>
                </c:pt>
                <c:pt idx="148">
                  <c:v>17052</c:v>
                </c:pt>
                <c:pt idx="149">
                  <c:v>17052</c:v>
                </c:pt>
                <c:pt idx="150">
                  <c:v>17052</c:v>
                </c:pt>
                <c:pt idx="151">
                  <c:v>17052</c:v>
                </c:pt>
                <c:pt idx="152">
                  <c:v>17135</c:v>
                </c:pt>
                <c:pt idx="153">
                  <c:v>17291</c:v>
                </c:pt>
                <c:pt idx="154">
                  <c:v>17294</c:v>
                </c:pt>
                <c:pt idx="155">
                  <c:v>17312.5</c:v>
                </c:pt>
                <c:pt idx="156">
                  <c:v>17314</c:v>
                </c:pt>
                <c:pt idx="157">
                  <c:v>17322</c:v>
                </c:pt>
                <c:pt idx="158">
                  <c:v>17348</c:v>
                </c:pt>
                <c:pt idx="159">
                  <c:v>17351</c:v>
                </c:pt>
                <c:pt idx="160">
                  <c:v>17361</c:v>
                </c:pt>
                <c:pt idx="161">
                  <c:v>17525</c:v>
                </c:pt>
                <c:pt idx="162">
                  <c:v>17545</c:v>
                </c:pt>
                <c:pt idx="163">
                  <c:v>17573</c:v>
                </c:pt>
                <c:pt idx="164">
                  <c:v>17580</c:v>
                </c:pt>
                <c:pt idx="165">
                  <c:v>17580</c:v>
                </c:pt>
                <c:pt idx="166">
                  <c:v>17592</c:v>
                </c:pt>
                <c:pt idx="167">
                  <c:v>17614</c:v>
                </c:pt>
                <c:pt idx="168">
                  <c:v>17614</c:v>
                </c:pt>
                <c:pt idx="169">
                  <c:v>17790</c:v>
                </c:pt>
                <c:pt idx="170">
                  <c:v>17795</c:v>
                </c:pt>
                <c:pt idx="171">
                  <c:v>17830</c:v>
                </c:pt>
                <c:pt idx="172">
                  <c:v>17892</c:v>
                </c:pt>
                <c:pt idx="173">
                  <c:v>17929</c:v>
                </c:pt>
                <c:pt idx="174">
                  <c:v>18090</c:v>
                </c:pt>
                <c:pt idx="175">
                  <c:v>18130</c:v>
                </c:pt>
                <c:pt idx="176">
                  <c:v>18134</c:v>
                </c:pt>
                <c:pt idx="177">
                  <c:v>18157</c:v>
                </c:pt>
                <c:pt idx="178">
                  <c:v>18157</c:v>
                </c:pt>
                <c:pt idx="179">
                  <c:v>18175</c:v>
                </c:pt>
                <c:pt idx="180">
                  <c:v>18380</c:v>
                </c:pt>
                <c:pt idx="181">
                  <c:v>18380</c:v>
                </c:pt>
                <c:pt idx="182">
                  <c:v>18403</c:v>
                </c:pt>
                <c:pt idx="183">
                  <c:v>18404</c:v>
                </c:pt>
                <c:pt idx="184">
                  <c:v>18449</c:v>
                </c:pt>
                <c:pt idx="185">
                  <c:v>18449</c:v>
                </c:pt>
                <c:pt idx="186">
                  <c:v>18465</c:v>
                </c:pt>
                <c:pt idx="187">
                  <c:v>18513</c:v>
                </c:pt>
                <c:pt idx="188">
                  <c:v>18679</c:v>
                </c:pt>
                <c:pt idx="189">
                  <c:v>18679</c:v>
                </c:pt>
                <c:pt idx="190">
                  <c:v>18694</c:v>
                </c:pt>
                <c:pt idx="191">
                  <c:v>18726</c:v>
                </c:pt>
                <c:pt idx="192">
                  <c:v>18760</c:v>
                </c:pt>
                <c:pt idx="193">
                  <c:v>18780</c:v>
                </c:pt>
                <c:pt idx="194">
                  <c:v>18780</c:v>
                </c:pt>
                <c:pt idx="195">
                  <c:v>18965</c:v>
                </c:pt>
                <c:pt idx="196">
                  <c:v>18965</c:v>
                </c:pt>
                <c:pt idx="197">
                  <c:v>19092.5</c:v>
                </c:pt>
                <c:pt idx="198">
                  <c:v>19276</c:v>
                </c:pt>
                <c:pt idx="199">
                  <c:v>19276</c:v>
                </c:pt>
                <c:pt idx="200">
                  <c:v>19276</c:v>
                </c:pt>
                <c:pt idx="201">
                  <c:v>19575.5</c:v>
                </c:pt>
                <c:pt idx="202">
                  <c:v>19579</c:v>
                </c:pt>
                <c:pt idx="203">
                  <c:v>19579</c:v>
                </c:pt>
                <c:pt idx="204">
                  <c:v>19873</c:v>
                </c:pt>
                <c:pt idx="205">
                  <c:v>19873</c:v>
                </c:pt>
                <c:pt idx="206">
                  <c:v>19885</c:v>
                </c:pt>
                <c:pt idx="207">
                  <c:v>19946</c:v>
                </c:pt>
                <c:pt idx="208">
                  <c:v>19946</c:v>
                </c:pt>
                <c:pt idx="209">
                  <c:v>19979</c:v>
                </c:pt>
                <c:pt idx="210">
                  <c:v>19979</c:v>
                </c:pt>
                <c:pt idx="211">
                  <c:v>20152</c:v>
                </c:pt>
                <c:pt idx="212">
                  <c:v>20152</c:v>
                </c:pt>
                <c:pt idx="213">
                  <c:v>20184</c:v>
                </c:pt>
                <c:pt idx="214">
                  <c:v>20188</c:v>
                </c:pt>
                <c:pt idx="215">
                  <c:v>20188</c:v>
                </c:pt>
                <c:pt idx="216">
                  <c:v>20450</c:v>
                </c:pt>
                <c:pt idx="217">
                  <c:v>20490</c:v>
                </c:pt>
                <c:pt idx="218">
                  <c:v>20490</c:v>
                </c:pt>
                <c:pt idx="219">
                  <c:v>20510</c:v>
                </c:pt>
                <c:pt idx="220">
                  <c:v>20510</c:v>
                </c:pt>
                <c:pt idx="221">
                  <c:v>20514</c:v>
                </c:pt>
                <c:pt idx="222">
                  <c:v>20514</c:v>
                </c:pt>
                <c:pt idx="223">
                  <c:v>20518</c:v>
                </c:pt>
                <c:pt idx="224">
                  <c:v>20535</c:v>
                </c:pt>
                <c:pt idx="225">
                  <c:v>20535</c:v>
                </c:pt>
                <c:pt idx="226">
                  <c:v>20543</c:v>
                </c:pt>
                <c:pt idx="227">
                  <c:v>20543</c:v>
                </c:pt>
                <c:pt idx="228">
                  <c:v>20551</c:v>
                </c:pt>
                <c:pt idx="229">
                  <c:v>20858</c:v>
                </c:pt>
                <c:pt idx="230">
                  <c:v>20995</c:v>
                </c:pt>
                <c:pt idx="231">
                  <c:v>21032</c:v>
                </c:pt>
                <c:pt idx="232">
                  <c:v>21048</c:v>
                </c:pt>
                <c:pt idx="233">
                  <c:v>21072</c:v>
                </c:pt>
                <c:pt idx="234">
                  <c:v>21132</c:v>
                </c:pt>
                <c:pt idx="235">
                  <c:v>21338</c:v>
                </c:pt>
                <c:pt idx="236">
                  <c:v>21714</c:v>
                </c:pt>
                <c:pt idx="237">
                  <c:v>21742</c:v>
                </c:pt>
              </c:numCache>
            </c:numRef>
          </c:xVal>
          <c:yVal>
            <c:numRef>
              <c:f>Active!$S$21:$S$981</c:f>
              <c:numCache>
                <c:formatCode>General</c:formatCode>
                <c:ptCount val="961"/>
                <c:pt idx="0">
                  <c:v>6.3504244979450022E-2</c:v>
                </c:pt>
                <c:pt idx="1">
                  <c:v>1.965150509427091E-2</c:v>
                </c:pt>
                <c:pt idx="2">
                  <c:v>3.2306496273572918E-2</c:v>
                </c:pt>
                <c:pt idx="3">
                  <c:v>2.6898270789447537E-2</c:v>
                </c:pt>
                <c:pt idx="4">
                  <c:v>2.7898270786013285E-2</c:v>
                </c:pt>
                <c:pt idx="5">
                  <c:v>2.7471742983234806E-2</c:v>
                </c:pt>
                <c:pt idx="6">
                  <c:v>1.3841049825645449E-2</c:v>
                </c:pt>
                <c:pt idx="7">
                  <c:v>1.1322379361971766E-2</c:v>
                </c:pt>
                <c:pt idx="8">
                  <c:v>4.9863112238796997E-3</c:v>
                </c:pt>
                <c:pt idx="10">
                  <c:v>2.0693027039115353E-3</c:v>
                </c:pt>
                <c:pt idx="11">
                  <c:v>1.3069302702514551E-2</c:v>
                </c:pt>
                <c:pt idx="13">
                  <c:v>8.5597834146401847E-3</c:v>
                </c:pt>
                <c:pt idx="14">
                  <c:v>-5.8460228261342367E-3</c:v>
                </c:pt>
                <c:pt idx="15">
                  <c:v>-2.3497569180540717E-3</c:v>
                </c:pt>
                <c:pt idx="16">
                  <c:v>-5.4235972376534131E-3</c:v>
                </c:pt>
                <c:pt idx="17">
                  <c:v>2.5614664007208715E-3</c:v>
                </c:pt>
                <c:pt idx="18">
                  <c:v>-7.3331375721521069E-3</c:v>
                </c:pt>
                <c:pt idx="19">
                  <c:v>-8.2501460917128178E-3</c:v>
                </c:pt>
                <c:pt idx="20">
                  <c:v>-1.3797847777943295E-2</c:v>
                </c:pt>
                <c:pt idx="21">
                  <c:v>-2.8351886874791038E-3</c:v>
                </c:pt>
                <c:pt idx="22">
                  <c:v>-2.1857593225319286E-2</c:v>
                </c:pt>
                <c:pt idx="23">
                  <c:v>-7.2559312894718009E-3</c:v>
                </c:pt>
                <c:pt idx="24">
                  <c:v>-9.2749698674324255E-3</c:v>
                </c:pt>
                <c:pt idx="25">
                  <c:v>-7.1546374818810959E-3</c:v>
                </c:pt>
                <c:pt idx="26">
                  <c:v>-6.1546374853153479E-3</c:v>
                </c:pt>
                <c:pt idx="27">
                  <c:v>-9.1845102015236657E-3</c:v>
                </c:pt>
                <c:pt idx="28">
                  <c:v>-1.2583505225199909E-3</c:v>
                </c:pt>
                <c:pt idx="29">
                  <c:v>-8.6716249471340823E-3</c:v>
                </c:pt>
                <c:pt idx="30">
                  <c:v>-3.5961016471001972E-3</c:v>
                </c:pt>
                <c:pt idx="31">
                  <c:v>-7.5720141230047194E-3</c:v>
                </c:pt>
                <c:pt idx="32">
                  <c:v>-2.3127183985624272E-2</c:v>
                </c:pt>
                <c:pt idx="33">
                  <c:v>-1.0660790805859605E-2</c:v>
                </c:pt>
                <c:pt idx="34">
                  <c:v>-2.5611799766661753E-3</c:v>
                </c:pt>
                <c:pt idx="35">
                  <c:v>-1.5611799801004272E-3</c:v>
                </c:pt>
                <c:pt idx="36">
                  <c:v>2.43882002071448E-3</c:v>
                </c:pt>
                <c:pt idx="37">
                  <c:v>3.9201495724076191E-3</c:v>
                </c:pt>
                <c:pt idx="38">
                  <c:v>-5.974454407741317E-3</c:v>
                </c:pt>
                <c:pt idx="39">
                  <c:v>-5.5520288119845357E-3</c:v>
                </c:pt>
                <c:pt idx="40">
                  <c:v>-1.0101123239204951E-3</c:v>
                </c:pt>
                <c:pt idx="41">
                  <c:v>-1.1400982215176395E-2</c:v>
                </c:pt>
                <c:pt idx="42">
                  <c:v>-2.9196526656951466E-3</c:v>
                </c:pt>
                <c:pt idx="43">
                  <c:v>-4.9271208404543937E-3</c:v>
                </c:pt>
                <c:pt idx="44">
                  <c:v>1.0991570658551317E-2</c:v>
                </c:pt>
                <c:pt idx="45">
                  <c:v>5.0894985048654945E-3</c:v>
                </c:pt>
                <c:pt idx="46">
                  <c:v>1.7995815884168376E-4</c:v>
                </c:pt>
                <c:pt idx="47">
                  <c:v>1.0837133097258561E-3</c:v>
                </c:pt>
                <c:pt idx="48">
                  <c:v>9.1667047810847363E-3</c:v>
                </c:pt>
                <c:pt idx="49">
                  <c:v>-1.7503037332372712E-3</c:v>
                </c:pt>
                <c:pt idx="50">
                  <c:v>6.7459621794995067E-3</c:v>
                </c:pt>
                <c:pt idx="51">
                  <c:v>1.0928644641047397E-3</c:v>
                </c:pt>
                <c:pt idx="52">
                  <c:v>6.5741940093368284E-3</c:v>
                </c:pt>
                <c:pt idx="53">
                  <c:v>9.1094838162931319E-3</c:v>
                </c:pt>
                <c:pt idx="54">
                  <c:v>1.6238125867228434E-2</c:v>
                </c:pt>
                <c:pt idx="55">
                  <c:v>3.6978923721135842E-3</c:v>
                </c:pt>
                <c:pt idx="56">
                  <c:v>3.8190662436330264E-3</c:v>
                </c:pt>
                <c:pt idx="57">
                  <c:v>1.5819066246077748E-2</c:v>
                </c:pt>
                <c:pt idx="58">
                  <c:v>5.9485497981151408E-3</c:v>
                </c:pt>
                <c:pt idx="59">
                  <c:v>5.8132810497157489E-3</c:v>
                </c:pt>
                <c:pt idx="64">
                  <c:v>3.3784435639745841E-3</c:v>
                </c:pt>
                <c:pt idx="68">
                  <c:v>8.3261663045127859E-3</c:v>
                </c:pt>
                <c:pt idx="69">
                  <c:v>6.4921492726673219E-3</c:v>
                </c:pt>
                <c:pt idx="71">
                  <c:v>4.1805472924455883E-3</c:v>
                </c:pt>
                <c:pt idx="72">
                  <c:v>4.1805472924455883E-3</c:v>
                </c:pt>
                <c:pt idx="73">
                  <c:v>1.4816647015241421E-2</c:v>
                </c:pt>
                <c:pt idx="74">
                  <c:v>5.0033725857728389E-3</c:v>
                </c:pt>
                <c:pt idx="75">
                  <c:v>5.0033725857728389E-3</c:v>
                </c:pt>
                <c:pt idx="76">
                  <c:v>-4.0099018420775984E-3</c:v>
                </c:pt>
                <c:pt idx="77">
                  <c:v>5.9685351087278987E-3</c:v>
                </c:pt>
                <c:pt idx="78">
                  <c:v>2.5908789659780287E-2</c:v>
                </c:pt>
                <c:pt idx="79">
                  <c:v>6.5029834143492532E-3</c:v>
                </c:pt>
                <c:pt idx="80">
                  <c:v>-1.0414025101195115E-2</c:v>
                </c:pt>
                <c:pt idx="81">
                  <c:v>4.1004138094428988E-4</c:v>
                </c:pt>
                <c:pt idx="82">
                  <c:v>7.4034536263971329E-4</c:v>
                </c:pt>
                <c:pt idx="83">
                  <c:v>7.4034536263971329E-4</c:v>
                </c:pt>
                <c:pt idx="84">
                  <c:v>2.0382732089655325E-3</c:v>
                </c:pt>
                <c:pt idx="85">
                  <c:v>-4.9740576062499986E-4</c:v>
                </c:pt>
                <c:pt idx="86">
                  <c:v>-4.9740576062499986E-4</c:v>
                </c:pt>
                <c:pt idx="87">
                  <c:v>-9.0860802296179044E-4</c:v>
                </c:pt>
                <c:pt idx="88">
                  <c:v>8.1208544708563229E-3</c:v>
                </c:pt>
                <c:pt idx="89">
                  <c:v>-2.2745804670998432E-3</c:v>
                </c:pt>
                <c:pt idx="90">
                  <c:v>-2.2745804670998432E-3</c:v>
                </c:pt>
                <c:pt idx="91">
                  <c:v>-2.8256165536401506E-3</c:v>
                </c:pt>
                <c:pt idx="92">
                  <c:v>1.5436902924375467E-3</c:v>
                </c:pt>
                <c:pt idx="93">
                  <c:v>-4.3919886858491824E-3</c:v>
                </c:pt>
                <c:pt idx="94">
                  <c:v>-4.3919886858491824E-3</c:v>
                </c:pt>
                <c:pt idx="95">
                  <c:v>-4.5069250465784999E-3</c:v>
                </c:pt>
                <c:pt idx="96">
                  <c:v>-4.5069250465784999E-3</c:v>
                </c:pt>
                <c:pt idx="104">
                  <c:v>-1.5709365328102035E-2</c:v>
                </c:pt>
                <c:pt idx="105">
                  <c:v>-1.6200235214794453E-2</c:v>
                </c:pt>
                <c:pt idx="106">
                  <c:v>-1.5700235212873601E-2</c:v>
                </c:pt>
                <c:pt idx="107">
                  <c:v>-1.525023521332762E-2</c:v>
                </c:pt>
                <c:pt idx="108">
                  <c:v>-1.6315171568247813E-2</c:v>
                </c:pt>
                <c:pt idx="109">
                  <c:v>-1.5752972141536384E-2</c:v>
                </c:pt>
                <c:pt idx="110">
                  <c:v>-1.5951310202883276E-2</c:v>
                </c:pt>
                <c:pt idx="111">
                  <c:v>-1.5162052816438357E-2</c:v>
                </c:pt>
                <c:pt idx="112">
                  <c:v>-1.9613488592167203E-2</c:v>
                </c:pt>
                <c:pt idx="113">
                  <c:v>-1.9749167556903216E-2</c:v>
                </c:pt>
                <c:pt idx="114">
                  <c:v>-2.0791062999646767E-2</c:v>
                </c:pt>
                <c:pt idx="115">
                  <c:v>-2.0862420941447149E-2</c:v>
                </c:pt>
                <c:pt idx="116">
                  <c:v>-2.6661550336463807E-3</c:v>
                </c:pt>
                <c:pt idx="117">
                  <c:v>-2.0698920353710917E-2</c:v>
                </c:pt>
                <c:pt idx="118">
                  <c:v>-1.1717590809584774E-2</c:v>
                </c:pt>
                <c:pt idx="119">
                  <c:v>-2.0647463529541651E-2</c:v>
                </c:pt>
                <c:pt idx="121">
                  <c:v>-6.1590549743964079E-3</c:v>
                </c:pt>
                <c:pt idx="122">
                  <c:v>-1.7964861222644721E-2</c:v>
                </c:pt>
                <c:pt idx="123">
                  <c:v>-1.8340794741331864E-2</c:v>
                </c:pt>
                <c:pt idx="124">
                  <c:v>-1.9879797581557959E-2</c:v>
                </c:pt>
                <c:pt idx="125">
                  <c:v>-1.8879797584992211E-2</c:v>
                </c:pt>
                <c:pt idx="126">
                  <c:v>-1.6419631387565761E-2</c:v>
                </c:pt>
                <c:pt idx="127">
                  <c:v>-1.9430833664256561E-2</c:v>
                </c:pt>
                <c:pt idx="128">
                  <c:v>-1.7993471708678488E-2</c:v>
                </c:pt>
                <c:pt idx="129">
                  <c:v>-1.6627909488152959E-2</c:v>
                </c:pt>
                <c:pt idx="130">
                  <c:v>-1.6259444143817636E-2</c:v>
                </c:pt>
                <c:pt idx="131">
                  <c:v>-1.5521682491984656E-2</c:v>
                </c:pt>
                <c:pt idx="132">
                  <c:v>-1.5272718576906763E-2</c:v>
                </c:pt>
                <c:pt idx="133">
                  <c:v>-1.6076452662062868E-2</c:v>
                </c:pt>
                <c:pt idx="134">
                  <c:v>-1.4670918837053237E-2</c:v>
                </c:pt>
                <c:pt idx="136">
                  <c:v>-1.3665229345616259E-2</c:v>
                </c:pt>
                <c:pt idx="137">
                  <c:v>-1.3452365144626333E-2</c:v>
                </c:pt>
                <c:pt idx="138">
                  <c:v>-1.3372365146647303E-2</c:v>
                </c:pt>
                <c:pt idx="139">
                  <c:v>-1.3263567407568511E-2</c:v>
                </c:pt>
                <c:pt idx="140">
                  <c:v>-1.2785971950530939E-2</c:v>
                </c:pt>
                <c:pt idx="141">
                  <c:v>-1.2580575931168847E-2</c:v>
                </c:pt>
                <c:pt idx="142">
                  <c:v>-1.3202980475446768E-2</c:v>
                </c:pt>
                <c:pt idx="143">
                  <c:v>-1.2802980470999703E-2</c:v>
                </c:pt>
                <c:pt idx="144">
                  <c:v>-1.306671455524544E-2</c:v>
                </c:pt>
                <c:pt idx="145">
                  <c:v>-1.306671455524544E-2</c:v>
                </c:pt>
                <c:pt idx="146">
                  <c:v>-1.216671455615348E-2</c:v>
                </c:pt>
                <c:pt idx="147">
                  <c:v>-1.2106714557669207E-2</c:v>
                </c:pt>
                <c:pt idx="148">
                  <c:v>-1.2734182738186384E-2</c:v>
                </c:pt>
                <c:pt idx="149">
                  <c:v>-1.2614182741217839E-2</c:v>
                </c:pt>
                <c:pt idx="150">
                  <c:v>-1.2334182741015276E-2</c:v>
                </c:pt>
                <c:pt idx="151">
                  <c:v>-1.2134182738791743E-2</c:v>
                </c:pt>
                <c:pt idx="153">
                  <c:v>-9.8622946424577473E-3</c:v>
                </c:pt>
                <c:pt idx="154">
                  <c:v>-9.8900952190315583E-3</c:v>
                </c:pt>
                <c:pt idx="155">
                  <c:v>-1.0344865391635982E-2</c:v>
                </c:pt>
                <c:pt idx="156">
                  <c:v>-9.6087656661276721E-3</c:v>
                </c:pt>
                <c:pt idx="157">
                  <c:v>-9.4162338528078759E-3</c:v>
                </c:pt>
                <c:pt idx="158">
                  <c:v>-9.6905054404206048E-3</c:v>
                </c:pt>
                <c:pt idx="159">
                  <c:v>-8.0283060051176691E-3</c:v>
                </c:pt>
                <c:pt idx="161">
                  <c:v>-5.3073893802674244E-4</c:v>
                </c:pt>
                <c:pt idx="162">
                  <c:v>-7.2494093901869228E-3</c:v>
                </c:pt>
                <c:pt idx="163">
                  <c:v>-3.2155480265849135E-3</c:v>
                </c:pt>
                <c:pt idx="164">
                  <c:v>-6.4070826796279179E-3</c:v>
                </c:pt>
                <c:pt idx="165">
                  <c:v>-6.1070826799305977E-3</c:v>
                </c:pt>
                <c:pt idx="166">
                  <c:v>-6.5182849568193313E-3</c:v>
                </c:pt>
                <c:pt idx="167">
                  <c:v>-6.3888224491710499E-3</c:v>
                </c:pt>
                <c:pt idx="168">
                  <c:v>-6.3688224496762924E-3</c:v>
                </c:pt>
                <c:pt idx="169">
                  <c:v>-4.2531224376011756E-3</c:v>
                </c:pt>
                <c:pt idx="170">
                  <c:v>-4.2327900499311011E-3</c:v>
                </c:pt>
                <c:pt idx="171">
                  <c:v>-3.1904633444245212E-3</c:v>
                </c:pt>
                <c:pt idx="172">
                  <c:v>-3.0983417449150785E-3</c:v>
                </c:pt>
                <c:pt idx="173">
                  <c:v>-2.6078820745592535E-3</c:v>
                </c:pt>
                <c:pt idx="174">
                  <c:v>-1.233179222868086E-3</c:v>
                </c:pt>
                <c:pt idx="175">
                  <c:v>-1.6705201281780324E-3</c:v>
                </c:pt>
                <c:pt idx="176">
                  <c:v>-2.7425421797910854E-4</c:v>
                </c:pt>
                <c:pt idx="177">
                  <c:v>-2.0072523710185086E-4</c:v>
                </c:pt>
                <c:pt idx="178">
                  <c:v>1.9927476734521443E-4</c:v>
                </c:pt>
                <c:pt idx="179">
                  <c:v>2.1247135428686947E-4</c:v>
                </c:pt>
                <c:pt idx="180">
                  <c:v>2.3460992086435373E-3</c:v>
                </c:pt>
                <c:pt idx="181">
                  <c:v>2.3460992086435373E-3</c:v>
                </c:pt>
                <c:pt idx="182">
                  <c:v>2.4696281991716251E-3</c:v>
                </c:pt>
                <c:pt idx="183">
                  <c:v>2.9636946766963268E-3</c:v>
                </c:pt>
                <c:pt idx="184">
                  <c:v>3.5066861566326879E-3</c:v>
                </c:pt>
                <c:pt idx="185">
                  <c:v>3.5066861566326879E-3</c:v>
                </c:pt>
                <c:pt idx="186">
                  <c:v>3.6917497956006629E-3</c:v>
                </c:pt>
                <c:pt idx="187">
                  <c:v>3.9069407138178636E-3</c:v>
                </c:pt>
                <c:pt idx="188">
                  <c:v>5.8419759540894733E-3</c:v>
                </c:pt>
                <c:pt idx="189">
                  <c:v>6.121975954292036E-3</c:v>
                </c:pt>
                <c:pt idx="190">
                  <c:v>5.6029731101264746E-3</c:v>
                </c:pt>
                <c:pt idx="191">
                  <c:v>5.5831003942767299E-3</c:v>
                </c:pt>
                <c:pt idx="192">
                  <c:v>6.2913606254926258E-3</c:v>
                </c:pt>
                <c:pt idx="193">
                  <c:v>6.2726901714231786E-3</c:v>
                </c:pt>
                <c:pt idx="194">
                  <c:v>6.3426901732928087E-3</c:v>
                </c:pt>
                <c:pt idx="195">
                  <c:v>8.2149884815163055E-3</c:v>
                </c:pt>
                <c:pt idx="196">
                  <c:v>8.224988484901663E-3</c:v>
                </c:pt>
                <c:pt idx="197">
                  <c:v>1.3493464352357099E-2</c:v>
                </c:pt>
                <c:pt idx="198">
                  <c:v>1.0899662952902456E-2</c:v>
                </c:pt>
                <c:pt idx="199">
                  <c:v>1.1409662950932709E-2</c:v>
                </c:pt>
                <c:pt idx="200">
                  <c:v>1.1409662950932709E-2</c:v>
                </c:pt>
                <c:pt idx="201">
                  <c:v>8.7175729212607966E-3</c:v>
                </c:pt>
                <c:pt idx="202">
                  <c:v>1.2401805595960491E-2</c:v>
                </c:pt>
                <c:pt idx="203">
                  <c:v>1.3091805596719519E-2</c:v>
                </c:pt>
                <c:pt idx="204">
                  <c:v>1.407734994827653E-2</c:v>
                </c:pt>
                <c:pt idx="205">
                  <c:v>1.453734994393191E-2</c:v>
                </c:pt>
                <c:pt idx="206">
                  <c:v>1.3056147675883756E-2</c:v>
                </c:pt>
                <c:pt idx="207">
                  <c:v>1.443420279655766E-2</c:v>
                </c:pt>
                <c:pt idx="208">
                  <c:v>1.4764202791859138E-2</c:v>
                </c:pt>
                <c:pt idx="209">
                  <c:v>1.4028396544083443E-2</c:v>
                </c:pt>
                <c:pt idx="210">
                  <c:v>1.4828396545701616E-2</c:v>
                </c:pt>
                <c:pt idx="211">
                  <c:v>1.5381897134499556E-2</c:v>
                </c:pt>
                <c:pt idx="212">
                  <c:v>1.5691897130306276E-2</c:v>
                </c:pt>
                <c:pt idx="213">
                  <c:v>1.5362024404097896E-2</c:v>
                </c:pt>
                <c:pt idx="214">
                  <c:v>1.5158290325612389E-2</c:v>
                </c:pt>
                <c:pt idx="215">
                  <c:v>1.5548290319398139E-2</c:v>
                </c:pt>
                <c:pt idx="216">
                  <c:v>1.5463707396150717E-2</c:v>
                </c:pt>
                <c:pt idx="217">
                  <c:v>1.2986366491443802E-2</c:v>
                </c:pt>
                <c:pt idx="218">
                  <c:v>1.562636649023541E-2</c:v>
                </c:pt>
                <c:pt idx="219">
                  <c:v>1.2217696038131054E-2</c:v>
                </c:pt>
                <c:pt idx="220">
                  <c:v>1.4207696042429108E-2</c:v>
                </c:pt>
                <c:pt idx="221">
                  <c:v>1.2623961940597672E-2</c:v>
                </c:pt>
                <c:pt idx="222">
                  <c:v>1.5203961940905009E-2</c:v>
                </c:pt>
                <c:pt idx="223">
                  <c:v>1.7040227854540513E-2</c:v>
                </c:pt>
                <c:pt idx="224">
                  <c:v>1.308935797521954E-2</c:v>
                </c:pt>
                <c:pt idx="225">
                  <c:v>1.4209357976029791E-2</c:v>
                </c:pt>
                <c:pt idx="226">
                  <c:v>1.4281889792381042E-2</c:v>
                </c:pt>
                <c:pt idx="227">
                  <c:v>1.490188979127044E-2</c:v>
                </c:pt>
                <c:pt idx="228">
                  <c:v>1.4594421609945341E-2</c:v>
                </c:pt>
                <c:pt idx="229">
                  <c:v>1.2982830164357195E-2</c:v>
                </c:pt>
                <c:pt idx="230">
                  <c:v>8.5799375692088287E-3</c:v>
                </c:pt>
                <c:pt idx="231">
                  <c:v>1.1870397234314323E-2</c:v>
                </c:pt>
                <c:pt idx="232">
                  <c:v>1.1355460861861955E-2</c:v>
                </c:pt>
                <c:pt idx="233">
                  <c:v>1.1033056331833269E-2</c:v>
                </c:pt>
                <c:pt idx="234">
                  <c:v>1.0377044970230342E-2</c:v>
                </c:pt>
                <c:pt idx="235">
                  <c:v>7.5347393056903189E-3</c:v>
                </c:pt>
                <c:pt idx="236">
                  <c:v>8.8373479736947314E-4</c:v>
                </c:pt>
                <c:pt idx="237">
                  <c:v>5.5759616197492701E-4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5-46D5-896A-1AA6A73E1433}"/>
            </c:ext>
          </c:extLst>
        </c:ser>
        <c:ser>
          <c:idx val="7"/>
          <c:order val="1"/>
          <c:tx>
            <c:strRef>
              <c:f>Active!$Y$1</c:f>
              <c:strCache>
                <c:ptCount val="1"/>
                <c:pt idx="0">
                  <c:v>Sin.fit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Active!$X$2:$X$53</c:f>
              <c:numCache>
                <c:formatCode>General</c:formatCode>
                <c:ptCount val="52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4400</c:v>
                </c:pt>
                <c:pt idx="12">
                  <c:v>4800</c:v>
                </c:pt>
                <c:pt idx="13">
                  <c:v>5200</c:v>
                </c:pt>
                <c:pt idx="14">
                  <c:v>5600</c:v>
                </c:pt>
                <c:pt idx="15">
                  <c:v>6000</c:v>
                </c:pt>
                <c:pt idx="16">
                  <c:v>6400</c:v>
                </c:pt>
                <c:pt idx="17">
                  <c:v>6800</c:v>
                </c:pt>
                <c:pt idx="18">
                  <c:v>7200</c:v>
                </c:pt>
                <c:pt idx="19">
                  <c:v>7600</c:v>
                </c:pt>
                <c:pt idx="20">
                  <c:v>8000</c:v>
                </c:pt>
                <c:pt idx="21">
                  <c:v>8400</c:v>
                </c:pt>
                <c:pt idx="22">
                  <c:v>8800</c:v>
                </c:pt>
                <c:pt idx="23">
                  <c:v>9200</c:v>
                </c:pt>
                <c:pt idx="24">
                  <c:v>9600</c:v>
                </c:pt>
                <c:pt idx="25">
                  <c:v>10000</c:v>
                </c:pt>
                <c:pt idx="26">
                  <c:v>10400</c:v>
                </c:pt>
                <c:pt idx="27">
                  <c:v>10800</c:v>
                </c:pt>
                <c:pt idx="28">
                  <c:v>11200</c:v>
                </c:pt>
                <c:pt idx="29">
                  <c:v>11600</c:v>
                </c:pt>
                <c:pt idx="30">
                  <c:v>12000</c:v>
                </c:pt>
                <c:pt idx="31">
                  <c:v>12400</c:v>
                </c:pt>
                <c:pt idx="32">
                  <c:v>12800</c:v>
                </c:pt>
                <c:pt idx="33">
                  <c:v>13200</c:v>
                </c:pt>
                <c:pt idx="34">
                  <c:v>13600</c:v>
                </c:pt>
                <c:pt idx="35">
                  <c:v>14000</c:v>
                </c:pt>
                <c:pt idx="36">
                  <c:v>14400</c:v>
                </c:pt>
                <c:pt idx="37">
                  <c:v>14800</c:v>
                </c:pt>
                <c:pt idx="38">
                  <c:v>15200</c:v>
                </c:pt>
                <c:pt idx="39">
                  <c:v>15600</c:v>
                </c:pt>
                <c:pt idx="40">
                  <c:v>16000</c:v>
                </c:pt>
                <c:pt idx="41">
                  <c:v>16400</c:v>
                </c:pt>
                <c:pt idx="42">
                  <c:v>16800</c:v>
                </c:pt>
                <c:pt idx="43">
                  <c:v>17200</c:v>
                </c:pt>
                <c:pt idx="44">
                  <c:v>17600</c:v>
                </c:pt>
                <c:pt idx="45">
                  <c:v>18000</c:v>
                </c:pt>
                <c:pt idx="46">
                  <c:v>18400</c:v>
                </c:pt>
                <c:pt idx="47">
                  <c:v>18800</c:v>
                </c:pt>
                <c:pt idx="48">
                  <c:v>19200</c:v>
                </c:pt>
                <c:pt idx="49">
                  <c:v>19600</c:v>
                </c:pt>
                <c:pt idx="50">
                  <c:v>20000</c:v>
                </c:pt>
                <c:pt idx="51">
                  <c:v>20400</c:v>
                </c:pt>
              </c:numCache>
            </c:numRef>
          </c:xVal>
          <c:yVal>
            <c:numRef>
              <c:f>Active!$Y$2:$Y$53</c:f>
              <c:numCache>
                <c:formatCode>General</c:formatCode>
                <c:ptCount val="52"/>
                <c:pt idx="0">
                  <c:v>4.5922474864961225E-2</c:v>
                </c:pt>
                <c:pt idx="1">
                  <c:v>4.5763168738270577E-2</c:v>
                </c:pt>
                <c:pt idx="2">
                  <c:v>4.364950723311567E-2</c:v>
                </c:pt>
                <c:pt idx="3">
                  <c:v>3.9561986806624191E-2</c:v>
                </c:pt>
                <c:pt idx="4">
                  <c:v>3.381229205558E-2</c:v>
                </c:pt>
                <c:pt idx="5">
                  <c:v>2.6992880611420422E-2</c:v>
                </c:pt>
                <c:pt idx="6">
                  <c:v>1.988115288745259E-2</c:v>
                </c:pt>
                <c:pt idx="7">
                  <c:v>1.331370725902448E-2</c:v>
                </c:pt>
                <c:pt idx="8">
                  <c:v>8.0510199502647015E-3</c:v>
                </c:pt>
                <c:pt idx="9">
                  <c:v>4.6544377084490208E-3</c:v>
                </c:pt>
                <c:pt idx="10">
                  <c:v>3.3953797488547131E-3</c:v>
                </c:pt>
                <c:pt idx="11">
                  <c:v>4.2114355909091475E-3</c:v>
                </c:pt>
                <c:pt idx="12">
                  <c:v>6.7164599777456745E-3</c:v>
                </c:pt>
                <c:pt idx="13">
                  <c:v>1.0263032021994311E-2</c:v>
                </c:pt>
                <c:pt idx="14">
                  <c:v>1.4047175786633361E-2</c:v>
                </c:pt>
                <c:pt idx="15">
                  <c:v>1.7238403706136482E-2</c:v>
                </c:pt>
                <c:pt idx="16">
                  <c:v>1.9114048273862674E-2</c:v>
                </c:pt>
                <c:pt idx="17">
                  <c:v>1.9176153792900944E-2</c:v>
                </c:pt>
                <c:pt idx="18">
                  <c:v>1.7232020904114041E-2</c:v>
                </c:pt>
                <c:pt idx="19">
                  <c:v>1.3425375782579707E-2</c:v>
                </c:pt>
                <c:pt idx="20">
                  <c:v>8.2131223727573872E-3</c:v>
                </c:pt>
                <c:pt idx="21">
                  <c:v>2.2914379974025949E-3</c:v>
                </c:pt>
                <c:pt idx="22">
                  <c:v>-3.5168335957101093E-3</c:v>
                </c:pt>
                <c:pt idx="23">
                  <c:v>-8.3952775306769117E-3</c:v>
                </c:pt>
                <c:pt idx="24">
                  <c:v>-1.1665963227823668E-2</c:v>
                </c:pt>
                <c:pt idx="25">
                  <c:v>-1.2899099939178375E-2</c:v>
                </c:pt>
                <c:pt idx="26">
                  <c:v>-1.1982555569458085E-2</c:v>
                </c:pt>
                <c:pt idx="27">
                  <c:v>-9.1399940861821762E-3</c:v>
                </c:pt>
                <c:pt idx="28">
                  <c:v>-4.8946977857575007E-3</c:v>
                </c:pt>
                <c:pt idx="29">
                  <c:v>1.5073821904443155E-5</c:v>
                </c:pt>
                <c:pt idx="30">
                  <c:v>4.7554977768376697E-3</c:v>
                </c:pt>
                <c:pt idx="31">
                  <c:v>8.532058857762365E-3</c:v>
                </c:pt>
                <c:pt idx="32">
                  <c:v>1.0718062728773625E-2</c:v>
                </c:pt>
                <c:pt idx="33">
                  <c:v>1.095600399241565E-2</c:v>
                </c:pt>
                <c:pt idx="34">
                  <c:v>9.215392827051026E-3</c:v>
                </c:pt>
                <c:pt idx="35">
                  <c:v>5.7976867273933702E-3</c:v>
                </c:pt>
                <c:pt idx="36">
                  <c:v>1.2875296372502586E-3</c:v>
                </c:pt>
                <c:pt idx="37">
                  <c:v>-3.5418144362410094E-3</c:v>
                </c:pt>
                <c:pt idx="38">
                  <c:v>-7.853537177132542E-3</c:v>
                </c:pt>
                <c:pt idx="39">
                  <c:v>-1.0882640031899564E-2</c:v>
                </c:pt>
                <c:pt idx="40">
                  <c:v>-1.2059673023616572E-2</c:v>
                </c:pt>
                <c:pt idx="41">
                  <c:v>-1.110284350765665E-2</c:v>
                </c:pt>
                <c:pt idx="42">
                  <c:v>-8.063596241783183E-3</c:v>
                </c:pt>
                <c:pt idx="43">
                  <c:v>-3.3182921765318963E-3</c:v>
                </c:pt>
                <c:pt idx="44">
                  <c:v>2.4926680752174091E-3</c:v>
                </c:pt>
                <c:pt idx="45">
                  <c:v>8.5684292869578037E-3</c:v>
                </c:pt>
                <c:pt idx="46">
                  <c:v>1.4077220263560163E-2</c:v>
                </c:pt>
                <c:pt idx="47">
                  <c:v>1.829089315625184E-2</c:v>
                </c:pt>
                <c:pt idx="48">
                  <c:v>2.0702701660936851E-2</c:v>
                </c:pt>
                <c:pt idx="49">
                  <c:v>2.1109267430377825E-2</c:v>
                </c:pt>
                <c:pt idx="50">
                  <c:v>1.9643476601124275E-2</c:v>
                </c:pt>
                <c:pt idx="51">
                  <c:v>1.6752985409136115E-2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5-46D5-896A-1AA6A73E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4392"/>
        <c:axId val="1"/>
      </c:scatterChart>
      <c:valAx>
        <c:axId val="697564392"/>
        <c:scaling>
          <c:orientation val="minMax"/>
          <c:max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785234899328861"/>
          <c:y val="0.92168674698795183"/>
          <c:w val="0.2416107382550335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200025</xdr:colOff>
      <xdr:row>18</xdr:row>
      <xdr:rowOff>114300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731EB680-F881-BC76-C2C2-B4FB9E59C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228599</xdr:colOff>
      <xdr:row>0</xdr:row>
      <xdr:rowOff>0</xdr:rowOff>
    </xdr:from>
    <xdr:to>
      <xdr:col>27</xdr:col>
      <xdr:colOff>9524</xdr:colOff>
      <xdr:row>18</xdr:row>
      <xdr:rowOff>85724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41F83A1-9D46-BE20-3B88-7B8813CFA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28574</xdr:rowOff>
    </xdr:from>
    <xdr:to>
      <xdr:col>9</xdr:col>
      <xdr:colOff>552450</xdr:colOff>
      <xdr:row>20</xdr:row>
      <xdr:rowOff>38099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AE47C61-0CBC-ED56-D251-EC57843F2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3"/>
  <sheetViews>
    <sheetView tabSelected="1" workbookViewId="0">
      <pane xSplit="14" ySplit="21" topLeftCell="O24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5" ht="21" thickBot="1" x14ac:dyDescent="0.35">
      <c r="A1" s="1" t="s">
        <v>108</v>
      </c>
      <c r="B1" s="6"/>
      <c r="C1" s="8"/>
      <c r="X1" s="2" t="s">
        <v>23</v>
      </c>
      <c r="Y1" s="2" t="s">
        <v>154</v>
      </c>
    </row>
    <row r="2" spans="1:25" s="21" customFormat="1" ht="12.95" customHeight="1" x14ac:dyDescent="0.2">
      <c r="A2" s="21" t="s">
        <v>34</v>
      </c>
      <c r="B2" s="22" t="s">
        <v>111</v>
      </c>
      <c r="D2" s="23" t="s">
        <v>163</v>
      </c>
      <c r="T2" s="21" t="s">
        <v>159</v>
      </c>
      <c r="U2" s="21">
        <f t="shared" ref="U2:U7" si="0">V2*W2</f>
        <v>3.5533099283614894E-2</v>
      </c>
      <c r="V2" s="24">
        <v>3.5533099283614891</v>
      </c>
      <c r="W2" s="21">
        <v>0.01</v>
      </c>
      <c r="X2" s="21">
        <v>0</v>
      </c>
      <c r="Y2" s="21">
        <f>U$2+U$3*X2+U$4*X2^2+U$5*SIN(RADIANS(U$6*X2+U$7))</f>
        <v>4.5922474864961225E-2</v>
      </c>
    </row>
    <row r="3" spans="1:25" s="21" customFormat="1" ht="12.95" customHeight="1" thickBot="1" x14ac:dyDescent="0.25">
      <c r="C3" s="21" t="s">
        <v>100</v>
      </c>
      <c r="E3" s="21" t="s">
        <v>171</v>
      </c>
      <c r="T3" s="21" t="s">
        <v>155</v>
      </c>
      <c r="U3" s="21">
        <f t="shared" si="0"/>
        <v>-5.86185063460278E-6</v>
      </c>
      <c r="V3" s="25">
        <v>-5.8618506346027806</v>
      </c>
      <c r="W3" s="21">
        <v>9.9999999999999995E-7</v>
      </c>
      <c r="X3" s="21">
        <v>400</v>
      </c>
      <c r="Y3" s="21">
        <f t="shared" ref="Y3:Y53" si="1">U$2+U$3*X3+U$4*X3^2+U$5*SIN(RADIANS(U$6*X3+U$7))</f>
        <v>4.5763168738270577E-2</v>
      </c>
    </row>
    <row r="4" spans="1:25" s="21" customFormat="1" ht="12.95" customHeight="1" thickTop="1" thickBot="1" x14ac:dyDescent="0.25">
      <c r="A4" s="26" t="s">
        <v>13</v>
      </c>
      <c r="C4" s="27">
        <v>32967.262000000002</v>
      </c>
      <c r="D4" s="28">
        <v>1.2443645000000001</v>
      </c>
      <c r="T4" s="21" t="s">
        <v>164</v>
      </c>
      <c r="U4" s="21">
        <f t="shared" si="0"/>
        <v>2.3020983668965936E-10</v>
      </c>
      <c r="V4" s="25">
        <v>2.3020983668965935</v>
      </c>
      <c r="W4" s="29">
        <v>1E-10</v>
      </c>
      <c r="X4" s="21">
        <v>800</v>
      </c>
      <c r="Y4" s="21">
        <f t="shared" si="1"/>
        <v>4.364950723311567E-2</v>
      </c>
    </row>
    <row r="5" spans="1:25" s="21" customFormat="1" ht="12.95" customHeight="1" thickTop="1" x14ac:dyDescent="0.2">
      <c r="A5" s="30" t="s">
        <v>113</v>
      </c>
      <c r="C5" s="31">
        <v>-9.5</v>
      </c>
      <c r="D5" s="21" t="s">
        <v>114</v>
      </c>
      <c r="T5" s="21" t="s">
        <v>156</v>
      </c>
      <c r="U5" s="21">
        <f t="shared" si="0"/>
        <v>1.2864476113111471E-2</v>
      </c>
      <c r="V5" s="25">
        <v>1.2864476113111472</v>
      </c>
      <c r="W5" s="21">
        <v>0.01</v>
      </c>
      <c r="X5" s="21">
        <v>1200</v>
      </c>
      <c r="Y5" s="21">
        <f t="shared" si="1"/>
        <v>3.9561986806624191E-2</v>
      </c>
    </row>
    <row r="6" spans="1:25" s="21" customFormat="1" ht="12.95" customHeight="1" x14ac:dyDescent="0.2">
      <c r="A6" s="26" t="s">
        <v>14</v>
      </c>
      <c r="T6" s="21" t="s">
        <v>157</v>
      </c>
      <c r="U6" s="21">
        <f t="shared" si="0"/>
        <v>5.8003830144732496E-2</v>
      </c>
      <c r="V6" s="25">
        <v>5.8003830144732493</v>
      </c>
      <c r="W6" s="21">
        <v>0.01</v>
      </c>
      <c r="X6" s="21">
        <v>1600</v>
      </c>
      <c r="Y6" s="21">
        <f t="shared" si="1"/>
        <v>3.381229205558E-2</v>
      </c>
    </row>
    <row r="7" spans="1:25" s="21" customFormat="1" ht="12.95" customHeight="1" thickBot="1" x14ac:dyDescent="0.25">
      <c r="A7" s="21" t="s">
        <v>15</v>
      </c>
      <c r="C7" s="21">
        <f>+C4</f>
        <v>32967.262000000002</v>
      </c>
      <c r="T7" s="21" t="s">
        <v>158</v>
      </c>
      <c r="U7" s="21">
        <f t="shared" si="0"/>
        <v>53.862289667548794</v>
      </c>
      <c r="V7" s="32">
        <v>5.3862289667548797</v>
      </c>
      <c r="W7" s="21">
        <v>10</v>
      </c>
      <c r="X7" s="21">
        <v>2000</v>
      </c>
      <c r="Y7" s="21">
        <f t="shared" si="1"/>
        <v>2.6992880611420422E-2</v>
      </c>
    </row>
    <row r="8" spans="1:25" s="21" customFormat="1" ht="12.95" customHeight="1" x14ac:dyDescent="0.2">
      <c r="A8" s="21" t="s">
        <v>16</v>
      </c>
      <c r="C8" s="21">
        <f>+D4</f>
        <v>1.2443645000000001</v>
      </c>
      <c r="X8" s="21">
        <v>2400</v>
      </c>
      <c r="Y8" s="21">
        <f t="shared" si="1"/>
        <v>1.988115288745259E-2</v>
      </c>
    </row>
    <row r="9" spans="1:25" s="21" customFormat="1" ht="12.95" customHeight="1" x14ac:dyDescent="0.2">
      <c r="A9" s="33" t="s">
        <v>123</v>
      </c>
      <c r="B9" s="34">
        <v>172</v>
      </c>
      <c r="C9" s="35" t="str">
        <f>"F"&amp;B9</f>
        <v>F172</v>
      </c>
      <c r="D9" s="36" t="str">
        <f>"G"&amp;B9</f>
        <v>G172</v>
      </c>
      <c r="T9" s="21" t="s">
        <v>162</v>
      </c>
      <c r="V9" s="21">
        <f>SUM(U21:U378)</f>
        <v>1.2584252224188661E-2</v>
      </c>
      <c r="X9" s="21">
        <v>2800</v>
      </c>
      <c r="Y9" s="21">
        <f t="shared" si="1"/>
        <v>1.331370725902448E-2</v>
      </c>
    </row>
    <row r="10" spans="1:25" s="21" customFormat="1" ht="12.95" customHeight="1" thickBot="1" x14ac:dyDescent="0.25">
      <c r="C10" s="37" t="s">
        <v>166</v>
      </c>
      <c r="D10" s="38" t="s">
        <v>165</v>
      </c>
      <c r="X10" s="21">
        <v>3200</v>
      </c>
      <c r="Y10" s="21">
        <f t="shared" si="1"/>
        <v>8.0510199502647015E-3</v>
      </c>
    </row>
    <row r="11" spans="1:25" s="21" customFormat="1" ht="12.95" customHeight="1" x14ac:dyDescent="0.2">
      <c r="A11" s="21" t="s">
        <v>29</v>
      </c>
      <c r="C11" s="36">
        <f>INTERCEPT(G21:G985,F21:F985)</f>
        <v>-6.3504244979450022E-2</v>
      </c>
      <c r="D11" s="39">
        <f ca="1">INTERCEPT(INDIRECT($D$9):G985,INDIRECT($C$9):F985)</f>
        <v>-0.16365236979435249</v>
      </c>
      <c r="X11" s="21">
        <v>3600</v>
      </c>
      <c r="Y11" s="21">
        <f t="shared" si="1"/>
        <v>4.6544377084490208E-3</v>
      </c>
    </row>
    <row r="12" spans="1:25" s="21" customFormat="1" ht="12.95" customHeight="1" x14ac:dyDescent="0.2">
      <c r="A12" s="21" t="s">
        <v>30</v>
      </c>
      <c r="C12" s="36">
        <f>SLOPE(G21:G985,F21:F985)</f>
        <v>1.1433522620117446E-5</v>
      </c>
      <c r="D12" s="39">
        <f ca="1">SLOPE(INDIRECT($D$9):G985,INDIRECT($C$9):F985)</f>
        <v>1.6948660312511948E-5</v>
      </c>
      <c r="X12" s="21">
        <v>4000</v>
      </c>
      <c r="Y12" s="21">
        <f t="shared" si="1"/>
        <v>3.3953797488547131E-3</v>
      </c>
    </row>
    <row r="13" spans="1:25" s="21" customFormat="1" ht="12.95" customHeight="1" x14ac:dyDescent="0.2">
      <c r="A13" s="21" t="s">
        <v>32</v>
      </c>
      <c r="C13" s="40" t="s">
        <v>27</v>
      </c>
      <c r="X13" s="21">
        <v>4400</v>
      </c>
      <c r="Y13" s="21">
        <f t="shared" si="1"/>
        <v>4.2114355909091475E-3</v>
      </c>
    </row>
    <row r="14" spans="1:25" s="21" customFormat="1" ht="12.95" customHeight="1" x14ac:dyDescent="0.2">
      <c r="X14" s="21">
        <v>4800</v>
      </c>
      <c r="Y14" s="21">
        <f t="shared" si="1"/>
        <v>6.7164599777456745E-3</v>
      </c>
    </row>
    <row r="15" spans="1:25" s="21" customFormat="1" ht="12.95" customHeight="1" x14ac:dyDescent="0.2">
      <c r="A15" s="41" t="s">
        <v>31</v>
      </c>
      <c r="C15" s="39">
        <f>(C7+C11)+(C8+C12)*INT(MAX(F21:F3526))</f>
        <v>60022.420042403828</v>
      </c>
      <c r="E15" s="42" t="s">
        <v>134</v>
      </c>
      <c r="F15" s="31">
        <v>1</v>
      </c>
      <c r="X15" s="21">
        <v>5200</v>
      </c>
      <c r="Y15" s="21">
        <f t="shared" si="1"/>
        <v>1.0263032021994311E-2</v>
      </c>
    </row>
    <row r="16" spans="1:25" s="21" customFormat="1" ht="12.95" customHeight="1" x14ac:dyDescent="0.2">
      <c r="A16" s="26" t="s">
        <v>17</v>
      </c>
      <c r="C16" s="43">
        <f>+C8+C12</f>
        <v>1.2443759335226201</v>
      </c>
      <c r="E16" s="42" t="s">
        <v>115</v>
      </c>
      <c r="F16" s="4">
        <f ca="1">NOW()+15018.5+$C$5/24</f>
        <v>60322.779625694442</v>
      </c>
      <c r="X16" s="21">
        <v>5600</v>
      </c>
      <c r="Y16" s="21">
        <f t="shared" si="1"/>
        <v>1.4047175786633361E-2</v>
      </c>
    </row>
    <row r="17" spans="1:32" s="21" customFormat="1" ht="12.95" customHeight="1" thickBot="1" x14ac:dyDescent="0.25">
      <c r="A17" s="42" t="s">
        <v>109</v>
      </c>
      <c r="C17" s="21">
        <f>COUNT(C21:C2184)</f>
        <v>238</v>
      </c>
      <c r="E17" s="42" t="s">
        <v>135</v>
      </c>
      <c r="F17" s="4">
        <f ca="1">ROUND(2*(F16-$C$7)/$C$8,0)/2+F15</f>
        <v>21984.5</v>
      </c>
      <c r="X17" s="21">
        <v>6000</v>
      </c>
      <c r="Y17" s="21">
        <f t="shared" si="1"/>
        <v>1.7238403706136482E-2</v>
      </c>
    </row>
    <row r="18" spans="1:32" s="21" customFormat="1" ht="12.95" customHeight="1" thickTop="1" thickBot="1" x14ac:dyDescent="0.25">
      <c r="A18" s="26" t="s">
        <v>18</v>
      </c>
      <c r="C18" s="27">
        <f>+C15</f>
        <v>60022.420042403828</v>
      </c>
      <c r="D18" s="28">
        <f>+C16</f>
        <v>1.2443759335226201</v>
      </c>
      <c r="E18" s="42" t="s">
        <v>116</v>
      </c>
      <c r="F18" s="36">
        <f ca="1">ROUND(2*(F16-$C$15)/$C$16,0)/2+F15</f>
        <v>242.5</v>
      </c>
      <c r="X18" s="21">
        <v>6400</v>
      </c>
      <c r="Y18" s="21">
        <f t="shared" si="1"/>
        <v>1.9114048273862674E-2</v>
      </c>
    </row>
    <row r="19" spans="1:32" s="21" customFormat="1" ht="12.95" customHeight="1" thickTop="1" x14ac:dyDescent="0.2">
      <c r="E19" s="42" t="s">
        <v>117</v>
      </c>
      <c r="F19" s="44">
        <f ca="1">+$C$15+$C$16*F18-15018.5-$C$5/24</f>
        <v>45306.077039616401</v>
      </c>
      <c r="X19" s="21">
        <v>6800</v>
      </c>
      <c r="Y19" s="21">
        <f t="shared" si="1"/>
        <v>1.9176153792900944E-2</v>
      </c>
    </row>
    <row r="20" spans="1:32" s="21" customFormat="1" ht="12.95" customHeight="1" thickBot="1" x14ac:dyDescent="0.25">
      <c r="A20" s="37" t="s">
        <v>19</v>
      </c>
      <c r="B20" s="37" t="s">
        <v>20</v>
      </c>
      <c r="C20" s="45" t="s">
        <v>21</v>
      </c>
      <c r="D20" s="46" t="s">
        <v>26</v>
      </c>
      <c r="E20" s="37" t="s">
        <v>22</v>
      </c>
      <c r="F20" s="37" t="s">
        <v>23</v>
      </c>
      <c r="G20" s="37" t="s">
        <v>24</v>
      </c>
      <c r="H20" s="47" t="s">
        <v>12</v>
      </c>
      <c r="I20" s="47" t="s">
        <v>126</v>
      </c>
      <c r="J20" s="47" t="s">
        <v>10</v>
      </c>
      <c r="K20" s="47" t="s">
        <v>11</v>
      </c>
      <c r="L20" s="47" t="s">
        <v>7</v>
      </c>
      <c r="M20" s="47" t="s">
        <v>8</v>
      </c>
      <c r="N20" s="47" t="s">
        <v>9</v>
      </c>
      <c r="O20" s="47" t="s">
        <v>33</v>
      </c>
      <c r="P20" s="38" t="s">
        <v>165</v>
      </c>
      <c r="Q20" s="37" t="s">
        <v>28</v>
      </c>
      <c r="R20" s="48" t="s">
        <v>152</v>
      </c>
      <c r="S20" s="38" t="s">
        <v>153</v>
      </c>
      <c r="T20" s="38" t="s">
        <v>160</v>
      </c>
      <c r="U20" s="37" t="s">
        <v>161</v>
      </c>
      <c r="X20" s="21">
        <v>7200</v>
      </c>
      <c r="Y20" s="21">
        <f t="shared" si="1"/>
        <v>1.7232020904114041E-2</v>
      </c>
    </row>
    <row r="21" spans="1:32" s="21" customFormat="1" ht="12.95" customHeight="1" x14ac:dyDescent="0.2">
      <c r="A21" s="21" t="s">
        <v>25</v>
      </c>
      <c r="B21" s="40"/>
      <c r="C21" s="49">
        <v>32967.262000000002</v>
      </c>
      <c r="D21" s="49" t="s">
        <v>27</v>
      </c>
      <c r="E21" s="21">
        <f t="shared" ref="E21:E84" si="2">+(C21-C$7)/C$8</f>
        <v>0</v>
      </c>
      <c r="F21" s="21">
        <f t="shared" ref="F21:F84" si="3">ROUND(2*E21,0)/2</f>
        <v>0</v>
      </c>
      <c r="G21" s="21">
        <f t="shared" ref="G21:G29" si="4">+C21-(C$7+F21*C$8)</f>
        <v>0</v>
      </c>
      <c r="H21" s="21">
        <f>+G21</f>
        <v>0</v>
      </c>
      <c r="O21" s="20">
        <f>+C$11+C$12*$F21</f>
        <v>-6.3504244979450022E-2</v>
      </c>
      <c r="P21" s="20">
        <f ca="1">+D$11+D$12*$F21</f>
        <v>-0.16365236979435249</v>
      </c>
      <c r="Q21" s="50">
        <f t="shared" ref="Q21:Q84" si="5">+C21-15018.5</f>
        <v>17948.762000000002</v>
      </c>
      <c r="R21" s="51"/>
      <c r="S21" s="21">
        <f t="shared" ref="S21:S29" si="6">G21-O21</f>
        <v>6.3504244979450022E-2</v>
      </c>
      <c r="T21" s="21">
        <f t="shared" ref="T21:T29" si="7">U$2+U$3*F21+U$4*F21^2+U$5*SIN(RADIANS(U$6*F21+U$7))</f>
        <v>4.5922474864961225E-2</v>
      </c>
      <c r="U21" s="21">
        <f t="shared" ref="U21:U29" si="8">+(T21-S21)^2</f>
        <v>3.0911864035873142E-4</v>
      </c>
      <c r="X21" s="21">
        <v>7600</v>
      </c>
      <c r="Y21" s="21">
        <f t="shared" si="1"/>
        <v>1.3425375782579707E-2</v>
      </c>
    </row>
    <row r="22" spans="1:32" s="21" customFormat="1" ht="12.95" customHeight="1" x14ac:dyDescent="0.2">
      <c r="A22" s="4" t="s">
        <v>104</v>
      </c>
      <c r="B22" s="3"/>
      <c r="C22" s="18">
        <v>38269.504000000001</v>
      </c>
      <c r="D22" s="18"/>
      <c r="E22" s="21">
        <f t="shared" si="2"/>
        <v>4261.0039100279682</v>
      </c>
      <c r="F22" s="21">
        <f t="shared" si="3"/>
        <v>4261</v>
      </c>
      <c r="G22" s="21">
        <f t="shared" si="4"/>
        <v>4.8654999991413206E-3</v>
      </c>
      <c r="I22" s="21">
        <f t="shared" ref="I22:I29" si="9">G22</f>
        <v>4.8654999991413206E-3</v>
      </c>
      <c r="O22" s="20">
        <f t="shared" ref="O22:O85" si="10">+C$11+C$12*F22</f>
        <v>-1.478600509512959E-2</v>
      </c>
      <c r="P22" s="20">
        <f t="shared" ref="P22:P85" ca="1" si="11">+D$11+D$12*$F22</f>
        <v>-9.1434128202739079E-2</v>
      </c>
      <c r="Q22" s="50">
        <f t="shared" si="5"/>
        <v>23251.004000000001</v>
      </c>
      <c r="R22" s="51"/>
      <c r="S22" s="21">
        <f t="shared" si="6"/>
        <v>1.965150509427091E-2</v>
      </c>
      <c r="T22" s="21">
        <f t="shared" si="7"/>
        <v>3.7103843521025144E-3</v>
      </c>
      <c r="U22" s="21">
        <f t="shared" si="8"/>
        <v>2.5411933051639146E-4</v>
      </c>
      <c r="X22" s="21">
        <v>8000</v>
      </c>
      <c r="Y22" s="21">
        <f t="shared" si="1"/>
        <v>8.2131223727573872E-3</v>
      </c>
    </row>
    <row r="23" spans="1:32" s="21" customFormat="1" ht="12.95" customHeight="1" x14ac:dyDescent="0.2">
      <c r="A23" s="5" t="s">
        <v>105</v>
      </c>
      <c r="B23" s="3"/>
      <c r="C23" s="18">
        <v>41395.389000000003</v>
      </c>
      <c r="D23" s="18">
        <v>2E-3</v>
      </c>
      <c r="E23" s="21">
        <f t="shared" si="2"/>
        <v>6773.0371607354591</v>
      </c>
      <c r="F23" s="21">
        <f t="shared" si="3"/>
        <v>6773</v>
      </c>
      <c r="G23" s="21">
        <f t="shared" si="4"/>
        <v>4.6241500000178348E-2</v>
      </c>
      <c r="I23" s="21">
        <f t="shared" si="9"/>
        <v>4.6241500000178348E-2</v>
      </c>
      <c r="O23" s="20">
        <f t="shared" si="10"/>
        <v>1.393500372660543E-2</v>
      </c>
      <c r="P23" s="20">
        <f t="shared" ca="1" si="11"/>
        <v>-4.8859093497709061E-2</v>
      </c>
      <c r="Q23" s="50">
        <f t="shared" si="5"/>
        <v>26376.889000000003</v>
      </c>
      <c r="R23" s="51"/>
      <c r="S23" s="21">
        <f t="shared" si="6"/>
        <v>3.2306496273572918E-2</v>
      </c>
      <c r="T23" s="21">
        <f t="shared" si="7"/>
        <v>1.9234753372883735E-2</v>
      </c>
      <c r="U23" s="21">
        <f t="shared" si="8"/>
        <v>1.7087046246171809E-4</v>
      </c>
      <c r="X23" s="21">
        <v>8400</v>
      </c>
      <c r="Y23" s="21">
        <f t="shared" si="1"/>
        <v>2.2914379974025949E-3</v>
      </c>
    </row>
    <row r="24" spans="1:32" s="21" customFormat="1" ht="12.95" customHeight="1" x14ac:dyDescent="0.2">
      <c r="A24" s="21" t="s">
        <v>36</v>
      </c>
      <c r="B24" s="40"/>
      <c r="C24" s="18">
        <v>42439.415000000001</v>
      </c>
      <c r="D24" s="49"/>
      <c r="E24" s="21">
        <f t="shared" si="2"/>
        <v>7612.0405234961281</v>
      </c>
      <c r="F24" s="21">
        <f t="shared" si="3"/>
        <v>7612</v>
      </c>
      <c r="G24" s="21">
        <f t="shared" si="4"/>
        <v>5.0425999994331505E-2</v>
      </c>
      <c r="I24" s="21">
        <f t="shared" si="9"/>
        <v>5.0425999994331505E-2</v>
      </c>
      <c r="O24" s="20">
        <f t="shared" si="10"/>
        <v>2.3527729204883968E-2</v>
      </c>
      <c r="P24" s="20">
        <f t="shared" ca="1" si="11"/>
        <v>-3.4639167495511547E-2</v>
      </c>
      <c r="Q24" s="50">
        <f t="shared" si="5"/>
        <v>27420.915000000001</v>
      </c>
      <c r="R24" s="51"/>
      <c r="S24" s="21">
        <f t="shared" si="6"/>
        <v>2.6898270789447537E-2</v>
      </c>
      <c r="T24" s="21">
        <f t="shared" si="7"/>
        <v>1.3286474009397661E-2</v>
      </c>
      <c r="U24" s="21">
        <f t="shared" si="8"/>
        <v>1.8528101158137616E-4</v>
      </c>
      <c r="X24" s="21">
        <v>8800</v>
      </c>
      <c r="Y24" s="21">
        <f t="shared" si="1"/>
        <v>-3.5168335957101093E-3</v>
      </c>
      <c r="AB24" s="21">
        <v>9</v>
      </c>
      <c r="AD24" s="21" t="s">
        <v>35</v>
      </c>
      <c r="AF24" s="21" t="s">
        <v>37</v>
      </c>
    </row>
    <row r="25" spans="1:32" s="21" customFormat="1" ht="12.95" customHeight="1" x14ac:dyDescent="0.2">
      <c r="A25" s="21" t="s">
        <v>36</v>
      </c>
      <c r="B25" s="40"/>
      <c r="C25" s="18">
        <v>42439.415999999997</v>
      </c>
      <c r="D25" s="49"/>
      <c r="E25" s="21">
        <f t="shared" si="2"/>
        <v>7612.0413271191792</v>
      </c>
      <c r="F25" s="21">
        <f t="shared" si="3"/>
        <v>7612</v>
      </c>
      <c r="G25" s="21">
        <f t="shared" si="4"/>
        <v>5.1425999990897253E-2</v>
      </c>
      <c r="I25" s="21">
        <f t="shared" si="9"/>
        <v>5.1425999990897253E-2</v>
      </c>
      <c r="O25" s="20">
        <f t="shared" si="10"/>
        <v>2.3527729204883968E-2</v>
      </c>
      <c r="P25" s="20">
        <f t="shared" ca="1" si="11"/>
        <v>-3.4639167495511547E-2</v>
      </c>
      <c r="Q25" s="50">
        <f t="shared" si="5"/>
        <v>27420.915999999997</v>
      </c>
      <c r="R25" s="51"/>
      <c r="S25" s="21">
        <f t="shared" si="6"/>
        <v>2.7898270786013285E-2</v>
      </c>
      <c r="T25" s="21">
        <f t="shared" si="7"/>
        <v>1.3286474009397661E-2</v>
      </c>
      <c r="U25" s="21">
        <f t="shared" si="8"/>
        <v>2.1350460504111475E-4</v>
      </c>
      <c r="X25" s="21">
        <v>9200</v>
      </c>
      <c r="Y25" s="21">
        <f t="shared" si="1"/>
        <v>-8.3952775306769117E-3</v>
      </c>
      <c r="AA25" s="21" t="s">
        <v>38</v>
      </c>
      <c r="AB25" s="21">
        <v>8</v>
      </c>
      <c r="AD25" s="21" t="s">
        <v>39</v>
      </c>
      <c r="AF25" s="21" t="s">
        <v>37</v>
      </c>
    </row>
    <row r="26" spans="1:32" s="21" customFormat="1" ht="12.95" customHeight="1" x14ac:dyDescent="0.2">
      <c r="A26" s="21" t="s">
        <v>41</v>
      </c>
      <c r="B26" s="40"/>
      <c r="C26" s="18">
        <v>42841.349000000002</v>
      </c>
      <c r="D26" s="49"/>
      <c r="E26" s="21">
        <f t="shared" si="2"/>
        <v>7935.0439521538892</v>
      </c>
      <c r="F26" s="21">
        <f t="shared" si="3"/>
        <v>7935</v>
      </c>
      <c r="G26" s="21">
        <f t="shared" si="4"/>
        <v>5.4692499994416721E-2</v>
      </c>
      <c r="I26" s="21">
        <f t="shared" si="9"/>
        <v>5.4692499994416721E-2</v>
      </c>
      <c r="O26" s="20">
        <f t="shared" si="10"/>
        <v>2.7220757011181915E-2</v>
      </c>
      <c r="P26" s="20">
        <f t="shared" ca="1" si="11"/>
        <v>-2.9164750214570184E-2</v>
      </c>
      <c r="Q26" s="50">
        <f t="shared" si="5"/>
        <v>27822.849000000002</v>
      </c>
      <c r="R26" s="51"/>
      <c r="S26" s="21">
        <f t="shared" si="6"/>
        <v>2.7471742983234806E-2</v>
      </c>
      <c r="T26" s="21">
        <f t="shared" si="7"/>
        <v>9.1289430054313503E-3</v>
      </c>
      <c r="U26" s="21">
        <f t="shared" si="8"/>
        <v>3.3645831102570647E-4</v>
      </c>
      <c r="X26" s="21">
        <v>9600</v>
      </c>
      <c r="Y26" s="21">
        <f t="shared" si="1"/>
        <v>-1.1665963227823668E-2</v>
      </c>
      <c r="AA26" s="21" t="s">
        <v>38</v>
      </c>
      <c r="AB26" s="21">
        <v>10</v>
      </c>
      <c r="AD26" s="21" t="s">
        <v>40</v>
      </c>
      <c r="AF26" s="21" t="s">
        <v>37</v>
      </c>
    </row>
    <row r="27" spans="1:32" s="21" customFormat="1" ht="12.95" customHeight="1" x14ac:dyDescent="0.2">
      <c r="A27" s="21" t="s">
        <v>42</v>
      </c>
      <c r="B27" s="40"/>
      <c r="C27" s="18">
        <v>43015.548000000003</v>
      </c>
      <c r="D27" s="49"/>
      <c r="E27" s="21">
        <f t="shared" si="2"/>
        <v>8075.0342845685482</v>
      </c>
      <c r="F27" s="21">
        <f t="shared" si="3"/>
        <v>8075</v>
      </c>
      <c r="G27" s="21">
        <f t="shared" si="4"/>
        <v>4.26625000036438E-2</v>
      </c>
      <c r="I27" s="21">
        <f t="shared" si="9"/>
        <v>4.26625000036438E-2</v>
      </c>
      <c r="O27" s="20">
        <f t="shared" si="10"/>
        <v>2.8821450177998351E-2</v>
      </c>
      <c r="P27" s="20">
        <f t="shared" ca="1" si="11"/>
        <v>-2.6791937770818508E-2</v>
      </c>
      <c r="Q27" s="50">
        <f t="shared" si="5"/>
        <v>27997.048000000003</v>
      </c>
      <c r="R27" s="51"/>
      <c r="S27" s="21">
        <f t="shared" si="6"/>
        <v>1.3841049825645449E-2</v>
      </c>
      <c r="T27" s="21">
        <f t="shared" si="7"/>
        <v>7.1330013945516231E-3</v>
      </c>
      <c r="U27" s="21">
        <f t="shared" si="8"/>
        <v>4.499791375390034E-5</v>
      </c>
      <c r="X27" s="21">
        <v>10000</v>
      </c>
      <c r="Y27" s="21">
        <f t="shared" si="1"/>
        <v>-1.2899099939178375E-2</v>
      </c>
      <c r="AB27" s="21">
        <v>6</v>
      </c>
      <c r="AD27" s="21" t="s">
        <v>35</v>
      </c>
      <c r="AF27" s="21" t="s">
        <v>37</v>
      </c>
    </row>
    <row r="28" spans="1:32" s="21" customFormat="1" ht="12.95" customHeight="1" x14ac:dyDescent="0.2">
      <c r="A28" s="21" t="s">
        <v>43</v>
      </c>
      <c r="B28" s="40"/>
      <c r="C28" s="18">
        <v>43040.432999999997</v>
      </c>
      <c r="D28" s="49"/>
      <c r="E28" s="21">
        <f t="shared" si="2"/>
        <v>8095.0324442717501</v>
      </c>
      <c r="F28" s="21">
        <f t="shared" si="3"/>
        <v>8095</v>
      </c>
      <c r="G28" s="21">
        <f t="shared" si="4"/>
        <v>4.0372499992372468E-2</v>
      </c>
      <c r="I28" s="21">
        <f t="shared" si="9"/>
        <v>4.0372499992372468E-2</v>
      </c>
      <c r="O28" s="20">
        <f t="shared" si="10"/>
        <v>2.9050120630400703E-2</v>
      </c>
      <c r="P28" s="20">
        <f t="shared" ca="1" si="11"/>
        <v>-2.6452964564568276E-2</v>
      </c>
      <c r="Q28" s="50">
        <f t="shared" si="5"/>
        <v>28021.932999999997</v>
      </c>
      <c r="R28" s="51"/>
      <c r="S28" s="21">
        <f t="shared" si="6"/>
        <v>1.1322379361971766E-2</v>
      </c>
      <c r="T28" s="21">
        <f t="shared" si="7"/>
        <v>6.841366794984087E-3</v>
      </c>
      <c r="U28" s="21">
        <f t="shared" si="8"/>
        <v>2.0079473625501505E-5</v>
      </c>
      <c r="X28" s="21">
        <v>10400</v>
      </c>
      <c r="Y28" s="21">
        <f t="shared" si="1"/>
        <v>-1.1982555569458085E-2</v>
      </c>
      <c r="AA28" s="21" t="s">
        <v>38</v>
      </c>
      <c r="AB28" s="21">
        <v>6</v>
      </c>
      <c r="AD28" s="21" t="s">
        <v>35</v>
      </c>
      <c r="AF28" s="21" t="s">
        <v>37</v>
      </c>
    </row>
    <row r="29" spans="1:32" s="21" customFormat="1" ht="12.95" customHeight="1" x14ac:dyDescent="0.2">
      <c r="A29" s="21" t="s">
        <v>44</v>
      </c>
      <c r="B29" s="40"/>
      <c r="C29" s="18">
        <v>43488.402000000002</v>
      </c>
      <c r="D29" s="49"/>
      <c r="E29" s="21">
        <f t="shared" si="2"/>
        <v>8455.0306602285727</v>
      </c>
      <c r="F29" s="21">
        <f t="shared" si="3"/>
        <v>8455</v>
      </c>
      <c r="G29" s="21">
        <f t="shared" si="4"/>
        <v>3.8152499997522682E-2</v>
      </c>
      <c r="I29" s="21">
        <f t="shared" si="9"/>
        <v>3.8152499997522682E-2</v>
      </c>
      <c r="O29" s="20">
        <f t="shared" si="10"/>
        <v>3.3166188773642982E-2</v>
      </c>
      <c r="P29" s="20">
        <f t="shared" ca="1" si="11"/>
        <v>-2.035144685206397E-2</v>
      </c>
      <c r="Q29" s="50">
        <f t="shared" si="5"/>
        <v>28469.902000000002</v>
      </c>
      <c r="R29" s="51"/>
      <c r="S29" s="21">
        <f t="shared" si="6"/>
        <v>4.9863112238796997E-3</v>
      </c>
      <c r="T29" s="21">
        <f t="shared" si="7"/>
        <v>1.4670380373220445E-3</v>
      </c>
      <c r="U29" s="21">
        <f t="shared" si="8"/>
        <v>1.2385283761623674E-5</v>
      </c>
      <c r="X29" s="21">
        <v>10800</v>
      </c>
      <c r="Y29" s="21">
        <f t="shared" si="1"/>
        <v>-9.1399940861821762E-3</v>
      </c>
      <c r="AA29" s="21" t="s">
        <v>38</v>
      </c>
      <c r="AF29" s="21" t="s">
        <v>45</v>
      </c>
    </row>
    <row r="30" spans="1:32" s="21" customFormat="1" ht="12.95" customHeight="1" x14ac:dyDescent="0.2">
      <c r="A30" s="21" t="s">
        <v>46</v>
      </c>
      <c r="B30" s="40"/>
      <c r="C30" s="18">
        <v>43488.482000000004</v>
      </c>
      <c r="D30" s="49"/>
      <c r="E30" s="21">
        <f t="shared" si="2"/>
        <v>8455.0949500729093</v>
      </c>
      <c r="F30" s="21">
        <f t="shared" si="3"/>
        <v>8455</v>
      </c>
      <c r="O30" s="20">
        <f t="shared" si="10"/>
        <v>3.3166188773642982E-2</v>
      </c>
      <c r="P30" s="20">
        <f t="shared" ca="1" si="11"/>
        <v>-2.035144685206397E-2</v>
      </c>
      <c r="Q30" s="50">
        <f t="shared" si="5"/>
        <v>28469.982000000004</v>
      </c>
      <c r="R30" s="51">
        <f>+C30-(C$7+F30*C$8)</f>
        <v>0.11815249999926891</v>
      </c>
      <c r="X30" s="21">
        <v>11200</v>
      </c>
      <c r="Y30" s="21">
        <f t="shared" si="1"/>
        <v>-4.8946977857575007E-3</v>
      </c>
      <c r="AB30" s="21">
        <v>8</v>
      </c>
      <c r="AD30" s="21" t="s">
        <v>40</v>
      </c>
      <c r="AF30" s="21" t="s">
        <v>37</v>
      </c>
    </row>
    <row r="31" spans="1:32" s="21" customFormat="1" ht="12.95" customHeight="1" x14ac:dyDescent="0.2">
      <c r="A31" s="21" t="s">
        <v>46</v>
      </c>
      <c r="B31" s="40"/>
      <c r="C31" s="18">
        <v>43544.396000000001</v>
      </c>
      <c r="D31" s="49"/>
      <c r="E31" s="21">
        <f t="shared" si="2"/>
        <v>8500.0287295241851</v>
      </c>
      <c r="F31" s="21">
        <f t="shared" si="3"/>
        <v>8500</v>
      </c>
      <c r="G31" s="21">
        <f>+C31-(C$7+F31*C$8)</f>
        <v>3.5749999995459802E-2</v>
      </c>
      <c r="I31" s="21">
        <f>G31</f>
        <v>3.5749999995459802E-2</v>
      </c>
      <c r="O31" s="20">
        <f t="shared" si="10"/>
        <v>3.3680697291548267E-2</v>
      </c>
      <c r="P31" s="20">
        <f t="shared" ca="1" si="11"/>
        <v>-1.9588757138000928E-2</v>
      </c>
      <c r="Q31" s="50">
        <f t="shared" si="5"/>
        <v>28525.896000000001</v>
      </c>
      <c r="R31" s="51"/>
      <c r="S31" s="21">
        <f>G31-O31</f>
        <v>2.0693027039115353E-3</v>
      </c>
      <c r="T31" s="21">
        <f>U$2+U$3*F31+U$4*F31^2+U$5*SIN(RADIANS(U$6*F31+U$7))</f>
        <v>7.9568095910763185E-4</v>
      </c>
      <c r="U31" s="21">
        <f>+(T31-S31)^2</f>
        <v>1.6221123488373393E-6</v>
      </c>
      <c r="X31" s="21">
        <v>11600</v>
      </c>
      <c r="Y31" s="21">
        <f t="shared" si="1"/>
        <v>1.5073821904443155E-5</v>
      </c>
      <c r="AA31" s="21" t="s">
        <v>38</v>
      </c>
      <c r="AB31" s="21">
        <v>9</v>
      </c>
      <c r="AD31" s="21" t="s">
        <v>40</v>
      </c>
      <c r="AF31" s="21" t="s">
        <v>37</v>
      </c>
    </row>
    <row r="32" spans="1:32" s="21" customFormat="1" ht="12.95" customHeight="1" x14ac:dyDescent="0.2">
      <c r="A32" s="21" t="s">
        <v>44</v>
      </c>
      <c r="B32" s="40"/>
      <c r="C32" s="18">
        <v>43544.406999999999</v>
      </c>
      <c r="D32" s="49"/>
      <c r="E32" s="21">
        <f t="shared" si="2"/>
        <v>8500.0375693777787</v>
      </c>
      <c r="F32" s="21">
        <f t="shared" si="3"/>
        <v>8500</v>
      </c>
      <c r="G32" s="21">
        <f>+C32-(C$7+F32*C$8)</f>
        <v>4.6749999994062819E-2</v>
      </c>
      <c r="I32" s="21">
        <f>G32</f>
        <v>4.6749999994062819E-2</v>
      </c>
      <c r="O32" s="20">
        <f t="shared" si="10"/>
        <v>3.3680697291548267E-2</v>
      </c>
      <c r="P32" s="20">
        <f t="shared" ca="1" si="11"/>
        <v>-1.9588757138000928E-2</v>
      </c>
      <c r="Q32" s="50">
        <f t="shared" si="5"/>
        <v>28525.906999999999</v>
      </c>
      <c r="R32" s="51"/>
      <c r="S32" s="21">
        <f>G32-O32</f>
        <v>1.3069302702514551E-2</v>
      </c>
      <c r="T32" s="21">
        <f>U$2+U$3*F32+U$4*F32^2+U$5*SIN(RADIANS(U$6*F32+U$7))</f>
        <v>7.9568095910763185E-4</v>
      </c>
      <c r="U32" s="21">
        <f>+(T32-S32)^2</f>
        <v>1.5064179070023112E-4</v>
      </c>
      <c r="X32" s="21">
        <v>12000</v>
      </c>
      <c r="Y32" s="21">
        <f t="shared" si="1"/>
        <v>4.7554977768376697E-3</v>
      </c>
      <c r="AA32" s="21" t="s">
        <v>38</v>
      </c>
      <c r="AF32" s="21" t="s">
        <v>45</v>
      </c>
    </row>
    <row r="33" spans="1:32" s="21" customFormat="1" ht="12.95" customHeight="1" x14ac:dyDescent="0.2">
      <c r="A33" s="21" t="s">
        <v>46</v>
      </c>
      <c r="B33" s="40"/>
      <c r="C33" s="18">
        <v>43544.487000000001</v>
      </c>
      <c r="D33" s="49"/>
      <c r="E33" s="21">
        <f t="shared" si="2"/>
        <v>8500.1018592221153</v>
      </c>
      <c r="F33" s="21">
        <f t="shared" si="3"/>
        <v>8500</v>
      </c>
      <c r="O33" s="20">
        <f t="shared" si="10"/>
        <v>3.3680697291548267E-2</v>
      </c>
      <c r="P33" s="20">
        <f t="shared" ca="1" si="11"/>
        <v>-1.9588757138000928E-2</v>
      </c>
      <c r="Q33" s="50">
        <f t="shared" si="5"/>
        <v>28525.987000000001</v>
      </c>
      <c r="R33" s="51">
        <f>+C33-(C$7+F33*C$8)</f>
        <v>0.12674999999580905</v>
      </c>
      <c r="X33" s="21">
        <v>12400</v>
      </c>
      <c r="Y33" s="21">
        <f t="shared" si="1"/>
        <v>8.532058857762365E-3</v>
      </c>
      <c r="AB33" s="21">
        <v>7</v>
      </c>
      <c r="AD33" s="21" t="s">
        <v>35</v>
      </c>
      <c r="AF33" s="21" t="s">
        <v>37</v>
      </c>
    </row>
    <row r="34" spans="1:32" s="21" customFormat="1" ht="12.95" customHeight="1" x14ac:dyDescent="0.2">
      <c r="A34" s="21" t="s">
        <v>47</v>
      </c>
      <c r="B34" s="40"/>
      <c r="C34" s="18">
        <v>43890.339</v>
      </c>
      <c r="D34" s="49"/>
      <c r="E34" s="21">
        <f t="shared" si="2"/>
        <v>8778.0364997554952</v>
      </c>
      <c r="F34" s="21">
        <f t="shared" si="3"/>
        <v>8778</v>
      </c>
      <c r="G34" s="21">
        <f t="shared" ref="G34:G80" si="12">+C34-(C$7+F34*C$8)</f>
        <v>4.54189999945811E-2</v>
      </c>
      <c r="I34" s="21">
        <f t="shared" ref="I34:I80" si="13">G34</f>
        <v>4.54189999945811E-2</v>
      </c>
      <c r="O34" s="20">
        <f t="shared" si="10"/>
        <v>3.6859216579940915E-2</v>
      </c>
      <c r="P34" s="20">
        <f t="shared" ca="1" si="11"/>
        <v>-1.4877029571122607E-2</v>
      </c>
      <c r="Q34" s="50">
        <f t="shared" si="5"/>
        <v>28871.839</v>
      </c>
      <c r="R34" s="51"/>
      <c r="S34" s="21">
        <f t="shared" ref="S34:S80" si="14">G34-O34</f>
        <v>8.5597834146401847E-3</v>
      </c>
      <c r="T34" s="21">
        <f t="shared" ref="T34:T80" si="15">U$2+U$3*F34+U$4*F34^2+U$5*SIN(RADIANS(U$6*F34+U$7))</f>
        <v>-3.2144677378716686E-3</v>
      </c>
      <c r="U34" s="21">
        <f t="shared" ref="U34:U80" si="16">+(T34-S34)^2</f>
        <v>1.386329902024267E-4</v>
      </c>
      <c r="X34" s="21">
        <v>12800</v>
      </c>
      <c r="Y34" s="21">
        <f t="shared" si="1"/>
        <v>1.0718062728773625E-2</v>
      </c>
      <c r="AA34" s="21" t="s">
        <v>38</v>
      </c>
      <c r="AB34" s="21">
        <v>7</v>
      </c>
      <c r="AD34" s="21" t="s">
        <v>35</v>
      </c>
      <c r="AF34" s="21" t="s">
        <v>37</v>
      </c>
    </row>
    <row r="35" spans="1:32" s="21" customFormat="1" ht="12.95" customHeight="1" x14ac:dyDescent="0.2">
      <c r="A35" s="21" t="s">
        <v>48</v>
      </c>
      <c r="B35" s="40"/>
      <c r="C35" s="18">
        <v>43931.389000000003</v>
      </c>
      <c r="D35" s="49"/>
      <c r="E35" s="21">
        <f t="shared" si="2"/>
        <v>8811.0252261294827</v>
      </c>
      <c r="F35" s="21">
        <f t="shared" si="3"/>
        <v>8811</v>
      </c>
      <c r="G35" s="21">
        <f t="shared" si="12"/>
        <v>3.1390500000270549E-2</v>
      </c>
      <c r="I35" s="21">
        <f t="shared" si="13"/>
        <v>3.1390500000270549E-2</v>
      </c>
      <c r="O35" s="20">
        <f t="shared" si="10"/>
        <v>3.7236522826404786E-2</v>
      </c>
      <c r="P35" s="20">
        <f t="shared" ca="1" si="11"/>
        <v>-1.4317723780809727E-2</v>
      </c>
      <c r="Q35" s="50">
        <f t="shared" si="5"/>
        <v>28912.889000000003</v>
      </c>
      <c r="R35" s="51"/>
      <c r="S35" s="21">
        <f t="shared" si="14"/>
        <v>-5.8460228261342367E-3</v>
      </c>
      <c r="T35" s="21">
        <f t="shared" si="15"/>
        <v>-3.6669564965968191E-3</v>
      </c>
      <c r="U35" s="21">
        <f t="shared" si="16"/>
        <v>4.748330068523674E-6</v>
      </c>
      <c r="X35" s="21">
        <v>13200</v>
      </c>
      <c r="Y35" s="21">
        <f t="shared" si="1"/>
        <v>1.095600399241565E-2</v>
      </c>
      <c r="AA35" s="21" t="s">
        <v>38</v>
      </c>
      <c r="AB35" s="21">
        <v>8</v>
      </c>
      <c r="AD35" s="21" t="s">
        <v>40</v>
      </c>
      <c r="AF35" s="21" t="s">
        <v>37</v>
      </c>
    </row>
    <row r="36" spans="1:32" s="21" customFormat="1" ht="12.95" customHeight="1" x14ac:dyDescent="0.2">
      <c r="A36" s="21" t="s">
        <v>48</v>
      </c>
      <c r="B36" s="40"/>
      <c r="C36" s="18">
        <v>43936.37</v>
      </c>
      <c r="D36" s="49"/>
      <c r="E36" s="21">
        <f t="shared" si="2"/>
        <v>8815.0280725623397</v>
      </c>
      <c r="F36" s="21">
        <f t="shared" si="3"/>
        <v>8815</v>
      </c>
      <c r="G36" s="21">
        <f t="shared" si="12"/>
        <v>3.493249999883119E-2</v>
      </c>
      <c r="I36" s="21">
        <f t="shared" si="13"/>
        <v>3.493249999883119E-2</v>
      </c>
      <c r="O36" s="20">
        <f t="shared" si="10"/>
        <v>3.7282256916885262E-2</v>
      </c>
      <c r="P36" s="20">
        <f t="shared" ca="1" si="11"/>
        <v>-1.4249929139559664E-2</v>
      </c>
      <c r="Q36" s="50">
        <f t="shared" si="5"/>
        <v>28917.870000000003</v>
      </c>
      <c r="R36" s="51"/>
      <c r="S36" s="21">
        <f t="shared" si="14"/>
        <v>-2.3497569180540717E-3</v>
      </c>
      <c r="T36" s="21">
        <f t="shared" si="15"/>
        <v>-3.7213669321670322E-3</v>
      </c>
      <c r="U36" s="21">
        <f t="shared" si="16"/>
        <v>1.8813140308149556E-6</v>
      </c>
      <c r="X36" s="21">
        <v>13600</v>
      </c>
      <c r="Y36" s="21">
        <f t="shared" si="1"/>
        <v>9.215392827051026E-3</v>
      </c>
      <c r="AA36" s="21" t="s">
        <v>38</v>
      </c>
      <c r="AB36" s="21">
        <v>9</v>
      </c>
      <c r="AD36" s="21" t="s">
        <v>39</v>
      </c>
      <c r="AF36" s="21" t="s">
        <v>37</v>
      </c>
    </row>
    <row r="37" spans="1:32" s="21" customFormat="1" ht="12.95" customHeight="1" x14ac:dyDescent="0.2">
      <c r="A37" s="21" t="s">
        <v>49</v>
      </c>
      <c r="B37" s="40"/>
      <c r="C37" s="18">
        <v>44201.419000000002</v>
      </c>
      <c r="D37" s="49"/>
      <c r="E37" s="21">
        <f t="shared" si="2"/>
        <v>9028.0275594490195</v>
      </c>
      <c r="F37" s="21">
        <f t="shared" si="3"/>
        <v>9028</v>
      </c>
      <c r="G37" s="21">
        <f t="shared" si="12"/>
        <v>3.429399999731686E-2</v>
      </c>
      <c r="I37" s="21">
        <f t="shared" si="13"/>
        <v>3.429399999731686E-2</v>
      </c>
      <c r="O37" s="20">
        <f t="shared" si="10"/>
        <v>3.9717597234970273E-2</v>
      </c>
      <c r="P37" s="20">
        <f t="shared" ca="1" si="11"/>
        <v>-1.0639864492994616E-2</v>
      </c>
      <c r="Q37" s="50">
        <f t="shared" si="5"/>
        <v>29182.919000000002</v>
      </c>
      <c r="R37" s="51"/>
      <c r="S37" s="21">
        <f t="shared" si="14"/>
        <v>-5.4235972376534131E-3</v>
      </c>
      <c r="T37" s="21">
        <f t="shared" si="15"/>
        <v>-6.4595988209999022E-3</v>
      </c>
      <c r="U37" s="21">
        <f t="shared" si="16"/>
        <v>1.0732992806964325E-6</v>
      </c>
      <c r="X37" s="21">
        <v>14000</v>
      </c>
      <c r="Y37" s="21">
        <f t="shared" si="1"/>
        <v>5.7976867273933702E-3</v>
      </c>
      <c r="AA37" s="21" t="s">
        <v>38</v>
      </c>
      <c r="AB37" s="21">
        <v>6</v>
      </c>
      <c r="AD37" s="21" t="s">
        <v>40</v>
      </c>
      <c r="AF37" s="21" t="s">
        <v>37</v>
      </c>
    </row>
    <row r="38" spans="1:32" s="21" customFormat="1" ht="12.95" customHeight="1" x14ac:dyDescent="0.2">
      <c r="A38" s="7" t="s">
        <v>51</v>
      </c>
      <c r="B38" s="10" t="s">
        <v>50</v>
      </c>
      <c r="C38" s="9">
        <v>44221.337</v>
      </c>
      <c r="D38" s="9"/>
      <c r="E38" s="21">
        <f t="shared" si="2"/>
        <v>9044.034123442123</v>
      </c>
      <c r="F38" s="21">
        <f t="shared" si="3"/>
        <v>9044</v>
      </c>
      <c r="G38" s="21">
        <f t="shared" si="12"/>
        <v>4.246199999761302E-2</v>
      </c>
      <c r="I38" s="21">
        <f t="shared" si="13"/>
        <v>4.246199999761302E-2</v>
      </c>
      <c r="O38" s="20">
        <f t="shared" si="10"/>
        <v>3.9900533596892149E-2</v>
      </c>
      <c r="P38" s="20">
        <f t="shared" ca="1" si="11"/>
        <v>-1.036868592799442E-2</v>
      </c>
      <c r="Q38" s="50">
        <f t="shared" si="5"/>
        <v>29202.837</v>
      </c>
      <c r="R38" s="51"/>
      <c r="S38" s="21">
        <f t="shared" si="14"/>
        <v>2.5614664007208715E-3</v>
      </c>
      <c r="T38" s="21">
        <f t="shared" si="15"/>
        <v>-6.65105674297326E-3</v>
      </c>
      <c r="U38" s="21">
        <f t="shared" si="16"/>
        <v>8.4870582673100001E-5</v>
      </c>
      <c r="X38" s="21">
        <v>14400</v>
      </c>
      <c r="Y38" s="21">
        <f t="shared" si="1"/>
        <v>1.2875296372502586E-3</v>
      </c>
      <c r="AA38" s="21" t="s">
        <v>38</v>
      </c>
      <c r="AB38" s="21">
        <v>6</v>
      </c>
      <c r="AD38" s="21" t="s">
        <v>35</v>
      </c>
      <c r="AF38" s="21" t="s">
        <v>37</v>
      </c>
    </row>
    <row r="39" spans="1:32" s="21" customFormat="1" ht="12.95" customHeight="1" x14ac:dyDescent="0.2">
      <c r="A39" s="7" t="s">
        <v>51</v>
      </c>
      <c r="B39" s="10"/>
      <c r="C39" s="9">
        <v>44247.459000000003</v>
      </c>
      <c r="D39" s="9"/>
      <c r="E39" s="21">
        <f t="shared" si="2"/>
        <v>9065.02636486335</v>
      </c>
      <c r="F39" s="21">
        <f t="shared" si="3"/>
        <v>9065</v>
      </c>
      <c r="G39" s="21">
        <f t="shared" si="12"/>
        <v>3.2807499999762513E-2</v>
      </c>
      <c r="I39" s="21">
        <f t="shared" si="13"/>
        <v>3.2807499999762513E-2</v>
      </c>
      <c r="O39" s="20">
        <f t="shared" si="10"/>
        <v>4.014063757191462E-2</v>
      </c>
      <c r="P39" s="20">
        <f t="shared" ca="1" si="11"/>
        <v>-1.0012764061431673E-2</v>
      </c>
      <c r="Q39" s="50">
        <f t="shared" si="5"/>
        <v>29228.959000000003</v>
      </c>
      <c r="R39" s="51"/>
      <c r="S39" s="21">
        <f t="shared" si="14"/>
        <v>-7.3331375721521069E-3</v>
      </c>
      <c r="T39" s="21">
        <f t="shared" si="15"/>
        <v>-6.8989746915291607E-3</v>
      </c>
      <c r="U39" s="21">
        <f t="shared" si="16"/>
        <v>1.8849740691081462E-7</v>
      </c>
      <c r="X39" s="21">
        <v>14800</v>
      </c>
      <c r="Y39" s="21">
        <f t="shared" si="1"/>
        <v>-3.5418144362410094E-3</v>
      </c>
      <c r="AA39" s="21" t="s">
        <v>38</v>
      </c>
      <c r="AB39" s="21">
        <v>6</v>
      </c>
      <c r="AD39" s="21" t="s">
        <v>35</v>
      </c>
      <c r="AF39" s="21" t="s">
        <v>37</v>
      </c>
    </row>
    <row r="40" spans="1:32" s="21" customFormat="1" ht="12.95" customHeight="1" x14ac:dyDescent="0.2">
      <c r="A40" s="7" t="s">
        <v>52</v>
      </c>
      <c r="B40" s="10"/>
      <c r="C40" s="9">
        <v>44303.455000000002</v>
      </c>
      <c r="D40" s="9"/>
      <c r="E40" s="21">
        <f t="shared" si="2"/>
        <v>9110.0260414050699</v>
      </c>
      <c r="F40" s="21">
        <f t="shared" si="3"/>
        <v>9110</v>
      </c>
      <c r="G40" s="21">
        <f t="shared" si="12"/>
        <v>3.2404999998107087E-2</v>
      </c>
      <c r="I40" s="21">
        <f t="shared" si="13"/>
        <v>3.2404999998107087E-2</v>
      </c>
      <c r="O40" s="20">
        <f t="shared" si="10"/>
        <v>4.0655146089819905E-2</v>
      </c>
      <c r="P40" s="20">
        <f t="shared" ca="1" si="11"/>
        <v>-9.2500743473686309E-3</v>
      </c>
      <c r="Q40" s="50">
        <f t="shared" si="5"/>
        <v>29284.955000000002</v>
      </c>
      <c r="R40" s="51"/>
      <c r="S40" s="21">
        <f t="shared" si="14"/>
        <v>-8.2501460917128178E-3</v>
      </c>
      <c r="T40" s="21">
        <f t="shared" si="15"/>
        <v>-7.4169256469014261E-3</v>
      </c>
      <c r="U40" s="21">
        <f t="shared" si="16"/>
        <v>6.9425630965169336E-7</v>
      </c>
      <c r="X40" s="21">
        <v>15200</v>
      </c>
      <c r="Y40" s="21">
        <f t="shared" si="1"/>
        <v>-7.853537177132542E-3</v>
      </c>
      <c r="AA40" s="21" t="s">
        <v>38</v>
      </c>
      <c r="AB40" s="21">
        <v>6</v>
      </c>
      <c r="AD40" s="21" t="s">
        <v>35</v>
      </c>
      <c r="AF40" s="21" t="s">
        <v>37</v>
      </c>
    </row>
    <row r="41" spans="1:32" s="21" customFormat="1" ht="12.95" customHeight="1" x14ac:dyDescent="0.2">
      <c r="A41" s="7" t="s">
        <v>53</v>
      </c>
      <c r="B41" s="10"/>
      <c r="C41" s="9">
        <v>44533.659</v>
      </c>
      <c r="D41" s="9"/>
      <c r="E41" s="21">
        <f t="shared" si="2"/>
        <v>9295.0232829689339</v>
      </c>
      <c r="F41" s="21">
        <f t="shared" si="3"/>
        <v>9295</v>
      </c>
      <c r="G41" s="21">
        <f t="shared" si="12"/>
        <v>2.8972499996598344E-2</v>
      </c>
      <c r="I41" s="21">
        <f t="shared" si="13"/>
        <v>2.8972499996598344E-2</v>
      </c>
      <c r="O41" s="20">
        <f t="shared" si="10"/>
        <v>4.2770347774541639E-2</v>
      </c>
      <c r="P41" s="20">
        <f t="shared" ca="1" si="11"/>
        <v>-6.1145721895539407E-3</v>
      </c>
      <c r="Q41" s="50">
        <f t="shared" si="5"/>
        <v>29515.159</v>
      </c>
      <c r="R41" s="51"/>
      <c r="S41" s="21">
        <f t="shared" si="14"/>
        <v>-1.3797847777943295E-2</v>
      </c>
      <c r="T41" s="21">
        <f t="shared" si="15"/>
        <v>-9.3384509389041834E-3</v>
      </c>
      <c r="U41" s="21">
        <f t="shared" si="16"/>
        <v>1.9886220168032022E-5</v>
      </c>
      <c r="X41" s="21">
        <v>15600</v>
      </c>
      <c r="Y41" s="21">
        <f t="shared" si="1"/>
        <v>-1.0882640031899564E-2</v>
      </c>
      <c r="AA41" s="21" t="s">
        <v>38</v>
      </c>
      <c r="AB41" s="21">
        <v>7</v>
      </c>
      <c r="AD41" s="21" t="s">
        <v>35</v>
      </c>
      <c r="AF41" s="21" t="s">
        <v>37</v>
      </c>
    </row>
    <row r="42" spans="1:32" s="21" customFormat="1" ht="12.95" customHeight="1" x14ac:dyDescent="0.2">
      <c r="A42" s="7" t="s">
        <v>54</v>
      </c>
      <c r="B42" s="10"/>
      <c r="C42" s="9">
        <v>44583.445</v>
      </c>
      <c r="D42" s="9"/>
      <c r="E42" s="21">
        <f t="shared" si="2"/>
        <v>9335.0324603442132</v>
      </c>
      <c r="F42" s="21">
        <f t="shared" si="3"/>
        <v>9335</v>
      </c>
      <c r="G42" s="21">
        <f t="shared" si="12"/>
        <v>4.0392499991867226E-2</v>
      </c>
      <c r="I42" s="21">
        <f t="shared" si="13"/>
        <v>4.0392499991867226E-2</v>
      </c>
      <c r="O42" s="20">
        <f t="shared" si="10"/>
        <v>4.3227688679346329E-2</v>
      </c>
      <c r="P42" s="20">
        <f t="shared" ca="1" si="11"/>
        <v>-5.4366257770534498E-3</v>
      </c>
      <c r="Q42" s="50">
        <f t="shared" si="5"/>
        <v>29564.945</v>
      </c>
      <c r="R42" s="51"/>
      <c r="S42" s="21">
        <f t="shared" si="14"/>
        <v>-2.8351886874791038E-3</v>
      </c>
      <c r="T42" s="21">
        <f t="shared" si="15"/>
        <v>-9.7063146763692269E-3</v>
      </c>
      <c r="U42" s="21">
        <f t="shared" si="16"/>
        <v>4.7212372355201273E-5</v>
      </c>
      <c r="X42" s="21">
        <v>16000</v>
      </c>
      <c r="Y42" s="21">
        <f t="shared" si="1"/>
        <v>-1.2059673023616572E-2</v>
      </c>
      <c r="AA42" s="21" t="s">
        <v>38</v>
      </c>
      <c r="AB42" s="21">
        <v>8</v>
      </c>
      <c r="AD42" s="21" t="s">
        <v>40</v>
      </c>
      <c r="AF42" s="21" t="s">
        <v>37</v>
      </c>
    </row>
    <row r="43" spans="1:32" s="21" customFormat="1" ht="12.95" customHeight="1" x14ac:dyDescent="0.2">
      <c r="A43" s="7" t="s">
        <v>54</v>
      </c>
      <c r="B43" s="10"/>
      <c r="C43" s="9">
        <v>44613.290999999997</v>
      </c>
      <c r="D43" s="9"/>
      <c r="E43" s="21">
        <f t="shared" si="2"/>
        <v>9359.0173940191908</v>
      </c>
      <c r="F43" s="21">
        <f t="shared" si="3"/>
        <v>9359</v>
      </c>
      <c r="G43" s="21">
        <f t="shared" si="12"/>
        <v>2.1644499996909872E-2</v>
      </c>
      <c r="I43" s="21">
        <f t="shared" si="13"/>
        <v>2.1644499996909872E-2</v>
      </c>
      <c r="O43" s="20">
        <f t="shared" si="10"/>
        <v>4.3502093222229157E-2</v>
      </c>
      <c r="P43" s="20">
        <f t="shared" ca="1" si="11"/>
        <v>-5.0298579295531554E-3</v>
      </c>
      <c r="Q43" s="50">
        <f t="shared" si="5"/>
        <v>29594.790999999997</v>
      </c>
      <c r="R43" s="51"/>
      <c r="S43" s="21">
        <f t="shared" si="14"/>
        <v>-2.1857593225319286E-2</v>
      </c>
      <c r="T43" s="21">
        <f t="shared" si="15"/>
        <v>-9.9183837444208594E-3</v>
      </c>
      <c r="U43" s="21">
        <f t="shared" si="16"/>
        <v>1.4254472302877485E-4</v>
      </c>
      <c r="X43" s="21">
        <v>16400</v>
      </c>
      <c r="Y43" s="21">
        <f t="shared" si="1"/>
        <v>-1.110284350765665E-2</v>
      </c>
      <c r="AA43" s="21" t="s">
        <v>38</v>
      </c>
      <c r="AB43" s="21">
        <v>9</v>
      </c>
      <c r="AD43" s="21" t="s">
        <v>39</v>
      </c>
      <c r="AF43" s="21" t="s">
        <v>37</v>
      </c>
    </row>
    <row r="44" spans="1:32" s="21" customFormat="1" ht="12.95" customHeight="1" x14ac:dyDescent="0.2">
      <c r="A44" s="7" t="s">
        <v>55</v>
      </c>
      <c r="B44" s="10"/>
      <c r="C44" s="9">
        <v>44644.415000000001</v>
      </c>
      <c r="D44" s="9"/>
      <c r="E44" s="21">
        <f t="shared" si="2"/>
        <v>9384.0293579574136</v>
      </c>
      <c r="F44" s="21">
        <f t="shared" si="3"/>
        <v>9384</v>
      </c>
      <c r="G44" s="21">
        <f t="shared" si="12"/>
        <v>3.6531999998260289E-2</v>
      </c>
      <c r="I44" s="21">
        <f t="shared" si="13"/>
        <v>3.6531999998260289E-2</v>
      </c>
      <c r="O44" s="20">
        <f t="shared" si="10"/>
        <v>4.378793128773209E-2</v>
      </c>
      <c r="P44" s="20">
        <f t="shared" ca="1" si="11"/>
        <v>-4.6061414217403729E-3</v>
      </c>
      <c r="Q44" s="50">
        <f t="shared" si="5"/>
        <v>29625.915000000001</v>
      </c>
      <c r="R44" s="51"/>
      <c r="S44" s="21">
        <f t="shared" si="14"/>
        <v>-7.2559312894718009E-3</v>
      </c>
      <c r="T44" s="21">
        <f t="shared" si="15"/>
        <v>-1.0132254796662982E-2</v>
      </c>
      <c r="U44" s="21">
        <f t="shared" si="16"/>
        <v>8.2732369180205788E-6</v>
      </c>
      <c r="X44" s="21">
        <v>16800</v>
      </c>
      <c r="Y44" s="21">
        <f t="shared" si="1"/>
        <v>-8.063596241783183E-3</v>
      </c>
      <c r="AA44" s="21" t="s">
        <v>38</v>
      </c>
      <c r="AB44" s="21">
        <v>9</v>
      </c>
      <c r="AD44" s="21" t="s">
        <v>40</v>
      </c>
      <c r="AF44" s="21" t="s">
        <v>37</v>
      </c>
    </row>
    <row r="45" spans="1:32" s="21" customFormat="1" ht="12.95" customHeight="1" x14ac:dyDescent="0.2">
      <c r="A45" s="7" t="s">
        <v>56</v>
      </c>
      <c r="B45" s="10"/>
      <c r="C45" s="9">
        <v>45336.286</v>
      </c>
      <c r="D45" s="9"/>
      <c r="E45" s="21">
        <f t="shared" si="2"/>
        <v>9940.0328440742214</v>
      </c>
      <c r="F45" s="21">
        <f t="shared" si="3"/>
        <v>9940</v>
      </c>
      <c r="G45" s="21">
        <f t="shared" si="12"/>
        <v>4.086999999708496E-2</v>
      </c>
      <c r="I45" s="21">
        <f t="shared" si="13"/>
        <v>4.086999999708496E-2</v>
      </c>
      <c r="O45" s="20">
        <f t="shared" si="10"/>
        <v>5.0144969864517386E-2</v>
      </c>
      <c r="P45" s="20">
        <f t="shared" ca="1" si="11"/>
        <v>4.817313712016269E-3</v>
      </c>
      <c r="Q45" s="50">
        <f t="shared" si="5"/>
        <v>30317.786</v>
      </c>
      <c r="R45" s="51"/>
      <c r="S45" s="21">
        <f t="shared" si="14"/>
        <v>-9.2749698674324255E-3</v>
      </c>
      <c r="T45" s="21">
        <f t="shared" si="15"/>
        <v>-1.2852265290552684E-2</v>
      </c>
      <c r="U45" s="21">
        <f t="shared" si="16"/>
        <v>1.2797042544277151E-5</v>
      </c>
      <c r="X45" s="21">
        <v>17200</v>
      </c>
      <c r="Y45" s="21">
        <f t="shared" si="1"/>
        <v>-3.3182921765318963E-3</v>
      </c>
      <c r="AA45" s="21" t="s">
        <v>38</v>
      </c>
      <c r="AB45" s="21">
        <v>6</v>
      </c>
      <c r="AD45" s="21" t="s">
        <v>35</v>
      </c>
      <c r="AF45" s="21" t="s">
        <v>37</v>
      </c>
    </row>
    <row r="46" spans="1:32" s="21" customFormat="1" ht="12.95" customHeight="1" x14ac:dyDescent="0.2">
      <c r="A46" s="7" t="s">
        <v>56</v>
      </c>
      <c r="B46" s="10"/>
      <c r="C46" s="9">
        <v>45342.51</v>
      </c>
      <c r="D46" s="9"/>
      <c r="E46" s="21">
        <f t="shared" si="2"/>
        <v>9945.0345939634244</v>
      </c>
      <c r="F46" s="21">
        <f t="shared" si="3"/>
        <v>9945</v>
      </c>
      <c r="G46" s="21">
        <f t="shared" si="12"/>
        <v>4.3047499995736871E-2</v>
      </c>
      <c r="I46" s="21">
        <f t="shared" si="13"/>
        <v>4.3047499995736871E-2</v>
      </c>
      <c r="O46" s="20">
        <f t="shared" si="10"/>
        <v>5.0202137477617967E-2</v>
      </c>
      <c r="P46" s="20">
        <f t="shared" ca="1" si="11"/>
        <v>4.9020570135788477E-3</v>
      </c>
      <c r="Q46" s="50">
        <f t="shared" si="5"/>
        <v>30324.010000000002</v>
      </c>
      <c r="R46" s="51"/>
      <c r="S46" s="21">
        <f t="shared" si="14"/>
        <v>-7.1546374818810959E-3</v>
      </c>
      <c r="T46" s="21">
        <f t="shared" si="15"/>
        <v>-1.2858043391788069E-2</v>
      </c>
      <c r="U46" s="21">
        <f t="shared" si="16"/>
        <v>3.2528838973161781E-5</v>
      </c>
      <c r="X46" s="21">
        <v>17600</v>
      </c>
      <c r="Y46" s="21">
        <f t="shared" si="1"/>
        <v>2.4926680752174091E-3</v>
      </c>
      <c r="AA46" s="21" t="s">
        <v>38</v>
      </c>
      <c r="AB46" s="21">
        <v>6</v>
      </c>
      <c r="AD46" s="21" t="s">
        <v>35</v>
      </c>
      <c r="AF46" s="21" t="s">
        <v>37</v>
      </c>
    </row>
    <row r="47" spans="1:32" s="21" customFormat="1" ht="12.95" customHeight="1" x14ac:dyDescent="0.2">
      <c r="A47" s="7" t="s">
        <v>56</v>
      </c>
      <c r="B47" s="10"/>
      <c r="C47" s="9">
        <v>45342.510999999999</v>
      </c>
      <c r="D47" s="9"/>
      <c r="E47" s="21">
        <f t="shared" si="2"/>
        <v>9945.0353975864746</v>
      </c>
      <c r="F47" s="21">
        <f t="shared" si="3"/>
        <v>9945</v>
      </c>
      <c r="G47" s="21">
        <f t="shared" si="12"/>
        <v>4.4047499992302619E-2</v>
      </c>
      <c r="I47" s="21">
        <f t="shared" si="13"/>
        <v>4.4047499992302619E-2</v>
      </c>
      <c r="O47" s="20">
        <f t="shared" si="10"/>
        <v>5.0202137477617967E-2</v>
      </c>
      <c r="P47" s="20">
        <f t="shared" ca="1" si="11"/>
        <v>4.9020570135788477E-3</v>
      </c>
      <c r="Q47" s="50">
        <f t="shared" si="5"/>
        <v>30324.010999999999</v>
      </c>
      <c r="R47" s="51"/>
      <c r="S47" s="21">
        <f t="shared" si="14"/>
        <v>-6.1546374853153479E-3</v>
      </c>
      <c r="T47" s="21">
        <f t="shared" si="15"/>
        <v>-1.2858043391788069E-2</v>
      </c>
      <c r="U47" s="21">
        <f t="shared" si="16"/>
        <v>4.4935650746933359E-5</v>
      </c>
      <c r="X47" s="21">
        <v>18000</v>
      </c>
      <c r="Y47" s="21">
        <f t="shared" si="1"/>
        <v>8.5684292869578037E-3</v>
      </c>
      <c r="AA47" s="21" t="s">
        <v>38</v>
      </c>
      <c r="AB47" s="21">
        <v>6</v>
      </c>
      <c r="AD47" s="21" t="s">
        <v>57</v>
      </c>
      <c r="AF47" s="21" t="s">
        <v>37</v>
      </c>
    </row>
    <row r="48" spans="1:32" s="21" customFormat="1" ht="12.95" customHeight="1" x14ac:dyDescent="0.2">
      <c r="A48" s="7" t="s">
        <v>58</v>
      </c>
      <c r="B48" s="10"/>
      <c r="C48" s="9">
        <v>45382.328000000001</v>
      </c>
      <c r="D48" s="9"/>
      <c r="E48" s="21">
        <f t="shared" si="2"/>
        <v>9977.0332567346613</v>
      </c>
      <c r="F48" s="21">
        <f t="shared" si="3"/>
        <v>9977</v>
      </c>
      <c r="G48" s="21">
        <f t="shared" si="12"/>
        <v>4.1383499999938067E-2</v>
      </c>
      <c r="I48" s="21">
        <f t="shared" si="13"/>
        <v>4.1383499999938067E-2</v>
      </c>
      <c r="O48" s="20">
        <f t="shared" si="10"/>
        <v>5.0568010201461733E-2</v>
      </c>
      <c r="P48" s="20">
        <f t="shared" ca="1" si="11"/>
        <v>5.4444141435792126E-3</v>
      </c>
      <c r="Q48" s="50">
        <f t="shared" si="5"/>
        <v>30363.828000000001</v>
      </c>
      <c r="R48" s="51"/>
      <c r="S48" s="21">
        <f t="shared" si="14"/>
        <v>-9.1845102015236657E-3</v>
      </c>
      <c r="T48" s="21">
        <f t="shared" si="15"/>
        <v>-1.2886947583889129E-2</v>
      </c>
      <c r="U48" s="21">
        <f t="shared" si="16"/>
        <v>1.3708042570337224E-5</v>
      </c>
      <c r="X48" s="21">
        <v>18400</v>
      </c>
      <c r="Y48" s="21">
        <f t="shared" si="1"/>
        <v>1.4077220263560163E-2</v>
      </c>
      <c r="AA48" s="21" t="s">
        <v>38</v>
      </c>
      <c r="AB48" s="21">
        <v>6</v>
      </c>
      <c r="AD48" s="21" t="s">
        <v>35</v>
      </c>
      <c r="AF48" s="21" t="s">
        <v>37</v>
      </c>
    </row>
    <row r="49" spans="1:32" s="21" customFormat="1" ht="12.95" customHeight="1" x14ac:dyDescent="0.2">
      <c r="A49" s="7" t="s">
        <v>59</v>
      </c>
      <c r="B49" s="10"/>
      <c r="C49" s="9">
        <v>45647.387999999999</v>
      </c>
      <c r="D49" s="9"/>
      <c r="E49" s="21">
        <f t="shared" si="2"/>
        <v>10190.041583474935</v>
      </c>
      <c r="F49" s="21">
        <f t="shared" si="3"/>
        <v>10190</v>
      </c>
      <c r="G49" s="21">
        <f t="shared" si="12"/>
        <v>5.1744999997026753E-2</v>
      </c>
      <c r="I49" s="21">
        <f t="shared" si="13"/>
        <v>5.1744999997026753E-2</v>
      </c>
      <c r="O49" s="20">
        <f t="shared" si="10"/>
        <v>5.3003350519546744E-2</v>
      </c>
      <c r="P49" s="20">
        <f t="shared" ca="1" si="11"/>
        <v>9.0544787901442603E-3</v>
      </c>
      <c r="Q49" s="50">
        <f t="shared" si="5"/>
        <v>30628.887999999999</v>
      </c>
      <c r="R49" s="51"/>
      <c r="S49" s="21">
        <f t="shared" si="14"/>
        <v>-1.2583505225199909E-3</v>
      </c>
      <c r="T49" s="21">
        <f t="shared" si="15"/>
        <v>-1.2725757378955234E-2</v>
      </c>
      <c r="U49" s="21">
        <f t="shared" si="16"/>
        <v>1.3150142001101803E-4</v>
      </c>
      <c r="X49" s="21">
        <v>18800</v>
      </c>
      <c r="Y49" s="21">
        <f t="shared" si="1"/>
        <v>1.829089315625184E-2</v>
      </c>
      <c r="AA49" s="21" t="s">
        <v>38</v>
      </c>
      <c r="AB49" s="21">
        <v>6</v>
      </c>
      <c r="AD49" s="21" t="s">
        <v>35</v>
      </c>
      <c r="AF49" s="21" t="s">
        <v>37</v>
      </c>
    </row>
    <row r="50" spans="1:32" s="21" customFormat="1" ht="12.95" customHeight="1" x14ac:dyDescent="0.2">
      <c r="A50" s="7" t="s">
        <v>60</v>
      </c>
      <c r="B50" s="10"/>
      <c r="C50" s="9">
        <v>45698.400000000001</v>
      </c>
      <c r="D50" s="9"/>
      <c r="E50" s="21">
        <f t="shared" si="2"/>
        <v>10231.036002714636</v>
      </c>
      <c r="F50" s="21">
        <f t="shared" si="3"/>
        <v>10231</v>
      </c>
      <c r="G50" s="21">
        <f t="shared" si="12"/>
        <v>4.4800499999837484E-2</v>
      </c>
      <c r="I50" s="21">
        <f t="shared" si="13"/>
        <v>4.4800499999837484E-2</v>
      </c>
      <c r="O50" s="20">
        <f t="shared" si="10"/>
        <v>5.3472124946971566E-2</v>
      </c>
      <c r="P50" s="20">
        <f t="shared" ca="1" si="11"/>
        <v>9.7493738629572391E-3</v>
      </c>
      <c r="Q50" s="50">
        <f t="shared" si="5"/>
        <v>30679.9</v>
      </c>
      <c r="R50" s="51"/>
      <c r="S50" s="21">
        <f t="shared" si="14"/>
        <v>-8.6716249471340823E-3</v>
      </c>
      <c r="T50" s="21">
        <f t="shared" si="15"/>
        <v>-1.2625189710853855E-2</v>
      </c>
      <c r="U50" s="21">
        <f t="shared" si="16"/>
        <v>1.5630674340926585E-5</v>
      </c>
      <c r="X50" s="21">
        <v>19200</v>
      </c>
      <c r="Y50" s="21">
        <f t="shared" si="1"/>
        <v>2.0702701660936851E-2</v>
      </c>
      <c r="AA50" s="21" t="s">
        <v>38</v>
      </c>
      <c r="AB50" s="21">
        <v>9</v>
      </c>
      <c r="AD50" s="21" t="s">
        <v>40</v>
      </c>
      <c r="AF50" s="21" t="s">
        <v>37</v>
      </c>
    </row>
    <row r="51" spans="1:32" s="21" customFormat="1" ht="12.95" customHeight="1" x14ac:dyDescent="0.2">
      <c r="A51" s="7" t="s">
        <v>61</v>
      </c>
      <c r="B51" s="10"/>
      <c r="C51" s="9">
        <v>45764.357000000004</v>
      </c>
      <c r="D51" s="9"/>
      <c r="E51" s="21">
        <f t="shared" si="2"/>
        <v>10284.040568499022</v>
      </c>
      <c r="F51" s="21">
        <f t="shared" si="3"/>
        <v>10284</v>
      </c>
      <c r="G51" s="21">
        <f t="shared" si="12"/>
        <v>5.0481999998737592E-2</v>
      </c>
      <c r="I51" s="21">
        <f t="shared" si="13"/>
        <v>5.0481999998737592E-2</v>
      </c>
      <c r="O51" s="20">
        <f t="shared" si="10"/>
        <v>5.4078101645837789E-2</v>
      </c>
      <c r="P51" s="20">
        <f t="shared" ca="1" si="11"/>
        <v>1.0647652859520379E-2</v>
      </c>
      <c r="Q51" s="50">
        <f t="shared" si="5"/>
        <v>30745.857000000004</v>
      </c>
      <c r="R51" s="51"/>
      <c r="S51" s="21">
        <f t="shared" si="14"/>
        <v>-3.5961016471001972E-3</v>
      </c>
      <c r="T51" s="21">
        <f t="shared" si="15"/>
        <v>-1.2462729785764876E-2</v>
      </c>
      <c r="U51" s="21">
        <f t="shared" si="16"/>
        <v>7.8617094549360254E-5</v>
      </c>
      <c r="X51" s="21">
        <v>19600</v>
      </c>
      <c r="Y51" s="21">
        <f t="shared" si="1"/>
        <v>2.1109267430377825E-2</v>
      </c>
      <c r="AA51" s="21" t="s">
        <v>38</v>
      </c>
      <c r="AB51" s="21">
        <v>8</v>
      </c>
      <c r="AD51" s="21" t="s">
        <v>40</v>
      </c>
      <c r="AF51" s="21" t="s">
        <v>37</v>
      </c>
    </row>
    <row r="52" spans="1:32" s="21" customFormat="1" ht="12.95" customHeight="1" x14ac:dyDescent="0.2">
      <c r="A52" s="7" t="s">
        <v>62</v>
      </c>
      <c r="B52" s="10"/>
      <c r="C52" s="9">
        <v>46065.491999999998</v>
      </c>
      <c r="D52" s="9"/>
      <c r="E52" s="21">
        <f t="shared" si="2"/>
        <v>10526.039596918745</v>
      </c>
      <c r="F52" s="21">
        <f t="shared" si="3"/>
        <v>10526</v>
      </c>
      <c r="G52" s="21">
        <f t="shared" si="12"/>
        <v>4.927299999690149E-2</v>
      </c>
      <c r="I52" s="21">
        <f t="shared" si="13"/>
        <v>4.927299999690149E-2</v>
      </c>
      <c r="O52" s="20">
        <f t="shared" si="10"/>
        <v>5.6845014119906209E-2</v>
      </c>
      <c r="P52" s="20">
        <f t="shared" ca="1" si="11"/>
        <v>1.4749228655148272E-2</v>
      </c>
      <c r="Q52" s="50">
        <f t="shared" si="5"/>
        <v>31046.991999999998</v>
      </c>
      <c r="R52" s="51"/>
      <c r="S52" s="21">
        <f t="shared" si="14"/>
        <v>-7.5720141230047194E-3</v>
      </c>
      <c r="T52" s="21">
        <f t="shared" si="15"/>
        <v>-1.127556316735091E-2</v>
      </c>
      <c r="U52" s="21">
        <f t="shared" si="16"/>
        <v>1.371627552387758E-5</v>
      </c>
      <c r="X52" s="21">
        <v>20000</v>
      </c>
      <c r="Y52" s="21">
        <f t="shared" si="1"/>
        <v>1.9643476601124275E-2</v>
      </c>
      <c r="AA52" s="21" t="s">
        <v>38</v>
      </c>
      <c r="AB52" s="21">
        <v>8</v>
      </c>
      <c r="AD52" s="21" t="s">
        <v>40</v>
      </c>
      <c r="AF52" s="21" t="s">
        <v>37</v>
      </c>
    </row>
    <row r="53" spans="1:32" s="21" customFormat="1" ht="12.95" customHeight="1" x14ac:dyDescent="0.2">
      <c r="A53" s="7" t="s">
        <v>63</v>
      </c>
      <c r="B53" s="10"/>
      <c r="C53" s="9">
        <v>46305.641000000003</v>
      </c>
      <c r="D53" s="9"/>
      <c r="E53" s="21">
        <f t="shared" si="2"/>
        <v>10719.02886975641</v>
      </c>
      <c r="F53" s="21">
        <f t="shared" si="3"/>
        <v>10719</v>
      </c>
      <c r="G53" s="21">
        <f t="shared" si="12"/>
        <v>3.592449999996461E-2</v>
      </c>
      <c r="I53" s="21">
        <f t="shared" si="13"/>
        <v>3.592449999996461E-2</v>
      </c>
      <c r="O53" s="20">
        <f t="shared" si="10"/>
        <v>5.9051683985588882E-2</v>
      </c>
      <c r="P53" s="20">
        <f t="shared" ca="1" si="11"/>
        <v>1.8020320095463088E-2</v>
      </c>
      <c r="Q53" s="50">
        <f t="shared" si="5"/>
        <v>31287.141000000003</v>
      </c>
      <c r="R53" s="51"/>
      <c r="S53" s="21">
        <f t="shared" si="14"/>
        <v>-2.3127183985624272E-2</v>
      </c>
      <c r="T53" s="21">
        <f t="shared" si="15"/>
        <v>-9.8496118964471104E-3</v>
      </c>
      <c r="U53" s="21">
        <f t="shared" si="16"/>
        <v>1.7629392058329639E-4</v>
      </c>
      <c r="X53" s="21">
        <v>20400</v>
      </c>
      <c r="Y53" s="21">
        <f t="shared" si="1"/>
        <v>1.6752985409136115E-2</v>
      </c>
      <c r="AA53" s="21" t="s">
        <v>38</v>
      </c>
      <c r="AB53" s="21">
        <v>5</v>
      </c>
      <c r="AD53" s="21" t="s">
        <v>35</v>
      </c>
      <c r="AF53" s="21" t="s">
        <v>37</v>
      </c>
    </row>
    <row r="54" spans="1:32" s="21" customFormat="1" ht="12.95" customHeight="1" x14ac:dyDescent="0.2">
      <c r="A54" s="7" t="s">
        <v>63</v>
      </c>
      <c r="B54" s="10"/>
      <c r="C54" s="9">
        <v>46350.451000000001</v>
      </c>
      <c r="D54" s="9"/>
      <c r="E54" s="21">
        <f t="shared" si="2"/>
        <v>10755.0392188141</v>
      </c>
      <c r="F54" s="21">
        <f t="shared" si="3"/>
        <v>10755</v>
      </c>
      <c r="G54" s="21">
        <f t="shared" si="12"/>
        <v>4.8802499994053505E-2</v>
      </c>
      <c r="I54" s="21">
        <f t="shared" si="13"/>
        <v>4.8802499994053505E-2</v>
      </c>
      <c r="O54" s="20">
        <f t="shared" si="10"/>
        <v>5.946329079991311E-2</v>
      </c>
      <c r="P54" s="20">
        <f t="shared" ca="1" si="11"/>
        <v>1.8630471866713516E-2</v>
      </c>
      <c r="Q54" s="50">
        <f t="shared" si="5"/>
        <v>31331.951000000001</v>
      </c>
      <c r="R54" s="51"/>
      <c r="S54" s="21">
        <f t="shared" si="14"/>
        <v>-1.0660790805859605E-2</v>
      </c>
      <c r="T54" s="21">
        <f t="shared" si="15"/>
        <v>-9.5417623570224954E-3</v>
      </c>
      <c r="U54" s="21">
        <f t="shared" si="16"/>
        <v>1.2522246693067867E-6</v>
      </c>
      <c r="AA54" s="21" t="s">
        <v>38</v>
      </c>
      <c r="AB54" s="21">
        <v>11</v>
      </c>
      <c r="AD54" s="21" t="s">
        <v>40</v>
      </c>
      <c r="AF54" s="21" t="s">
        <v>37</v>
      </c>
    </row>
    <row r="55" spans="1:32" s="21" customFormat="1" ht="12.95" customHeight="1" x14ac:dyDescent="0.2">
      <c r="A55" s="7" t="s">
        <v>64</v>
      </c>
      <c r="B55" s="10"/>
      <c r="C55" s="9">
        <v>46717.55</v>
      </c>
      <c r="D55" s="9"/>
      <c r="E55" s="21">
        <f t="shared" si="2"/>
        <v>11050.04843837959</v>
      </c>
      <c r="F55" s="21">
        <f t="shared" si="3"/>
        <v>11050</v>
      </c>
      <c r="G55" s="21">
        <f t="shared" si="12"/>
        <v>6.0274999996181577E-2</v>
      </c>
      <c r="I55" s="21">
        <f t="shared" si="13"/>
        <v>6.0274999996181577E-2</v>
      </c>
      <c r="O55" s="20">
        <f t="shared" si="10"/>
        <v>6.2836179972847753E-2</v>
      </c>
      <c r="P55" s="20">
        <f t="shared" ca="1" si="11"/>
        <v>2.3630326658904549E-2</v>
      </c>
      <c r="Q55" s="50">
        <f t="shared" si="5"/>
        <v>31699.050000000003</v>
      </c>
      <c r="R55" s="51"/>
      <c r="S55" s="21">
        <f t="shared" si="14"/>
        <v>-2.5611799766661753E-3</v>
      </c>
      <c r="T55" s="21">
        <f t="shared" si="15"/>
        <v>-6.6076440294892385E-3</v>
      </c>
      <c r="U55" s="21">
        <f t="shared" si="16"/>
        <v>1.6373871330789249E-5</v>
      </c>
      <c r="AA55" s="21" t="s">
        <v>38</v>
      </c>
      <c r="AF55" s="21" t="s">
        <v>45</v>
      </c>
    </row>
    <row r="56" spans="1:32" s="21" customFormat="1" ht="12.95" customHeight="1" x14ac:dyDescent="0.2">
      <c r="A56" s="7" t="s">
        <v>64</v>
      </c>
      <c r="B56" s="10"/>
      <c r="C56" s="9">
        <v>46717.550999999999</v>
      </c>
      <c r="D56" s="9"/>
      <c r="E56" s="21">
        <f t="shared" si="2"/>
        <v>11050.049242002642</v>
      </c>
      <c r="F56" s="21">
        <f t="shared" si="3"/>
        <v>11050</v>
      </c>
      <c r="G56" s="21">
        <f t="shared" si="12"/>
        <v>6.1274999992747325E-2</v>
      </c>
      <c r="I56" s="21">
        <f t="shared" si="13"/>
        <v>6.1274999992747325E-2</v>
      </c>
      <c r="O56" s="20">
        <f t="shared" si="10"/>
        <v>6.2836179972847753E-2</v>
      </c>
      <c r="P56" s="20">
        <f t="shared" ca="1" si="11"/>
        <v>2.3630326658904549E-2</v>
      </c>
      <c r="Q56" s="50">
        <f t="shared" si="5"/>
        <v>31699.050999999999</v>
      </c>
      <c r="R56" s="51"/>
      <c r="S56" s="21">
        <f t="shared" si="14"/>
        <v>-1.5611799801004272E-3</v>
      </c>
      <c r="T56" s="21">
        <f t="shared" si="15"/>
        <v>-6.6076440294892385E-3</v>
      </c>
      <c r="U56" s="21">
        <f t="shared" si="16"/>
        <v>2.5466799401773719E-5</v>
      </c>
      <c r="AA56" s="21" t="s">
        <v>38</v>
      </c>
      <c r="AF56" s="21" t="s">
        <v>45</v>
      </c>
    </row>
    <row r="57" spans="1:32" s="21" customFormat="1" ht="12.95" customHeight="1" x14ac:dyDescent="0.2">
      <c r="A57" s="7" t="s">
        <v>64</v>
      </c>
      <c r="B57" s="10"/>
      <c r="C57" s="9">
        <v>46717.555</v>
      </c>
      <c r="D57" s="9"/>
      <c r="E57" s="21">
        <f t="shared" si="2"/>
        <v>11050.052456494859</v>
      </c>
      <c r="F57" s="21">
        <f t="shared" si="3"/>
        <v>11050</v>
      </c>
      <c r="G57" s="21">
        <f t="shared" si="12"/>
        <v>6.5274999993562233E-2</v>
      </c>
      <c r="I57" s="21">
        <f t="shared" si="13"/>
        <v>6.5274999993562233E-2</v>
      </c>
      <c r="O57" s="20">
        <f t="shared" si="10"/>
        <v>6.2836179972847753E-2</v>
      </c>
      <c r="P57" s="20">
        <f t="shared" ca="1" si="11"/>
        <v>2.3630326658904549E-2</v>
      </c>
      <c r="Q57" s="50">
        <f t="shared" si="5"/>
        <v>31699.055</v>
      </c>
      <c r="R57" s="51"/>
      <c r="S57" s="21">
        <f t="shared" si="14"/>
        <v>2.43882002071448E-3</v>
      </c>
      <c r="T57" s="21">
        <f t="shared" si="15"/>
        <v>-6.6076440294892385E-3</v>
      </c>
      <c r="U57" s="21">
        <f t="shared" si="16"/>
        <v>8.183851181162826E-5</v>
      </c>
      <c r="AA57" s="21" t="s">
        <v>38</v>
      </c>
      <c r="AF57" s="21" t="s">
        <v>45</v>
      </c>
    </row>
    <row r="58" spans="1:32" s="21" customFormat="1" ht="12.95" customHeight="1" x14ac:dyDescent="0.2">
      <c r="A58" s="7" t="s">
        <v>65</v>
      </c>
      <c r="B58" s="10"/>
      <c r="C58" s="9">
        <v>46742.444000000003</v>
      </c>
      <c r="D58" s="9"/>
      <c r="E58" s="21">
        <f t="shared" si="2"/>
        <v>11070.053830690284</v>
      </c>
      <c r="F58" s="21">
        <f t="shared" si="3"/>
        <v>11070</v>
      </c>
      <c r="G58" s="21">
        <f t="shared" si="12"/>
        <v>6.6984999997657724E-2</v>
      </c>
      <c r="I58" s="21">
        <f t="shared" si="13"/>
        <v>6.6984999997657724E-2</v>
      </c>
      <c r="O58" s="20">
        <f t="shared" si="10"/>
        <v>6.3064850425250105E-2</v>
      </c>
      <c r="P58" s="20">
        <f t="shared" ca="1" si="11"/>
        <v>2.3969299865154781E-2</v>
      </c>
      <c r="Q58" s="50">
        <f t="shared" si="5"/>
        <v>31723.944000000003</v>
      </c>
      <c r="R58" s="51"/>
      <c r="S58" s="21">
        <f t="shared" si="14"/>
        <v>3.9201495724076191E-3</v>
      </c>
      <c r="T58" s="21">
        <f t="shared" si="15"/>
        <v>-6.386241437180965E-3</v>
      </c>
      <c r="U58" s="21">
        <f t="shared" si="16"/>
        <v>1.0622169564252842E-4</v>
      </c>
      <c r="AA58" s="21" t="s">
        <v>38</v>
      </c>
      <c r="AB58" s="21">
        <v>7</v>
      </c>
      <c r="AD58" s="21" t="s">
        <v>35</v>
      </c>
      <c r="AF58" s="21" t="s">
        <v>37</v>
      </c>
    </row>
    <row r="59" spans="1:32" s="21" customFormat="1" ht="12.95" customHeight="1" x14ac:dyDescent="0.2">
      <c r="A59" s="7" t="s">
        <v>64</v>
      </c>
      <c r="B59" s="10"/>
      <c r="C59" s="9">
        <v>46768.565999999999</v>
      </c>
      <c r="D59" s="9"/>
      <c r="E59" s="21">
        <f t="shared" si="2"/>
        <v>11091.046072111503</v>
      </c>
      <c r="F59" s="21">
        <f t="shared" si="3"/>
        <v>11091</v>
      </c>
      <c r="G59" s="21">
        <f t="shared" si="12"/>
        <v>5.7330499992531259E-2</v>
      </c>
      <c r="I59" s="21">
        <f t="shared" si="13"/>
        <v>5.7330499992531259E-2</v>
      </c>
      <c r="O59" s="20">
        <f t="shared" si="10"/>
        <v>6.3304954400272576E-2</v>
      </c>
      <c r="P59" s="20">
        <f t="shared" ca="1" si="11"/>
        <v>2.4325221731717528E-2</v>
      </c>
      <c r="Q59" s="50">
        <f t="shared" si="5"/>
        <v>31750.065999999999</v>
      </c>
      <c r="R59" s="51"/>
      <c r="S59" s="21">
        <f t="shared" si="14"/>
        <v>-5.974454407741317E-3</v>
      </c>
      <c r="T59" s="21">
        <f t="shared" si="15"/>
        <v>-6.151260552691433E-3</v>
      </c>
      <c r="U59" s="21">
        <f t="shared" si="16"/>
        <v>3.1260412892121427E-8</v>
      </c>
      <c r="AA59" s="21" t="s">
        <v>38</v>
      </c>
      <c r="AF59" s="21" t="s">
        <v>45</v>
      </c>
    </row>
    <row r="60" spans="1:32" s="21" customFormat="1" ht="12.95" customHeight="1" x14ac:dyDescent="0.2">
      <c r="A60" s="7" t="s">
        <v>66</v>
      </c>
      <c r="B60" s="10"/>
      <c r="C60" s="9">
        <v>47038.595999999998</v>
      </c>
      <c r="D60" s="9"/>
      <c r="E60" s="21">
        <f t="shared" si="2"/>
        <v>11308.04840543104</v>
      </c>
      <c r="F60" s="21">
        <f t="shared" si="3"/>
        <v>11308</v>
      </c>
      <c r="G60" s="21">
        <f t="shared" si="12"/>
        <v>6.0233999996853527E-2</v>
      </c>
      <c r="I60" s="21">
        <f t="shared" si="13"/>
        <v>6.0233999996853527E-2</v>
      </c>
      <c r="O60" s="20">
        <f t="shared" si="10"/>
        <v>6.5786028808838062E-2</v>
      </c>
      <c r="P60" s="20">
        <f t="shared" ca="1" si="11"/>
        <v>2.8003081019532611E-2</v>
      </c>
      <c r="Q60" s="50">
        <f t="shared" si="5"/>
        <v>32020.095999999998</v>
      </c>
      <c r="R60" s="51"/>
      <c r="S60" s="21">
        <f t="shared" si="14"/>
        <v>-5.5520288119845357E-3</v>
      </c>
      <c r="T60" s="21">
        <f t="shared" si="15"/>
        <v>-3.6003966158224543E-3</v>
      </c>
      <c r="U60" s="21">
        <f t="shared" si="16"/>
        <v>3.8088682290964291E-6</v>
      </c>
      <c r="AA60" s="21" t="s">
        <v>38</v>
      </c>
      <c r="AB60" s="21">
        <v>8</v>
      </c>
      <c r="AD60" s="21" t="s">
        <v>35</v>
      </c>
      <c r="AF60" s="21" t="s">
        <v>37</v>
      </c>
    </row>
    <row r="61" spans="1:32" s="21" customFormat="1" ht="12.95" customHeight="1" x14ac:dyDescent="0.2">
      <c r="A61" s="7" t="s">
        <v>67</v>
      </c>
      <c r="B61" s="10"/>
      <c r="C61" s="9">
        <v>47149.35</v>
      </c>
      <c r="D61" s="9"/>
      <c r="E61" s="21">
        <f t="shared" si="2"/>
        <v>11397.05287317341</v>
      </c>
      <c r="F61" s="21">
        <f t="shared" si="3"/>
        <v>11397</v>
      </c>
      <c r="G61" s="21">
        <f t="shared" si="12"/>
        <v>6.5793499998108018E-2</v>
      </c>
      <c r="I61" s="21">
        <f t="shared" si="13"/>
        <v>6.5793499998108018E-2</v>
      </c>
      <c r="O61" s="20">
        <f t="shared" si="10"/>
        <v>6.6803612322028513E-2</v>
      </c>
      <c r="P61" s="20">
        <f t="shared" ca="1" si="11"/>
        <v>2.9511511787346179E-2</v>
      </c>
      <c r="Q61" s="50">
        <f t="shared" si="5"/>
        <v>32130.85</v>
      </c>
      <c r="R61" s="51"/>
      <c r="S61" s="21">
        <f t="shared" si="14"/>
        <v>-1.0101123239204951E-3</v>
      </c>
      <c r="T61" s="21">
        <f t="shared" si="15"/>
        <v>-2.5085212603035483E-3</v>
      </c>
      <c r="U61" s="21">
        <f t="shared" si="16"/>
        <v>2.2452293406325928E-6</v>
      </c>
      <c r="AA61" s="21" t="s">
        <v>38</v>
      </c>
      <c r="AB61" s="21">
        <v>7</v>
      </c>
      <c r="AD61" s="21" t="s">
        <v>35</v>
      </c>
      <c r="AF61" s="21" t="s">
        <v>37</v>
      </c>
    </row>
    <row r="62" spans="1:32" s="21" customFormat="1" ht="12.95" customHeight="1" x14ac:dyDescent="0.2">
      <c r="A62" s="7" t="s">
        <v>68</v>
      </c>
      <c r="B62" s="10"/>
      <c r="C62" s="9">
        <v>47170.493999999999</v>
      </c>
      <c r="D62" s="9"/>
      <c r="E62" s="21">
        <f t="shared" si="2"/>
        <v>11414.04467903094</v>
      </c>
      <c r="F62" s="21">
        <f t="shared" si="3"/>
        <v>11414</v>
      </c>
      <c r="G62" s="21">
        <f t="shared" si="12"/>
        <v>5.5596999991394114E-2</v>
      </c>
      <c r="I62" s="21">
        <f t="shared" si="13"/>
        <v>5.5596999991394114E-2</v>
      </c>
      <c r="O62" s="20">
        <f t="shared" si="10"/>
        <v>6.6997982206570508E-2</v>
      </c>
      <c r="P62" s="20">
        <f t="shared" ca="1" si="11"/>
        <v>2.9799639012658891E-2</v>
      </c>
      <c r="Q62" s="50">
        <f t="shared" si="5"/>
        <v>32151.993999999999</v>
      </c>
      <c r="R62" s="51"/>
      <c r="S62" s="21">
        <f t="shared" si="14"/>
        <v>-1.1400982215176395E-2</v>
      </c>
      <c r="T62" s="21">
        <f t="shared" si="15"/>
        <v>-2.2982097965322489E-3</v>
      </c>
      <c r="U62" s="21">
        <f t="shared" si="16"/>
        <v>8.2860465705628591E-5</v>
      </c>
      <c r="AA62" s="21" t="s">
        <v>38</v>
      </c>
      <c r="AB62" s="21">
        <v>5</v>
      </c>
      <c r="AD62" s="21" t="s">
        <v>40</v>
      </c>
      <c r="AF62" s="21" t="s">
        <v>37</v>
      </c>
    </row>
    <row r="63" spans="1:32" s="21" customFormat="1" ht="12.95" customHeight="1" x14ac:dyDescent="0.2">
      <c r="A63" s="7" t="s">
        <v>68</v>
      </c>
      <c r="B63" s="10"/>
      <c r="C63" s="9">
        <v>47195.39</v>
      </c>
      <c r="D63" s="9"/>
      <c r="E63" s="21">
        <f t="shared" si="2"/>
        <v>11434.051678587743</v>
      </c>
      <c r="F63" s="21">
        <f t="shared" si="3"/>
        <v>11434</v>
      </c>
      <c r="G63" s="21">
        <f t="shared" si="12"/>
        <v>6.4306999993277714E-2</v>
      </c>
      <c r="I63" s="21">
        <f t="shared" si="13"/>
        <v>6.4306999993277714E-2</v>
      </c>
      <c r="O63" s="20">
        <f t="shared" si="10"/>
        <v>6.722665265897286E-2</v>
      </c>
      <c r="P63" s="20">
        <f t="shared" ca="1" si="11"/>
        <v>3.0138612218909122E-2</v>
      </c>
      <c r="Q63" s="50">
        <f t="shared" si="5"/>
        <v>32176.89</v>
      </c>
      <c r="R63" s="51"/>
      <c r="S63" s="21">
        <f t="shared" si="14"/>
        <v>-2.9196526656951466E-3</v>
      </c>
      <c r="T63" s="21">
        <f t="shared" si="15"/>
        <v>-2.0502718744549358E-3</v>
      </c>
      <c r="U63" s="21">
        <f t="shared" si="16"/>
        <v>7.5582296017745509E-7</v>
      </c>
      <c r="AA63" s="21" t="s">
        <v>38</v>
      </c>
      <c r="AB63" s="21">
        <v>5</v>
      </c>
      <c r="AD63" s="21" t="s">
        <v>35</v>
      </c>
      <c r="AF63" s="21" t="s">
        <v>37</v>
      </c>
    </row>
    <row r="64" spans="1:32" s="21" customFormat="1" ht="12.95" customHeight="1" x14ac:dyDescent="0.2">
      <c r="A64" s="7" t="s">
        <v>68</v>
      </c>
      <c r="B64" s="10"/>
      <c r="C64" s="9">
        <v>47205.343000000001</v>
      </c>
      <c r="D64" s="9"/>
      <c r="E64" s="21">
        <f t="shared" si="2"/>
        <v>11442.050138845971</v>
      </c>
      <c r="F64" s="21">
        <f t="shared" si="3"/>
        <v>11442</v>
      </c>
      <c r="G64" s="21">
        <f t="shared" si="12"/>
        <v>6.2390999999479391E-2</v>
      </c>
      <c r="I64" s="21">
        <f t="shared" si="13"/>
        <v>6.2390999999479391E-2</v>
      </c>
      <c r="O64" s="20">
        <f t="shared" si="10"/>
        <v>6.7318120839933784E-2</v>
      </c>
      <c r="P64" s="20">
        <f t="shared" ca="1" si="11"/>
        <v>3.027420150140922E-2</v>
      </c>
      <c r="Q64" s="50">
        <f t="shared" si="5"/>
        <v>32186.843000000001</v>
      </c>
      <c r="R64" s="51"/>
      <c r="S64" s="21">
        <f t="shared" si="14"/>
        <v>-4.9271208404543937E-3</v>
      </c>
      <c r="T64" s="21">
        <f t="shared" si="15"/>
        <v>-1.9509638966028998E-3</v>
      </c>
      <c r="U64" s="21">
        <f t="shared" si="16"/>
        <v>8.8575101544354652E-6</v>
      </c>
      <c r="AA64" s="21" t="s">
        <v>38</v>
      </c>
      <c r="AB64" s="21">
        <v>7</v>
      </c>
      <c r="AD64" s="21" t="s">
        <v>40</v>
      </c>
      <c r="AF64" s="21" t="s">
        <v>37</v>
      </c>
    </row>
    <row r="65" spans="1:32" s="21" customFormat="1" ht="12.95" customHeight="1" x14ac:dyDescent="0.2">
      <c r="A65" s="7" t="s">
        <v>69</v>
      </c>
      <c r="B65" s="10"/>
      <c r="C65" s="9">
        <v>47480.366000000002</v>
      </c>
      <c r="D65" s="9"/>
      <c r="E65" s="21">
        <f t="shared" si="2"/>
        <v>11663.064962075017</v>
      </c>
      <c r="F65" s="21">
        <f t="shared" si="3"/>
        <v>11663</v>
      </c>
      <c r="G65" s="21">
        <f t="shared" si="12"/>
        <v>8.0836499997531064E-2</v>
      </c>
      <c r="I65" s="21">
        <f t="shared" si="13"/>
        <v>8.0836499997531064E-2</v>
      </c>
      <c r="O65" s="20">
        <f t="shared" si="10"/>
        <v>6.9844929338979747E-2</v>
      </c>
      <c r="P65" s="20">
        <f t="shared" ca="1" si="11"/>
        <v>3.4019855430474366E-2</v>
      </c>
      <c r="Q65" s="50">
        <f t="shared" si="5"/>
        <v>32461.866000000002</v>
      </c>
      <c r="R65" s="51"/>
      <c r="S65" s="21">
        <f t="shared" si="14"/>
        <v>1.0991570658551317E-2</v>
      </c>
      <c r="T65" s="21">
        <f t="shared" si="15"/>
        <v>7.9442164645612909E-4</v>
      </c>
      <c r="U65" s="21">
        <f t="shared" si="16"/>
        <v>1.0398184797487388E-4</v>
      </c>
      <c r="AA65" s="21" t="s">
        <v>38</v>
      </c>
      <c r="AB65" s="21">
        <v>6</v>
      </c>
      <c r="AD65" s="21" t="s">
        <v>35</v>
      </c>
      <c r="AF65" s="21" t="s">
        <v>37</v>
      </c>
    </row>
    <row r="66" spans="1:32" s="21" customFormat="1" ht="12.95" customHeight="1" x14ac:dyDescent="0.2">
      <c r="A66" s="7" t="s">
        <v>70</v>
      </c>
      <c r="B66" s="10"/>
      <c r="C66" s="9">
        <v>47516.447</v>
      </c>
      <c r="D66" s="9"/>
      <c r="E66" s="21">
        <f t="shared" si="2"/>
        <v>11692.060485492793</v>
      </c>
      <c r="F66" s="21">
        <f t="shared" si="3"/>
        <v>11692</v>
      </c>
      <c r="G66" s="21">
        <f t="shared" si="12"/>
        <v>7.5265999999828637E-2</v>
      </c>
      <c r="I66" s="21">
        <f t="shared" si="13"/>
        <v>7.5265999999828637E-2</v>
      </c>
      <c r="O66" s="20">
        <f t="shared" si="10"/>
        <v>7.0176501494963142E-2</v>
      </c>
      <c r="P66" s="20">
        <f t="shared" ca="1" si="11"/>
        <v>3.4511366579537212E-2</v>
      </c>
      <c r="Q66" s="50">
        <f t="shared" si="5"/>
        <v>32497.947</v>
      </c>
      <c r="R66" s="51"/>
      <c r="S66" s="21">
        <f t="shared" si="14"/>
        <v>5.0894985048654945E-3</v>
      </c>
      <c r="T66" s="21">
        <f t="shared" si="15"/>
        <v>1.1508193380100973E-3</v>
      </c>
      <c r="U66" s="21">
        <f t="shared" si="16"/>
        <v>1.5513193579420724E-5</v>
      </c>
      <c r="AA66" s="21" t="s">
        <v>38</v>
      </c>
      <c r="AF66" s="21" t="s">
        <v>45</v>
      </c>
    </row>
    <row r="67" spans="1:32" s="21" customFormat="1" ht="12.95" customHeight="1" x14ac:dyDescent="0.2">
      <c r="A67" s="7" t="s">
        <v>71</v>
      </c>
      <c r="B67" s="10"/>
      <c r="C67" s="9">
        <v>47562.483999999997</v>
      </c>
      <c r="D67" s="9"/>
      <c r="E67" s="21">
        <f t="shared" si="2"/>
        <v>11729.056880037957</v>
      </c>
      <c r="F67" s="21">
        <f t="shared" si="3"/>
        <v>11729</v>
      </c>
      <c r="G67" s="21">
        <f t="shared" si="12"/>
        <v>7.0779499990749173E-2</v>
      </c>
      <c r="I67" s="21">
        <f t="shared" si="13"/>
        <v>7.0779499990749173E-2</v>
      </c>
      <c r="O67" s="20">
        <f t="shared" si="10"/>
        <v>7.0599541831907489E-2</v>
      </c>
      <c r="P67" s="20">
        <f t="shared" ca="1" si="11"/>
        <v>3.5138467011100155E-2</v>
      </c>
      <c r="Q67" s="50">
        <f t="shared" si="5"/>
        <v>32543.983999999997</v>
      </c>
      <c r="R67" s="51"/>
      <c r="S67" s="21">
        <f t="shared" si="14"/>
        <v>1.7995815884168376E-4</v>
      </c>
      <c r="T67" s="21">
        <f t="shared" si="15"/>
        <v>1.6026948061863919E-3</v>
      </c>
      <c r="U67" s="21">
        <f t="shared" si="16"/>
        <v>2.0241795676976605E-6</v>
      </c>
      <c r="AA67" s="21" t="s">
        <v>38</v>
      </c>
      <c r="AB67" s="21">
        <v>6</v>
      </c>
      <c r="AD67" s="21" t="s">
        <v>35</v>
      </c>
      <c r="AF67" s="21" t="s">
        <v>37</v>
      </c>
    </row>
    <row r="68" spans="1:32" s="21" customFormat="1" ht="12.95" customHeight="1" x14ac:dyDescent="0.2">
      <c r="A68" s="7" t="s">
        <v>72</v>
      </c>
      <c r="B68" s="10"/>
      <c r="C68" s="9">
        <v>47857.402000000002</v>
      </c>
      <c r="D68" s="9"/>
      <c r="E68" s="21">
        <f t="shared" si="2"/>
        <v>11966.059783929868</v>
      </c>
      <c r="F68" s="21">
        <f t="shared" si="3"/>
        <v>11966</v>
      </c>
      <c r="G68" s="21">
        <f t="shared" si="12"/>
        <v>7.4393000002601184E-2</v>
      </c>
      <c r="I68" s="21">
        <f t="shared" si="13"/>
        <v>7.4393000002601184E-2</v>
      </c>
      <c r="O68" s="20">
        <f t="shared" si="10"/>
        <v>7.3309286692875328E-2</v>
      </c>
      <c r="P68" s="20">
        <f t="shared" ca="1" si="11"/>
        <v>3.915529950516547E-2</v>
      </c>
      <c r="Q68" s="50">
        <f t="shared" si="5"/>
        <v>32838.902000000002</v>
      </c>
      <c r="R68" s="51"/>
      <c r="S68" s="21">
        <f t="shared" si="14"/>
        <v>1.0837133097258561E-3</v>
      </c>
      <c r="T68" s="21">
        <f t="shared" si="15"/>
        <v>4.3796642037640717E-3</v>
      </c>
      <c r="U68" s="21">
        <f t="shared" si="16"/>
        <v>1.0863292295911312E-5</v>
      </c>
      <c r="AA68" s="21" t="s">
        <v>38</v>
      </c>
      <c r="AB68" s="21">
        <v>5</v>
      </c>
      <c r="AD68" s="21" t="s">
        <v>35</v>
      </c>
      <c r="AF68" s="21" t="s">
        <v>37</v>
      </c>
    </row>
    <row r="69" spans="1:32" s="21" customFormat="1" ht="12.95" customHeight="1" x14ac:dyDescent="0.2">
      <c r="A69" s="7" t="s">
        <v>73</v>
      </c>
      <c r="B69" s="10"/>
      <c r="C69" s="9">
        <v>47913.406999999999</v>
      </c>
      <c r="D69" s="9"/>
      <c r="E69" s="21">
        <f t="shared" si="2"/>
        <v>12011.066693079074</v>
      </c>
      <c r="F69" s="21">
        <f t="shared" si="3"/>
        <v>12011</v>
      </c>
      <c r="G69" s="21">
        <f t="shared" si="12"/>
        <v>8.2990499991865363E-2</v>
      </c>
      <c r="I69" s="21">
        <f t="shared" si="13"/>
        <v>8.2990499991865363E-2</v>
      </c>
      <c r="O69" s="20">
        <f t="shared" si="10"/>
        <v>7.3823795210780627E-2</v>
      </c>
      <c r="P69" s="20">
        <f t="shared" ca="1" si="11"/>
        <v>3.9917989219228511E-2</v>
      </c>
      <c r="Q69" s="50">
        <f t="shared" si="5"/>
        <v>32894.906999999999</v>
      </c>
      <c r="R69" s="51"/>
      <c r="S69" s="21">
        <f t="shared" si="14"/>
        <v>9.1667047810847363E-3</v>
      </c>
      <c r="T69" s="21">
        <f t="shared" si="15"/>
        <v>4.8755999817892415E-3</v>
      </c>
      <c r="U69" s="21">
        <f t="shared" si="16"/>
        <v>1.841358039853683E-5</v>
      </c>
      <c r="AA69" s="21" t="s">
        <v>38</v>
      </c>
      <c r="AB69" s="21">
        <v>9</v>
      </c>
      <c r="AD69" s="21" t="s">
        <v>40</v>
      </c>
      <c r="AF69" s="21" t="s">
        <v>37</v>
      </c>
    </row>
    <row r="70" spans="1:32" s="21" customFormat="1" ht="12.95" customHeight="1" x14ac:dyDescent="0.2">
      <c r="A70" s="7" t="s">
        <v>73</v>
      </c>
      <c r="B70" s="10"/>
      <c r="C70" s="9">
        <v>47969.392999999996</v>
      </c>
      <c r="D70" s="9"/>
      <c r="E70" s="21">
        <f t="shared" si="2"/>
        <v>12056.05833339025</v>
      </c>
      <c r="F70" s="21">
        <f t="shared" si="3"/>
        <v>12056</v>
      </c>
      <c r="G70" s="21">
        <f t="shared" si="12"/>
        <v>7.2587999995448627E-2</v>
      </c>
      <c r="I70" s="21">
        <f t="shared" si="13"/>
        <v>7.2587999995448627E-2</v>
      </c>
      <c r="O70" s="20">
        <f t="shared" si="10"/>
        <v>7.4338303728685898E-2</v>
      </c>
      <c r="P70" s="20">
        <f t="shared" ca="1" si="11"/>
        <v>4.0680678933291553E-2</v>
      </c>
      <c r="Q70" s="50">
        <f t="shared" si="5"/>
        <v>32950.892999999996</v>
      </c>
      <c r="R70" s="51"/>
      <c r="S70" s="21">
        <f t="shared" si="14"/>
        <v>-1.7503037332372712E-3</v>
      </c>
      <c r="T70" s="21">
        <f t="shared" si="15"/>
        <v>5.358901412397009E-3</v>
      </c>
      <c r="U70" s="21">
        <f t="shared" si="16"/>
        <v>5.0540797802712925E-5</v>
      </c>
      <c r="AA70" s="21" t="s">
        <v>38</v>
      </c>
      <c r="AB70" s="21">
        <v>8</v>
      </c>
      <c r="AD70" s="21" t="s">
        <v>40</v>
      </c>
      <c r="AF70" s="21" t="s">
        <v>37</v>
      </c>
    </row>
    <row r="71" spans="1:32" s="21" customFormat="1" ht="12.95" customHeight="1" x14ac:dyDescent="0.2">
      <c r="A71" s="7" t="s">
        <v>74</v>
      </c>
      <c r="B71" s="10"/>
      <c r="C71" s="9">
        <v>47974.379000000001</v>
      </c>
      <c r="D71" s="9"/>
      <c r="E71" s="21">
        <f t="shared" si="2"/>
        <v>12060.065197938384</v>
      </c>
      <c r="F71" s="21">
        <f t="shared" si="3"/>
        <v>12060</v>
      </c>
      <c r="G71" s="21">
        <f t="shared" si="12"/>
        <v>8.112999999866588E-2</v>
      </c>
      <c r="I71" s="21">
        <f t="shared" si="13"/>
        <v>8.112999999866588E-2</v>
      </c>
      <c r="O71" s="20">
        <f t="shared" si="10"/>
        <v>7.4384037819166374E-2</v>
      </c>
      <c r="P71" s="20">
        <f t="shared" ca="1" si="11"/>
        <v>4.0748473574541616E-2</v>
      </c>
      <c r="Q71" s="50">
        <f t="shared" si="5"/>
        <v>32955.879000000001</v>
      </c>
      <c r="R71" s="51"/>
      <c r="S71" s="21">
        <f t="shared" si="14"/>
        <v>6.7459621794995067E-3</v>
      </c>
      <c r="T71" s="21">
        <f t="shared" si="15"/>
        <v>5.4012150686148083E-3</v>
      </c>
      <c r="U71" s="21">
        <f t="shared" si="16"/>
        <v>1.8083447922327434E-6</v>
      </c>
      <c r="AA71" s="21" t="s">
        <v>38</v>
      </c>
      <c r="AB71" s="21">
        <v>6</v>
      </c>
      <c r="AD71" s="21" t="s">
        <v>35</v>
      </c>
      <c r="AF71" s="21" t="s">
        <v>37</v>
      </c>
    </row>
    <row r="72" spans="1:32" s="21" customFormat="1" ht="12.95" customHeight="1" x14ac:dyDescent="0.2">
      <c r="A72" s="7" t="s">
        <v>75</v>
      </c>
      <c r="B72" s="10"/>
      <c r="C72" s="9">
        <v>48178.451000000001</v>
      </c>
      <c r="D72" s="9"/>
      <c r="E72" s="21">
        <f t="shared" si="2"/>
        <v>12224.062161850485</v>
      </c>
      <c r="F72" s="21">
        <f t="shared" si="3"/>
        <v>12224</v>
      </c>
      <c r="G72" s="21">
        <f t="shared" si="12"/>
        <v>7.7351999992970377E-2</v>
      </c>
      <c r="I72" s="21">
        <f t="shared" si="13"/>
        <v>7.7351999992970377E-2</v>
      </c>
      <c r="O72" s="20">
        <f t="shared" si="10"/>
        <v>7.6259135528865638E-2</v>
      </c>
      <c r="P72" s="20">
        <f t="shared" ca="1" si="11"/>
        <v>4.3528053865793559E-2</v>
      </c>
      <c r="Q72" s="50">
        <f t="shared" si="5"/>
        <v>33159.951000000001</v>
      </c>
      <c r="R72" s="51"/>
      <c r="S72" s="21">
        <f t="shared" si="14"/>
        <v>1.0928644641047397E-3</v>
      </c>
      <c r="T72" s="21">
        <f t="shared" si="15"/>
        <v>7.0345125196899401E-3</v>
      </c>
      <c r="U72" s="21">
        <f t="shared" si="16"/>
        <v>3.5303181616439394E-5</v>
      </c>
      <c r="AA72" s="21" t="s">
        <v>38</v>
      </c>
      <c r="AB72" s="21">
        <v>10</v>
      </c>
      <c r="AD72" s="21" t="s">
        <v>40</v>
      </c>
      <c r="AF72" s="21" t="s">
        <v>37</v>
      </c>
    </row>
    <row r="73" spans="1:32" s="21" customFormat="1" ht="12.95" customHeight="1" x14ac:dyDescent="0.2">
      <c r="A73" s="7" t="s">
        <v>76</v>
      </c>
      <c r="B73" s="10"/>
      <c r="C73" s="9">
        <v>48203.343999999997</v>
      </c>
      <c r="D73" s="9"/>
      <c r="E73" s="21">
        <f t="shared" si="2"/>
        <v>12244.066750538121</v>
      </c>
      <c r="F73" s="21">
        <f t="shared" si="3"/>
        <v>12244</v>
      </c>
      <c r="G73" s="21">
        <f t="shared" si="12"/>
        <v>8.3061999990604818E-2</v>
      </c>
      <c r="I73" s="21">
        <f t="shared" si="13"/>
        <v>8.3061999990604818E-2</v>
      </c>
      <c r="O73" s="20">
        <f t="shared" si="10"/>
        <v>7.6487805981267989E-2</v>
      </c>
      <c r="P73" s="20">
        <f t="shared" ca="1" si="11"/>
        <v>4.3867027072043818E-2</v>
      </c>
      <c r="Q73" s="50">
        <f t="shared" si="5"/>
        <v>33184.843999999997</v>
      </c>
      <c r="R73" s="51"/>
      <c r="S73" s="21">
        <f t="shared" si="14"/>
        <v>6.5741940093368284E-3</v>
      </c>
      <c r="T73" s="21">
        <f t="shared" si="15"/>
        <v>7.2189243281194498E-3</v>
      </c>
      <c r="U73" s="21">
        <f t="shared" si="16"/>
        <v>4.1567718395754065E-7</v>
      </c>
      <c r="AA73" s="21" t="s">
        <v>38</v>
      </c>
      <c r="AB73" s="21">
        <v>6</v>
      </c>
      <c r="AD73" s="21" t="s">
        <v>35</v>
      </c>
      <c r="AF73" s="21" t="s">
        <v>37</v>
      </c>
    </row>
    <row r="74" spans="1:32" s="21" customFormat="1" ht="12.95" customHeight="1" x14ac:dyDescent="0.2">
      <c r="A74" s="7" t="s">
        <v>77</v>
      </c>
      <c r="B74" s="10"/>
      <c r="C74" s="9">
        <v>48489.553</v>
      </c>
      <c r="D74" s="9">
        <v>5.0000000000000001E-3</v>
      </c>
      <c r="E74" s="21">
        <f t="shared" si="2"/>
        <v>12474.070901251198</v>
      </c>
      <c r="F74" s="21">
        <f t="shared" si="3"/>
        <v>12474</v>
      </c>
      <c r="G74" s="21">
        <f t="shared" si="12"/>
        <v>8.8227000000188127E-2</v>
      </c>
      <c r="I74" s="21">
        <f t="shared" si="13"/>
        <v>8.8227000000188127E-2</v>
      </c>
      <c r="O74" s="20">
        <f t="shared" si="10"/>
        <v>7.9117516183894995E-2</v>
      </c>
      <c r="P74" s="20">
        <f t="shared" ca="1" si="11"/>
        <v>4.776521894392155E-2</v>
      </c>
      <c r="Q74" s="50">
        <f t="shared" si="5"/>
        <v>33471.053</v>
      </c>
      <c r="R74" s="51"/>
      <c r="S74" s="21">
        <f t="shared" si="14"/>
        <v>9.1094838162931319E-3</v>
      </c>
      <c r="T74" s="21">
        <f t="shared" si="15"/>
        <v>9.0711394386588894E-3</v>
      </c>
      <c r="U74" s="21">
        <f t="shared" si="16"/>
        <v>1.4702912961573969E-9</v>
      </c>
      <c r="AA74" s="21" t="s">
        <v>38</v>
      </c>
      <c r="AB74" s="21">
        <v>6</v>
      </c>
      <c r="AD74" s="21" t="s">
        <v>35</v>
      </c>
      <c r="AF74" s="21" t="s">
        <v>37</v>
      </c>
    </row>
    <row r="75" spans="1:32" s="21" customFormat="1" ht="12.95" customHeight="1" x14ac:dyDescent="0.2">
      <c r="A75" s="7" t="s">
        <v>78</v>
      </c>
      <c r="B75" s="10"/>
      <c r="C75" s="9">
        <v>48651.328999999998</v>
      </c>
      <c r="D75" s="9">
        <v>6.0000000000000001E-3</v>
      </c>
      <c r="E75" s="21">
        <f t="shared" si="2"/>
        <v>12604.077824463808</v>
      </c>
      <c r="F75" s="21">
        <f t="shared" si="3"/>
        <v>12604</v>
      </c>
      <c r="G75" s="21">
        <f t="shared" si="12"/>
        <v>9.6841999991738703E-2</v>
      </c>
      <c r="I75" s="21">
        <f t="shared" si="13"/>
        <v>9.6841999991738703E-2</v>
      </c>
      <c r="O75" s="20">
        <f t="shared" si="10"/>
        <v>8.0603874124510269E-2</v>
      </c>
      <c r="P75" s="20">
        <f t="shared" ca="1" si="11"/>
        <v>4.9968544784548097E-2</v>
      </c>
      <c r="Q75" s="50">
        <f t="shared" si="5"/>
        <v>33632.828999999998</v>
      </c>
      <c r="R75" s="51"/>
      <c r="S75" s="21">
        <f t="shared" si="14"/>
        <v>1.6238125867228434E-2</v>
      </c>
      <c r="T75" s="21">
        <f t="shared" si="15"/>
        <v>9.8753754222654384E-3</v>
      </c>
      <c r="U75" s="21">
        <f t="shared" si="16"/>
        <v>4.0484593224876801E-5</v>
      </c>
      <c r="AA75" s="21" t="s">
        <v>38</v>
      </c>
      <c r="AB75" s="21">
        <v>8</v>
      </c>
      <c r="AD75" s="21" t="s">
        <v>40</v>
      </c>
      <c r="AF75" s="21" t="s">
        <v>37</v>
      </c>
    </row>
    <row r="76" spans="1:32" s="21" customFormat="1" ht="12.95" customHeight="1" x14ac:dyDescent="0.2">
      <c r="A76" s="7" t="s">
        <v>79</v>
      </c>
      <c r="B76" s="10"/>
      <c r="C76" s="9">
        <v>48871.571000000004</v>
      </c>
      <c r="D76" s="9">
        <v>4.0000000000000001E-3</v>
      </c>
      <c r="E76" s="21">
        <f t="shared" si="2"/>
        <v>12781.069373161963</v>
      </c>
      <c r="F76" s="21">
        <f t="shared" si="3"/>
        <v>12781</v>
      </c>
      <c r="G76" s="21">
        <f t="shared" si="12"/>
        <v>8.6325500000384636E-2</v>
      </c>
      <c r="I76" s="21">
        <f t="shared" si="13"/>
        <v>8.6325500000384636E-2</v>
      </c>
      <c r="O76" s="20">
        <f t="shared" si="10"/>
        <v>8.2627607628271052E-2</v>
      </c>
      <c r="P76" s="20">
        <f t="shared" ca="1" si="11"/>
        <v>5.2968457659862717E-2</v>
      </c>
      <c r="Q76" s="50">
        <f t="shared" si="5"/>
        <v>33853.071000000004</v>
      </c>
      <c r="R76" s="51"/>
      <c r="S76" s="21">
        <f t="shared" si="14"/>
        <v>3.6978923721135842E-3</v>
      </c>
      <c r="T76" s="21">
        <f t="shared" si="15"/>
        <v>1.0656681347611739E-2</v>
      </c>
      <c r="U76" s="21">
        <f t="shared" si="16"/>
        <v>4.8424744005514663E-5</v>
      </c>
      <c r="AA76" s="21" t="s">
        <v>38</v>
      </c>
      <c r="AB76" s="21">
        <v>11</v>
      </c>
      <c r="AD76" s="21" t="s">
        <v>35</v>
      </c>
      <c r="AF76" s="21" t="s">
        <v>37</v>
      </c>
    </row>
    <row r="77" spans="1:32" s="21" customFormat="1" ht="12.95" customHeight="1" x14ac:dyDescent="0.2">
      <c r="A77" s="7" t="s">
        <v>80</v>
      </c>
      <c r="B77" s="10"/>
      <c r="C77" s="9">
        <v>49043.294999999998</v>
      </c>
      <c r="D77" s="9">
        <v>4.0000000000000001E-3</v>
      </c>
      <c r="E77" s="21">
        <f t="shared" si="2"/>
        <v>12919.070738517528</v>
      </c>
      <c r="F77" s="21">
        <f t="shared" si="3"/>
        <v>12919</v>
      </c>
      <c r="G77" s="21">
        <f t="shared" si="12"/>
        <v>8.8024499993480276E-2</v>
      </c>
      <c r="I77" s="21">
        <f t="shared" si="13"/>
        <v>8.8024499993480276E-2</v>
      </c>
      <c r="O77" s="20">
        <f t="shared" si="10"/>
        <v>8.420543374984725E-2</v>
      </c>
      <c r="P77" s="20">
        <f t="shared" ca="1" si="11"/>
        <v>5.5307372782989361E-2</v>
      </c>
      <c r="Q77" s="50">
        <f t="shared" si="5"/>
        <v>34024.794999999998</v>
      </c>
      <c r="R77" s="51"/>
      <c r="S77" s="21">
        <f t="shared" si="14"/>
        <v>3.8190662436330264E-3</v>
      </c>
      <c r="T77" s="21">
        <f t="shared" si="15"/>
        <v>1.1000348627020335E-2</v>
      </c>
      <c r="U77" s="21">
        <f t="shared" si="16"/>
        <v>5.1570816669948907E-5</v>
      </c>
      <c r="AA77" s="21" t="s">
        <v>38</v>
      </c>
      <c r="AB77" s="21">
        <v>6</v>
      </c>
      <c r="AD77" s="21" t="s">
        <v>35</v>
      </c>
      <c r="AF77" s="21" t="s">
        <v>37</v>
      </c>
    </row>
    <row r="78" spans="1:32" s="21" customFormat="1" ht="12.95" customHeight="1" x14ac:dyDescent="0.2">
      <c r="A78" s="7" t="s">
        <v>80</v>
      </c>
      <c r="B78" s="10"/>
      <c r="C78" s="9">
        <v>49043.307000000001</v>
      </c>
      <c r="D78" s="9">
        <v>7.0000000000000001E-3</v>
      </c>
      <c r="E78" s="21">
        <f t="shared" si="2"/>
        <v>12919.080381994179</v>
      </c>
      <c r="F78" s="21">
        <f t="shared" si="3"/>
        <v>12919</v>
      </c>
      <c r="G78" s="21">
        <f t="shared" si="12"/>
        <v>0.100024499995925</v>
      </c>
      <c r="I78" s="21">
        <f t="shared" si="13"/>
        <v>0.100024499995925</v>
      </c>
      <c r="O78" s="20">
        <f t="shared" si="10"/>
        <v>8.420543374984725E-2</v>
      </c>
      <c r="P78" s="20">
        <f t="shared" ca="1" si="11"/>
        <v>5.5307372782989361E-2</v>
      </c>
      <c r="Q78" s="50">
        <f t="shared" si="5"/>
        <v>34024.807000000001</v>
      </c>
      <c r="R78" s="51"/>
      <c r="S78" s="21">
        <f t="shared" si="14"/>
        <v>1.5819066246077748E-2</v>
      </c>
      <c r="T78" s="21">
        <f t="shared" si="15"/>
        <v>1.1000348627020335E-2</v>
      </c>
      <c r="U78" s="21">
        <f t="shared" si="16"/>
        <v>2.3220039492214344E-5</v>
      </c>
      <c r="AA78" s="21" t="s">
        <v>38</v>
      </c>
      <c r="AB78" s="21">
        <v>6</v>
      </c>
      <c r="AD78" s="21" t="s">
        <v>40</v>
      </c>
      <c r="AF78" s="21" t="s">
        <v>37</v>
      </c>
    </row>
    <row r="79" spans="1:32" s="21" customFormat="1" ht="12.95" customHeight="1" x14ac:dyDescent="0.2">
      <c r="A79" s="7" t="s">
        <v>81</v>
      </c>
      <c r="B79" s="10"/>
      <c r="C79" s="9">
        <v>49370.567999999999</v>
      </c>
      <c r="D79" s="9"/>
      <c r="E79" s="21">
        <f t="shared" si="2"/>
        <v>13182.074866327346</v>
      </c>
      <c r="F79" s="21">
        <f t="shared" si="3"/>
        <v>13182</v>
      </c>
      <c r="G79" s="21">
        <f t="shared" si="12"/>
        <v>9.3160999997053295E-2</v>
      </c>
      <c r="I79" s="21">
        <f t="shared" si="13"/>
        <v>9.3160999997053295E-2</v>
      </c>
      <c r="O79" s="20">
        <f t="shared" si="10"/>
        <v>8.7212450198938155E-2</v>
      </c>
      <c r="P79" s="20">
        <f t="shared" ca="1" si="11"/>
        <v>5.9764870445180002E-2</v>
      </c>
      <c r="Q79" s="50">
        <f t="shared" si="5"/>
        <v>34352.067999999999</v>
      </c>
      <c r="R79" s="51"/>
      <c r="S79" s="21">
        <f t="shared" si="14"/>
        <v>5.9485497981151408E-3</v>
      </c>
      <c r="T79" s="21">
        <f t="shared" si="15"/>
        <v>1.0988830249300599E-2</v>
      </c>
      <c r="U79" s="21">
        <f t="shared" si="16"/>
        <v>2.5404427026602287E-5</v>
      </c>
      <c r="AA79" s="21" t="s">
        <v>38</v>
      </c>
      <c r="AB79" s="21">
        <v>6</v>
      </c>
      <c r="AD79" s="21" t="s">
        <v>35</v>
      </c>
      <c r="AF79" s="21" t="s">
        <v>37</v>
      </c>
    </row>
    <row r="80" spans="1:32" s="21" customFormat="1" ht="12.95" customHeight="1" x14ac:dyDescent="0.2">
      <c r="A80" s="7" t="s">
        <v>81</v>
      </c>
      <c r="B80" s="10"/>
      <c r="C80" s="9">
        <v>49384.256000000001</v>
      </c>
      <c r="D80" s="9"/>
      <c r="E80" s="21">
        <f t="shared" si="2"/>
        <v>13193.074858692929</v>
      </c>
      <c r="F80" s="21">
        <f t="shared" si="3"/>
        <v>13193</v>
      </c>
      <c r="G80" s="21">
        <f t="shared" si="12"/>
        <v>9.3151499997475185E-2</v>
      </c>
      <c r="I80" s="21">
        <f t="shared" si="13"/>
        <v>9.3151499997475185E-2</v>
      </c>
      <c r="O80" s="20">
        <f t="shared" si="10"/>
        <v>8.7338218947759436E-2</v>
      </c>
      <c r="P80" s="20">
        <f t="shared" ca="1" si="11"/>
        <v>5.9951305708617647E-2</v>
      </c>
      <c r="Q80" s="50">
        <f t="shared" si="5"/>
        <v>34365.756000000001</v>
      </c>
      <c r="R80" s="51"/>
      <c r="S80" s="21">
        <f t="shared" si="14"/>
        <v>5.8132810497157489E-3</v>
      </c>
      <c r="T80" s="21">
        <f t="shared" si="15"/>
        <v>1.0969253338167622E-2</v>
      </c>
      <c r="U80" s="21">
        <f t="shared" si="16"/>
        <v>2.6584050239283648E-5</v>
      </c>
      <c r="AA80" s="21" t="s">
        <v>38</v>
      </c>
      <c r="AB80" s="21">
        <v>9</v>
      </c>
      <c r="AD80" s="21" t="s">
        <v>40</v>
      </c>
      <c r="AF80" s="21" t="s">
        <v>37</v>
      </c>
    </row>
    <row r="81" spans="1:32" s="21" customFormat="1" ht="12.95" customHeight="1" x14ac:dyDescent="0.2">
      <c r="A81" s="9" t="s">
        <v>125</v>
      </c>
      <c r="B81" s="10"/>
      <c r="C81" s="9">
        <v>49574.463000000003</v>
      </c>
      <c r="D81" s="9" t="s">
        <v>126</v>
      </c>
      <c r="E81" s="21">
        <f t="shared" si="2"/>
        <v>13345.929588958861</v>
      </c>
      <c r="F81" s="21">
        <f t="shared" si="3"/>
        <v>13346</v>
      </c>
      <c r="O81" s="20">
        <f t="shared" si="10"/>
        <v>8.9087547908637418E-2</v>
      </c>
      <c r="P81" s="20">
        <f t="shared" ca="1" si="11"/>
        <v>6.2544450736431972E-2</v>
      </c>
      <c r="Q81" s="50">
        <f t="shared" si="5"/>
        <v>34555.963000000003</v>
      </c>
      <c r="R81" s="51">
        <v>-8.7616999997408129E-2</v>
      </c>
    </row>
    <row r="82" spans="1:32" s="21" customFormat="1" ht="12.95" customHeight="1" x14ac:dyDescent="0.2">
      <c r="A82" s="9" t="s">
        <v>125</v>
      </c>
      <c r="B82" s="10"/>
      <c r="C82" s="9">
        <v>49612.455000000002</v>
      </c>
      <c r="D82" s="9" t="s">
        <v>126</v>
      </c>
      <c r="E82" s="21">
        <f t="shared" si="2"/>
        <v>13376.460836033169</v>
      </c>
      <c r="F82" s="21">
        <f t="shared" si="3"/>
        <v>13376.5</v>
      </c>
      <c r="O82" s="20">
        <f t="shared" si="10"/>
        <v>8.9436270348550992E-2</v>
      </c>
      <c r="P82" s="20">
        <f t="shared" ca="1" si="11"/>
        <v>6.3061384875963578E-2</v>
      </c>
      <c r="Q82" s="50">
        <f t="shared" si="5"/>
        <v>34593.955000000002</v>
      </c>
      <c r="R82" s="51">
        <v>-4.8734249998233281E-2</v>
      </c>
    </row>
    <row r="83" spans="1:32" s="21" customFormat="1" ht="12.95" customHeight="1" x14ac:dyDescent="0.2">
      <c r="A83" s="9" t="s">
        <v>125</v>
      </c>
      <c r="B83" s="10"/>
      <c r="C83" s="9">
        <v>49618.39</v>
      </c>
      <c r="D83" s="9" t="s">
        <v>126</v>
      </c>
      <c r="E83" s="21">
        <f t="shared" si="2"/>
        <v>13381.230338859712</v>
      </c>
      <c r="F83" s="21">
        <f t="shared" si="3"/>
        <v>13381</v>
      </c>
      <c r="O83" s="20">
        <f t="shared" si="10"/>
        <v>8.9487721200341527E-2</v>
      </c>
      <c r="P83" s="20">
        <f t="shared" ca="1" si="11"/>
        <v>6.3137653847369885E-2</v>
      </c>
      <c r="Q83" s="50">
        <f t="shared" si="5"/>
        <v>34599.89</v>
      </c>
      <c r="R83" s="51">
        <v>0.28662549999717157</v>
      </c>
    </row>
    <row r="84" spans="1:32" s="21" customFormat="1" ht="12.95" customHeight="1" x14ac:dyDescent="0.2">
      <c r="A84" s="9" t="s">
        <v>125</v>
      </c>
      <c r="B84" s="10"/>
      <c r="C84" s="9">
        <v>49623.459000000003</v>
      </c>
      <c r="D84" s="9" t="s">
        <v>126</v>
      </c>
      <c r="E84" s="21">
        <f t="shared" si="2"/>
        <v>13385.30390412134</v>
      </c>
      <c r="F84" s="21">
        <f t="shared" si="3"/>
        <v>13385.5</v>
      </c>
      <c r="O84" s="20">
        <f t="shared" si="10"/>
        <v>8.9539172052132035E-2</v>
      </c>
      <c r="P84" s="20">
        <f t="shared" ca="1" si="11"/>
        <v>6.3213922818776191E-2</v>
      </c>
      <c r="Q84" s="50">
        <f t="shared" si="5"/>
        <v>34604.959000000003</v>
      </c>
      <c r="R84" s="51">
        <v>-0.24401475000195205</v>
      </c>
    </row>
    <row r="85" spans="1:32" s="21" customFormat="1" ht="12.95" customHeight="1" x14ac:dyDescent="0.2">
      <c r="A85" s="7" t="s">
        <v>82</v>
      </c>
      <c r="B85" s="10"/>
      <c r="C85" s="9">
        <v>49630.64</v>
      </c>
      <c r="D85" s="9">
        <v>4.0000000000000001E-3</v>
      </c>
      <c r="E85" s="21">
        <f t="shared" ref="E85:E148" si="17">+(C85-C$7)/C$8</f>
        <v>13391.074721273386</v>
      </c>
      <c r="F85" s="21">
        <f t="shared" ref="F85:F148" si="18">ROUND(2*E85,0)/2</f>
        <v>13391</v>
      </c>
      <c r="G85" s="21">
        <f>+C85-(C$7+F85*C$8)</f>
        <v>9.2980499990517274E-2</v>
      </c>
      <c r="I85" s="21">
        <f>G85</f>
        <v>9.2980499990517274E-2</v>
      </c>
      <c r="O85" s="20">
        <f t="shared" si="10"/>
        <v>8.9602056426542689E-2</v>
      </c>
      <c r="P85" s="20">
        <f t="shared" ca="1" si="11"/>
        <v>6.3307140450495014E-2</v>
      </c>
      <c r="Q85" s="50">
        <f t="shared" ref="Q85:Q148" si="19">+C85-15018.5</f>
        <v>34612.14</v>
      </c>
      <c r="R85" s="51"/>
      <c r="S85" s="21">
        <f>G85-O85</f>
        <v>3.3784435639745841E-3</v>
      </c>
      <c r="T85" s="21">
        <f>U$2+U$3*F85+U$4*F85^2+U$5*SIN(RADIANS(U$6*F85+U$7))</f>
        <v>1.0360608386331469E-2</v>
      </c>
      <c r="U85" s="21">
        <f>+(T85-S85)^2</f>
        <v>4.8750625606557951E-5</v>
      </c>
      <c r="AA85" s="21" t="s">
        <v>38</v>
      </c>
      <c r="AB85" s="21">
        <v>6</v>
      </c>
      <c r="AD85" s="21" t="s">
        <v>35</v>
      </c>
      <c r="AF85" s="21" t="s">
        <v>37</v>
      </c>
    </row>
    <row r="86" spans="1:32" s="21" customFormat="1" ht="12.95" customHeight="1" x14ac:dyDescent="0.2">
      <c r="A86" s="9" t="s">
        <v>125</v>
      </c>
      <c r="B86" s="10"/>
      <c r="C86" s="9">
        <v>49634.421999999999</v>
      </c>
      <c r="D86" s="9" t="s">
        <v>126</v>
      </c>
      <c r="E86" s="21">
        <f t="shared" si="17"/>
        <v>13394.114023664284</v>
      </c>
      <c r="F86" s="21">
        <f t="shared" si="18"/>
        <v>13394</v>
      </c>
      <c r="O86" s="20">
        <f t="shared" ref="O86:O149" si="20">+C$11+C$12*F86</f>
        <v>8.9636356994403046E-2</v>
      </c>
      <c r="P86" s="20">
        <f t="shared" ref="P86:P149" ca="1" si="21">+D$11+D$12*$F86</f>
        <v>6.3357986431432534E-2</v>
      </c>
      <c r="Q86" s="50">
        <f t="shared" si="19"/>
        <v>34615.921999999999</v>
      </c>
      <c r="R86" s="51">
        <v>0.14188699999795062</v>
      </c>
    </row>
    <row r="87" spans="1:32" s="21" customFormat="1" ht="12.95" customHeight="1" x14ac:dyDescent="0.2">
      <c r="A87" s="9" t="s">
        <v>125</v>
      </c>
      <c r="B87" s="10"/>
      <c r="C87" s="9">
        <v>49645.413999999997</v>
      </c>
      <c r="D87" s="9" t="s">
        <v>126</v>
      </c>
      <c r="E87" s="21">
        <f t="shared" si="17"/>
        <v>13402.947448275801</v>
      </c>
      <c r="F87" s="21">
        <f t="shared" si="18"/>
        <v>13403</v>
      </c>
      <c r="O87" s="20">
        <f t="shared" si="20"/>
        <v>8.9739258697984089E-2</v>
      </c>
      <c r="P87" s="20">
        <f t="shared" ca="1" si="21"/>
        <v>6.3510524374245148E-2</v>
      </c>
      <c r="Q87" s="50">
        <f t="shared" si="19"/>
        <v>34626.913999999997</v>
      </c>
      <c r="R87" s="51">
        <v>-6.5393500008212868E-2</v>
      </c>
    </row>
    <row r="88" spans="1:32" s="21" customFormat="1" ht="12.95" customHeight="1" x14ac:dyDescent="0.2">
      <c r="A88" s="9" t="s">
        <v>125</v>
      </c>
      <c r="B88" s="10"/>
      <c r="C88" s="9">
        <v>49673.298000000003</v>
      </c>
      <c r="D88" s="9" t="s">
        <v>126</v>
      </c>
      <c r="E88" s="21">
        <f t="shared" si="17"/>
        <v>13425.35567351849</v>
      </c>
      <c r="F88" s="21">
        <f t="shared" si="18"/>
        <v>13425.5</v>
      </c>
      <c r="O88" s="20">
        <f t="shared" si="20"/>
        <v>8.9996512956936739E-2</v>
      </c>
      <c r="P88" s="20">
        <f t="shared" ca="1" si="21"/>
        <v>6.3891869231276682E-2</v>
      </c>
      <c r="Q88" s="50">
        <f t="shared" si="19"/>
        <v>34654.798000000003</v>
      </c>
      <c r="R88" s="51">
        <v>-0.17959474999952363</v>
      </c>
    </row>
    <row r="89" spans="1:32" s="21" customFormat="1" ht="12.95" customHeight="1" x14ac:dyDescent="0.2">
      <c r="A89" s="7" t="s">
        <v>83</v>
      </c>
      <c r="B89" s="10"/>
      <c r="C89" s="9">
        <v>49700.33</v>
      </c>
      <c r="D89" s="9">
        <v>4.0000000000000001E-3</v>
      </c>
      <c r="E89" s="21">
        <f t="shared" si="17"/>
        <v>13447.079211919014</v>
      </c>
      <c r="F89" s="21">
        <f t="shared" si="18"/>
        <v>13447</v>
      </c>
      <c r="G89" s="21">
        <f>+C89-(C$7+F89*C$8)</f>
        <v>9.8568499997782055E-2</v>
      </c>
      <c r="I89" s="21">
        <f>G89</f>
        <v>9.8568499997782055E-2</v>
      </c>
      <c r="O89" s="20">
        <f t="shared" si="20"/>
        <v>9.0242333693269269E-2</v>
      </c>
      <c r="P89" s="20">
        <f t="shared" ca="1" si="21"/>
        <v>6.4256265427995674E-2</v>
      </c>
      <c r="Q89" s="50">
        <f t="shared" si="19"/>
        <v>34681.83</v>
      </c>
      <c r="R89" s="51"/>
      <c r="S89" s="21">
        <f>G89-O89</f>
        <v>8.3261663045127859E-3</v>
      </c>
      <c r="T89" s="21">
        <f>U$2+U$3*F89+U$4*F89^2+U$5*SIN(RADIANS(U$6*F89+U$7))</f>
        <v>1.0102621291903086E-2</v>
      </c>
      <c r="U89" s="21">
        <f>+(T89-S89)^2</f>
        <v>3.1557923222238706E-6</v>
      </c>
      <c r="AA89" s="21" t="s">
        <v>38</v>
      </c>
      <c r="AB89" s="21">
        <v>6</v>
      </c>
      <c r="AD89" s="21" t="s">
        <v>35</v>
      </c>
      <c r="AF89" s="21" t="s">
        <v>37</v>
      </c>
    </row>
    <row r="90" spans="1:32" s="21" customFormat="1" ht="12.95" customHeight="1" x14ac:dyDescent="0.2">
      <c r="A90" s="7" t="s">
        <v>84</v>
      </c>
      <c r="B90" s="10"/>
      <c r="C90" s="9">
        <v>49812.322</v>
      </c>
      <c r="D90" s="9">
        <v>7.0000000000000001E-3</v>
      </c>
      <c r="E90" s="21">
        <f t="shared" si="17"/>
        <v>13537.078565002454</v>
      </c>
      <c r="F90" s="21">
        <f t="shared" si="18"/>
        <v>13537</v>
      </c>
      <c r="G90" s="21">
        <f>+C90-(C$7+F90*C$8)</f>
        <v>9.7763500001747161E-2</v>
      </c>
      <c r="I90" s="21">
        <f>G90</f>
        <v>9.7763500001747161E-2</v>
      </c>
      <c r="O90" s="20">
        <f t="shared" si="20"/>
        <v>9.1271350729079839E-2</v>
      </c>
      <c r="P90" s="20">
        <f t="shared" ca="1" si="21"/>
        <v>6.5781644856121757E-2</v>
      </c>
      <c r="Q90" s="50">
        <f t="shared" si="19"/>
        <v>34793.822</v>
      </c>
      <c r="R90" s="51"/>
      <c r="S90" s="21">
        <f>G90-O90</f>
        <v>6.4921492726673219E-3</v>
      </c>
      <c r="T90" s="21">
        <f>U$2+U$3*F90+U$4*F90^2+U$5*SIN(RADIANS(U$6*F90+U$7))</f>
        <v>9.6122366548616282E-3</v>
      </c>
      <c r="U90" s="21">
        <f>+(T90-S90)^2</f>
        <v>9.7349452725281196E-6</v>
      </c>
      <c r="AA90" s="21" t="s">
        <v>38</v>
      </c>
      <c r="AB90" s="21">
        <v>9</v>
      </c>
      <c r="AD90" s="21" t="s">
        <v>40</v>
      </c>
      <c r="AF90" s="21" t="s">
        <v>37</v>
      </c>
    </row>
    <row r="91" spans="1:32" s="21" customFormat="1" ht="12.95" customHeight="1" x14ac:dyDescent="0.2">
      <c r="A91" s="9" t="s">
        <v>125</v>
      </c>
      <c r="B91" s="10"/>
      <c r="C91" s="9">
        <v>49977.370999999999</v>
      </c>
      <c r="D91" s="9" t="s">
        <v>126</v>
      </c>
      <c r="E91" s="21">
        <f t="shared" si="17"/>
        <v>13669.715746471387</v>
      </c>
      <c r="F91" s="21">
        <f t="shared" si="18"/>
        <v>13669.5</v>
      </c>
      <c r="O91" s="20">
        <f t="shared" si="20"/>
        <v>9.2786292476245411E-2</v>
      </c>
      <c r="P91" s="20">
        <f t="shared" ca="1" si="21"/>
        <v>6.8027342347529579E-2</v>
      </c>
      <c r="Q91" s="50">
        <f t="shared" si="19"/>
        <v>34958.870999999999</v>
      </c>
      <c r="R91" s="51">
        <v>0.26846724999631988</v>
      </c>
    </row>
    <row r="92" spans="1:32" s="21" customFormat="1" ht="12.95" customHeight="1" x14ac:dyDescent="0.2">
      <c r="A92" s="7" t="s">
        <v>86</v>
      </c>
      <c r="B92" s="10" t="s">
        <v>95</v>
      </c>
      <c r="C92" s="9">
        <v>50044.395799999998</v>
      </c>
      <c r="D92" s="9"/>
      <c r="E92" s="21">
        <f t="shared" si="17"/>
        <v>13723.578420953021</v>
      </c>
      <c r="F92" s="21">
        <f t="shared" si="18"/>
        <v>13723.5</v>
      </c>
      <c r="G92" s="21">
        <f t="shared" ref="G92:G117" si="22">+C92-(C$7+F92*C$8)</f>
        <v>9.7584249990177341E-2</v>
      </c>
      <c r="J92" s="21">
        <f>G92</f>
        <v>9.7584249990177341E-2</v>
      </c>
      <c r="O92" s="20">
        <f t="shared" si="20"/>
        <v>9.3403702697731752E-2</v>
      </c>
      <c r="P92" s="20">
        <f t="shared" ca="1" si="21"/>
        <v>6.8942570004405235E-2</v>
      </c>
      <c r="Q92" s="50">
        <f t="shared" si="19"/>
        <v>35025.895799999998</v>
      </c>
      <c r="R92" s="51"/>
      <c r="S92" s="21">
        <f t="shared" ref="S92:S117" si="23">G92-O92</f>
        <v>4.1805472924455883E-3</v>
      </c>
      <c r="T92" s="21">
        <f t="shared" ref="T92:T117" si="24">U$2+U$3*F92+U$4*F92^2+U$5*SIN(RADIANS(U$6*F92+U$7))</f>
        <v>8.3168023559466921E-3</v>
      </c>
      <c r="U92" s="21">
        <f t="shared" ref="U92:U117" si="25">+(T92-S92)^2</f>
        <v>1.710860595033852E-5</v>
      </c>
      <c r="AA92" s="21" t="s">
        <v>85</v>
      </c>
      <c r="AF92" s="21" t="s">
        <v>45</v>
      </c>
    </row>
    <row r="93" spans="1:32" s="21" customFormat="1" ht="12.95" customHeight="1" x14ac:dyDescent="0.2">
      <c r="A93" s="7" t="s">
        <v>86</v>
      </c>
      <c r="B93" s="7"/>
      <c r="C93" s="9">
        <v>50044.395799999998</v>
      </c>
      <c r="D93" s="9">
        <v>6.9999999999999999E-4</v>
      </c>
      <c r="E93" s="21">
        <f t="shared" si="17"/>
        <v>13723.578420953021</v>
      </c>
      <c r="F93" s="21">
        <f t="shared" si="18"/>
        <v>13723.5</v>
      </c>
      <c r="G93" s="21">
        <f t="shared" si="22"/>
        <v>9.7584249990177341E-2</v>
      </c>
      <c r="J93" s="21">
        <f>G93</f>
        <v>9.7584249990177341E-2</v>
      </c>
      <c r="O93" s="20">
        <f t="shared" si="20"/>
        <v>9.3403702697731752E-2</v>
      </c>
      <c r="P93" s="20">
        <f t="shared" ca="1" si="21"/>
        <v>6.8942570004405235E-2</v>
      </c>
      <c r="Q93" s="50">
        <f t="shared" si="19"/>
        <v>35025.895799999998</v>
      </c>
      <c r="R93" s="51"/>
      <c r="S93" s="21">
        <f t="shared" si="23"/>
        <v>4.1805472924455883E-3</v>
      </c>
      <c r="T93" s="21">
        <f t="shared" si="24"/>
        <v>8.3168023559466921E-3</v>
      </c>
      <c r="U93" s="21">
        <f t="shared" si="25"/>
        <v>1.710860595033852E-5</v>
      </c>
      <c r="AA93" s="40">
        <v>63</v>
      </c>
      <c r="AB93" s="49" t="s">
        <v>96</v>
      </c>
    </row>
    <row r="94" spans="1:32" s="21" customFormat="1" ht="12.95" customHeight="1" x14ac:dyDescent="0.2">
      <c r="A94" s="7" t="s">
        <v>87</v>
      </c>
      <c r="B94" s="10"/>
      <c r="C94" s="9">
        <v>50046.273000000001</v>
      </c>
      <c r="D94" s="9">
        <v>8.0000000000000002E-3</v>
      </c>
      <c r="E94" s="21">
        <f t="shared" si="17"/>
        <v>13725.086982150324</v>
      </c>
      <c r="F94" s="21">
        <f t="shared" si="18"/>
        <v>13725</v>
      </c>
      <c r="G94" s="21">
        <f t="shared" si="22"/>
        <v>0.10823749999690335</v>
      </c>
      <c r="I94" s="21">
        <f>G94</f>
        <v>0.10823749999690335</v>
      </c>
      <c r="O94" s="20">
        <f t="shared" si="20"/>
        <v>9.3420852981661931E-2</v>
      </c>
      <c r="P94" s="20">
        <f t="shared" ca="1" si="21"/>
        <v>6.8967992994873994E-2</v>
      </c>
      <c r="Q94" s="50">
        <f t="shared" si="19"/>
        <v>35027.773000000001</v>
      </c>
      <c r="R94" s="51"/>
      <c r="S94" s="21">
        <f t="shared" si="23"/>
        <v>1.4816647015241421E-2</v>
      </c>
      <c r="T94" s="21">
        <f t="shared" si="24"/>
        <v>8.3049515345902884E-3</v>
      </c>
      <c r="U94" s="21">
        <f t="shared" si="25"/>
        <v>4.2402178032732394E-5</v>
      </c>
      <c r="AA94" s="21" t="s">
        <v>38</v>
      </c>
      <c r="AB94" s="21">
        <v>5</v>
      </c>
      <c r="AD94" s="21" t="s">
        <v>35</v>
      </c>
      <c r="AF94" s="21" t="s">
        <v>37</v>
      </c>
    </row>
    <row r="95" spans="1:32" s="21" customFormat="1" ht="12.95" customHeight="1" x14ac:dyDescent="0.2">
      <c r="A95" s="7" t="s">
        <v>86</v>
      </c>
      <c r="B95" s="10"/>
      <c r="C95" s="9">
        <v>50097.282599999999</v>
      </c>
      <c r="D95" s="9"/>
      <c r="E95" s="21">
        <f t="shared" si="17"/>
        <v>13766.079472694693</v>
      </c>
      <c r="F95" s="21">
        <f t="shared" si="18"/>
        <v>13766</v>
      </c>
      <c r="G95" s="21">
        <f t="shared" si="22"/>
        <v>9.8892999994859565E-2</v>
      </c>
      <c r="J95" s="21">
        <f>G95</f>
        <v>9.8892999994859565E-2</v>
      </c>
      <c r="O95" s="20">
        <f t="shared" si="20"/>
        <v>9.3889627409086726E-2</v>
      </c>
      <c r="P95" s="20">
        <f t="shared" ca="1" si="21"/>
        <v>6.9662888067687001E-2</v>
      </c>
      <c r="Q95" s="50">
        <f t="shared" si="19"/>
        <v>35078.782599999999</v>
      </c>
      <c r="R95" s="51"/>
      <c r="S95" s="21">
        <f t="shared" si="23"/>
        <v>5.0033725857728389E-3</v>
      </c>
      <c r="T95" s="21">
        <f t="shared" si="24"/>
        <v>7.9727257773917516E-3</v>
      </c>
      <c r="U95" s="21">
        <f t="shared" si="25"/>
        <v>8.8170583765774237E-6</v>
      </c>
      <c r="AA95" s="21" t="s">
        <v>85</v>
      </c>
      <c r="AF95" s="21" t="s">
        <v>45</v>
      </c>
    </row>
    <row r="96" spans="1:32" s="21" customFormat="1" ht="12.95" customHeight="1" x14ac:dyDescent="0.2">
      <c r="A96" s="7" t="s">
        <v>86</v>
      </c>
      <c r="B96" s="7"/>
      <c r="C96" s="9">
        <v>50097.282599999999</v>
      </c>
      <c r="D96" s="9">
        <v>2.0000000000000001E-4</v>
      </c>
      <c r="E96" s="21">
        <f t="shared" si="17"/>
        <v>13766.079472694693</v>
      </c>
      <c r="F96" s="21">
        <f t="shared" si="18"/>
        <v>13766</v>
      </c>
      <c r="G96" s="21">
        <f t="shared" si="22"/>
        <v>9.8892999994859565E-2</v>
      </c>
      <c r="J96" s="21">
        <f>G96</f>
        <v>9.8892999994859565E-2</v>
      </c>
      <c r="O96" s="20">
        <f t="shared" si="20"/>
        <v>9.3889627409086726E-2</v>
      </c>
      <c r="P96" s="20">
        <f t="shared" ca="1" si="21"/>
        <v>6.9662888067687001E-2</v>
      </c>
      <c r="Q96" s="50">
        <f t="shared" si="19"/>
        <v>35078.782599999999</v>
      </c>
      <c r="R96" s="51"/>
      <c r="S96" s="21">
        <f t="shared" si="23"/>
        <v>5.0033725857728389E-3</v>
      </c>
      <c r="T96" s="21">
        <f t="shared" si="24"/>
        <v>7.9727257773917516E-3</v>
      </c>
      <c r="U96" s="21">
        <f t="shared" si="25"/>
        <v>8.8170583765774237E-6</v>
      </c>
      <c r="AA96" s="40">
        <v>56</v>
      </c>
      <c r="AB96" s="49" t="s">
        <v>96</v>
      </c>
    </row>
    <row r="97" spans="1:32" s="21" customFormat="1" ht="12.95" customHeight="1" x14ac:dyDescent="0.2">
      <c r="A97" s="7" t="s">
        <v>87</v>
      </c>
      <c r="B97" s="10"/>
      <c r="C97" s="9">
        <v>50148.292999999998</v>
      </c>
      <c r="D97" s="9">
        <v>6.0000000000000001E-3</v>
      </c>
      <c r="E97" s="21">
        <f t="shared" si="17"/>
        <v>13807.072606137506</v>
      </c>
      <c r="F97" s="21">
        <f t="shared" si="18"/>
        <v>13807</v>
      </c>
      <c r="G97" s="21">
        <f t="shared" si="22"/>
        <v>9.0348499994433951E-2</v>
      </c>
      <c r="I97" s="21">
        <f>G97</f>
        <v>9.0348499994433951E-2</v>
      </c>
      <c r="O97" s="20">
        <f t="shared" si="20"/>
        <v>9.4358401836511549E-2</v>
      </c>
      <c r="P97" s="20">
        <f t="shared" ca="1" si="21"/>
        <v>7.035778314049998E-2</v>
      </c>
      <c r="Q97" s="50">
        <f t="shared" si="19"/>
        <v>35129.792999999998</v>
      </c>
      <c r="R97" s="51"/>
      <c r="S97" s="21">
        <f t="shared" si="23"/>
        <v>-4.0099018420775984E-3</v>
      </c>
      <c r="T97" s="21">
        <f t="shared" si="24"/>
        <v>7.6248951207945042E-3</v>
      </c>
      <c r="U97" s="21">
        <f t="shared" si="25"/>
        <v>1.353685003672579E-4</v>
      </c>
      <c r="AA97" s="21" t="s">
        <v>38</v>
      </c>
      <c r="AB97" s="21">
        <v>7</v>
      </c>
      <c r="AD97" s="21" t="s">
        <v>40</v>
      </c>
      <c r="AF97" s="21" t="s">
        <v>37</v>
      </c>
    </row>
    <row r="98" spans="1:32" s="21" customFormat="1" ht="12.95" customHeight="1" x14ac:dyDescent="0.2">
      <c r="A98" s="7" t="s">
        <v>88</v>
      </c>
      <c r="B98" s="10"/>
      <c r="C98" s="9">
        <v>50343.67</v>
      </c>
      <c r="D98" s="9">
        <v>7.0000000000000001E-3</v>
      </c>
      <c r="E98" s="21">
        <f t="shared" si="17"/>
        <v>13964.082067593534</v>
      </c>
      <c r="F98" s="21">
        <f t="shared" si="18"/>
        <v>13964</v>
      </c>
      <c r="G98" s="21">
        <f t="shared" si="22"/>
        <v>0.10212199999659788</v>
      </c>
      <c r="I98" s="21">
        <f>G98</f>
        <v>0.10212199999659788</v>
      </c>
      <c r="O98" s="20">
        <f t="shared" si="20"/>
        <v>9.615346488786998E-2</v>
      </c>
      <c r="P98" s="20">
        <f t="shared" ca="1" si="21"/>
        <v>7.3018722809564368E-2</v>
      </c>
      <c r="Q98" s="50">
        <f t="shared" si="19"/>
        <v>35325.17</v>
      </c>
      <c r="R98" s="51"/>
      <c r="S98" s="21">
        <f t="shared" si="23"/>
        <v>5.9685351087278987E-3</v>
      </c>
      <c r="T98" s="21">
        <f t="shared" si="24"/>
        <v>6.1603912700132326E-3</v>
      </c>
      <c r="U98" s="21">
        <f t="shared" si="25"/>
        <v>3.6808786623144034E-8</v>
      </c>
      <c r="AA98" s="21" t="s">
        <v>38</v>
      </c>
      <c r="AB98" s="21">
        <v>5</v>
      </c>
      <c r="AD98" s="21" t="s">
        <v>35</v>
      </c>
      <c r="AF98" s="21" t="s">
        <v>37</v>
      </c>
    </row>
    <row r="99" spans="1:32" s="21" customFormat="1" ht="12.95" customHeight="1" x14ac:dyDescent="0.2">
      <c r="A99" s="7" t="s">
        <v>89</v>
      </c>
      <c r="B99" s="10"/>
      <c r="C99" s="9">
        <v>50423.33</v>
      </c>
      <c r="D99" s="9">
        <v>4.0000000000000001E-3</v>
      </c>
      <c r="E99" s="21">
        <f t="shared" si="17"/>
        <v>14028.098680089313</v>
      </c>
      <c r="F99" s="21">
        <f t="shared" si="18"/>
        <v>14028</v>
      </c>
      <c r="G99" s="21">
        <f t="shared" si="22"/>
        <v>0.1227939999953378</v>
      </c>
      <c r="I99" s="21">
        <f>G99</f>
        <v>0.1227939999953378</v>
      </c>
      <c r="O99" s="20">
        <f t="shared" si="20"/>
        <v>9.6885210335557512E-2</v>
      </c>
      <c r="P99" s="20">
        <f t="shared" ca="1" si="21"/>
        <v>7.4103437069565126E-2</v>
      </c>
      <c r="Q99" s="50">
        <f t="shared" si="19"/>
        <v>35404.83</v>
      </c>
      <c r="R99" s="51"/>
      <c r="S99" s="21">
        <f t="shared" si="23"/>
        <v>2.5908789659780287E-2</v>
      </c>
      <c r="T99" s="21">
        <f t="shared" si="24"/>
        <v>5.5093496929260206E-3</v>
      </c>
      <c r="U99" s="21">
        <f t="shared" si="25"/>
        <v>4.1613715096129128E-4</v>
      </c>
      <c r="AA99" s="21" t="s">
        <v>38</v>
      </c>
      <c r="AB99" s="21">
        <v>5</v>
      </c>
      <c r="AD99" s="21" t="s">
        <v>35</v>
      </c>
      <c r="AF99" s="21" t="s">
        <v>37</v>
      </c>
    </row>
    <row r="100" spans="1:32" s="21" customFormat="1" ht="12.95" customHeight="1" x14ac:dyDescent="0.2">
      <c r="A100" s="7" t="s">
        <v>89</v>
      </c>
      <c r="B100" s="10"/>
      <c r="C100" s="9">
        <v>50464.375</v>
      </c>
      <c r="D100" s="9">
        <v>2E-3</v>
      </c>
      <c r="E100" s="21">
        <f t="shared" si="17"/>
        <v>14061.083388348025</v>
      </c>
      <c r="F100" s="21">
        <f t="shared" si="18"/>
        <v>14061</v>
      </c>
      <c r="G100" s="21">
        <f t="shared" si="22"/>
        <v>0.10376549999637064</v>
      </c>
      <c r="I100" s="21">
        <f>G100</f>
        <v>0.10376549999637064</v>
      </c>
      <c r="O100" s="20">
        <f t="shared" si="20"/>
        <v>9.7262516582021383E-2</v>
      </c>
      <c r="P100" s="20">
        <f t="shared" ca="1" si="21"/>
        <v>7.4662742859878006E-2</v>
      </c>
      <c r="Q100" s="50">
        <f t="shared" si="19"/>
        <v>35445.875</v>
      </c>
      <c r="R100" s="51"/>
      <c r="S100" s="21">
        <f t="shared" si="23"/>
        <v>6.5029834143492532E-3</v>
      </c>
      <c r="T100" s="21">
        <f t="shared" si="24"/>
        <v>5.1628845852983007E-3</v>
      </c>
      <c r="U100" s="21">
        <f t="shared" si="25"/>
        <v>1.7958648716237341E-6</v>
      </c>
      <c r="AA100" s="21" t="s">
        <v>38</v>
      </c>
      <c r="AB100" s="21">
        <v>8</v>
      </c>
      <c r="AD100" s="21" t="s">
        <v>90</v>
      </c>
      <c r="AF100" s="21" t="s">
        <v>37</v>
      </c>
    </row>
    <row r="101" spans="1:32" s="21" customFormat="1" ht="12.95" customHeight="1" x14ac:dyDescent="0.2">
      <c r="A101" s="7" t="s">
        <v>89</v>
      </c>
      <c r="B101" s="10"/>
      <c r="C101" s="9">
        <v>50520.355000000003</v>
      </c>
      <c r="D101" s="9">
        <v>5.0000000000000001E-3</v>
      </c>
      <c r="E101" s="21">
        <f t="shared" si="17"/>
        <v>14106.070206920882</v>
      </c>
      <c r="F101" s="21">
        <f t="shared" si="18"/>
        <v>14106</v>
      </c>
      <c r="G101" s="21">
        <f t="shared" si="22"/>
        <v>8.7362999998731539E-2</v>
      </c>
      <c r="I101" s="21">
        <f>G101</f>
        <v>8.7362999998731539E-2</v>
      </c>
      <c r="O101" s="20">
        <f t="shared" si="20"/>
        <v>9.7777025099926654E-2</v>
      </c>
      <c r="P101" s="20">
        <f t="shared" ca="1" si="21"/>
        <v>7.5425432573941048E-2</v>
      </c>
      <c r="Q101" s="50">
        <f t="shared" si="19"/>
        <v>35501.855000000003</v>
      </c>
      <c r="R101" s="51"/>
      <c r="S101" s="21">
        <f t="shared" si="23"/>
        <v>-1.0414025101195115E-2</v>
      </c>
      <c r="T101" s="21">
        <f t="shared" si="24"/>
        <v>4.6795628351348571E-3</v>
      </c>
      <c r="U101" s="21">
        <f t="shared" si="25"/>
        <v>2.2781639679172566E-4</v>
      </c>
      <c r="AA101" s="21" t="s">
        <v>38</v>
      </c>
      <c r="AB101" s="21">
        <v>13</v>
      </c>
      <c r="AD101" s="21" t="s">
        <v>40</v>
      </c>
      <c r="AF101" s="21" t="s">
        <v>37</v>
      </c>
    </row>
    <row r="102" spans="1:32" s="21" customFormat="1" ht="12.95" customHeight="1" x14ac:dyDescent="0.2">
      <c r="A102" s="52" t="s">
        <v>174</v>
      </c>
      <c r="B102" s="52" t="s">
        <v>27</v>
      </c>
      <c r="C102" s="53">
        <v>50521.610200000003</v>
      </c>
      <c r="D102" s="54">
        <v>1.8E-3</v>
      </c>
      <c r="E102" s="55">
        <f t="shared" si="17"/>
        <v>14107.078914578486</v>
      </c>
      <c r="F102" s="20">
        <f t="shared" si="18"/>
        <v>14107</v>
      </c>
      <c r="G102" s="20">
        <f t="shared" si="22"/>
        <v>9.8198500003491063E-2</v>
      </c>
      <c r="H102" s="20"/>
      <c r="I102" s="20"/>
      <c r="K102" s="20">
        <f>G102</f>
        <v>9.8198500003491063E-2</v>
      </c>
      <c r="L102" s="20"/>
      <c r="M102" s="20"/>
      <c r="N102" s="20"/>
      <c r="O102" s="20">
        <f t="shared" si="20"/>
        <v>9.7788458622546773E-2</v>
      </c>
      <c r="P102" s="20">
        <f t="shared" ca="1" si="21"/>
        <v>7.5442381234253564E-2</v>
      </c>
      <c r="Q102" s="56">
        <f t="shared" si="19"/>
        <v>35503.110200000003</v>
      </c>
      <c r="R102" s="51"/>
      <c r="S102" s="21">
        <f t="shared" si="23"/>
        <v>4.1004138094428988E-4</v>
      </c>
      <c r="T102" s="21">
        <f t="shared" si="24"/>
        <v>4.6686869256476558E-3</v>
      </c>
      <c r="U102" s="21">
        <f t="shared" si="25"/>
        <v>1.8136061875421826E-5</v>
      </c>
      <c r="AA102" s="21" t="s">
        <v>85</v>
      </c>
      <c r="AF102" s="21" t="s">
        <v>45</v>
      </c>
    </row>
    <row r="103" spans="1:32" s="21" customFormat="1" ht="12.95" customHeight="1" x14ac:dyDescent="0.2">
      <c r="A103" s="7" t="s">
        <v>86</v>
      </c>
      <c r="B103" s="10"/>
      <c r="C103" s="9">
        <v>50714.488799999999</v>
      </c>
      <c r="D103" s="9"/>
      <c r="E103" s="21">
        <f t="shared" si="17"/>
        <v>14262.080604195953</v>
      </c>
      <c r="F103" s="21">
        <f t="shared" si="18"/>
        <v>14262</v>
      </c>
      <c r="G103" s="21">
        <f t="shared" si="22"/>
        <v>0.10030099999130471</v>
      </c>
      <c r="J103" s="21">
        <f>G103</f>
        <v>0.10030099999130471</v>
      </c>
      <c r="O103" s="20">
        <f t="shared" si="20"/>
        <v>9.9560654628664993E-2</v>
      </c>
      <c r="P103" s="20">
        <f t="shared" ca="1" si="21"/>
        <v>7.8069423582692921E-2</v>
      </c>
      <c r="Q103" s="50">
        <f t="shared" si="19"/>
        <v>35695.988799999999</v>
      </c>
      <c r="R103" s="51"/>
      <c r="S103" s="21">
        <f t="shared" si="23"/>
        <v>7.4034536263971329E-4</v>
      </c>
      <c r="T103" s="21">
        <f t="shared" si="24"/>
        <v>2.9214197205021291E-3</v>
      </c>
      <c r="U103" s="21">
        <f t="shared" si="25"/>
        <v>4.7570853545249493E-6</v>
      </c>
      <c r="AA103" s="40">
        <v>52</v>
      </c>
      <c r="AB103" s="49" t="s">
        <v>97</v>
      </c>
    </row>
    <row r="104" spans="1:32" s="21" customFormat="1" ht="12.95" customHeight="1" x14ac:dyDescent="0.2">
      <c r="A104" s="7" t="s">
        <v>86</v>
      </c>
      <c r="B104" s="7"/>
      <c r="C104" s="9">
        <v>50714.488799999999</v>
      </c>
      <c r="D104" s="9">
        <v>5.9999999999999995E-4</v>
      </c>
      <c r="E104" s="21">
        <f t="shared" si="17"/>
        <v>14262.080604195953</v>
      </c>
      <c r="F104" s="21">
        <f t="shared" si="18"/>
        <v>14262</v>
      </c>
      <c r="G104" s="21">
        <f t="shared" si="22"/>
        <v>0.10030099999130471</v>
      </c>
      <c r="J104" s="21">
        <f>G104</f>
        <v>0.10030099999130471</v>
      </c>
      <c r="O104" s="20">
        <f t="shared" si="20"/>
        <v>9.9560654628664993E-2</v>
      </c>
      <c r="P104" s="20">
        <f t="shared" ca="1" si="21"/>
        <v>7.8069423582692921E-2</v>
      </c>
      <c r="Q104" s="50">
        <f t="shared" si="19"/>
        <v>35695.988799999999</v>
      </c>
      <c r="R104" s="51"/>
      <c r="S104" s="21">
        <f t="shared" si="23"/>
        <v>7.4034536263971329E-4</v>
      </c>
      <c r="T104" s="21">
        <f t="shared" si="24"/>
        <v>2.9214197205021291E-3</v>
      </c>
      <c r="U104" s="21">
        <f t="shared" si="25"/>
        <v>4.7570853545249493E-6</v>
      </c>
      <c r="AA104" s="21" t="s">
        <v>38</v>
      </c>
      <c r="AB104" s="21">
        <v>6</v>
      </c>
      <c r="AD104" s="21" t="s">
        <v>35</v>
      </c>
      <c r="AF104" s="21" t="s">
        <v>37</v>
      </c>
    </row>
    <row r="105" spans="1:32" s="21" customFormat="1" ht="12.95" customHeight="1" x14ac:dyDescent="0.2">
      <c r="A105" s="7" t="s">
        <v>91</v>
      </c>
      <c r="B105" s="10"/>
      <c r="C105" s="9">
        <v>50750.576999999997</v>
      </c>
      <c r="D105" s="9">
        <v>4.0000000000000001E-3</v>
      </c>
      <c r="E105" s="21">
        <f t="shared" si="17"/>
        <v>14291.081913699718</v>
      </c>
      <c r="F105" s="21">
        <f t="shared" si="18"/>
        <v>14291</v>
      </c>
      <c r="G105" s="21">
        <f t="shared" si="22"/>
        <v>0.10193049999361392</v>
      </c>
      <c r="I105" s="21">
        <f>G105</f>
        <v>0.10193049999361392</v>
      </c>
      <c r="O105" s="20">
        <f t="shared" si="20"/>
        <v>9.9892226784648389E-2</v>
      </c>
      <c r="P105" s="20">
        <f t="shared" ca="1" si="21"/>
        <v>7.8560934731755766E-2</v>
      </c>
      <c r="Q105" s="50">
        <f t="shared" si="19"/>
        <v>35732.076999999997</v>
      </c>
      <c r="R105" s="51"/>
      <c r="S105" s="21">
        <f t="shared" si="23"/>
        <v>2.0382732089655325E-3</v>
      </c>
      <c r="T105" s="21">
        <f t="shared" si="24"/>
        <v>2.5829599335850904E-3</v>
      </c>
      <c r="U105" s="21">
        <f t="shared" si="25"/>
        <v>2.966836279767821E-7</v>
      </c>
      <c r="AA105" s="21" t="s">
        <v>85</v>
      </c>
      <c r="AF105" s="21" t="s">
        <v>45</v>
      </c>
    </row>
    <row r="106" spans="1:32" s="21" customFormat="1" ht="12.95" customHeight="1" x14ac:dyDescent="0.2">
      <c r="A106" s="7" t="s">
        <v>86</v>
      </c>
      <c r="B106" s="10"/>
      <c r="C106" s="9">
        <v>50831.458899999998</v>
      </c>
      <c r="D106" s="9"/>
      <c r="E106" s="21">
        <f t="shared" si="17"/>
        <v>14356.080473205395</v>
      </c>
      <c r="F106" s="21">
        <f t="shared" si="18"/>
        <v>14356</v>
      </c>
      <c r="G106" s="21">
        <f t="shared" si="22"/>
        <v>0.10013799999433104</v>
      </c>
      <c r="J106" s="21">
        <f>G106</f>
        <v>0.10013799999433104</v>
      </c>
      <c r="O106" s="20">
        <f t="shared" si="20"/>
        <v>0.10063540575495604</v>
      </c>
      <c r="P106" s="20">
        <f t="shared" ca="1" si="21"/>
        <v>7.9662597652069039E-2</v>
      </c>
      <c r="Q106" s="50">
        <f t="shared" si="19"/>
        <v>35812.958899999998</v>
      </c>
      <c r="R106" s="51"/>
      <c r="S106" s="21">
        <f t="shared" si="23"/>
        <v>-4.9740576062499986E-4</v>
      </c>
      <c r="T106" s="21">
        <f t="shared" si="24"/>
        <v>1.8143063194267493E-3</v>
      </c>
      <c r="U106" s="21">
        <f t="shared" si="25"/>
        <v>5.3440127410571844E-6</v>
      </c>
      <c r="AA106" s="40">
        <v>39</v>
      </c>
      <c r="AB106" s="49" t="s">
        <v>98</v>
      </c>
    </row>
    <row r="107" spans="1:32" s="21" customFormat="1" ht="12.95" customHeight="1" x14ac:dyDescent="0.2">
      <c r="A107" s="7" t="s">
        <v>86</v>
      </c>
      <c r="B107" s="7"/>
      <c r="C107" s="9">
        <v>50831.458899999998</v>
      </c>
      <c r="D107" s="9">
        <v>1E-4</v>
      </c>
      <c r="E107" s="21">
        <f t="shared" si="17"/>
        <v>14356.080473205395</v>
      </c>
      <c r="F107" s="21">
        <f t="shared" si="18"/>
        <v>14356</v>
      </c>
      <c r="G107" s="21">
        <f t="shared" si="22"/>
        <v>0.10013799999433104</v>
      </c>
      <c r="J107" s="21">
        <f>G107</f>
        <v>0.10013799999433104</v>
      </c>
      <c r="O107" s="20">
        <f t="shared" si="20"/>
        <v>0.10063540575495604</v>
      </c>
      <c r="P107" s="20">
        <f t="shared" ca="1" si="21"/>
        <v>7.9662597652069039E-2</v>
      </c>
      <c r="Q107" s="50">
        <f t="shared" si="19"/>
        <v>35812.958899999998</v>
      </c>
      <c r="R107" s="51"/>
      <c r="S107" s="21">
        <f t="shared" si="23"/>
        <v>-4.9740576062499986E-4</v>
      </c>
      <c r="T107" s="21">
        <f t="shared" si="24"/>
        <v>1.8143063194267493E-3</v>
      </c>
      <c r="U107" s="21">
        <f t="shared" si="25"/>
        <v>5.3440127410571844E-6</v>
      </c>
      <c r="AA107" s="21" t="s">
        <v>38</v>
      </c>
      <c r="AB107" s="21">
        <v>6</v>
      </c>
      <c r="AD107" s="21" t="s">
        <v>35</v>
      </c>
      <c r="AF107" s="21" t="s">
        <v>37</v>
      </c>
    </row>
    <row r="108" spans="1:32" s="21" customFormat="1" ht="12.95" customHeight="1" x14ac:dyDescent="0.2">
      <c r="A108" s="7" t="s">
        <v>92</v>
      </c>
      <c r="B108" s="10"/>
      <c r="C108" s="9">
        <v>50846.391000000003</v>
      </c>
      <c r="D108" s="9">
        <v>4.0000000000000001E-3</v>
      </c>
      <c r="E108" s="21">
        <f t="shared" si="17"/>
        <v>14368.080253012682</v>
      </c>
      <c r="F108" s="21">
        <f t="shared" si="18"/>
        <v>14368</v>
      </c>
      <c r="G108" s="21">
        <f t="shared" si="22"/>
        <v>9.9864000003435649E-2</v>
      </c>
      <c r="I108" s="21">
        <f>G108</f>
        <v>9.9864000003435649E-2</v>
      </c>
      <c r="O108" s="20">
        <f t="shared" si="20"/>
        <v>0.10077260802639744</v>
      </c>
      <c r="P108" s="20">
        <f t="shared" ca="1" si="21"/>
        <v>7.9865981575819173E-2</v>
      </c>
      <c r="Q108" s="50">
        <f t="shared" si="19"/>
        <v>35827.891000000003</v>
      </c>
      <c r="R108" s="51"/>
      <c r="S108" s="21">
        <f t="shared" si="23"/>
        <v>-9.0860802296179044E-4</v>
      </c>
      <c r="T108" s="21">
        <f t="shared" si="24"/>
        <v>1.6710930369965948E-3</v>
      </c>
      <c r="U108" s="21">
        <f t="shared" si="25"/>
        <v>6.6548575587504161E-6</v>
      </c>
      <c r="AA108" s="21" t="s">
        <v>85</v>
      </c>
      <c r="AF108" s="21" t="s">
        <v>45</v>
      </c>
    </row>
    <row r="109" spans="1:32" s="21" customFormat="1" ht="12.95" customHeight="1" x14ac:dyDescent="0.2">
      <c r="A109" s="52" t="s">
        <v>174</v>
      </c>
      <c r="B109" s="52" t="s">
        <v>27</v>
      </c>
      <c r="C109" s="53">
        <v>50873.776299999998</v>
      </c>
      <c r="D109" s="54">
        <v>6.8999999999999997E-4</v>
      </c>
      <c r="E109" s="55">
        <f t="shared" si="17"/>
        <v>14390.087711438244</v>
      </c>
      <c r="F109" s="20">
        <f t="shared" si="18"/>
        <v>14390</v>
      </c>
      <c r="G109" s="20">
        <f t="shared" si="22"/>
        <v>0.10914499999489635</v>
      </c>
      <c r="H109" s="20"/>
      <c r="I109" s="20"/>
      <c r="K109" s="20">
        <f>G109</f>
        <v>0.10914499999489635</v>
      </c>
      <c r="L109" s="20"/>
      <c r="M109" s="20"/>
      <c r="N109" s="20"/>
      <c r="O109" s="20">
        <f t="shared" si="20"/>
        <v>0.10102414552404003</v>
      </c>
      <c r="P109" s="20">
        <f t="shared" ca="1" si="21"/>
        <v>8.0238852102694436E-2</v>
      </c>
      <c r="Q109" s="56">
        <f t="shared" si="19"/>
        <v>35855.276299999998</v>
      </c>
      <c r="R109" s="51"/>
      <c r="S109" s="21">
        <f t="shared" si="23"/>
        <v>8.1208544708563229E-3</v>
      </c>
      <c r="T109" s="21">
        <f t="shared" si="24"/>
        <v>1.4076365121947865E-3</v>
      </c>
      <c r="U109" s="21">
        <f t="shared" si="25"/>
        <v>4.506729536049576E-5</v>
      </c>
      <c r="AA109" s="40">
        <v>68</v>
      </c>
      <c r="AB109" s="49" t="s">
        <v>98</v>
      </c>
    </row>
    <row r="110" spans="1:32" s="21" customFormat="1" ht="12.95" customHeight="1" x14ac:dyDescent="0.2">
      <c r="A110" s="7" t="s">
        <v>86</v>
      </c>
      <c r="B110" s="10" t="s">
        <v>95</v>
      </c>
      <c r="C110" s="9">
        <v>50884.343099999998</v>
      </c>
      <c r="D110" s="9"/>
      <c r="E110" s="21">
        <f t="shared" si="17"/>
        <v>14398.579435527126</v>
      </c>
      <c r="F110" s="21">
        <f t="shared" si="18"/>
        <v>14398.5</v>
      </c>
      <c r="G110" s="21">
        <f t="shared" si="22"/>
        <v>9.884674999921117E-2</v>
      </c>
      <c r="J110" s="21">
        <f>G110</f>
        <v>9.884674999921117E-2</v>
      </c>
      <c r="O110" s="20">
        <f t="shared" si="20"/>
        <v>0.10112133046631101</v>
      </c>
      <c r="P110" s="20">
        <f t="shared" ca="1" si="21"/>
        <v>8.0382915715350806E-2</v>
      </c>
      <c r="Q110" s="50">
        <f t="shared" si="19"/>
        <v>35865.843099999998</v>
      </c>
      <c r="R110" s="51"/>
      <c r="S110" s="21">
        <f t="shared" si="23"/>
        <v>-2.2745804670998432E-3</v>
      </c>
      <c r="T110" s="21">
        <f t="shared" si="24"/>
        <v>1.3055589219061838E-3</v>
      </c>
      <c r="U110" s="21">
        <f t="shared" si="25"/>
        <v>1.2817398044712448E-5</v>
      </c>
      <c r="AA110" s="21" t="s">
        <v>38</v>
      </c>
      <c r="AB110" s="21">
        <v>7</v>
      </c>
      <c r="AD110" s="21" t="s">
        <v>40</v>
      </c>
      <c r="AF110" s="21" t="s">
        <v>37</v>
      </c>
    </row>
    <row r="111" spans="1:32" s="21" customFormat="1" ht="12.95" customHeight="1" x14ac:dyDescent="0.2">
      <c r="A111" s="7" t="s">
        <v>86</v>
      </c>
      <c r="B111" s="7"/>
      <c r="C111" s="9">
        <v>50884.343099999998</v>
      </c>
      <c r="D111" s="9">
        <v>2.9999999999999997E-4</v>
      </c>
      <c r="E111" s="21">
        <f t="shared" si="17"/>
        <v>14398.579435527126</v>
      </c>
      <c r="F111" s="21">
        <f t="shared" si="18"/>
        <v>14398.5</v>
      </c>
      <c r="G111" s="21">
        <f t="shared" si="22"/>
        <v>9.884674999921117E-2</v>
      </c>
      <c r="J111" s="21">
        <f>G111</f>
        <v>9.884674999921117E-2</v>
      </c>
      <c r="O111" s="20">
        <f t="shared" si="20"/>
        <v>0.10112133046631101</v>
      </c>
      <c r="P111" s="20">
        <f t="shared" ca="1" si="21"/>
        <v>8.0382915715350806E-2</v>
      </c>
      <c r="Q111" s="50">
        <f t="shared" si="19"/>
        <v>35865.843099999998</v>
      </c>
      <c r="R111" s="51"/>
      <c r="S111" s="21">
        <f t="shared" si="23"/>
        <v>-2.2745804670998432E-3</v>
      </c>
      <c r="T111" s="21">
        <f t="shared" si="24"/>
        <v>1.3055589219061838E-3</v>
      </c>
      <c r="U111" s="21">
        <f t="shared" si="25"/>
        <v>1.2817398044712448E-5</v>
      </c>
      <c r="AA111" s="21" t="s">
        <v>38</v>
      </c>
      <c r="AB111" s="21">
        <v>6</v>
      </c>
      <c r="AD111" s="21" t="s">
        <v>93</v>
      </c>
      <c r="AF111" s="21" t="s">
        <v>45</v>
      </c>
    </row>
    <row r="112" spans="1:32" s="21" customFormat="1" ht="12.95" customHeight="1" x14ac:dyDescent="0.2">
      <c r="A112" s="7" t="s">
        <v>92</v>
      </c>
      <c r="B112" s="10"/>
      <c r="C112" s="9">
        <v>50902.385999999999</v>
      </c>
      <c r="D112" s="9">
        <v>7.0000000000000001E-3</v>
      </c>
      <c r="E112" s="21">
        <f t="shared" si="17"/>
        <v>14413.079125931345</v>
      </c>
      <c r="F112" s="21">
        <f t="shared" si="18"/>
        <v>14413</v>
      </c>
      <c r="G112" s="21">
        <f t="shared" si="22"/>
        <v>9.846149999066256E-2</v>
      </c>
      <c r="I112" s="21">
        <f>G112</f>
        <v>9.846149999066256E-2</v>
      </c>
      <c r="O112" s="20">
        <f t="shared" si="20"/>
        <v>0.10128711654430271</v>
      </c>
      <c r="P112" s="20">
        <f t="shared" ca="1" si="21"/>
        <v>8.0628671289882214E-2</v>
      </c>
      <c r="Q112" s="50">
        <f t="shared" si="19"/>
        <v>35883.885999999999</v>
      </c>
      <c r="R112" s="51"/>
      <c r="S112" s="21">
        <f t="shared" si="23"/>
        <v>-2.8256165536401506E-3</v>
      </c>
      <c r="T112" s="21">
        <f t="shared" si="24"/>
        <v>1.1310893659990198E-3</v>
      </c>
      <c r="U112" s="21">
        <f t="shared" si="25"/>
        <v>1.5655521734507649E-5</v>
      </c>
      <c r="AA112" s="21" t="s">
        <v>85</v>
      </c>
      <c r="AF112" s="21" t="s">
        <v>45</v>
      </c>
    </row>
    <row r="113" spans="1:32" s="21" customFormat="1" ht="12.95" customHeight="1" x14ac:dyDescent="0.2">
      <c r="A113" s="7" t="s">
        <v>94</v>
      </c>
      <c r="B113" s="10"/>
      <c r="C113" s="9">
        <v>51076.603000000003</v>
      </c>
      <c r="D113" s="9">
        <v>4.0000000000000001E-3</v>
      </c>
      <c r="E113" s="21">
        <f t="shared" si="17"/>
        <v>14553.083923560982</v>
      </c>
      <c r="F113" s="21">
        <f t="shared" si="18"/>
        <v>14553</v>
      </c>
      <c r="G113" s="21">
        <f t="shared" si="22"/>
        <v>0.10443150000355672</v>
      </c>
      <c r="I113" s="21">
        <f>G113</f>
        <v>0.10443150000355672</v>
      </c>
      <c r="O113" s="20">
        <f t="shared" si="20"/>
        <v>0.10288780971111917</v>
      </c>
      <c r="P113" s="20">
        <f t="shared" ca="1" si="21"/>
        <v>8.3001483733633891E-2</v>
      </c>
      <c r="Q113" s="50">
        <f t="shared" si="19"/>
        <v>36058.103000000003</v>
      </c>
      <c r="R113" s="51"/>
      <c r="S113" s="21">
        <f t="shared" si="23"/>
        <v>1.5436902924375467E-3</v>
      </c>
      <c r="T113" s="21">
        <f t="shared" si="24"/>
        <v>-5.6756347521543481E-4</v>
      </c>
      <c r="U113" s="21">
        <f t="shared" si="25"/>
        <v>4.4573924714289097E-6</v>
      </c>
      <c r="AA113" s="40">
        <v>24</v>
      </c>
      <c r="AB113" s="49" t="s">
        <v>99</v>
      </c>
    </row>
    <row r="114" spans="1:32" s="21" customFormat="1" ht="12.95" customHeight="1" x14ac:dyDescent="0.2">
      <c r="A114" s="7" t="s">
        <v>86</v>
      </c>
      <c r="B114" s="10"/>
      <c r="C114" s="9">
        <v>51157.481500000002</v>
      </c>
      <c r="D114" s="9"/>
      <c r="E114" s="21">
        <f t="shared" si="17"/>
        <v>14618.079750748271</v>
      </c>
      <c r="F114" s="21">
        <f t="shared" si="18"/>
        <v>14618</v>
      </c>
      <c r="G114" s="21">
        <f t="shared" si="22"/>
        <v>9.9238999995577615E-2</v>
      </c>
      <c r="J114" s="21">
        <f>G114</f>
        <v>9.9238999995577615E-2</v>
      </c>
      <c r="O114" s="20">
        <f t="shared" si="20"/>
        <v>0.1036309886814268</v>
      </c>
      <c r="P114" s="20">
        <f t="shared" ca="1" si="21"/>
        <v>8.4103146653947164E-2</v>
      </c>
      <c r="Q114" s="50">
        <f t="shared" si="19"/>
        <v>36138.981500000002</v>
      </c>
      <c r="R114" s="51"/>
      <c r="S114" s="21">
        <f t="shared" si="23"/>
        <v>-4.3919886858491824E-3</v>
      </c>
      <c r="T114" s="21">
        <f t="shared" si="24"/>
        <v>-1.3584492155174304E-3</v>
      </c>
      <c r="U114" s="21">
        <f t="shared" si="25"/>
        <v>9.2023617180606463E-6</v>
      </c>
      <c r="AA114" s="21" t="s">
        <v>85</v>
      </c>
      <c r="AF114" s="21" t="s">
        <v>45</v>
      </c>
    </row>
    <row r="115" spans="1:32" s="21" customFormat="1" ht="12.95" customHeight="1" x14ac:dyDescent="0.2">
      <c r="A115" s="7" t="s">
        <v>86</v>
      </c>
      <c r="B115" s="7"/>
      <c r="C115" s="9">
        <v>51157.481500000002</v>
      </c>
      <c r="D115" s="9">
        <v>5.9999999999999995E-4</v>
      </c>
      <c r="E115" s="21">
        <f t="shared" si="17"/>
        <v>14618.079750748271</v>
      </c>
      <c r="F115" s="21">
        <f t="shared" si="18"/>
        <v>14618</v>
      </c>
      <c r="G115" s="21">
        <f t="shared" si="22"/>
        <v>9.9238999995577615E-2</v>
      </c>
      <c r="J115" s="21">
        <f>G115</f>
        <v>9.9238999995577615E-2</v>
      </c>
      <c r="O115" s="20">
        <f t="shared" si="20"/>
        <v>0.1036309886814268</v>
      </c>
      <c r="P115" s="20">
        <f t="shared" ca="1" si="21"/>
        <v>8.4103146653947164E-2</v>
      </c>
      <c r="Q115" s="50">
        <f t="shared" si="19"/>
        <v>36138.981500000002</v>
      </c>
      <c r="R115" s="51"/>
      <c r="S115" s="21">
        <f t="shared" si="23"/>
        <v>-4.3919886858491824E-3</v>
      </c>
      <c r="T115" s="21">
        <f t="shared" si="24"/>
        <v>-1.3584492155174304E-3</v>
      </c>
      <c r="U115" s="21">
        <f t="shared" si="25"/>
        <v>9.2023617180606463E-6</v>
      </c>
      <c r="AA115" s="40">
        <v>51</v>
      </c>
      <c r="AB115" s="49" t="s">
        <v>98</v>
      </c>
    </row>
    <row r="116" spans="1:32" s="21" customFormat="1" ht="12.95" customHeight="1" x14ac:dyDescent="0.2">
      <c r="A116" s="7" t="s">
        <v>86</v>
      </c>
      <c r="B116" s="10"/>
      <c r="C116" s="9">
        <v>51177.3914</v>
      </c>
      <c r="D116" s="9"/>
      <c r="E116" s="21">
        <f t="shared" si="17"/>
        <v>14634.079805394638</v>
      </c>
      <c r="F116" s="21">
        <f t="shared" si="18"/>
        <v>14634</v>
      </c>
      <c r="G116" s="21">
        <f t="shared" si="22"/>
        <v>9.9306999996770173E-2</v>
      </c>
      <c r="J116" s="21">
        <f>G116</f>
        <v>9.9306999996770173E-2</v>
      </c>
      <c r="O116" s="20">
        <f t="shared" si="20"/>
        <v>0.10381392504334867</v>
      </c>
      <c r="P116" s="20">
        <f t="shared" ca="1" si="21"/>
        <v>8.437432521894736E-2</v>
      </c>
      <c r="Q116" s="50">
        <f t="shared" si="19"/>
        <v>36158.8914</v>
      </c>
      <c r="R116" s="51"/>
      <c r="S116" s="21">
        <f t="shared" si="23"/>
        <v>-4.5069250465784999E-3</v>
      </c>
      <c r="T116" s="21">
        <f t="shared" si="24"/>
        <v>-1.5527089410108316E-3</v>
      </c>
      <c r="U116" s="21">
        <f t="shared" si="25"/>
        <v>8.7273927983954009E-6</v>
      </c>
    </row>
    <row r="117" spans="1:32" s="21" customFormat="1" ht="12.95" customHeight="1" x14ac:dyDescent="0.2">
      <c r="A117" s="7" t="s">
        <v>86</v>
      </c>
      <c r="B117" s="7"/>
      <c r="C117" s="9">
        <v>51177.3914</v>
      </c>
      <c r="D117" s="9">
        <v>1E-4</v>
      </c>
      <c r="E117" s="21">
        <f t="shared" si="17"/>
        <v>14634.079805394638</v>
      </c>
      <c r="F117" s="21">
        <f t="shared" si="18"/>
        <v>14634</v>
      </c>
      <c r="G117" s="21">
        <f t="shared" si="22"/>
        <v>9.9306999996770173E-2</v>
      </c>
      <c r="J117" s="21">
        <f>G117</f>
        <v>9.9306999996770173E-2</v>
      </c>
      <c r="O117" s="20">
        <f t="shared" si="20"/>
        <v>0.10381392504334867</v>
      </c>
      <c r="P117" s="20">
        <f t="shared" ca="1" si="21"/>
        <v>8.437432521894736E-2</v>
      </c>
      <c r="Q117" s="50">
        <f t="shared" si="19"/>
        <v>36158.8914</v>
      </c>
      <c r="R117" s="51"/>
      <c r="S117" s="21">
        <f t="shared" si="23"/>
        <v>-4.5069250465784999E-3</v>
      </c>
      <c r="T117" s="21">
        <f t="shared" si="24"/>
        <v>-1.5527089410108316E-3</v>
      </c>
      <c r="U117" s="21">
        <f t="shared" si="25"/>
        <v>8.7273927983954009E-6</v>
      </c>
    </row>
    <row r="118" spans="1:32" s="21" customFormat="1" ht="12.95" customHeight="1" x14ac:dyDescent="0.2">
      <c r="A118" s="9" t="s">
        <v>127</v>
      </c>
      <c r="B118" s="10" t="s">
        <v>103</v>
      </c>
      <c r="C118" s="9">
        <v>51751.492899999997</v>
      </c>
      <c r="D118" s="9" t="s">
        <v>126</v>
      </c>
      <c r="E118" s="21">
        <f t="shared" si="17"/>
        <v>15095.441006232493</v>
      </c>
      <c r="F118" s="21">
        <f t="shared" si="18"/>
        <v>15095.5</v>
      </c>
      <c r="O118" s="20">
        <f t="shared" si="20"/>
        <v>0.10909049573253286</v>
      </c>
      <c r="P118" s="20">
        <f t="shared" ca="1" si="21"/>
        <v>9.2196131953171612E-2</v>
      </c>
      <c r="Q118" s="50">
        <f t="shared" si="19"/>
        <v>36732.992899999997</v>
      </c>
      <c r="R118" s="51">
        <v>-7.340975000988692E-2</v>
      </c>
    </row>
    <row r="119" spans="1:32" s="21" customFormat="1" ht="12.95" customHeight="1" x14ac:dyDescent="0.2">
      <c r="A119" s="9" t="s">
        <v>127</v>
      </c>
      <c r="B119" s="10" t="s">
        <v>103</v>
      </c>
      <c r="C119" s="9">
        <v>51755.3825</v>
      </c>
      <c r="D119" s="9" t="s">
        <v>126</v>
      </c>
      <c r="E119" s="21">
        <f t="shared" si="17"/>
        <v>15098.566778464025</v>
      </c>
      <c r="F119" s="21">
        <f t="shared" si="18"/>
        <v>15098.5</v>
      </c>
      <c r="O119" s="20">
        <f t="shared" si="20"/>
        <v>0.10912479630039322</v>
      </c>
      <c r="P119" s="20">
        <f t="shared" ca="1" si="21"/>
        <v>9.2246977934109187E-2</v>
      </c>
      <c r="Q119" s="50">
        <f t="shared" si="19"/>
        <v>36736.8825</v>
      </c>
      <c r="R119" s="51">
        <v>8.3096750000549946E-2</v>
      </c>
    </row>
    <row r="120" spans="1:32" s="21" customFormat="1" ht="12.95" customHeight="1" x14ac:dyDescent="0.2">
      <c r="A120" s="9" t="s">
        <v>127</v>
      </c>
      <c r="B120" s="10" t="s">
        <v>103</v>
      </c>
      <c r="C120" s="9">
        <v>51755.390800000001</v>
      </c>
      <c r="D120" s="9" t="s">
        <v>126</v>
      </c>
      <c r="E120" s="21">
        <f t="shared" si="17"/>
        <v>15098.573448535375</v>
      </c>
      <c r="F120" s="21">
        <f t="shared" si="18"/>
        <v>15098.5</v>
      </c>
      <c r="O120" s="20">
        <f t="shared" si="20"/>
        <v>0.10912479630039322</v>
      </c>
      <c r="P120" s="20">
        <f t="shared" ca="1" si="21"/>
        <v>9.2246977934109187E-2</v>
      </c>
      <c r="Q120" s="50">
        <f t="shared" si="19"/>
        <v>36736.890800000001</v>
      </c>
      <c r="R120" s="51">
        <v>9.1396750001877081E-2</v>
      </c>
    </row>
    <row r="121" spans="1:32" s="21" customFormat="1" ht="12.95" customHeight="1" x14ac:dyDescent="0.2">
      <c r="A121" s="9" t="s">
        <v>127</v>
      </c>
      <c r="B121" s="10" t="s">
        <v>103</v>
      </c>
      <c r="C121" s="9">
        <v>51755.421999999999</v>
      </c>
      <c r="D121" s="9" t="s">
        <v>126</v>
      </c>
      <c r="E121" s="21">
        <f t="shared" si="17"/>
        <v>15098.598521574662</v>
      </c>
      <c r="F121" s="21">
        <f t="shared" si="18"/>
        <v>15098.5</v>
      </c>
      <c r="O121" s="20">
        <f t="shared" si="20"/>
        <v>0.10912479630039322</v>
      </c>
      <c r="P121" s="20">
        <f t="shared" ca="1" si="21"/>
        <v>9.2246977934109187E-2</v>
      </c>
      <c r="Q121" s="50">
        <f t="shared" si="19"/>
        <v>36736.921999999999</v>
      </c>
      <c r="R121" s="51">
        <v>0.12259674999950221</v>
      </c>
    </row>
    <row r="122" spans="1:32" s="21" customFormat="1" ht="12.95" customHeight="1" x14ac:dyDescent="0.2">
      <c r="A122" s="9" t="s">
        <v>127</v>
      </c>
      <c r="B122" s="10" t="s">
        <v>103</v>
      </c>
      <c r="C122" s="9">
        <v>51776.497900000002</v>
      </c>
      <c r="D122" s="9" t="s">
        <v>126</v>
      </c>
      <c r="E122" s="21">
        <f t="shared" si="17"/>
        <v>15115.535600702204</v>
      </c>
      <c r="F122" s="21">
        <f t="shared" si="18"/>
        <v>15115.5</v>
      </c>
      <c r="O122" s="20">
        <f t="shared" si="20"/>
        <v>0.10931916618493522</v>
      </c>
      <c r="P122" s="20">
        <f t="shared" ca="1" si="21"/>
        <v>9.2535105159421871E-2</v>
      </c>
      <c r="Q122" s="50">
        <f t="shared" si="19"/>
        <v>36757.997900000002</v>
      </c>
      <c r="R122" s="51">
        <v>4.4300249996013008E-2</v>
      </c>
    </row>
    <row r="123" spans="1:32" s="21" customFormat="1" ht="12.95" customHeight="1" x14ac:dyDescent="0.2">
      <c r="A123" s="9" t="s">
        <v>127</v>
      </c>
      <c r="B123" s="10" t="s">
        <v>103</v>
      </c>
      <c r="C123" s="9">
        <v>51780.336629999998</v>
      </c>
      <c r="D123" s="9">
        <v>1.9E-3</v>
      </c>
      <c r="E123" s="21">
        <f t="shared" si="17"/>
        <v>15118.620492628963</v>
      </c>
      <c r="F123" s="21">
        <f t="shared" si="18"/>
        <v>15118.5</v>
      </c>
      <c r="O123" s="20">
        <f t="shared" si="20"/>
        <v>0.10935346675279557</v>
      </c>
      <c r="P123" s="20">
        <f t="shared" ca="1" si="21"/>
        <v>9.258595114035939E-2</v>
      </c>
      <c r="Q123" s="50">
        <f t="shared" si="19"/>
        <v>36761.836629999998</v>
      </c>
      <c r="R123" s="51">
        <f>+C123-(C$7+F123*C$8)</f>
        <v>0.14993674999277573</v>
      </c>
    </row>
    <row r="124" spans="1:32" s="21" customFormat="1" ht="12.95" customHeight="1" x14ac:dyDescent="0.2">
      <c r="A124" s="9" t="s">
        <v>127</v>
      </c>
      <c r="B124" s="10" t="s">
        <v>103</v>
      </c>
      <c r="C124" s="9">
        <v>51878.284670000001</v>
      </c>
      <c r="D124" s="9">
        <v>2.2000000000000001E-3</v>
      </c>
      <c r="E124" s="21">
        <f t="shared" si="17"/>
        <v>15197.333795684461</v>
      </c>
      <c r="F124" s="21">
        <f t="shared" si="18"/>
        <v>15197.5</v>
      </c>
      <c r="O124" s="20">
        <f t="shared" si="20"/>
        <v>0.11025671503978486</v>
      </c>
      <c r="P124" s="20">
        <f t="shared" ca="1" si="21"/>
        <v>9.3924895305047829E-2</v>
      </c>
      <c r="Q124" s="50">
        <f t="shared" si="19"/>
        <v>36859.784670000001</v>
      </c>
      <c r="R124" s="51">
        <f>+C124-(C$7+F124*C$8)</f>
        <v>-0.20681875000445871</v>
      </c>
    </row>
    <row r="125" spans="1:32" s="21" customFormat="1" ht="12.95" customHeight="1" x14ac:dyDescent="0.2">
      <c r="A125" s="7" t="s">
        <v>131</v>
      </c>
      <c r="B125" s="10" t="s">
        <v>103</v>
      </c>
      <c r="C125" s="9">
        <v>51880.452599999997</v>
      </c>
      <c r="D125" s="9">
        <v>2.0000000000000001E-4</v>
      </c>
      <c r="E125" s="21">
        <f t="shared" si="17"/>
        <v>15199.0759942123</v>
      </c>
      <c r="F125" s="21">
        <f t="shared" si="18"/>
        <v>15199</v>
      </c>
      <c r="G125" s="21">
        <f t="shared" ref="G125:G140" si="26">+C125-(C$7+F125*C$8)</f>
        <v>9.4564499995613005E-2</v>
      </c>
      <c r="K125" s="21">
        <f t="shared" ref="K125:K140" si="27">G125</f>
        <v>9.4564499995613005E-2</v>
      </c>
      <c r="O125" s="20">
        <f t="shared" si="20"/>
        <v>0.11027386532371504</v>
      </c>
      <c r="P125" s="20">
        <f t="shared" ca="1" si="21"/>
        <v>9.3950318295516588E-2</v>
      </c>
      <c r="Q125" s="50">
        <f t="shared" si="19"/>
        <v>36861.952599999997</v>
      </c>
      <c r="R125" s="51"/>
      <c r="S125" s="21">
        <f t="shared" ref="S125:S140" si="28">G125-O125</f>
        <v>-1.5709365328102035E-2</v>
      </c>
      <c r="T125" s="21">
        <f t="shared" ref="T125:T140" si="29">U$2+U$3*F125+U$4*F125^2+U$5*SIN(RADIANS(U$6*F125+U$7))</f>
        <v>-7.8440697595908906E-3</v>
      </c>
      <c r="U125" s="21">
        <f t="shared" ref="U125:U140" si="30">+(T125-S125)^2</f>
        <v>6.186287438004104E-5</v>
      </c>
    </row>
    <row r="126" spans="1:32" s="21" customFormat="1" ht="12.95" customHeight="1" x14ac:dyDescent="0.2">
      <c r="A126" s="9" t="s">
        <v>137</v>
      </c>
      <c r="B126" s="10" t="s">
        <v>103</v>
      </c>
      <c r="C126" s="9">
        <v>51901.606500000002</v>
      </c>
      <c r="D126" s="9">
        <v>2.0000000000000001E-4</v>
      </c>
      <c r="E126" s="20">
        <f t="shared" si="17"/>
        <v>15216.075755938069</v>
      </c>
      <c r="F126" s="20">
        <f t="shared" si="18"/>
        <v>15216</v>
      </c>
      <c r="G126" s="20">
        <f t="shared" si="26"/>
        <v>9.4267999993462581E-2</v>
      </c>
      <c r="H126" s="20"/>
      <c r="I126" s="20"/>
      <c r="K126" s="20">
        <f t="shared" si="27"/>
        <v>9.4267999993462581E-2</v>
      </c>
      <c r="L126" s="20"/>
      <c r="M126" s="20"/>
      <c r="N126" s="20"/>
      <c r="O126" s="20">
        <f t="shared" si="20"/>
        <v>0.11046823520825703</v>
      </c>
      <c r="P126" s="20">
        <f t="shared" ca="1" si="21"/>
        <v>9.4238445520829328E-2</v>
      </c>
      <c r="Q126" s="56">
        <f t="shared" si="19"/>
        <v>36883.106500000002</v>
      </c>
      <c r="R126" s="51"/>
      <c r="S126" s="21">
        <f t="shared" si="28"/>
        <v>-1.6200235214794453E-2</v>
      </c>
      <c r="T126" s="21">
        <f t="shared" si="29"/>
        <v>-8.003904107180753E-3</v>
      </c>
      <c r="U126" s="21">
        <f t="shared" si="30"/>
        <v>6.7179843625636025E-5</v>
      </c>
    </row>
    <row r="127" spans="1:32" s="21" customFormat="1" ht="12.95" customHeight="1" x14ac:dyDescent="0.2">
      <c r="A127" s="9" t="s">
        <v>137</v>
      </c>
      <c r="B127" s="10" t="s">
        <v>103</v>
      </c>
      <c r="C127" s="9">
        <v>51901.607000000004</v>
      </c>
      <c r="D127" s="9">
        <v>2.9999999999999997E-4</v>
      </c>
      <c r="E127" s="20">
        <f t="shared" si="17"/>
        <v>15216.076157749598</v>
      </c>
      <c r="F127" s="20">
        <f t="shared" si="18"/>
        <v>15216</v>
      </c>
      <c r="G127" s="20">
        <f t="shared" si="26"/>
        <v>9.4767999995383434E-2</v>
      </c>
      <c r="H127" s="20"/>
      <c r="I127" s="20"/>
      <c r="K127" s="20">
        <f t="shared" si="27"/>
        <v>9.4767999995383434E-2</v>
      </c>
      <c r="L127" s="20"/>
      <c r="M127" s="20"/>
      <c r="N127" s="20"/>
      <c r="O127" s="20">
        <f t="shared" si="20"/>
        <v>0.11046823520825703</v>
      </c>
      <c r="P127" s="20">
        <f t="shared" ca="1" si="21"/>
        <v>9.4238445520829328E-2</v>
      </c>
      <c r="Q127" s="56">
        <f t="shared" si="19"/>
        <v>36883.107000000004</v>
      </c>
      <c r="R127" s="51"/>
      <c r="S127" s="21">
        <f t="shared" si="28"/>
        <v>-1.5700235212873601E-2</v>
      </c>
      <c r="T127" s="21">
        <f t="shared" si="29"/>
        <v>-8.003904107180753E-3</v>
      </c>
      <c r="U127" s="21">
        <f t="shared" si="30"/>
        <v>5.9233512488455292E-5</v>
      </c>
    </row>
    <row r="128" spans="1:32" s="21" customFormat="1" ht="12.95" customHeight="1" x14ac:dyDescent="0.2">
      <c r="A128" s="7" t="s">
        <v>131</v>
      </c>
      <c r="B128" s="10" t="s">
        <v>103</v>
      </c>
      <c r="C128" s="9">
        <v>51901.607450000003</v>
      </c>
      <c r="D128" s="9">
        <v>2.9999999999999997E-4</v>
      </c>
      <c r="E128" s="21">
        <f t="shared" si="17"/>
        <v>15216.076519379973</v>
      </c>
      <c r="F128" s="21">
        <f t="shared" si="18"/>
        <v>15216</v>
      </c>
      <c r="G128" s="21">
        <f t="shared" si="26"/>
        <v>9.5217999994929414E-2</v>
      </c>
      <c r="K128" s="20">
        <f t="shared" si="27"/>
        <v>9.5217999994929414E-2</v>
      </c>
      <c r="O128" s="20">
        <f t="shared" si="20"/>
        <v>0.11046823520825703</v>
      </c>
      <c r="P128" s="20">
        <f t="shared" ca="1" si="21"/>
        <v>9.4238445520829328E-2</v>
      </c>
      <c r="Q128" s="50">
        <f t="shared" si="19"/>
        <v>36883.107450000003</v>
      </c>
      <c r="R128" s="51"/>
      <c r="S128" s="21">
        <f t="shared" si="28"/>
        <v>-1.525023521332762E-2</v>
      </c>
      <c r="T128" s="21">
        <f t="shared" si="29"/>
        <v>-8.003904107180753E-3</v>
      </c>
      <c r="U128" s="21">
        <f t="shared" si="30"/>
        <v>5.2509314499911683E-5</v>
      </c>
    </row>
    <row r="129" spans="1:21" s="21" customFormat="1" ht="12.95" customHeight="1" x14ac:dyDescent="0.2">
      <c r="A129" s="9" t="s">
        <v>101</v>
      </c>
      <c r="B129" s="57"/>
      <c r="C129" s="9">
        <v>51921.5164</v>
      </c>
      <c r="D129" s="9">
        <v>2.0000000000000001E-4</v>
      </c>
      <c r="E129" s="21">
        <f t="shared" si="17"/>
        <v>15232.075810584436</v>
      </c>
      <c r="F129" s="21">
        <f t="shared" si="18"/>
        <v>15232</v>
      </c>
      <c r="G129" s="21">
        <f t="shared" si="26"/>
        <v>9.4336000001931097E-2</v>
      </c>
      <c r="K129" s="20">
        <f t="shared" si="27"/>
        <v>9.4336000001931097E-2</v>
      </c>
      <c r="O129" s="20">
        <f t="shared" si="20"/>
        <v>0.11065117157017891</v>
      </c>
      <c r="P129" s="20">
        <f t="shared" ca="1" si="21"/>
        <v>9.4509624085829524E-2</v>
      </c>
      <c r="Q129" s="50">
        <f t="shared" si="19"/>
        <v>36903.0164</v>
      </c>
      <c r="R129" s="51"/>
      <c r="S129" s="21">
        <f t="shared" si="28"/>
        <v>-1.6315171568247813E-2</v>
      </c>
      <c r="T129" s="21">
        <f t="shared" si="29"/>
        <v>-8.1521480010807792E-3</v>
      </c>
      <c r="U129" s="21">
        <f t="shared" si="30"/>
        <v>6.6634953758124411E-5</v>
      </c>
    </row>
    <row r="130" spans="1:21" s="21" customFormat="1" ht="12.95" customHeight="1" x14ac:dyDescent="0.2">
      <c r="A130" s="9" t="s">
        <v>127</v>
      </c>
      <c r="B130" s="10" t="s">
        <v>103</v>
      </c>
      <c r="C130" s="9">
        <v>51925.250090000001</v>
      </c>
      <c r="D130" s="9">
        <v>2.0999999999999999E-3</v>
      </c>
      <c r="E130" s="21">
        <f t="shared" si="17"/>
        <v>15235.076289945589</v>
      </c>
      <c r="F130" s="21">
        <f t="shared" si="18"/>
        <v>15235</v>
      </c>
      <c r="G130" s="21">
        <f t="shared" si="26"/>
        <v>9.4932499996502884E-2</v>
      </c>
      <c r="K130" s="20">
        <f t="shared" si="27"/>
        <v>9.4932499996502884E-2</v>
      </c>
      <c r="O130" s="20">
        <f t="shared" si="20"/>
        <v>0.11068547213803927</v>
      </c>
      <c r="P130" s="20">
        <f t="shared" ca="1" si="21"/>
        <v>9.4560470066767044E-2</v>
      </c>
      <c r="Q130" s="50">
        <f t="shared" si="19"/>
        <v>36906.750090000001</v>
      </c>
      <c r="R130" s="51"/>
      <c r="S130" s="21">
        <f t="shared" si="28"/>
        <v>-1.5752972141536384E-2</v>
      </c>
      <c r="T130" s="21">
        <f t="shared" si="29"/>
        <v>-8.1797038204713939E-3</v>
      </c>
      <c r="U130" s="21">
        <f t="shared" si="30"/>
        <v>5.7354393062846533E-5</v>
      </c>
    </row>
    <row r="131" spans="1:21" s="21" customFormat="1" ht="12.95" customHeight="1" x14ac:dyDescent="0.2">
      <c r="A131" s="9" t="s">
        <v>127</v>
      </c>
      <c r="B131" s="10" t="s">
        <v>103</v>
      </c>
      <c r="C131" s="9">
        <v>51956.35929</v>
      </c>
      <c r="D131" s="9">
        <v>1.5E-3</v>
      </c>
      <c r="E131" s="21">
        <f t="shared" si="17"/>
        <v>15260.076360262605</v>
      </c>
      <c r="F131" s="21">
        <f t="shared" si="18"/>
        <v>15260</v>
      </c>
      <c r="G131" s="21">
        <f t="shared" si="26"/>
        <v>9.5020000000658911E-2</v>
      </c>
      <c r="K131" s="20">
        <f t="shared" si="27"/>
        <v>9.5020000000658911E-2</v>
      </c>
      <c r="O131" s="20">
        <f t="shared" si="20"/>
        <v>0.11097131020354219</v>
      </c>
      <c r="P131" s="20">
        <f t="shared" ca="1" si="21"/>
        <v>9.4984186574579854E-2</v>
      </c>
      <c r="Q131" s="50">
        <f t="shared" si="19"/>
        <v>36937.85929</v>
      </c>
      <c r="R131" s="51"/>
      <c r="S131" s="21">
        <f t="shared" si="28"/>
        <v>-1.5951310202883276E-2</v>
      </c>
      <c r="T131" s="21">
        <f t="shared" si="29"/>
        <v>-8.4063350891603102E-3</v>
      </c>
      <c r="U131" s="21">
        <f t="shared" si="30"/>
        <v>5.6926649466698876E-5</v>
      </c>
    </row>
    <row r="132" spans="1:21" s="21" customFormat="1" ht="12.95" customHeight="1" x14ac:dyDescent="0.2">
      <c r="A132" s="9" t="s">
        <v>137</v>
      </c>
      <c r="B132" s="10" t="s">
        <v>103</v>
      </c>
      <c r="C132" s="9">
        <v>52017.334499999997</v>
      </c>
      <c r="D132" s="9">
        <v>2.9999999999999997E-4</v>
      </c>
      <c r="E132" s="20">
        <f t="shared" si="17"/>
        <v>15309.077444751914</v>
      </c>
      <c r="F132" s="20">
        <f t="shared" si="18"/>
        <v>15309</v>
      </c>
      <c r="G132" s="20">
        <f t="shared" si="26"/>
        <v>9.6369499995489605E-2</v>
      </c>
      <c r="H132" s="20"/>
      <c r="I132" s="20"/>
      <c r="J132" s="20"/>
      <c r="K132" s="20">
        <f t="shared" si="27"/>
        <v>9.6369499995489605E-2</v>
      </c>
      <c r="L132" s="20"/>
      <c r="M132" s="20"/>
      <c r="N132" s="20"/>
      <c r="O132" s="20">
        <f t="shared" si="20"/>
        <v>0.11153155281192796</v>
      </c>
      <c r="P132" s="20">
        <f t="shared" ca="1" si="21"/>
        <v>9.5814670929892931E-2</v>
      </c>
      <c r="Q132" s="56">
        <f t="shared" si="19"/>
        <v>36998.834499999997</v>
      </c>
      <c r="R132" s="51"/>
      <c r="S132" s="21">
        <f t="shared" si="28"/>
        <v>-1.5162052816438357E-2</v>
      </c>
      <c r="T132" s="21">
        <f t="shared" si="29"/>
        <v>-8.8345064484893956E-3</v>
      </c>
      <c r="U132" s="21">
        <f t="shared" si="30"/>
        <v>4.0037843038544088E-5</v>
      </c>
    </row>
    <row r="133" spans="1:21" s="21" customFormat="1" ht="12.95" customHeight="1" x14ac:dyDescent="0.2">
      <c r="A133" s="9" t="s">
        <v>137</v>
      </c>
      <c r="B133" s="10" t="s">
        <v>103</v>
      </c>
      <c r="C133" s="9">
        <v>52252.517099999997</v>
      </c>
      <c r="D133" s="9">
        <v>1E-4</v>
      </c>
      <c r="E133" s="20">
        <f t="shared" si="17"/>
        <v>15498.075604053309</v>
      </c>
      <c r="F133" s="20">
        <f t="shared" si="18"/>
        <v>15498</v>
      </c>
      <c r="G133" s="20">
        <f t="shared" si="26"/>
        <v>9.4078999994962942E-2</v>
      </c>
      <c r="H133" s="20"/>
      <c r="I133" s="20"/>
      <c r="J133" s="20"/>
      <c r="K133" s="20">
        <f t="shared" si="27"/>
        <v>9.4078999994962942E-2</v>
      </c>
      <c r="L133" s="20"/>
      <c r="M133" s="20"/>
      <c r="N133" s="20"/>
      <c r="O133" s="20">
        <f t="shared" si="20"/>
        <v>0.11369248858713014</v>
      </c>
      <c r="P133" s="20">
        <f t="shared" ca="1" si="21"/>
        <v>9.9017967728957712E-2</v>
      </c>
      <c r="Q133" s="56">
        <f t="shared" si="19"/>
        <v>37234.017099999997</v>
      </c>
      <c r="R133" s="51"/>
      <c r="S133" s="21">
        <f t="shared" si="28"/>
        <v>-1.9613488592167203E-2</v>
      </c>
      <c r="T133" s="21">
        <f t="shared" si="29"/>
        <v>-1.0267927610517941E-2</v>
      </c>
      <c r="U133" s="21">
        <f t="shared" si="30"/>
        <v>8.73395100617251E-5</v>
      </c>
    </row>
    <row r="134" spans="1:21" s="21" customFormat="1" ht="12.95" customHeight="1" x14ac:dyDescent="0.2">
      <c r="A134" s="9" t="s">
        <v>137</v>
      </c>
      <c r="B134" s="10" t="s">
        <v>103</v>
      </c>
      <c r="C134" s="9">
        <v>52333.401400000002</v>
      </c>
      <c r="D134" s="9">
        <v>1E-4</v>
      </c>
      <c r="E134" s="20">
        <f t="shared" si="17"/>
        <v>15563.076092254318</v>
      </c>
      <c r="F134" s="20">
        <f t="shared" si="18"/>
        <v>15563</v>
      </c>
      <c r="G134" s="20">
        <f t="shared" si="26"/>
        <v>9.4686500000534579E-2</v>
      </c>
      <c r="H134" s="20"/>
      <c r="I134" s="20"/>
      <c r="J134" s="20"/>
      <c r="K134" s="20">
        <f t="shared" si="27"/>
        <v>9.4686500000534579E-2</v>
      </c>
      <c r="L134" s="20"/>
      <c r="M134" s="20"/>
      <c r="N134" s="20"/>
      <c r="O134" s="20">
        <f t="shared" si="20"/>
        <v>0.1144356675574378</v>
      </c>
      <c r="P134" s="20">
        <f t="shared" ca="1" si="21"/>
        <v>0.10011963064927099</v>
      </c>
      <c r="Q134" s="56">
        <f t="shared" si="19"/>
        <v>37314.901400000002</v>
      </c>
      <c r="R134" s="51"/>
      <c r="S134" s="21">
        <f t="shared" si="28"/>
        <v>-1.9749167556903216E-2</v>
      </c>
      <c r="T134" s="21">
        <f t="shared" si="29"/>
        <v>-1.0673355874904745E-2</v>
      </c>
      <c r="U134" s="21">
        <f t="shared" si="30"/>
        <v>8.2370357687099922E-5</v>
      </c>
    </row>
    <row r="135" spans="1:21" s="21" customFormat="1" ht="12.95" customHeight="1" x14ac:dyDescent="0.2">
      <c r="A135" s="9" t="s">
        <v>137</v>
      </c>
      <c r="B135" s="10" t="s">
        <v>103</v>
      </c>
      <c r="C135" s="9">
        <v>52522.5455</v>
      </c>
      <c r="D135" s="9">
        <v>1E-4</v>
      </c>
      <c r="E135" s="20">
        <f t="shared" si="17"/>
        <v>15715.076651575962</v>
      </c>
      <c r="F135" s="20">
        <f t="shared" si="18"/>
        <v>15715</v>
      </c>
      <c r="G135" s="20">
        <f t="shared" si="26"/>
        <v>9.5382499996048864E-2</v>
      </c>
      <c r="H135" s="20"/>
      <c r="I135" s="20"/>
      <c r="J135" s="20"/>
      <c r="K135" s="20">
        <f t="shared" si="27"/>
        <v>9.5382499996048864E-2</v>
      </c>
      <c r="L135" s="20"/>
      <c r="M135" s="20"/>
      <c r="N135" s="20"/>
      <c r="O135" s="20">
        <f t="shared" si="20"/>
        <v>0.11617356299569563</v>
      </c>
      <c r="P135" s="20">
        <f t="shared" ca="1" si="21"/>
        <v>0.10269582701677277</v>
      </c>
      <c r="Q135" s="56">
        <f t="shared" si="19"/>
        <v>37504.0455</v>
      </c>
      <c r="R135" s="51"/>
      <c r="S135" s="21">
        <f t="shared" si="28"/>
        <v>-2.0791062999646767E-2</v>
      </c>
      <c r="T135" s="21">
        <f t="shared" si="29"/>
        <v>-1.1429123437299774E-2</v>
      </c>
      <c r="U135" s="21">
        <f t="shared" si="30"/>
        <v>8.7645912369037815E-5</v>
      </c>
    </row>
    <row r="136" spans="1:21" s="21" customFormat="1" ht="12.95" customHeight="1" x14ac:dyDescent="0.2">
      <c r="A136" s="9" t="s">
        <v>137</v>
      </c>
      <c r="B136" s="10" t="s">
        <v>103</v>
      </c>
      <c r="C136" s="9">
        <v>52684.314299999998</v>
      </c>
      <c r="D136" s="9">
        <v>1E-4</v>
      </c>
      <c r="E136" s="20">
        <f t="shared" si="17"/>
        <v>15845.077788702582</v>
      </c>
      <c r="F136" s="20">
        <f t="shared" si="18"/>
        <v>15845</v>
      </c>
      <c r="G136" s="20">
        <f t="shared" si="26"/>
        <v>9.6797499994863756E-2</v>
      </c>
      <c r="H136" s="20"/>
      <c r="I136" s="20"/>
      <c r="J136" s="20"/>
      <c r="K136" s="20">
        <f t="shared" si="27"/>
        <v>9.6797499994863756E-2</v>
      </c>
      <c r="L136" s="20"/>
      <c r="M136" s="20"/>
      <c r="N136" s="20"/>
      <c r="O136" s="20">
        <f t="shared" si="20"/>
        <v>0.1176599209363109</v>
      </c>
      <c r="P136" s="20">
        <f t="shared" ca="1" si="21"/>
        <v>0.10489915285739931</v>
      </c>
      <c r="Q136" s="56">
        <f t="shared" si="19"/>
        <v>37665.814299999998</v>
      </c>
      <c r="R136" s="51"/>
      <c r="S136" s="21">
        <f t="shared" si="28"/>
        <v>-2.0862420941447149E-2</v>
      </c>
      <c r="T136" s="21">
        <f t="shared" si="29"/>
        <v>-1.1848467431177626E-2</v>
      </c>
      <c r="U136" s="21">
        <f t="shared" si="30"/>
        <v>8.1251357885300251E-5</v>
      </c>
    </row>
    <row r="137" spans="1:21" s="21" customFormat="1" ht="12.95" customHeight="1" x14ac:dyDescent="0.2">
      <c r="A137" s="7" t="s">
        <v>112</v>
      </c>
      <c r="B137" s="10" t="s">
        <v>103</v>
      </c>
      <c r="C137" s="9">
        <v>52689.31</v>
      </c>
      <c r="D137" s="9">
        <v>3.0000000000000001E-3</v>
      </c>
      <c r="E137" s="21">
        <f t="shared" si="17"/>
        <v>15849.092448394336</v>
      </c>
      <c r="F137" s="21">
        <f t="shared" si="18"/>
        <v>15849</v>
      </c>
      <c r="G137" s="21">
        <f t="shared" si="26"/>
        <v>0.115039499993145</v>
      </c>
      <c r="K137" s="20">
        <f t="shared" si="27"/>
        <v>0.115039499993145</v>
      </c>
      <c r="O137" s="20">
        <f t="shared" si="20"/>
        <v>0.11770565502679138</v>
      </c>
      <c r="P137" s="20">
        <f t="shared" ca="1" si="21"/>
        <v>0.10496694749864938</v>
      </c>
      <c r="Q137" s="50">
        <f t="shared" si="19"/>
        <v>37670.81</v>
      </c>
      <c r="R137" s="51"/>
      <c r="S137" s="21">
        <f t="shared" si="28"/>
        <v>-2.6661550336463807E-3</v>
      </c>
      <c r="T137" s="21">
        <f t="shared" si="29"/>
        <v>-1.1857917899711022E-2</v>
      </c>
      <c r="U137" s="21">
        <f t="shared" si="30"/>
        <v>8.4488504585964871E-5</v>
      </c>
    </row>
    <row r="138" spans="1:21" s="21" customFormat="1" ht="12.95" customHeight="1" x14ac:dyDescent="0.2">
      <c r="A138" s="9" t="s">
        <v>137</v>
      </c>
      <c r="B138" s="10" t="s">
        <v>103</v>
      </c>
      <c r="C138" s="9">
        <v>52899.591500000002</v>
      </c>
      <c r="D138" s="9">
        <v>2.0000000000000001E-4</v>
      </c>
      <c r="E138" s="20">
        <f t="shared" si="17"/>
        <v>16018.079509661356</v>
      </c>
      <c r="F138" s="20">
        <f t="shared" si="18"/>
        <v>16018</v>
      </c>
      <c r="G138" s="20">
        <f t="shared" si="26"/>
        <v>9.8938999995880295E-2</v>
      </c>
      <c r="H138" s="20"/>
      <c r="I138" s="20"/>
      <c r="J138" s="20"/>
      <c r="K138" s="20">
        <f t="shared" si="27"/>
        <v>9.8938999995880295E-2</v>
      </c>
      <c r="L138" s="20"/>
      <c r="M138" s="20"/>
      <c r="N138" s="20"/>
      <c r="O138" s="20">
        <f t="shared" si="20"/>
        <v>0.11963792034959121</v>
      </c>
      <c r="P138" s="20">
        <f t="shared" ca="1" si="21"/>
        <v>0.1078312710914639</v>
      </c>
      <c r="Q138" s="56">
        <f t="shared" si="19"/>
        <v>37881.091500000002</v>
      </c>
      <c r="R138" s="51"/>
      <c r="S138" s="21">
        <f t="shared" si="28"/>
        <v>-2.0698920353710917E-2</v>
      </c>
      <c r="T138" s="21">
        <f t="shared" si="29"/>
        <v>-1.2063329315771648E-2</v>
      </c>
      <c r="U138" s="21">
        <f t="shared" si="30"/>
        <v>7.4573432574537028E-5</v>
      </c>
    </row>
    <row r="139" spans="1:21" s="21" customFormat="1" ht="12.95" customHeight="1" x14ac:dyDescent="0.2">
      <c r="A139" s="7" t="s">
        <v>102</v>
      </c>
      <c r="B139" s="10" t="s">
        <v>103</v>
      </c>
      <c r="C139" s="9">
        <v>52924.487999999998</v>
      </c>
      <c r="D139" s="9">
        <v>5.0000000000000001E-3</v>
      </c>
      <c r="E139" s="21">
        <f t="shared" si="17"/>
        <v>16038.086911029681</v>
      </c>
      <c r="F139" s="21">
        <f t="shared" si="18"/>
        <v>16038</v>
      </c>
      <c r="G139" s="21">
        <f t="shared" si="26"/>
        <v>0.10814899999240879</v>
      </c>
      <c r="K139" s="20">
        <f t="shared" si="27"/>
        <v>0.10814899999240879</v>
      </c>
      <c r="O139" s="21">
        <f t="shared" si="20"/>
        <v>0.11986659080199356</v>
      </c>
      <c r="P139" s="20">
        <f t="shared" ca="1" si="21"/>
        <v>0.10817024429771416</v>
      </c>
      <c r="Q139" s="50">
        <f t="shared" si="19"/>
        <v>37905.987999999998</v>
      </c>
      <c r="R139" s="51"/>
      <c r="S139" s="21">
        <f t="shared" si="28"/>
        <v>-1.1717590809584774E-2</v>
      </c>
      <c r="T139" s="21">
        <f t="shared" si="29"/>
        <v>-1.2062244263830959E-2</v>
      </c>
      <c r="U139" s="21">
        <f t="shared" si="30"/>
        <v>1.1878600352382672E-7</v>
      </c>
    </row>
    <row r="140" spans="1:21" s="21" customFormat="1" ht="12.95" customHeight="1" x14ac:dyDescent="0.2">
      <c r="A140" s="9" t="s">
        <v>137</v>
      </c>
      <c r="B140" s="10" t="s">
        <v>103</v>
      </c>
      <c r="C140" s="9">
        <v>52964.299099999997</v>
      </c>
      <c r="D140" s="9">
        <v>1E-4</v>
      </c>
      <c r="E140" s="20">
        <f t="shared" si="17"/>
        <v>16070.080028801844</v>
      </c>
      <c r="F140" s="20">
        <f t="shared" si="18"/>
        <v>16070</v>
      </c>
      <c r="G140" s="20">
        <f t="shared" si="26"/>
        <v>9.9584999996295664E-2</v>
      </c>
      <c r="H140" s="20"/>
      <c r="I140" s="20"/>
      <c r="J140" s="20"/>
      <c r="K140" s="20">
        <f t="shared" si="27"/>
        <v>9.9584999996295664E-2</v>
      </c>
      <c r="L140" s="20"/>
      <c r="M140" s="20"/>
      <c r="N140" s="20"/>
      <c r="O140" s="20">
        <f t="shared" si="20"/>
        <v>0.12023246352583732</v>
      </c>
      <c r="P140" s="20">
        <f t="shared" ca="1" si="21"/>
        <v>0.10871260142771449</v>
      </c>
      <c r="Q140" s="56">
        <f t="shared" si="19"/>
        <v>37945.799099999997</v>
      </c>
      <c r="R140" s="51"/>
      <c r="S140" s="21">
        <f t="shared" si="28"/>
        <v>-2.0647463529541651E-2</v>
      </c>
      <c r="T140" s="21">
        <f t="shared" si="29"/>
        <v>-1.2049209444551602E-2</v>
      </c>
      <c r="U140" s="21">
        <f t="shared" si="30"/>
        <v>7.3929973310048067E-5</v>
      </c>
    </row>
    <row r="141" spans="1:21" s="21" customFormat="1" ht="12.95" customHeight="1" x14ac:dyDescent="0.2">
      <c r="A141" s="9" t="s">
        <v>127</v>
      </c>
      <c r="B141" s="10" t="s">
        <v>103</v>
      </c>
      <c r="C141" s="9">
        <v>53236.409760000002</v>
      </c>
      <c r="D141" s="9" t="s">
        <v>126</v>
      </c>
      <c r="E141" s="21">
        <f t="shared" si="17"/>
        <v>16288.754428465292</v>
      </c>
      <c r="F141" s="21">
        <f t="shared" si="18"/>
        <v>16289</v>
      </c>
      <c r="O141" s="21">
        <f t="shared" si="20"/>
        <v>0.12273640497964304</v>
      </c>
      <c r="P141" s="20">
        <f t="shared" ca="1" si="21"/>
        <v>0.11242435803615464</v>
      </c>
      <c r="Q141" s="50">
        <f t="shared" si="19"/>
        <v>38217.909760000002</v>
      </c>
      <c r="R141" s="51">
        <v>-0.30558049999672221</v>
      </c>
    </row>
    <row r="142" spans="1:21" s="21" customFormat="1" ht="12.95" customHeight="1" x14ac:dyDescent="0.2">
      <c r="A142" s="9" t="s">
        <v>138</v>
      </c>
      <c r="B142" s="10" t="s">
        <v>103</v>
      </c>
      <c r="C142" s="9">
        <v>53346.337</v>
      </c>
      <c r="D142" s="9">
        <v>5.0000000000000001E-3</v>
      </c>
      <c r="E142" s="20">
        <f t="shared" si="17"/>
        <v>16377.094492811388</v>
      </c>
      <c r="F142" s="20">
        <f t="shared" si="18"/>
        <v>16377</v>
      </c>
      <c r="G142" s="20">
        <f t="shared" ref="G142:G155" si="31">+C142-(C$7+F142*C$8)</f>
        <v>0.11758349999581696</v>
      </c>
      <c r="H142" s="20"/>
      <c r="I142" s="20"/>
      <c r="K142" s="20">
        <f t="shared" ref="K142:K155" si="32">G142</f>
        <v>0.11758349999581696</v>
      </c>
      <c r="L142" s="20"/>
      <c r="M142" s="20"/>
      <c r="O142" s="20">
        <f t="shared" si="20"/>
        <v>0.12374255497021337</v>
      </c>
      <c r="P142" s="20">
        <f t="shared" ca="1" si="21"/>
        <v>0.11391584014365569</v>
      </c>
      <c r="Q142" s="56">
        <f t="shared" si="19"/>
        <v>38327.837</v>
      </c>
      <c r="R142" s="51"/>
      <c r="S142" s="21">
        <f t="shared" ref="S142:S155" si="33">G142-O142</f>
        <v>-6.1590549743964079E-3</v>
      </c>
      <c r="T142" s="21">
        <f t="shared" ref="T142:T155" si="34">U$2+U$3*F142+U$4*F142^2+U$5*SIN(RADIANS(U$6*F142+U$7))</f>
        <v>-1.1216354157645509E-2</v>
      </c>
      <c r="U142" s="21">
        <f t="shared" ref="U142:U155" si="35">+(T142-S142)^2</f>
        <v>2.5576275028892026E-5</v>
      </c>
    </row>
    <row r="143" spans="1:21" s="21" customFormat="1" ht="12.95" customHeight="1" x14ac:dyDescent="0.2">
      <c r="A143" s="7" t="s">
        <v>107</v>
      </c>
      <c r="B143" s="58"/>
      <c r="C143" s="9">
        <v>53387.389600000002</v>
      </c>
      <c r="D143" s="9">
        <v>5.0000000000000001E-4</v>
      </c>
      <c r="E143" s="21">
        <f t="shared" si="17"/>
        <v>16410.085308605314</v>
      </c>
      <c r="F143" s="21">
        <f t="shared" si="18"/>
        <v>16410</v>
      </c>
      <c r="G143" s="21">
        <f t="shared" si="31"/>
        <v>0.10615499999403255</v>
      </c>
      <c r="K143" s="20">
        <f t="shared" si="32"/>
        <v>0.10615499999403255</v>
      </c>
      <c r="O143" s="21">
        <f t="shared" si="20"/>
        <v>0.12411986121667727</v>
      </c>
      <c r="P143" s="20">
        <f t="shared" ca="1" si="21"/>
        <v>0.11447514593396857</v>
      </c>
      <c r="Q143" s="50">
        <f t="shared" si="19"/>
        <v>38368.889600000002</v>
      </c>
      <c r="R143" s="51"/>
      <c r="S143" s="21">
        <f t="shared" si="33"/>
        <v>-1.7964861222644721E-2</v>
      </c>
      <c r="T143" s="21">
        <f t="shared" si="34"/>
        <v>-1.1051312598558169E-2</v>
      </c>
      <c r="U143" s="21">
        <f t="shared" si="35"/>
        <v>4.7797154577609051E-5</v>
      </c>
    </row>
    <row r="144" spans="1:21" s="21" customFormat="1" ht="12.95" customHeight="1" x14ac:dyDescent="0.2">
      <c r="A144" s="7" t="s">
        <v>118</v>
      </c>
      <c r="B144" s="10" t="s">
        <v>103</v>
      </c>
      <c r="C144" s="9">
        <v>53388.633600000001</v>
      </c>
      <c r="D144" s="9">
        <v>1E-4</v>
      </c>
      <c r="E144" s="21">
        <f t="shared" si="17"/>
        <v>16411.085015684712</v>
      </c>
      <c r="F144" s="21">
        <f t="shared" si="18"/>
        <v>16411</v>
      </c>
      <c r="G144" s="21">
        <f t="shared" si="31"/>
        <v>0.10579049999796553</v>
      </c>
      <c r="K144" s="20">
        <f t="shared" si="32"/>
        <v>0.10579049999796553</v>
      </c>
      <c r="O144" s="21">
        <f t="shared" si="20"/>
        <v>0.12413129473929739</v>
      </c>
      <c r="P144" s="20">
        <f t="shared" ca="1" si="21"/>
        <v>0.11449209459428111</v>
      </c>
      <c r="Q144" s="50">
        <f t="shared" si="19"/>
        <v>38370.133600000001</v>
      </c>
      <c r="R144" s="51"/>
      <c r="S144" s="21">
        <f t="shared" si="33"/>
        <v>-1.8340794741331864E-2</v>
      </c>
      <c r="T144" s="21">
        <f t="shared" si="34"/>
        <v>-1.1046087109238864E-2</v>
      </c>
      <c r="U144" s="21">
        <f t="shared" si="35"/>
        <v>5.3212759437715871E-5</v>
      </c>
    </row>
    <row r="145" spans="1:21" s="21" customFormat="1" ht="12.95" customHeight="1" x14ac:dyDescent="0.2">
      <c r="A145" s="7" t="s">
        <v>107</v>
      </c>
      <c r="B145" s="58"/>
      <c r="C145" s="9">
        <v>53407.297700000003</v>
      </c>
      <c r="D145" s="9">
        <v>5.9999999999999995E-4</v>
      </c>
      <c r="E145" s="21">
        <f t="shared" si="17"/>
        <v>16426.083916730186</v>
      </c>
      <c r="F145" s="21">
        <f t="shared" si="18"/>
        <v>16426</v>
      </c>
      <c r="G145" s="21">
        <f t="shared" si="31"/>
        <v>0.10442299999704119</v>
      </c>
      <c r="K145" s="20">
        <f t="shared" si="32"/>
        <v>0.10442299999704119</v>
      </c>
      <c r="O145" s="21">
        <f t="shared" si="20"/>
        <v>0.12430279757859915</v>
      </c>
      <c r="P145" s="20">
        <f t="shared" ca="1" si="21"/>
        <v>0.11474632449896877</v>
      </c>
      <c r="Q145" s="50">
        <f t="shared" si="19"/>
        <v>38388.797700000003</v>
      </c>
      <c r="R145" s="51"/>
      <c r="S145" s="21">
        <f t="shared" si="33"/>
        <v>-1.9879797581557959E-2</v>
      </c>
      <c r="T145" s="21">
        <f t="shared" si="34"/>
        <v>-1.0966128948886416E-2</v>
      </c>
      <c r="U145" s="21">
        <f t="shared" si="35"/>
        <v>7.9453488493072584E-5</v>
      </c>
    </row>
    <row r="146" spans="1:21" s="21" customFormat="1" ht="12.95" customHeight="1" x14ac:dyDescent="0.2">
      <c r="A146" s="7" t="s">
        <v>107</v>
      </c>
      <c r="B146" s="58"/>
      <c r="C146" s="9">
        <v>53407.298699999999</v>
      </c>
      <c r="D146" s="9">
        <v>3.5000000000000001E-3</v>
      </c>
      <c r="E146" s="21">
        <f t="shared" si="17"/>
        <v>16426.084720353236</v>
      </c>
      <c r="F146" s="21">
        <f t="shared" si="18"/>
        <v>16426</v>
      </c>
      <c r="G146" s="21">
        <f t="shared" si="31"/>
        <v>0.10542299999360694</v>
      </c>
      <c r="K146" s="20">
        <f t="shared" si="32"/>
        <v>0.10542299999360694</v>
      </c>
      <c r="O146" s="21">
        <f t="shared" si="20"/>
        <v>0.12430279757859915</v>
      </c>
      <c r="P146" s="20">
        <f t="shared" ca="1" si="21"/>
        <v>0.11474632449896877</v>
      </c>
      <c r="Q146" s="50">
        <f t="shared" si="19"/>
        <v>38388.798699999999</v>
      </c>
      <c r="R146" s="51"/>
      <c r="S146" s="21">
        <f t="shared" si="33"/>
        <v>-1.8879797584992211E-2</v>
      </c>
      <c r="T146" s="21">
        <f t="shared" si="34"/>
        <v>-1.0966128948886416E-2</v>
      </c>
      <c r="U146" s="21">
        <f t="shared" si="35"/>
        <v>6.2626151282084563E-5</v>
      </c>
    </row>
    <row r="147" spans="1:21" s="21" customFormat="1" ht="12.95" customHeight="1" x14ac:dyDescent="0.2">
      <c r="A147" s="7" t="s">
        <v>107</v>
      </c>
      <c r="B147" s="10" t="s">
        <v>95</v>
      </c>
      <c r="C147" s="9">
        <v>53410.412100000001</v>
      </c>
      <c r="D147" s="9">
        <v>2.9999999999999997E-4</v>
      </c>
      <c r="E147" s="21">
        <f t="shared" si="17"/>
        <v>16428.586720370113</v>
      </c>
      <c r="F147" s="21">
        <f t="shared" si="18"/>
        <v>16428.5</v>
      </c>
      <c r="G147" s="21">
        <f t="shared" si="31"/>
        <v>0.10791174999758368</v>
      </c>
      <c r="K147" s="20">
        <f t="shared" si="32"/>
        <v>0.10791174999758368</v>
      </c>
      <c r="O147" s="21">
        <f t="shared" si="20"/>
        <v>0.12433138138514944</v>
      </c>
      <c r="P147" s="20">
        <f t="shared" ca="1" si="21"/>
        <v>0.11478869614975007</v>
      </c>
      <c r="Q147" s="50">
        <f t="shared" si="19"/>
        <v>38391.912100000001</v>
      </c>
      <c r="R147" s="51"/>
      <c r="S147" s="21">
        <f t="shared" si="33"/>
        <v>-1.6419631387565761E-2</v>
      </c>
      <c r="T147" s="21">
        <f t="shared" si="34"/>
        <v>-1.0952515832791592E-2</v>
      </c>
      <c r="U147" s="21">
        <f t="shared" si="35"/>
        <v>2.9889352489253672E-5</v>
      </c>
    </row>
    <row r="148" spans="1:21" s="21" customFormat="1" ht="12.95" customHeight="1" x14ac:dyDescent="0.2">
      <c r="A148" s="9" t="s">
        <v>137</v>
      </c>
      <c r="B148" s="10" t="s">
        <v>95</v>
      </c>
      <c r="C148" s="9">
        <v>53425.3416</v>
      </c>
      <c r="D148" s="9">
        <v>1E-4</v>
      </c>
      <c r="E148" s="20">
        <f t="shared" si="17"/>
        <v>16440.584410757456</v>
      </c>
      <c r="F148" s="20">
        <f t="shared" si="18"/>
        <v>16440.5</v>
      </c>
      <c r="G148" s="20">
        <f t="shared" si="31"/>
        <v>0.10503774999233428</v>
      </c>
      <c r="H148" s="20"/>
      <c r="I148" s="20"/>
      <c r="J148" s="20"/>
      <c r="K148" s="20">
        <f t="shared" si="32"/>
        <v>0.10503774999233428</v>
      </c>
      <c r="L148" s="20"/>
      <c r="M148" s="20"/>
      <c r="N148" s="20"/>
      <c r="O148" s="20">
        <f t="shared" si="20"/>
        <v>0.12446858365659084</v>
      </c>
      <c r="P148" s="20">
        <f t="shared" ca="1" si="21"/>
        <v>0.1149920800735002</v>
      </c>
      <c r="Q148" s="56">
        <f t="shared" si="19"/>
        <v>38406.8416</v>
      </c>
      <c r="R148" s="51"/>
      <c r="S148" s="21">
        <f t="shared" si="33"/>
        <v>-1.9430833664256561E-2</v>
      </c>
      <c r="T148" s="21">
        <f t="shared" si="34"/>
        <v>-1.0886035679828846E-2</v>
      </c>
      <c r="U148" s="21">
        <f t="shared" si="35"/>
        <v>7.3013572594679937E-5</v>
      </c>
    </row>
    <row r="149" spans="1:21" s="21" customFormat="1" ht="12.95" customHeight="1" x14ac:dyDescent="0.2">
      <c r="A149" s="7" t="s">
        <v>120</v>
      </c>
      <c r="B149" s="58" t="s">
        <v>95</v>
      </c>
      <c r="C149" s="59">
        <v>53675.462599999999</v>
      </c>
      <c r="D149" s="9">
        <v>2.9999999999999997E-4</v>
      </c>
      <c r="E149" s="21">
        <f t="shared" ref="E149:E212" si="36">+(C149-C$7)/C$8</f>
        <v>16641.587412691373</v>
      </c>
      <c r="F149" s="21">
        <f t="shared" ref="F149:F212" si="37">ROUND(2*E149,0)/2</f>
        <v>16641.5</v>
      </c>
      <c r="G149" s="21">
        <f t="shared" si="31"/>
        <v>0.10877324999455595</v>
      </c>
      <c r="K149" s="20">
        <f t="shared" si="32"/>
        <v>0.10877324999455595</v>
      </c>
      <c r="O149" s="21">
        <f t="shared" si="20"/>
        <v>0.12676672170323444</v>
      </c>
      <c r="P149" s="20">
        <f t="shared" ca="1" si="21"/>
        <v>0.11839876079631512</v>
      </c>
      <c r="Q149" s="50">
        <f t="shared" ref="Q149:Q212" si="38">+C149-15018.5</f>
        <v>38656.962599999999</v>
      </c>
      <c r="R149" s="51"/>
      <c r="S149" s="21">
        <f t="shared" si="33"/>
        <v>-1.7993471708678488E-2</v>
      </c>
      <c r="T149" s="21">
        <f t="shared" si="34"/>
        <v>-9.4996992606566112E-3</v>
      </c>
      <c r="U149" s="21">
        <f t="shared" si="35"/>
        <v>7.214417039877554E-5</v>
      </c>
    </row>
    <row r="150" spans="1:21" s="21" customFormat="1" ht="12.95" customHeight="1" x14ac:dyDescent="0.2">
      <c r="A150" s="60" t="s">
        <v>106</v>
      </c>
      <c r="B150" s="7"/>
      <c r="C150" s="9">
        <v>53704.7068</v>
      </c>
      <c r="D150" s="9">
        <v>1E-4</v>
      </c>
      <c r="E150" s="21">
        <f t="shared" si="36"/>
        <v>16665.088726012349</v>
      </c>
      <c r="F150" s="21">
        <f t="shared" si="37"/>
        <v>16665</v>
      </c>
      <c r="G150" s="21">
        <f t="shared" si="31"/>
        <v>0.11040749999665422</v>
      </c>
      <c r="K150" s="20">
        <f t="shared" si="32"/>
        <v>0.11040749999665422</v>
      </c>
      <c r="O150" s="21">
        <f t="shared" ref="O150:O213" si="39">+C$11+C$12*F150</f>
        <v>0.12703540948480718</v>
      </c>
      <c r="P150" s="20">
        <f t="shared" ref="P150:P213" ca="1" si="40">+D$11+D$12*$F150</f>
        <v>0.11879705431365911</v>
      </c>
      <c r="Q150" s="50">
        <f t="shared" si="38"/>
        <v>38686.2068</v>
      </c>
      <c r="R150" s="51"/>
      <c r="S150" s="21">
        <f t="shared" si="33"/>
        <v>-1.6627909488152959E-2</v>
      </c>
      <c r="T150" s="21">
        <f t="shared" si="34"/>
        <v>-9.3051034681773219E-3</v>
      </c>
      <c r="U150" s="21">
        <f t="shared" si="35"/>
        <v>5.3623488006191424E-5</v>
      </c>
    </row>
    <row r="151" spans="1:21" s="21" customFormat="1" ht="12.95" customHeight="1" x14ac:dyDescent="0.2">
      <c r="A151" s="9" t="s">
        <v>137</v>
      </c>
      <c r="B151" s="10" t="s">
        <v>103</v>
      </c>
      <c r="C151" s="9">
        <v>53713.417800000003</v>
      </c>
      <c r="D151" s="9">
        <v>1E-4</v>
      </c>
      <c r="E151" s="20">
        <f t="shared" si="36"/>
        <v>16672.089086437292</v>
      </c>
      <c r="F151" s="20">
        <f t="shared" si="37"/>
        <v>16672</v>
      </c>
      <c r="G151" s="20">
        <f t="shared" si="31"/>
        <v>0.11085599999933038</v>
      </c>
      <c r="H151" s="20"/>
      <c r="I151" s="20"/>
      <c r="J151" s="20"/>
      <c r="K151" s="20">
        <f t="shared" si="32"/>
        <v>0.11085599999933038</v>
      </c>
      <c r="L151" s="20"/>
      <c r="M151" s="20"/>
      <c r="N151" s="20"/>
      <c r="O151" s="20">
        <f t="shared" si="39"/>
        <v>0.12711544414314802</v>
      </c>
      <c r="P151" s="20">
        <f t="shared" ca="1" si="40"/>
        <v>0.11891569493584669</v>
      </c>
      <c r="Q151" s="56">
        <f t="shared" si="38"/>
        <v>38694.917800000003</v>
      </c>
      <c r="R151" s="51"/>
      <c r="S151" s="21">
        <f t="shared" si="33"/>
        <v>-1.6259444143817636E-2</v>
      </c>
      <c r="T151" s="21">
        <f t="shared" si="34"/>
        <v>-9.2458729480593936E-3</v>
      </c>
      <c r="U151" s="21">
        <f t="shared" si="35"/>
        <v>4.9190180917969708E-5</v>
      </c>
    </row>
    <row r="152" spans="1:21" s="21" customFormat="1" ht="12.95" customHeight="1" x14ac:dyDescent="0.2">
      <c r="A152" s="9" t="s">
        <v>137</v>
      </c>
      <c r="B152" s="10" t="s">
        <v>95</v>
      </c>
      <c r="C152" s="9">
        <v>53746.394500000002</v>
      </c>
      <c r="D152" s="9">
        <v>2.0000000000000001E-4</v>
      </c>
      <c r="E152" s="20">
        <f t="shared" si="36"/>
        <v>16698.589922807987</v>
      </c>
      <c r="F152" s="20">
        <f t="shared" si="37"/>
        <v>16698.5</v>
      </c>
      <c r="G152" s="20">
        <f t="shared" si="31"/>
        <v>0.11189675000059651</v>
      </c>
      <c r="H152" s="20"/>
      <c r="I152" s="20"/>
      <c r="J152" s="20"/>
      <c r="K152" s="20">
        <f t="shared" si="32"/>
        <v>0.11189675000059651</v>
      </c>
      <c r="L152" s="20"/>
      <c r="M152" s="20"/>
      <c r="N152" s="20"/>
      <c r="O152" s="20">
        <f t="shared" si="39"/>
        <v>0.12741843249258117</v>
      </c>
      <c r="P152" s="20">
        <f t="shared" ca="1" si="40"/>
        <v>0.11936483443412826</v>
      </c>
      <c r="Q152" s="56">
        <f t="shared" si="38"/>
        <v>38727.894500000002</v>
      </c>
      <c r="R152" s="51"/>
      <c r="S152" s="21">
        <f t="shared" si="33"/>
        <v>-1.5521682491984656E-2</v>
      </c>
      <c r="T152" s="21">
        <f t="shared" si="34"/>
        <v>-9.0164372977989335E-3</v>
      </c>
      <c r="U152" s="21">
        <f t="shared" si="35"/>
        <v>4.2318215036476442E-5</v>
      </c>
    </row>
    <row r="153" spans="1:21" s="21" customFormat="1" ht="12.95" customHeight="1" x14ac:dyDescent="0.2">
      <c r="A153" s="7" t="s">
        <v>110</v>
      </c>
      <c r="B153" s="57"/>
      <c r="C153" s="9">
        <v>53764.438199999997</v>
      </c>
      <c r="D153" s="9">
        <v>5.0000000000000001E-4</v>
      </c>
      <c r="E153" s="21">
        <f t="shared" si="36"/>
        <v>16713.090256110645</v>
      </c>
      <c r="F153" s="21">
        <f t="shared" si="37"/>
        <v>16713</v>
      </c>
      <c r="G153" s="21">
        <f t="shared" si="31"/>
        <v>0.11231149999366608</v>
      </c>
      <c r="K153" s="20">
        <f t="shared" si="32"/>
        <v>0.11231149999366608</v>
      </c>
      <c r="O153" s="21">
        <f t="shared" si="39"/>
        <v>0.12758421857057284</v>
      </c>
      <c r="P153" s="20">
        <f t="shared" ca="1" si="40"/>
        <v>0.1196105900086597</v>
      </c>
      <c r="Q153" s="50">
        <f t="shared" si="38"/>
        <v>38745.938199999997</v>
      </c>
      <c r="R153" s="51"/>
      <c r="S153" s="21">
        <f t="shared" si="33"/>
        <v>-1.5272718576906763E-2</v>
      </c>
      <c r="T153" s="21">
        <f t="shared" si="34"/>
        <v>-8.8874442798672921E-3</v>
      </c>
      <c r="U153" s="21">
        <f t="shared" si="35"/>
        <v>4.0771727848432912E-5</v>
      </c>
    </row>
    <row r="154" spans="1:21" s="21" customFormat="1" ht="12.95" customHeight="1" x14ac:dyDescent="0.2">
      <c r="A154" s="9" t="s">
        <v>137</v>
      </c>
      <c r="B154" s="10" t="s">
        <v>103</v>
      </c>
      <c r="C154" s="9">
        <v>53769.414900000003</v>
      </c>
      <c r="D154" s="9">
        <v>1E-4</v>
      </c>
      <c r="E154" s="20">
        <f t="shared" si="36"/>
        <v>16717.089646964374</v>
      </c>
      <c r="F154" s="20">
        <f t="shared" si="37"/>
        <v>16717</v>
      </c>
      <c r="G154" s="20">
        <f t="shared" si="31"/>
        <v>0.11155349999899045</v>
      </c>
      <c r="H154" s="20"/>
      <c r="I154" s="20"/>
      <c r="J154" s="20"/>
      <c r="K154" s="20">
        <f t="shared" si="32"/>
        <v>0.11155349999899045</v>
      </c>
      <c r="L154" s="20"/>
      <c r="M154" s="20"/>
      <c r="N154" s="20"/>
      <c r="O154" s="20">
        <f t="shared" si="39"/>
        <v>0.12762995266105331</v>
      </c>
      <c r="P154" s="20">
        <f t="shared" ca="1" si="40"/>
        <v>0.11967838464990976</v>
      </c>
      <c r="Q154" s="56">
        <f t="shared" si="38"/>
        <v>38750.914900000003</v>
      </c>
      <c r="R154" s="51"/>
      <c r="S154" s="21">
        <f t="shared" si="33"/>
        <v>-1.6076452662062868E-2</v>
      </c>
      <c r="T154" s="21">
        <f t="shared" si="34"/>
        <v>-8.8514342031629362E-3</v>
      </c>
      <c r="U154" s="21">
        <f t="shared" si="35"/>
        <v>5.2200891731444743E-5</v>
      </c>
    </row>
    <row r="155" spans="1:21" s="21" customFormat="1" ht="12.95" customHeight="1" x14ac:dyDescent="0.2">
      <c r="A155" s="9" t="s">
        <v>127</v>
      </c>
      <c r="B155" s="10" t="s">
        <v>103</v>
      </c>
      <c r="C155" s="9">
        <v>53985.31553</v>
      </c>
      <c r="D155" s="9">
        <v>3.3E-3</v>
      </c>
      <c r="E155" s="21">
        <f t="shared" si="36"/>
        <v>16890.592370643808</v>
      </c>
      <c r="F155" s="21">
        <f t="shared" si="37"/>
        <v>16890.5</v>
      </c>
      <c r="G155" s="21">
        <f t="shared" si="31"/>
        <v>0.11494274999859044</v>
      </c>
      <c r="K155" s="20">
        <f t="shared" si="32"/>
        <v>0.11494274999859044</v>
      </c>
      <c r="O155" s="21">
        <f t="shared" si="39"/>
        <v>0.12961366883564368</v>
      </c>
      <c r="P155" s="20">
        <f t="shared" ca="1" si="40"/>
        <v>0.12261897721413056</v>
      </c>
      <c r="Q155" s="50">
        <f t="shared" si="38"/>
        <v>38966.81553</v>
      </c>
      <c r="R155" s="51"/>
      <c r="S155" s="21">
        <f t="shared" si="33"/>
        <v>-1.4670918837053237E-2</v>
      </c>
      <c r="T155" s="21">
        <f t="shared" si="34"/>
        <v>-7.1199665991668326E-3</v>
      </c>
      <c r="U155" s="21">
        <f t="shared" si="35"/>
        <v>5.7016879698841703E-5</v>
      </c>
    </row>
    <row r="156" spans="1:21" s="21" customFormat="1" ht="12.95" customHeight="1" x14ac:dyDescent="0.2">
      <c r="A156" s="9" t="s">
        <v>127</v>
      </c>
      <c r="B156" s="10" t="s">
        <v>103</v>
      </c>
      <c r="C156" s="9">
        <v>54019.358399999997</v>
      </c>
      <c r="D156" s="9">
        <v>4.0000000000000002E-4</v>
      </c>
      <c r="E156" s="21">
        <f t="shared" si="36"/>
        <v>16917.950005806171</v>
      </c>
      <c r="F156" s="21">
        <f t="shared" si="37"/>
        <v>16918</v>
      </c>
      <c r="O156" s="21">
        <f t="shared" si="39"/>
        <v>0.1299280907076969</v>
      </c>
      <c r="P156" s="20">
        <f t="shared" ca="1" si="40"/>
        <v>0.12308506537272468</v>
      </c>
      <c r="Q156" s="50">
        <f t="shared" si="38"/>
        <v>39000.858399999997</v>
      </c>
      <c r="R156" s="51">
        <v>-6.2211000011302531E-2</v>
      </c>
    </row>
    <row r="157" spans="1:21" s="20" customFormat="1" ht="12.95" customHeight="1" x14ac:dyDescent="0.2">
      <c r="A157" s="7" t="s">
        <v>119</v>
      </c>
      <c r="B157" s="58" t="s">
        <v>103</v>
      </c>
      <c r="C157" s="59">
        <v>54054.379399999998</v>
      </c>
      <c r="D157" s="59">
        <v>1E-4</v>
      </c>
      <c r="E157" s="21">
        <f t="shared" si="36"/>
        <v>16946.093688786521</v>
      </c>
      <c r="F157" s="21">
        <f t="shared" si="37"/>
        <v>16946</v>
      </c>
      <c r="G157" s="21">
        <f t="shared" ref="G157:G172" si="41">+C157-(C$7+F157*C$8)</f>
        <v>0.11658299999544397</v>
      </c>
      <c r="H157" s="21"/>
      <c r="I157" s="21"/>
      <c r="J157" s="21"/>
      <c r="K157" s="21">
        <f t="shared" ref="K157:K172" si="42">G157</f>
        <v>0.11658299999544397</v>
      </c>
      <c r="L157" s="21"/>
      <c r="M157" s="21"/>
      <c r="N157" s="21"/>
      <c r="O157" s="21">
        <f t="shared" si="39"/>
        <v>0.13024822934106023</v>
      </c>
      <c r="P157" s="20">
        <f t="shared" ca="1" si="40"/>
        <v>0.12355962786147501</v>
      </c>
      <c r="Q157" s="50">
        <f t="shared" si="38"/>
        <v>39035.879399999998</v>
      </c>
      <c r="R157" s="51"/>
      <c r="S157" s="21">
        <f t="shared" ref="S157:S172" si="43">G157-O157</f>
        <v>-1.3665229345616259E-2</v>
      </c>
      <c r="T157" s="21">
        <f t="shared" ref="T157:T172" si="44">U$2+U$3*F157+U$4*F157^2+U$5*SIN(RADIANS(U$6*F157+U$7))</f>
        <v>-6.5002989988135647E-3</v>
      </c>
      <c r="U157" s="21">
        <f t="shared" ref="U157:U172" si="45">+(T157-S157)^2</f>
        <v>5.1336226874534172E-5</v>
      </c>
    </row>
    <row r="158" spans="1:21" s="20" customFormat="1" ht="12.95" customHeight="1" x14ac:dyDescent="0.2">
      <c r="A158" s="9" t="s">
        <v>137</v>
      </c>
      <c r="B158" s="10" t="s">
        <v>103</v>
      </c>
      <c r="C158" s="9">
        <v>54070.556499999999</v>
      </c>
      <c r="D158" s="9">
        <v>2.0000000000000001E-4</v>
      </c>
      <c r="E158" s="20">
        <f t="shared" si="36"/>
        <v>16959.093979296256</v>
      </c>
      <c r="F158" s="20">
        <f t="shared" si="37"/>
        <v>16959</v>
      </c>
      <c r="G158" s="20">
        <f t="shared" si="41"/>
        <v>0.11694449999049539</v>
      </c>
      <c r="J158" s="21"/>
      <c r="K158" s="20">
        <f t="shared" si="42"/>
        <v>0.11694449999049539</v>
      </c>
      <c r="O158" s="20">
        <f t="shared" si="39"/>
        <v>0.13039686513512172</v>
      </c>
      <c r="P158" s="20">
        <f t="shared" ca="1" si="40"/>
        <v>0.12377996044553763</v>
      </c>
      <c r="Q158" s="56">
        <f t="shared" si="38"/>
        <v>39052.056499999999</v>
      </c>
      <c r="R158" s="51"/>
      <c r="S158" s="21">
        <f t="shared" si="43"/>
        <v>-1.3452365144626333E-2</v>
      </c>
      <c r="T158" s="21">
        <f t="shared" si="44"/>
        <v>-6.3508672500352248E-3</v>
      </c>
      <c r="U158" s="21">
        <f t="shared" si="45"/>
        <v>5.0431272346881936E-5</v>
      </c>
    </row>
    <row r="159" spans="1:21" s="20" customFormat="1" ht="12.95" customHeight="1" x14ac:dyDescent="0.2">
      <c r="A159" s="9" t="s">
        <v>127</v>
      </c>
      <c r="B159" s="10" t="s">
        <v>103</v>
      </c>
      <c r="C159" s="9">
        <v>54070.556579999997</v>
      </c>
      <c r="D159" s="9">
        <v>1E-4</v>
      </c>
      <c r="E159" s="20">
        <f t="shared" si="36"/>
        <v>16959.094043586098</v>
      </c>
      <c r="F159" s="20">
        <f t="shared" si="37"/>
        <v>16959</v>
      </c>
      <c r="G159" s="20">
        <f t="shared" si="41"/>
        <v>0.11702449998847442</v>
      </c>
      <c r="K159" s="20">
        <f t="shared" si="42"/>
        <v>0.11702449998847442</v>
      </c>
      <c r="O159" s="20">
        <f t="shared" si="39"/>
        <v>0.13039686513512172</v>
      </c>
      <c r="P159" s="20">
        <f t="shared" ca="1" si="40"/>
        <v>0.12377996044553763</v>
      </c>
      <c r="Q159" s="56">
        <f t="shared" si="38"/>
        <v>39052.056579999997</v>
      </c>
      <c r="R159" s="51"/>
      <c r="S159" s="21">
        <f t="shared" si="43"/>
        <v>-1.3372365146647303E-2</v>
      </c>
      <c r="T159" s="21">
        <f t="shared" si="44"/>
        <v>-6.3508672500352248E-3</v>
      </c>
      <c r="U159" s="21">
        <f t="shared" si="45"/>
        <v>4.9301432712127835E-5</v>
      </c>
    </row>
    <row r="160" spans="1:21" s="21" customFormat="1" ht="12.95" customHeight="1" x14ac:dyDescent="0.2">
      <c r="A160" s="7" t="s">
        <v>121</v>
      </c>
      <c r="B160" s="58" t="s">
        <v>103</v>
      </c>
      <c r="C160" s="9">
        <v>54085.489200000004</v>
      </c>
      <c r="D160" s="9">
        <v>5.9999999999999995E-4</v>
      </c>
      <c r="E160" s="20">
        <f t="shared" si="36"/>
        <v>16971.094241277373</v>
      </c>
      <c r="F160" s="20">
        <f t="shared" si="37"/>
        <v>16971</v>
      </c>
      <c r="G160" s="20">
        <f t="shared" si="41"/>
        <v>0.11727049999899464</v>
      </c>
      <c r="H160" s="20"/>
      <c r="I160" s="20"/>
      <c r="J160" s="20"/>
      <c r="K160" s="20">
        <f t="shared" si="42"/>
        <v>0.11727049999899464</v>
      </c>
      <c r="L160" s="20"/>
      <c r="M160" s="20"/>
      <c r="N160" s="20"/>
      <c r="O160" s="20">
        <f t="shared" si="39"/>
        <v>0.13053406740656315</v>
      </c>
      <c r="P160" s="20">
        <f t="shared" ca="1" si="40"/>
        <v>0.12398334436928776</v>
      </c>
      <c r="Q160" s="56">
        <f t="shared" si="38"/>
        <v>39066.989200000004</v>
      </c>
      <c r="R160" s="51"/>
      <c r="S160" s="21">
        <f t="shared" si="43"/>
        <v>-1.3263567407568511E-2</v>
      </c>
      <c r="T160" s="21">
        <f t="shared" si="44"/>
        <v>-6.2115258802396354E-3</v>
      </c>
      <c r="U160" s="21">
        <f t="shared" si="45"/>
        <v>4.9731289703170973E-5</v>
      </c>
    </row>
    <row r="161" spans="1:21" s="20" customFormat="1" ht="12.95" customHeight="1" x14ac:dyDescent="0.2">
      <c r="A161" s="9" t="s">
        <v>122</v>
      </c>
      <c r="B161" s="58"/>
      <c r="C161" s="9">
        <v>54115.354700000004</v>
      </c>
      <c r="D161" s="9">
        <v>1E-3</v>
      </c>
      <c r="E161" s="20">
        <f t="shared" si="36"/>
        <v>16995.09484560191</v>
      </c>
      <c r="F161" s="20">
        <f t="shared" si="37"/>
        <v>16995</v>
      </c>
      <c r="G161" s="20">
        <f t="shared" si="41"/>
        <v>0.11802249999891501</v>
      </c>
      <c r="K161" s="20">
        <f t="shared" si="42"/>
        <v>0.11802249999891501</v>
      </c>
      <c r="O161" s="20">
        <f t="shared" si="39"/>
        <v>0.13080847194944595</v>
      </c>
      <c r="P161" s="20">
        <f t="shared" ca="1" si="40"/>
        <v>0.12439011221678808</v>
      </c>
      <c r="Q161" s="56">
        <f t="shared" si="38"/>
        <v>39096.854700000004</v>
      </c>
      <c r="R161" s="51"/>
      <c r="S161" s="21">
        <f t="shared" si="43"/>
        <v>-1.2785971950530939E-2</v>
      </c>
      <c r="T161" s="21">
        <f t="shared" si="44"/>
        <v>-5.92886860089477E-3</v>
      </c>
      <c r="U161" s="21">
        <f t="shared" si="45"/>
        <v>4.7019866347591565E-5</v>
      </c>
    </row>
    <row r="162" spans="1:21" s="21" customFormat="1" ht="12.95" customHeight="1" x14ac:dyDescent="0.2">
      <c r="A162" s="9" t="s">
        <v>137</v>
      </c>
      <c r="B162" s="10" t="s">
        <v>103</v>
      </c>
      <c r="C162" s="9">
        <v>54141.486799999999</v>
      </c>
      <c r="D162" s="9">
        <v>2.0000000000000001E-4</v>
      </c>
      <c r="E162" s="20">
        <f t="shared" si="36"/>
        <v>17016.09520361598</v>
      </c>
      <c r="F162" s="20">
        <f t="shared" si="37"/>
        <v>17016</v>
      </c>
      <c r="G162" s="20">
        <f t="shared" si="41"/>
        <v>0.1184679999932996</v>
      </c>
      <c r="H162" s="20"/>
      <c r="I162" s="20"/>
      <c r="K162" s="20">
        <f t="shared" si="42"/>
        <v>0.1184679999932996</v>
      </c>
      <c r="L162" s="20"/>
      <c r="M162" s="20"/>
      <c r="N162" s="20"/>
      <c r="O162" s="20">
        <f t="shared" si="39"/>
        <v>0.13104857592446845</v>
      </c>
      <c r="P162" s="20">
        <f t="shared" ca="1" si="40"/>
        <v>0.12474603408335083</v>
      </c>
      <c r="Q162" s="56">
        <f t="shared" si="38"/>
        <v>39122.986799999999</v>
      </c>
      <c r="R162" s="51"/>
      <c r="S162" s="21">
        <f t="shared" si="43"/>
        <v>-1.2580575931168847E-2</v>
      </c>
      <c r="T162" s="21">
        <f t="shared" si="44"/>
        <v>-5.6772868561654061E-3</v>
      </c>
      <c r="U162" s="21">
        <f t="shared" si="45"/>
        <v>4.7655400053061862E-5</v>
      </c>
    </row>
    <row r="163" spans="1:21" s="20" customFormat="1" ht="12.95" customHeight="1" x14ac:dyDescent="0.2">
      <c r="A163" s="9" t="s">
        <v>122</v>
      </c>
      <c r="B163" s="58"/>
      <c r="C163" s="9">
        <v>54171.351199999997</v>
      </c>
      <c r="D163" s="9">
        <v>8.9999999999999998E-4</v>
      </c>
      <c r="E163" s="20">
        <f t="shared" si="36"/>
        <v>17040.094923955156</v>
      </c>
      <c r="F163" s="20">
        <f t="shared" si="37"/>
        <v>17040</v>
      </c>
      <c r="G163" s="20">
        <f t="shared" si="41"/>
        <v>0.11811999999190448</v>
      </c>
      <c r="K163" s="20">
        <f t="shared" si="42"/>
        <v>0.11811999999190448</v>
      </c>
      <c r="O163" s="20">
        <f t="shared" si="39"/>
        <v>0.13132298046735125</v>
      </c>
      <c r="P163" s="20">
        <f t="shared" ca="1" si="40"/>
        <v>0.1251528019308511</v>
      </c>
      <c r="Q163" s="56">
        <f t="shared" si="38"/>
        <v>39152.851199999997</v>
      </c>
      <c r="R163" s="51"/>
      <c r="S163" s="21">
        <f t="shared" si="43"/>
        <v>-1.3202980475446768E-2</v>
      </c>
      <c r="T163" s="21">
        <f t="shared" si="44"/>
        <v>-5.3850275862575465E-3</v>
      </c>
      <c r="U163" s="21">
        <f t="shared" si="45"/>
        <v>6.1120387377582103E-5</v>
      </c>
    </row>
    <row r="164" spans="1:21" s="20" customFormat="1" ht="12.95" customHeight="1" x14ac:dyDescent="0.2">
      <c r="A164" s="9" t="s">
        <v>137</v>
      </c>
      <c r="B164" s="10" t="s">
        <v>103</v>
      </c>
      <c r="C164" s="9">
        <v>54171.351600000002</v>
      </c>
      <c r="D164" s="9">
        <v>1E-4</v>
      </c>
      <c r="E164" s="20">
        <f t="shared" si="36"/>
        <v>17040.09524540438</v>
      </c>
      <c r="F164" s="20">
        <f t="shared" si="37"/>
        <v>17040</v>
      </c>
      <c r="G164" s="20">
        <f t="shared" si="41"/>
        <v>0.11851999999635154</v>
      </c>
      <c r="J164" s="21"/>
      <c r="K164" s="20">
        <f t="shared" si="42"/>
        <v>0.11851999999635154</v>
      </c>
      <c r="O164" s="20">
        <f t="shared" si="39"/>
        <v>0.13132298046735125</v>
      </c>
      <c r="P164" s="20">
        <f t="shared" ca="1" si="40"/>
        <v>0.1251528019308511</v>
      </c>
      <c r="Q164" s="56">
        <f t="shared" si="38"/>
        <v>39152.851600000002</v>
      </c>
      <c r="R164" s="51"/>
      <c r="S164" s="21">
        <f t="shared" si="43"/>
        <v>-1.2802980470999703E-2</v>
      </c>
      <c r="T164" s="21">
        <f t="shared" si="44"/>
        <v>-5.3850275862575465E-3</v>
      </c>
      <c r="U164" s="21">
        <f t="shared" si="45"/>
        <v>5.5026025000254482E-5</v>
      </c>
    </row>
    <row r="165" spans="1:21" s="20" customFormat="1" ht="12.95" customHeight="1" x14ac:dyDescent="0.2">
      <c r="A165" s="9" t="s">
        <v>127</v>
      </c>
      <c r="B165" s="10" t="s">
        <v>103</v>
      </c>
      <c r="C165" s="9">
        <v>54176.328840000002</v>
      </c>
      <c r="D165" s="9">
        <v>2.0000000000000001E-4</v>
      </c>
      <c r="E165" s="20">
        <f t="shared" si="36"/>
        <v>17044.095070214553</v>
      </c>
      <c r="F165" s="20">
        <f t="shared" si="37"/>
        <v>17044</v>
      </c>
      <c r="G165" s="20">
        <f t="shared" si="41"/>
        <v>0.11830200000258628</v>
      </c>
      <c r="K165" s="20">
        <f t="shared" si="42"/>
        <v>0.11830200000258628</v>
      </c>
      <c r="O165" s="20">
        <f t="shared" si="39"/>
        <v>0.13136871455783172</v>
      </c>
      <c r="P165" s="20">
        <f t="shared" ca="1" si="40"/>
        <v>0.12522059657210116</v>
      </c>
      <c r="Q165" s="56">
        <f t="shared" si="38"/>
        <v>39157.828840000002</v>
      </c>
      <c r="R165" s="51"/>
      <c r="S165" s="21">
        <f t="shared" si="43"/>
        <v>-1.306671455524544E-2</v>
      </c>
      <c r="T165" s="21">
        <f t="shared" si="44"/>
        <v>-5.3358359629342277E-3</v>
      </c>
      <c r="U165" s="21">
        <f t="shared" si="45"/>
        <v>5.9766483809055789E-5</v>
      </c>
    </row>
    <row r="166" spans="1:21" s="21" customFormat="1" ht="12.95" customHeight="1" x14ac:dyDescent="0.2">
      <c r="A166" s="9" t="s">
        <v>127</v>
      </c>
      <c r="B166" s="10" t="s">
        <v>103</v>
      </c>
      <c r="C166" s="9">
        <v>54176.328840000002</v>
      </c>
      <c r="D166" s="9">
        <v>2.0000000000000001E-4</v>
      </c>
      <c r="E166" s="20">
        <f t="shared" si="36"/>
        <v>17044.095070214553</v>
      </c>
      <c r="F166" s="20">
        <f t="shared" si="37"/>
        <v>17044</v>
      </c>
      <c r="G166" s="20">
        <f t="shared" si="41"/>
        <v>0.11830200000258628</v>
      </c>
      <c r="H166" s="20"/>
      <c r="I166" s="20"/>
      <c r="J166" s="20"/>
      <c r="K166" s="20">
        <f t="shared" si="42"/>
        <v>0.11830200000258628</v>
      </c>
      <c r="L166" s="20"/>
      <c r="M166" s="20"/>
      <c r="N166" s="20"/>
      <c r="O166" s="20">
        <f t="shared" si="39"/>
        <v>0.13136871455783172</v>
      </c>
      <c r="P166" s="20">
        <f t="shared" ca="1" si="40"/>
        <v>0.12522059657210116</v>
      </c>
      <c r="Q166" s="56">
        <f t="shared" si="38"/>
        <v>39157.828840000002</v>
      </c>
      <c r="R166" s="51"/>
      <c r="S166" s="21">
        <f t="shared" si="43"/>
        <v>-1.306671455524544E-2</v>
      </c>
      <c r="T166" s="21">
        <f t="shared" si="44"/>
        <v>-5.3358359629342277E-3</v>
      </c>
      <c r="U166" s="21">
        <f t="shared" si="45"/>
        <v>5.9766483809055789E-5</v>
      </c>
    </row>
    <row r="167" spans="1:21" s="20" customFormat="1" ht="12.95" customHeight="1" x14ac:dyDescent="0.2">
      <c r="A167" s="9" t="s">
        <v>127</v>
      </c>
      <c r="B167" s="10" t="s">
        <v>103</v>
      </c>
      <c r="C167" s="9">
        <v>54176.329740000001</v>
      </c>
      <c r="D167" s="9">
        <v>2.0000000000000001E-4</v>
      </c>
      <c r="E167" s="20">
        <f t="shared" si="36"/>
        <v>17044.095793475302</v>
      </c>
      <c r="F167" s="20">
        <f t="shared" si="37"/>
        <v>17044</v>
      </c>
      <c r="G167" s="20">
        <f t="shared" si="41"/>
        <v>0.11920200000167824</v>
      </c>
      <c r="K167" s="20">
        <f t="shared" si="42"/>
        <v>0.11920200000167824</v>
      </c>
      <c r="O167" s="20">
        <f t="shared" si="39"/>
        <v>0.13136871455783172</v>
      </c>
      <c r="P167" s="20">
        <f t="shared" ca="1" si="40"/>
        <v>0.12522059657210116</v>
      </c>
      <c r="Q167" s="56">
        <f t="shared" si="38"/>
        <v>39157.829740000001</v>
      </c>
      <c r="R167" s="51"/>
      <c r="S167" s="21">
        <f t="shared" si="43"/>
        <v>-1.216671455615348E-2</v>
      </c>
      <c r="T167" s="21">
        <f t="shared" si="44"/>
        <v>-5.3358359629342277E-3</v>
      </c>
      <c r="U167" s="21">
        <f t="shared" si="45"/>
        <v>4.6660902355301025E-5</v>
      </c>
    </row>
    <row r="168" spans="1:21" s="21" customFormat="1" ht="12.95" customHeight="1" x14ac:dyDescent="0.2">
      <c r="A168" s="9" t="s">
        <v>137</v>
      </c>
      <c r="B168" s="10" t="s">
        <v>103</v>
      </c>
      <c r="C168" s="9">
        <v>54176.3298</v>
      </c>
      <c r="D168" s="9">
        <v>1E-4</v>
      </c>
      <c r="E168" s="20">
        <f t="shared" si="36"/>
        <v>17044.095841692684</v>
      </c>
      <c r="F168" s="20">
        <f t="shared" si="37"/>
        <v>17044</v>
      </c>
      <c r="G168" s="20">
        <f t="shared" si="41"/>
        <v>0.11926200000016252</v>
      </c>
      <c r="H168" s="20"/>
      <c r="I168" s="20"/>
      <c r="J168" s="20"/>
      <c r="K168" s="20">
        <f t="shared" si="42"/>
        <v>0.11926200000016252</v>
      </c>
      <c r="L168" s="20"/>
      <c r="M168" s="20"/>
      <c r="N168" s="20"/>
      <c r="O168" s="20">
        <f t="shared" si="39"/>
        <v>0.13136871455783172</v>
      </c>
      <c r="P168" s="20">
        <f t="shared" ca="1" si="40"/>
        <v>0.12522059657210116</v>
      </c>
      <c r="Q168" s="56">
        <f t="shared" si="38"/>
        <v>39157.8298</v>
      </c>
      <c r="R168" s="51"/>
      <c r="S168" s="21">
        <f t="shared" si="43"/>
        <v>-1.2106714557669207E-2</v>
      </c>
      <c r="T168" s="21">
        <f t="shared" si="44"/>
        <v>-5.3358359629342277E-3</v>
      </c>
      <c r="U168" s="21">
        <f t="shared" si="45"/>
        <v>4.5844796944640329E-5</v>
      </c>
    </row>
    <row r="169" spans="1:21" s="20" customFormat="1" ht="12.95" customHeight="1" x14ac:dyDescent="0.2">
      <c r="A169" s="9" t="s">
        <v>127</v>
      </c>
      <c r="B169" s="10" t="s">
        <v>103</v>
      </c>
      <c r="C169" s="9">
        <v>54186.284180000002</v>
      </c>
      <c r="D169" s="9">
        <v>6.9999999999999999E-4</v>
      </c>
      <c r="E169" s="7">
        <f t="shared" si="36"/>
        <v>17052.095410950729</v>
      </c>
      <c r="F169" s="20">
        <f t="shared" si="37"/>
        <v>17052</v>
      </c>
      <c r="G169" s="20">
        <f t="shared" si="41"/>
        <v>0.11872600000060629</v>
      </c>
      <c r="K169" s="20">
        <f t="shared" si="42"/>
        <v>0.11872600000060629</v>
      </c>
      <c r="O169" s="20">
        <f t="shared" si="39"/>
        <v>0.13146018273879267</v>
      </c>
      <c r="P169" s="20">
        <f t="shared" ca="1" si="40"/>
        <v>0.12535618585460123</v>
      </c>
      <c r="Q169" s="56">
        <f t="shared" si="38"/>
        <v>39167.784180000002</v>
      </c>
      <c r="R169" s="51"/>
      <c r="S169" s="21">
        <f t="shared" si="43"/>
        <v>-1.2734182738186384E-2</v>
      </c>
      <c r="T169" s="21">
        <f t="shared" si="44"/>
        <v>-5.2370458610099813E-3</v>
      </c>
      <c r="U169" s="21">
        <f t="shared" si="45"/>
        <v>5.6207061355118339E-5</v>
      </c>
    </row>
    <row r="170" spans="1:21" s="20" customFormat="1" ht="12.95" customHeight="1" x14ac:dyDescent="0.2">
      <c r="A170" s="9" t="s">
        <v>137</v>
      </c>
      <c r="B170" s="10" t="s">
        <v>103</v>
      </c>
      <c r="C170" s="9">
        <v>54186.284299999999</v>
      </c>
      <c r="D170" s="9">
        <v>2.0000000000000001E-4</v>
      </c>
      <c r="E170" s="7">
        <f t="shared" si="36"/>
        <v>17052.095507385493</v>
      </c>
      <c r="F170" s="20">
        <f t="shared" si="37"/>
        <v>17052</v>
      </c>
      <c r="G170" s="20">
        <f t="shared" si="41"/>
        <v>0.11884599999757484</v>
      </c>
      <c r="K170" s="20">
        <f t="shared" si="42"/>
        <v>0.11884599999757484</v>
      </c>
      <c r="O170" s="20">
        <f t="shared" si="39"/>
        <v>0.13146018273879267</v>
      </c>
      <c r="P170" s="20">
        <f t="shared" ca="1" si="40"/>
        <v>0.12535618585460123</v>
      </c>
      <c r="Q170" s="56">
        <f t="shared" si="38"/>
        <v>39167.784299999999</v>
      </c>
      <c r="R170" s="51"/>
      <c r="S170" s="21">
        <f t="shared" si="43"/>
        <v>-1.2614182741217839E-2</v>
      </c>
      <c r="T170" s="21">
        <f t="shared" si="44"/>
        <v>-5.2370458610099813E-3</v>
      </c>
      <c r="U170" s="21">
        <f t="shared" si="45"/>
        <v>5.4422148549322916E-5</v>
      </c>
    </row>
    <row r="171" spans="1:21" s="20" customFormat="1" ht="12.95" customHeight="1" x14ac:dyDescent="0.2">
      <c r="A171" s="9" t="s">
        <v>127</v>
      </c>
      <c r="B171" s="10" t="s">
        <v>103</v>
      </c>
      <c r="C171" s="9">
        <v>54186.28458</v>
      </c>
      <c r="D171" s="9">
        <v>2.9999999999999997E-4</v>
      </c>
      <c r="E171" s="7">
        <f t="shared" si="36"/>
        <v>17052.09573239995</v>
      </c>
      <c r="F171" s="20">
        <f t="shared" si="37"/>
        <v>17052</v>
      </c>
      <c r="G171" s="20">
        <f t="shared" si="41"/>
        <v>0.1191259999977774</v>
      </c>
      <c r="K171" s="20">
        <f t="shared" si="42"/>
        <v>0.1191259999977774</v>
      </c>
      <c r="O171" s="20">
        <f t="shared" si="39"/>
        <v>0.13146018273879267</v>
      </c>
      <c r="P171" s="20">
        <f t="shared" ca="1" si="40"/>
        <v>0.12535618585460123</v>
      </c>
      <c r="Q171" s="56">
        <f t="shared" si="38"/>
        <v>39167.78458</v>
      </c>
      <c r="R171" s="51"/>
      <c r="S171" s="21">
        <f t="shared" si="43"/>
        <v>-1.2334182741015276E-2</v>
      </c>
      <c r="T171" s="21">
        <f t="shared" si="44"/>
        <v>-5.2370458610099813E-3</v>
      </c>
      <c r="U171" s="21">
        <f t="shared" si="45"/>
        <v>5.0369351893531287E-5</v>
      </c>
    </row>
    <row r="172" spans="1:21" s="21" customFormat="1" ht="12.95" customHeight="1" x14ac:dyDescent="0.2">
      <c r="A172" s="9" t="s">
        <v>127</v>
      </c>
      <c r="B172" s="10" t="s">
        <v>103</v>
      </c>
      <c r="C172" s="9">
        <v>54186.284780000002</v>
      </c>
      <c r="D172" s="9">
        <v>6.9999999999999999E-4</v>
      </c>
      <c r="E172" s="7">
        <f t="shared" si="36"/>
        <v>17052.095893124562</v>
      </c>
      <c r="F172" s="20">
        <f t="shared" si="37"/>
        <v>17052</v>
      </c>
      <c r="G172" s="20">
        <f t="shared" si="41"/>
        <v>0.11932600000000093</v>
      </c>
      <c r="H172" s="20"/>
      <c r="I172" s="20"/>
      <c r="J172" s="20"/>
      <c r="K172" s="20">
        <f t="shared" si="42"/>
        <v>0.11932600000000093</v>
      </c>
      <c r="L172" s="20"/>
      <c r="M172" s="20"/>
      <c r="N172" s="20"/>
      <c r="O172" s="20">
        <f t="shared" si="39"/>
        <v>0.13146018273879267</v>
      </c>
      <c r="P172" s="20">
        <f t="shared" ca="1" si="40"/>
        <v>0.12535618585460123</v>
      </c>
      <c r="Q172" s="56">
        <f t="shared" si="38"/>
        <v>39167.784780000002</v>
      </c>
      <c r="R172" s="51"/>
      <c r="S172" s="21">
        <f t="shared" si="43"/>
        <v>-1.2134182738791743E-2</v>
      </c>
      <c r="T172" s="21">
        <f t="shared" si="44"/>
        <v>-5.2370458610099813E-3</v>
      </c>
      <c r="U172" s="21">
        <f t="shared" si="45"/>
        <v>4.7570497110857151E-5</v>
      </c>
    </row>
    <row r="173" spans="1:21" s="21" customFormat="1" ht="12.95" customHeight="1" x14ac:dyDescent="0.2">
      <c r="A173" s="9" t="s">
        <v>128</v>
      </c>
      <c r="B173" s="10" t="s">
        <v>103</v>
      </c>
      <c r="C173" s="9">
        <v>54289.67799999984</v>
      </c>
      <c r="D173" s="9"/>
      <c r="E173" s="7">
        <f t="shared" si="36"/>
        <v>17135.185068362072</v>
      </c>
      <c r="F173" s="20">
        <f t="shared" si="37"/>
        <v>17135</v>
      </c>
      <c r="G173" s="20"/>
      <c r="H173" s="20"/>
      <c r="I173" s="20"/>
      <c r="J173" s="20"/>
      <c r="K173" s="20"/>
      <c r="L173" s="20"/>
      <c r="M173" s="20"/>
      <c r="N173" s="20"/>
      <c r="O173" s="20">
        <f t="shared" si="39"/>
        <v>0.13240916511626238</v>
      </c>
      <c r="P173" s="20">
        <f t="shared" ca="1" si="40"/>
        <v>0.12676292466053973</v>
      </c>
      <c r="Q173" s="56">
        <f t="shared" si="38"/>
        <v>39271.17799999984</v>
      </c>
      <c r="R173" s="51">
        <v>0.23029249983665068</v>
      </c>
    </row>
    <row r="174" spans="1:21" s="21" customFormat="1" ht="12.95" customHeight="1" x14ac:dyDescent="0.2">
      <c r="A174" s="7" t="s">
        <v>142</v>
      </c>
      <c r="B174" s="10" t="s">
        <v>103</v>
      </c>
      <c r="C174" s="9">
        <v>54483.692900000002</v>
      </c>
      <c r="D174" s="9">
        <v>2.0000000000000001E-4</v>
      </c>
      <c r="E174" s="7">
        <f t="shared" si="36"/>
        <v>17291.099914856135</v>
      </c>
      <c r="F174" s="20">
        <f t="shared" si="37"/>
        <v>17291</v>
      </c>
      <c r="G174" s="20">
        <f t="shared" ref="G174:G180" si="46">+C174-(C$7+F174*C$8)</f>
        <v>0.12433050000254298</v>
      </c>
      <c r="H174" s="20"/>
      <c r="I174" s="20"/>
      <c r="K174" s="20">
        <f t="shared" ref="K174:K180" si="47">G174</f>
        <v>0.12433050000254298</v>
      </c>
      <c r="L174" s="20"/>
      <c r="M174" s="20"/>
      <c r="O174" s="20">
        <f t="shared" si="39"/>
        <v>0.13419279464500072</v>
      </c>
      <c r="P174" s="20">
        <f t="shared" ca="1" si="40"/>
        <v>0.12940691566929163</v>
      </c>
      <c r="Q174" s="56">
        <f t="shared" si="38"/>
        <v>39465.192900000002</v>
      </c>
      <c r="R174" s="51"/>
      <c r="S174" s="21">
        <f t="shared" ref="S174:S180" si="48">G174-O174</f>
        <v>-9.8622946424577473E-3</v>
      </c>
      <c r="T174" s="21">
        <f t="shared" ref="T174:T180" si="49">U$2+U$3*F174+U$4*F174^2+U$5*SIN(RADIANS(U$6*F174+U$7))</f>
        <v>-2.0628381069608534E-3</v>
      </c>
      <c r="U174" s="21">
        <f t="shared" ref="U174:U180" si="50">+(T174-S174)^2</f>
        <v>6.0831522249105209E-5</v>
      </c>
    </row>
    <row r="175" spans="1:21" s="20" customFormat="1" ht="12.95" customHeight="1" x14ac:dyDescent="0.2">
      <c r="A175" s="9" t="s">
        <v>139</v>
      </c>
      <c r="B175" s="10" t="s">
        <v>103</v>
      </c>
      <c r="C175" s="9">
        <v>54487.425999999999</v>
      </c>
      <c r="D175" s="9">
        <v>1E-4</v>
      </c>
      <c r="E175" s="7">
        <f t="shared" si="36"/>
        <v>17294.099920079683</v>
      </c>
      <c r="F175" s="20">
        <f t="shared" si="37"/>
        <v>17294</v>
      </c>
      <c r="G175" s="20">
        <f t="shared" si="46"/>
        <v>0.12433699999382952</v>
      </c>
      <c r="K175" s="20">
        <f t="shared" si="47"/>
        <v>0.12433699999382952</v>
      </c>
      <c r="O175" s="20">
        <f t="shared" si="39"/>
        <v>0.13422709521286108</v>
      </c>
      <c r="P175" s="20">
        <f t="shared" ca="1" si="40"/>
        <v>0.12945776165022915</v>
      </c>
      <c r="Q175" s="56">
        <f t="shared" si="38"/>
        <v>39468.925999999999</v>
      </c>
      <c r="R175" s="51"/>
      <c r="S175" s="21">
        <f t="shared" si="48"/>
        <v>-9.8900952190315583E-3</v>
      </c>
      <c r="T175" s="21">
        <f t="shared" si="49"/>
        <v>-2.0206022283735196E-3</v>
      </c>
      <c r="U175" s="21">
        <f t="shared" si="50"/>
        <v>6.1928919930016001E-5</v>
      </c>
    </row>
    <row r="176" spans="1:21" s="20" customFormat="1" ht="12.95" customHeight="1" x14ac:dyDescent="0.2">
      <c r="A176" s="9" t="s">
        <v>139</v>
      </c>
      <c r="B176" s="10" t="s">
        <v>95</v>
      </c>
      <c r="C176" s="9">
        <v>54510.446499999998</v>
      </c>
      <c r="D176" s="9">
        <v>2.9999999999999997E-4</v>
      </c>
      <c r="E176" s="7">
        <f t="shared" si="36"/>
        <v>17312.599724598374</v>
      </c>
      <c r="F176" s="20">
        <f t="shared" si="37"/>
        <v>17312.5</v>
      </c>
      <c r="G176" s="20">
        <f t="shared" si="46"/>
        <v>0.12409374998969724</v>
      </c>
      <c r="K176" s="20">
        <f t="shared" si="47"/>
        <v>0.12409374998969724</v>
      </c>
      <c r="O176" s="20">
        <f t="shared" si="39"/>
        <v>0.13443861538133323</v>
      </c>
      <c r="P176" s="20">
        <f t="shared" ca="1" si="40"/>
        <v>0.1297713118660106</v>
      </c>
      <c r="Q176" s="56">
        <f t="shared" si="38"/>
        <v>39491.946499999998</v>
      </c>
      <c r="R176" s="51"/>
      <c r="S176" s="21">
        <f t="shared" si="48"/>
        <v>-1.0344865391635982E-2</v>
      </c>
      <c r="T176" s="21">
        <f t="shared" si="49"/>
        <v>-1.7590433906870878E-3</v>
      </c>
      <c r="U176" s="21">
        <f t="shared" si="50"/>
        <v>7.3716339431978059E-5</v>
      </c>
    </row>
    <row r="177" spans="1:21" s="21" customFormat="1" ht="12.95" customHeight="1" x14ac:dyDescent="0.2">
      <c r="A177" s="9" t="s">
        <v>132</v>
      </c>
      <c r="B177" s="10" t="s">
        <v>103</v>
      </c>
      <c r="C177" s="9">
        <v>54512.313800000004</v>
      </c>
      <c r="D177" s="9">
        <v>2.0000000000000001E-4</v>
      </c>
      <c r="E177" s="7">
        <f t="shared" si="36"/>
        <v>17314.100329927445</v>
      </c>
      <c r="F177" s="20">
        <f t="shared" si="37"/>
        <v>17314</v>
      </c>
      <c r="G177" s="20">
        <f t="shared" si="46"/>
        <v>0.12484699999913573</v>
      </c>
      <c r="H177" s="20"/>
      <c r="I177" s="20"/>
      <c r="J177" s="20"/>
      <c r="K177" s="20">
        <f t="shared" si="47"/>
        <v>0.12484699999913573</v>
      </c>
      <c r="L177" s="20"/>
      <c r="M177" s="20"/>
      <c r="N177" s="20"/>
      <c r="O177" s="20">
        <f t="shared" si="39"/>
        <v>0.1344557656652634</v>
      </c>
      <c r="P177" s="20">
        <f t="shared" ca="1" si="40"/>
        <v>0.12979673485647936</v>
      </c>
      <c r="Q177" s="56">
        <f t="shared" si="38"/>
        <v>39493.813800000004</v>
      </c>
      <c r="R177" s="51"/>
      <c r="S177" s="21">
        <f t="shared" si="48"/>
        <v>-9.6087656661276721E-3</v>
      </c>
      <c r="T177" s="21">
        <f t="shared" si="49"/>
        <v>-1.7377540479272266E-3</v>
      </c>
      <c r="U177" s="21">
        <f t="shared" si="50"/>
        <v>6.1952823893846409E-5</v>
      </c>
    </row>
    <row r="178" spans="1:21" s="20" customFormat="1" ht="12.95" customHeight="1" x14ac:dyDescent="0.2">
      <c r="A178" s="9" t="s">
        <v>132</v>
      </c>
      <c r="B178" s="10" t="s">
        <v>103</v>
      </c>
      <c r="C178" s="9">
        <v>54522.269</v>
      </c>
      <c r="D178" s="9">
        <v>1E-4</v>
      </c>
      <c r="E178" s="7">
        <f t="shared" si="36"/>
        <v>17322.100558156388</v>
      </c>
      <c r="F178" s="20">
        <f t="shared" si="37"/>
        <v>17322</v>
      </c>
      <c r="G178" s="20">
        <f t="shared" si="46"/>
        <v>0.12513099999341648</v>
      </c>
      <c r="K178" s="20">
        <f t="shared" si="47"/>
        <v>0.12513099999341648</v>
      </c>
      <c r="O178" s="20">
        <f t="shared" si="39"/>
        <v>0.13454723384622436</v>
      </c>
      <c r="P178" s="20">
        <f t="shared" ca="1" si="40"/>
        <v>0.12993232413897948</v>
      </c>
      <c r="Q178" s="56">
        <f t="shared" si="38"/>
        <v>39503.769</v>
      </c>
      <c r="R178" s="51"/>
      <c r="S178" s="21">
        <f t="shared" si="48"/>
        <v>-9.4162338528078759E-3</v>
      </c>
      <c r="T178" s="21">
        <f t="shared" si="49"/>
        <v>-1.6240078713689069E-3</v>
      </c>
      <c r="U178" s="21">
        <f t="shared" si="50"/>
        <v>6.0718785745812501E-5</v>
      </c>
    </row>
    <row r="179" spans="1:21" s="20" customFormat="1" ht="12.95" customHeight="1" x14ac:dyDescent="0.2">
      <c r="A179" s="7" t="s">
        <v>143</v>
      </c>
      <c r="B179" s="10" t="s">
        <v>103</v>
      </c>
      <c r="C179" s="9">
        <v>54554.622499999998</v>
      </c>
      <c r="D179" s="9">
        <v>2.0000000000000001E-4</v>
      </c>
      <c r="E179" s="7">
        <f t="shared" si="36"/>
        <v>17348.100576639717</v>
      </c>
      <c r="F179" s="20">
        <f t="shared" si="37"/>
        <v>17348</v>
      </c>
      <c r="G179" s="20">
        <f t="shared" si="46"/>
        <v>0.12515399999392685</v>
      </c>
      <c r="J179" s="21"/>
      <c r="K179" s="20">
        <f t="shared" si="47"/>
        <v>0.12515399999392685</v>
      </c>
      <c r="O179" s="20">
        <f t="shared" si="39"/>
        <v>0.13484450543434745</v>
      </c>
      <c r="P179" s="20">
        <f t="shared" ca="1" si="40"/>
        <v>0.13037298930710478</v>
      </c>
      <c r="Q179" s="56">
        <f t="shared" si="38"/>
        <v>39536.122499999998</v>
      </c>
      <c r="R179" s="51"/>
      <c r="S179" s="21">
        <f t="shared" si="48"/>
        <v>-9.6905054404206048E-3</v>
      </c>
      <c r="T179" s="21">
        <f t="shared" si="49"/>
        <v>-1.252036463791119E-3</v>
      </c>
      <c r="U179" s="21">
        <f t="shared" si="50"/>
        <v>7.1207758669538296E-5</v>
      </c>
    </row>
    <row r="180" spans="1:21" s="20" customFormat="1" ht="12.95" customHeight="1" x14ac:dyDescent="0.2">
      <c r="A180" s="9" t="s">
        <v>130</v>
      </c>
      <c r="B180" s="10" t="s">
        <v>103</v>
      </c>
      <c r="C180" s="9">
        <v>54558.35729</v>
      </c>
      <c r="D180" s="9">
        <v>2.9999999999999997E-4</v>
      </c>
      <c r="E180" s="7">
        <f t="shared" si="36"/>
        <v>17351.101939986231</v>
      </c>
      <c r="F180" s="20">
        <f t="shared" si="37"/>
        <v>17351</v>
      </c>
      <c r="G180" s="20">
        <f t="shared" si="46"/>
        <v>0.12685049999709008</v>
      </c>
      <c r="K180" s="20">
        <f t="shared" si="47"/>
        <v>0.12685049999709008</v>
      </c>
      <c r="O180" s="20">
        <f t="shared" si="39"/>
        <v>0.13487880600220775</v>
      </c>
      <c r="P180" s="20">
        <f t="shared" ca="1" si="40"/>
        <v>0.1304238352880423</v>
      </c>
      <c r="Q180" s="56">
        <f t="shared" si="38"/>
        <v>39539.85729</v>
      </c>
      <c r="R180" s="51"/>
      <c r="S180" s="21">
        <f t="shared" si="48"/>
        <v>-8.0283060051176691E-3</v>
      </c>
      <c r="T180" s="21">
        <f t="shared" si="49"/>
        <v>-1.2088973871224838E-3</v>
      </c>
      <c r="U180" s="21">
        <f t="shared" si="50"/>
        <v>4.6504333899187E-5</v>
      </c>
    </row>
    <row r="181" spans="1:21" s="21" customFormat="1" ht="12.95" customHeight="1" x14ac:dyDescent="0.2">
      <c r="A181" s="9" t="s">
        <v>129</v>
      </c>
      <c r="B181" s="10" t="s">
        <v>95</v>
      </c>
      <c r="C181" s="9">
        <v>54570.413540000001</v>
      </c>
      <c r="D181" s="9">
        <v>4.0000000000000002E-4</v>
      </c>
      <c r="E181" s="7">
        <f t="shared" si="36"/>
        <v>17360.790620433159</v>
      </c>
      <c r="F181" s="20">
        <f t="shared" si="37"/>
        <v>17361</v>
      </c>
      <c r="G181" s="20"/>
      <c r="H181" s="20"/>
      <c r="I181" s="20"/>
      <c r="J181" s="20"/>
      <c r="K181" s="20"/>
      <c r="L181" s="20"/>
      <c r="M181" s="20"/>
      <c r="N181" s="20"/>
      <c r="O181" s="20">
        <f t="shared" si="39"/>
        <v>0.13499314122840894</v>
      </c>
      <c r="P181" s="20">
        <f t="shared" ca="1" si="40"/>
        <v>0.13059332189116746</v>
      </c>
      <c r="Q181" s="56">
        <f t="shared" si="38"/>
        <v>39551.913540000001</v>
      </c>
      <c r="R181" s="51">
        <v>-0.26054450000083307</v>
      </c>
    </row>
    <row r="182" spans="1:21" s="20" customFormat="1" ht="12.95" customHeight="1" x14ac:dyDescent="0.2">
      <c r="A182" s="9" t="s">
        <v>124</v>
      </c>
      <c r="B182" s="10" t="s">
        <v>103</v>
      </c>
      <c r="C182" s="9">
        <v>54774.886200000001</v>
      </c>
      <c r="D182" s="9">
        <v>8.0000000000000004E-4</v>
      </c>
      <c r="E182" s="7">
        <f t="shared" si="36"/>
        <v>17525.109563958147</v>
      </c>
      <c r="F182" s="20">
        <f t="shared" si="37"/>
        <v>17525</v>
      </c>
      <c r="G182" s="20">
        <f t="shared" ref="G182:G213" si="51">+C182-(C$7+F182*C$8)</f>
        <v>0.13633750000008149</v>
      </c>
      <c r="K182" s="20">
        <f t="shared" ref="K182:K213" si="52">G182</f>
        <v>0.13633750000008149</v>
      </c>
      <c r="O182" s="20">
        <f t="shared" si="39"/>
        <v>0.13686823893810823</v>
      </c>
      <c r="P182" s="20">
        <f t="shared" ca="1" si="40"/>
        <v>0.13337290218241943</v>
      </c>
      <c r="Q182" s="56">
        <f t="shared" si="38"/>
        <v>39756.386200000001</v>
      </c>
      <c r="R182" s="51"/>
      <c r="S182" s="21">
        <f t="shared" ref="S182:S213" si="53">G182-O182</f>
        <v>-5.3073893802674244E-4</v>
      </c>
      <c r="T182" s="21">
        <f t="shared" ref="T182:T213" si="54">U$2+U$3*F182+U$4*F182^2+U$5*SIN(RADIANS(U$6*F182+U$7))</f>
        <v>1.3575568407782645E-3</v>
      </c>
      <c r="U182" s="21">
        <f t="shared" ref="U182:U213" si="55">+(T182-S182)^2</f>
        <v>3.5656609482528078E-6</v>
      </c>
    </row>
    <row r="183" spans="1:21" s="20" customFormat="1" ht="12.95" customHeight="1" x14ac:dyDescent="0.2">
      <c r="A183" s="7" t="s">
        <v>144</v>
      </c>
      <c r="B183" s="10" t="s">
        <v>103</v>
      </c>
      <c r="C183" s="9">
        <v>54799.767</v>
      </c>
      <c r="D183" s="9">
        <v>1E-4</v>
      </c>
      <c r="E183" s="7">
        <f t="shared" si="36"/>
        <v>17545.104348444525</v>
      </c>
      <c r="F183" s="20">
        <f t="shared" si="37"/>
        <v>17545</v>
      </c>
      <c r="G183" s="20">
        <f t="shared" si="51"/>
        <v>0.12984750000032363</v>
      </c>
      <c r="J183" s="21"/>
      <c r="K183" s="20">
        <f t="shared" si="52"/>
        <v>0.12984750000032363</v>
      </c>
      <c r="O183" s="20">
        <f t="shared" si="39"/>
        <v>0.13709690939051056</v>
      </c>
      <c r="P183" s="20">
        <f t="shared" ca="1" si="40"/>
        <v>0.13371187538866963</v>
      </c>
      <c r="Q183" s="56">
        <f t="shared" si="38"/>
        <v>39781.267</v>
      </c>
      <c r="R183" s="51"/>
      <c r="S183" s="21">
        <f t="shared" si="53"/>
        <v>-7.2494093901869228E-3</v>
      </c>
      <c r="T183" s="21">
        <f t="shared" si="54"/>
        <v>1.6590179649398225E-3</v>
      </c>
      <c r="U183" s="21">
        <f t="shared" si="55"/>
        <v>7.9360077941570501E-5</v>
      </c>
    </row>
    <row r="184" spans="1:21" s="20" customFormat="1" ht="12.95" customHeight="1" x14ac:dyDescent="0.2">
      <c r="A184" s="7" t="s">
        <v>131</v>
      </c>
      <c r="B184" s="10" t="s">
        <v>103</v>
      </c>
      <c r="C184" s="9">
        <v>54834.613559999998</v>
      </c>
      <c r="D184" s="9">
        <v>1E-4</v>
      </c>
      <c r="E184" s="7">
        <f t="shared" si="36"/>
        <v>17573.107847419302</v>
      </c>
      <c r="F184" s="20">
        <f t="shared" si="37"/>
        <v>17573</v>
      </c>
      <c r="G184" s="20">
        <f t="shared" si="51"/>
        <v>0.13420149999728892</v>
      </c>
      <c r="K184" s="20">
        <f t="shared" si="52"/>
        <v>0.13420149999728892</v>
      </c>
      <c r="O184" s="20">
        <f t="shared" si="39"/>
        <v>0.13741704802387383</v>
      </c>
      <c r="P184" s="20">
        <f t="shared" ca="1" si="40"/>
        <v>0.13418643787741996</v>
      </c>
      <c r="Q184" s="56">
        <f t="shared" si="38"/>
        <v>39816.113559999998</v>
      </c>
      <c r="R184" s="51"/>
      <c r="S184" s="21">
        <f t="shared" si="53"/>
        <v>-3.2155480265849135E-3</v>
      </c>
      <c r="T184" s="21">
        <f t="shared" si="54"/>
        <v>2.0826527534728813E-3</v>
      </c>
      <c r="U184" s="21">
        <f t="shared" si="55"/>
        <v>2.8070931505805024E-5</v>
      </c>
    </row>
    <row r="185" spans="1:21" s="20" customFormat="1" ht="12.95" customHeight="1" x14ac:dyDescent="0.2">
      <c r="A185" s="7" t="s">
        <v>131</v>
      </c>
      <c r="B185" s="10" t="s">
        <v>103</v>
      </c>
      <c r="C185" s="9">
        <v>54843.321000000004</v>
      </c>
      <c r="D185" s="9">
        <v>2.0000000000000001E-4</v>
      </c>
      <c r="E185" s="7">
        <f t="shared" si="36"/>
        <v>17580.105346946173</v>
      </c>
      <c r="F185" s="20">
        <f t="shared" si="37"/>
        <v>17580</v>
      </c>
      <c r="G185" s="20">
        <f t="shared" si="51"/>
        <v>0.13109000000258675</v>
      </c>
      <c r="K185" s="20">
        <f t="shared" si="52"/>
        <v>0.13109000000258675</v>
      </c>
      <c r="O185" s="20">
        <f t="shared" si="39"/>
        <v>0.13749708268221467</v>
      </c>
      <c r="P185" s="20">
        <f t="shared" ca="1" si="40"/>
        <v>0.13430507849960754</v>
      </c>
      <c r="Q185" s="56">
        <f t="shared" si="38"/>
        <v>39824.821000000004</v>
      </c>
      <c r="R185" s="51"/>
      <c r="S185" s="21">
        <f t="shared" si="53"/>
        <v>-6.4070826796279179E-3</v>
      </c>
      <c r="T185" s="21">
        <f t="shared" si="54"/>
        <v>2.1888214567907984E-3</v>
      </c>
      <c r="U185" s="21">
        <f t="shared" si="55"/>
        <v>7.3889567922500392E-5</v>
      </c>
    </row>
    <row r="186" spans="1:21" s="21" customFormat="1" ht="12.95" customHeight="1" x14ac:dyDescent="0.2">
      <c r="A186" s="7" t="s">
        <v>131</v>
      </c>
      <c r="B186" s="10" t="s">
        <v>103</v>
      </c>
      <c r="C186" s="9">
        <v>54843.321300000003</v>
      </c>
      <c r="D186" s="9">
        <v>2.0000000000000001E-4</v>
      </c>
      <c r="E186" s="7">
        <f t="shared" si="36"/>
        <v>17580.105588033086</v>
      </c>
      <c r="F186" s="20">
        <f t="shared" si="37"/>
        <v>17580</v>
      </c>
      <c r="G186" s="20">
        <f t="shared" si="51"/>
        <v>0.13139000000228407</v>
      </c>
      <c r="H186" s="20"/>
      <c r="I186" s="20"/>
      <c r="J186" s="20"/>
      <c r="K186" s="20">
        <f t="shared" si="52"/>
        <v>0.13139000000228407</v>
      </c>
      <c r="L186" s="20"/>
      <c r="M186" s="20"/>
      <c r="N186" s="20"/>
      <c r="O186" s="20">
        <f t="shared" si="39"/>
        <v>0.13749708268221467</v>
      </c>
      <c r="P186" s="20">
        <f t="shared" ca="1" si="40"/>
        <v>0.13430507849960754</v>
      </c>
      <c r="Q186" s="56">
        <f t="shared" si="38"/>
        <v>39824.821300000003</v>
      </c>
      <c r="R186" s="51"/>
      <c r="S186" s="21">
        <f t="shared" si="53"/>
        <v>-6.1070826799305977E-3</v>
      </c>
      <c r="T186" s="21">
        <f t="shared" si="54"/>
        <v>2.1888214567907984E-3</v>
      </c>
      <c r="U186" s="21">
        <f t="shared" si="55"/>
        <v>6.8822025445671177E-5</v>
      </c>
    </row>
    <row r="187" spans="1:21" s="20" customFormat="1" ht="12.95" customHeight="1" x14ac:dyDescent="0.2">
      <c r="A187" s="9" t="s">
        <v>132</v>
      </c>
      <c r="B187" s="10" t="s">
        <v>103</v>
      </c>
      <c r="C187" s="9">
        <v>54858.253400000001</v>
      </c>
      <c r="D187" s="9">
        <v>1E-4</v>
      </c>
      <c r="E187" s="7">
        <f t="shared" si="36"/>
        <v>17592.10536784037</v>
      </c>
      <c r="F187" s="20">
        <f t="shared" si="37"/>
        <v>17592</v>
      </c>
      <c r="G187" s="20">
        <f t="shared" si="51"/>
        <v>0.13111599999683676</v>
      </c>
      <c r="K187" s="20">
        <f t="shared" si="52"/>
        <v>0.13111599999683676</v>
      </c>
      <c r="O187" s="20">
        <f t="shared" si="39"/>
        <v>0.13763428495365609</v>
      </c>
      <c r="P187" s="20">
        <f t="shared" ca="1" si="40"/>
        <v>0.13450846242335768</v>
      </c>
      <c r="Q187" s="56">
        <f t="shared" si="38"/>
        <v>39839.753400000001</v>
      </c>
      <c r="R187" s="51"/>
      <c r="S187" s="21">
        <f t="shared" si="53"/>
        <v>-6.5182849568193313E-3</v>
      </c>
      <c r="T187" s="21">
        <f t="shared" si="54"/>
        <v>2.371043246461594E-3</v>
      </c>
      <c r="U187" s="21">
        <f t="shared" si="55"/>
        <v>7.9020155905645679E-5</v>
      </c>
    </row>
    <row r="188" spans="1:21" s="21" customFormat="1" ht="12.95" customHeight="1" x14ac:dyDescent="0.2">
      <c r="A188" s="7" t="s">
        <v>144</v>
      </c>
      <c r="B188" s="10" t="s">
        <v>103</v>
      </c>
      <c r="C188" s="9">
        <v>54885.629800000002</v>
      </c>
      <c r="D188" s="9">
        <v>1E-4</v>
      </c>
      <c r="E188" s="7">
        <f t="shared" si="36"/>
        <v>17614.105674020753</v>
      </c>
      <c r="F188" s="20">
        <f t="shared" si="37"/>
        <v>17614</v>
      </c>
      <c r="G188" s="20">
        <f t="shared" si="51"/>
        <v>0.13149700000212761</v>
      </c>
      <c r="H188" s="20"/>
      <c r="I188" s="20"/>
      <c r="K188" s="20">
        <f t="shared" si="52"/>
        <v>0.13149700000212761</v>
      </c>
      <c r="L188" s="20"/>
      <c r="M188" s="20"/>
      <c r="N188" s="20"/>
      <c r="O188" s="20">
        <f t="shared" si="39"/>
        <v>0.13788582245129866</v>
      </c>
      <c r="P188" s="20">
        <f t="shared" ca="1" si="40"/>
        <v>0.13488133295023297</v>
      </c>
      <c r="Q188" s="56">
        <f t="shared" si="38"/>
        <v>39867.129800000002</v>
      </c>
      <c r="R188" s="51"/>
      <c r="S188" s="21">
        <f t="shared" si="53"/>
        <v>-6.3888224491710499E-3</v>
      </c>
      <c r="T188" s="21">
        <f t="shared" si="54"/>
        <v>2.705764835193851E-3</v>
      </c>
      <c r="U188" s="21">
        <f t="shared" si="55"/>
        <v>8.2711517872931741E-5</v>
      </c>
    </row>
    <row r="189" spans="1:21" s="20" customFormat="1" ht="12.95" customHeight="1" x14ac:dyDescent="0.2">
      <c r="A189" s="52" t="s">
        <v>174</v>
      </c>
      <c r="B189" s="52" t="s">
        <v>27</v>
      </c>
      <c r="C189" s="53">
        <v>54885.629820000002</v>
      </c>
      <c r="D189" s="53">
        <v>1.2E-4</v>
      </c>
      <c r="E189" s="55">
        <f t="shared" si="36"/>
        <v>17614.105690093216</v>
      </c>
      <c r="F189" s="20">
        <f t="shared" si="37"/>
        <v>17614</v>
      </c>
      <c r="G189" s="20">
        <f t="shared" si="51"/>
        <v>0.13151700000162236</v>
      </c>
      <c r="J189" s="21"/>
      <c r="K189" s="20">
        <f t="shared" si="52"/>
        <v>0.13151700000162236</v>
      </c>
      <c r="O189" s="20">
        <f t="shared" si="39"/>
        <v>0.13788582245129866</v>
      </c>
      <c r="P189" s="20">
        <f t="shared" ca="1" si="40"/>
        <v>0.13488133295023297</v>
      </c>
      <c r="Q189" s="56">
        <f t="shared" si="38"/>
        <v>39867.129820000002</v>
      </c>
      <c r="R189" s="51"/>
      <c r="S189" s="21">
        <f t="shared" si="53"/>
        <v>-6.3688224496762924E-3</v>
      </c>
      <c r="T189" s="21">
        <f t="shared" si="54"/>
        <v>2.705764835193851E-3</v>
      </c>
      <c r="U189" s="21">
        <f t="shared" si="55"/>
        <v>8.2348134390726878E-5</v>
      </c>
    </row>
    <row r="190" spans="1:21" s="21" customFormat="1" ht="12.95" customHeight="1" x14ac:dyDescent="0.2">
      <c r="A190" s="9" t="s">
        <v>132</v>
      </c>
      <c r="B190" s="10" t="s">
        <v>103</v>
      </c>
      <c r="C190" s="9">
        <v>55104.642099999997</v>
      </c>
      <c r="D190" s="9">
        <v>4.0000000000000002E-4</v>
      </c>
      <c r="E190" s="7">
        <f t="shared" si="36"/>
        <v>17790.109007449177</v>
      </c>
      <c r="F190" s="20">
        <f t="shared" si="37"/>
        <v>17790</v>
      </c>
      <c r="G190" s="20">
        <f t="shared" si="51"/>
        <v>0.13564499999483814</v>
      </c>
      <c r="H190" s="20"/>
      <c r="I190" s="20"/>
      <c r="J190" s="20"/>
      <c r="K190" s="20">
        <f t="shared" si="52"/>
        <v>0.13564499999483814</v>
      </c>
      <c r="L190" s="20"/>
      <c r="M190" s="20"/>
      <c r="N190" s="20"/>
      <c r="O190" s="20">
        <f t="shared" si="39"/>
        <v>0.13989812243243932</v>
      </c>
      <c r="P190" s="20">
        <f t="shared" ca="1" si="40"/>
        <v>0.13786429716523507</v>
      </c>
      <c r="Q190" s="56">
        <f t="shared" si="38"/>
        <v>40086.142099999997</v>
      </c>
      <c r="R190" s="51"/>
      <c r="S190" s="21">
        <f t="shared" si="53"/>
        <v>-4.2531224376011756E-3</v>
      </c>
      <c r="T190" s="21">
        <f t="shared" si="54"/>
        <v>5.3974919966564908E-3</v>
      </c>
      <c r="U190" s="21">
        <f t="shared" si="55"/>
        <v>9.3134358958702423E-5</v>
      </c>
    </row>
    <row r="191" spans="1:21" s="21" customFormat="1" ht="12.95" customHeight="1" x14ac:dyDescent="0.2">
      <c r="A191" s="7" t="s">
        <v>145</v>
      </c>
      <c r="B191" s="10"/>
      <c r="C191" s="9">
        <v>55110.864000000001</v>
      </c>
      <c r="D191" s="9">
        <v>1E-4</v>
      </c>
      <c r="E191" s="7">
        <f t="shared" si="36"/>
        <v>17795.10906972997</v>
      </c>
      <c r="F191" s="20">
        <f t="shared" si="37"/>
        <v>17795</v>
      </c>
      <c r="G191" s="20">
        <f t="shared" si="51"/>
        <v>0.13572249999560881</v>
      </c>
      <c r="H191" s="20"/>
      <c r="I191" s="20"/>
      <c r="K191" s="20">
        <f t="shared" si="52"/>
        <v>0.13572249999560881</v>
      </c>
      <c r="L191" s="20"/>
      <c r="M191" s="20"/>
      <c r="N191" s="20"/>
      <c r="O191" s="20">
        <f t="shared" si="39"/>
        <v>0.13995529004553992</v>
      </c>
      <c r="P191" s="20">
        <f t="shared" ca="1" si="40"/>
        <v>0.13794904046679762</v>
      </c>
      <c r="Q191" s="56">
        <f t="shared" si="38"/>
        <v>40092.364000000001</v>
      </c>
      <c r="R191" s="51"/>
      <c r="S191" s="21">
        <f t="shared" si="53"/>
        <v>-4.2327900499311011E-3</v>
      </c>
      <c r="T191" s="21">
        <f t="shared" si="54"/>
        <v>5.4739156189046812E-3</v>
      </c>
      <c r="U191" s="21">
        <f t="shared" si="55"/>
        <v>9.422013494140869E-5</v>
      </c>
    </row>
    <row r="192" spans="1:21" s="21" customFormat="1" ht="12.95" customHeight="1" x14ac:dyDescent="0.2">
      <c r="A192" s="9" t="s">
        <v>133</v>
      </c>
      <c r="B192" s="10" t="s">
        <v>103</v>
      </c>
      <c r="C192" s="9">
        <v>55154.4182</v>
      </c>
      <c r="D192" s="9">
        <v>1E-4</v>
      </c>
      <c r="E192" s="7">
        <f t="shared" si="36"/>
        <v>17830.110228956222</v>
      </c>
      <c r="F192" s="20">
        <f t="shared" si="37"/>
        <v>17830</v>
      </c>
      <c r="G192" s="20">
        <f t="shared" si="51"/>
        <v>0.1371649999928195</v>
      </c>
      <c r="H192" s="20"/>
      <c r="I192" s="20"/>
      <c r="J192" s="20"/>
      <c r="K192" s="20">
        <f t="shared" si="52"/>
        <v>0.1371649999928195</v>
      </c>
      <c r="L192" s="20"/>
      <c r="M192" s="20"/>
      <c r="N192" s="20"/>
      <c r="O192" s="20">
        <f t="shared" si="39"/>
        <v>0.14035546333724402</v>
      </c>
      <c r="P192" s="20">
        <f t="shared" ca="1" si="40"/>
        <v>0.13854224357773554</v>
      </c>
      <c r="Q192" s="56">
        <f t="shared" si="38"/>
        <v>40135.9182</v>
      </c>
      <c r="R192" s="51"/>
      <c r="S192" s="21">
        <f t="shared" si="53"/>
        <v>-3.1904633444245212E-3</v>
      </c>
      <c r="T192" s="21">
        <f t="shared" si="54"/>
        <v>6.008139270665621E-3</v>
      </c>
      <c r="U192" s="21">
        <f t="shared" si="55"/>
        <v>8.4614290070343206E-5</v>
      </c>
    </row>
    <row r="193" spans="1:21" s="21" customFormat="1" ht="12.95" customHeight="1" x14ac:dyDescent="0.2">
      <c r="A193" s="7" t="s">
        <v>145</v>
      </c>
      <c r="B193" s="10"/>
      <c r="C193" s="9">
        <v>55231.569600000003</v>
      </c>
      <c r="D193" s="9">
        <v>1E-4</v>
      </c>
      <c r="E193" s="7">
        <f t="shared" si="36"/>
        <v>17892.11087265829</v>
      </c>
      <c r="F193" s="20">
        <f t="shared" si="37"/>
        <v>17892</v>
      </c>
      <c r="G193" s="20">
        <f t="shared" si="51"/>
        <v>0.13796599999477621</v>
      </c>
      <c r="H193" s="20"/>
      <c r="I193" s="20"/>
      <c r="K193" s="20">
        <f t="shared" si="52"/>
        <v>0.13796599999477621</v>
      </c>
      <c r="L193" s="20"/>
      <c r="M193" s="20"/>
      <c r="N193" s="20"/>
      <c r="O193" s="20">
        <f t="shared" si="39"/>
        <v>0.14106434173969129</v>
      </c>
      <c r="P193" s="20">
        <f t="shared" ca="1" si="40"/>
        <v>0.13959306051711129</v>
      </c>
      <c r="Q193" s="56">
        <f t="shared" si="38"/>
        <v>40213.069600000003</v>
      </c>
      <c r="R193" s="51"/>
      <c r="S193" s="21">
        <f t="shared" si="53"/>
        <v>-3.0983417449150785E-3</v>
      </c>
      <c r="T193" s="21">
        <f t="shared" si="54"/>
        <v>6.9499406803542486E-3</v>
      </c>
      <c r="U193" s="21">
        <f t="shared" si="55"/>
        <v>1.0096797969797643E-4</v>
      </c>
    </row>
    <row r="194" spans="1:21" s="21" customFormat="1" ht="12.95" customHeight="1" x14ac:dyDescent="0.2">
      <c r="A194" s="7" t="s">
        <v>146</v>
      </c>
      <c r="B194" s="10" t="s">
        <v>103</v>
      </c>
      <c r="C194" s="9">
        <v>55277.612000000001</v>
      </c>
      <c r="D194" s="9">
        <v>2.0000000000000001E-4</v>
      </c>
      <c r="E194" s="7">
        <f t="shared" si="36"/>
        <v>17929.11160676795</v>
      </c>
      <c r="F194" s="20">
        <f t="shared" si="37"/>
        <v>17929</v>
      </c>
      <c r="G194" s="20">
        <f t="shared" si="51"/>
        <v>0.13887950000207638</v>
      </c>
      <c r="H194" s="20"/>
      <c r="I194" s="20"/>
      <c r="K194" s="20">
        <f t="shared" si="52"/>
        <v>0.13887950000207638</v>
      </c>
      <c r="L194" s="20"/>
      <c r="M194" s="20"/>
      <c r="N194" s="20"/>
      <c r="O194" s="20">
        <f t="shared" si="39"/>
        <v>0.14148738207663564</v>
      </c>
      <c r="P194" s="20">
        <f t="shared" ca="1" si="40"/>
        <v>0.14022016094867423</v>
      </c>
      <c r="Q194" s="56">
        <f t="shared" si="38"/>
        <v>40259.112000000001</v>
      </c>
      <c r="R194" s="51"/>
      <c r="S194" s="21">
        <f t="shared" si="53"/>
        <v>-2.6078820745592535E-3</v>
      </c>
      <c r="T194" s="21">
        <f t="shared" si="54"/>
        <v>7.5081443299169692E-3</v>
      </c>
      <c r="U194" s="21">
        <f t="shared" si="55"/>
        <v>1.0233399021606015E-4</v>
      </c>
    </row>
    <row r="195" spans="1:21" s="21" customFormat="1" ht="12.95" customHeight="1" x14ac:dyDescent="0.2">
      <c r="A195" s="9" t="s">
        <v>147</v>
      </c>
      <c r="B195" s="10" t="s">
        <v>95</v>
      </c>
      <c r="C195" s="9">
        <v>55477.957900000001</v>
      </c>
      <c r="D195" s="9">
        <v>5.9999999999999995E-4</v>
      </c>
      <c r="E195" s="7">
        <f t="shared" si="36"/>
        <v>18090.11419081788</v>
      </c>
      <c r="F195" s="20">
        <f t="shared" si="37"/>
        <v>18090</v>
      </c>
      <c r="G195" s="20">
        <f t="shared" si="51"/>
        <v>0.14209499999560649</v>
      </c>
      <c r="H195" s="20"/>
      <c r="I195" s="20"/>
      <c r="K195" s="20">
        <f t="shared" si="52"/>
        <v>0.14209499999560649</v>
      </c>
      <c r="L195" s="20"/>
      <c r="M195" s="20"/>
      <c r="N195" s="20"/>
      <c r="O195" s="20">
        <f t="shared" si="39"/>
        <v>0.14332817921847457</v>
      </c>
      <c r="P195" s="20">
        <f t="shared" ca="1" si="40"/>
        <v>0.14294889525898863</v>
      </c>
      <c r="Q195" s="56">
        <f t="shared" si="38"/>
        <v>40459.457900000001</v>
      </c>
      <c r="R195" s="51"/>
      <c r="S195" s="21">
        <f t="shared" si="53"/>
        <v>-1.233179222868086E-3</v>
      </c>
      <c r="T195" s="21">
        <f t="shared" si="54"/>
        <v>9.8858143267923221E-3</v>
      </c>
      <c r="U195" s="21">
        <f t="shared" si="55"/>
        <v>1.2363201755738977E-4</v>
      </c>
    </row>
    <row r="196" spans="1:21" s="21" customFormat="1" ht="12.95" customHeight="1" x14ac:dyDescent="0.2">
      <c r="A196" s="9" t="s">
        <v>147</v>
      </c>
      <c r="B196" s="10" t="s">
        <v>95</v>
      </c>
      <c r="C196" s="9">
        <v>55527.732499999998</v>
      </c>
      <c r="D196" s="9">
        <v>4.0000000000000002E-4</v>
      </c>
      <c r="E196" s="7">
        <f t="shared" si="36"/>
        <v>18130.114206890339</v>
      </c>
      <c r="F196" s="20">
        <f t="shared" si="37"/>
        <v>18130</v>
      </c>
      <c r="G196" s="20">
        <f t="shared" si="51"/>
        <v>0.14211499999510124</v>
      </c>
      <c r="H196" s="20"/>
      <c r="I196" s="20"/>
      <c r="K196" s="20">
        <f t="shared" si="52"/>
        <v>0.14211499999510124</v>
      </c>
      <c r="L196" s="20"/>
      <c r="M196" s="20"/>
      <c r="N196" s="20"/>
      <c r="O196" s="20">
        <f t="shared" si="39"/>
        <v>0.14378552012327928</v>
      </c>
      <c r="P196" s="20">
        <f t="shared" ca="1" si="40"/>
        <v>0.14362684167148915</v>
      </c>
      <c r="Q196" s="56">
        <f t="shared" si="38"/>
        <v>40509.232499999998</v>
      </c>
      <c r="R196" s="51"/>
      <c r="S196" s="21">
        <f t="shared" si="53"/>
        <v>-1.6705201281780324E-3</v>
      </c>
      <c r="T196" s="21">
        <f t="shared" si="54"/>
        <v>1.0459576971802716E-2</v>
      </c>
      <c r="U196" s="21">
        <f t="shared" si="55"/>
        <v>1.4713925565496138E-4</v>
      </c>
    </row>
    <row r="197" spans="1:21" s="21" customFormat="1" ht="12.95" customHeight="1" x14ac:dyDescent="0.2">
      <c r="A197" s="9" t="s">
        <v>147</v>
      </c>
      <c r="B197" s="10" t="s">
        <v>95</v>
      </c>
      <c r="C197" s="9">
        <v>55532.7114</v>
      </c>
      <c r="D197" s="9">
        <v>1E-4</v>
      </c>
      <c r="E197" s="7">
        <f t="shared" si="36"/>
        <v>18134.115365714784</v>
      </c>
      <c r="F197" s="20">
        <f t="shared" si="37"/>
        <v>18134</v>
      </c>
      <c r="G197" s="20">
        <f t="shared" si="51"/>
        <v>0.14355699999578064</v>
      </c>
      <c r="H197" s="20"/>
      <c r="I197" s="20"/>
      <c r="K197" s="20">
        <f t="shared" si="52"/>
        <v>0.14355699999578064</v>
      </c>
      <c r="L197" s="20"/>
      <c r="M197" s="20"/>
      <c r="N197" s="20"/>
      <c r="O197" s="20">
        <f t="shared" si="39"/>
        <v>0.14383125421375975</v>
      </c>
      <c r="P197" s="20">
        <f t="shared" ca="1" si="40"/>
        <v>0.14369463631273915</v>
      </c>
      <c r="Q197" s="56">
        <f t="shared" si="38"/>
        <v>40514.2114</v>
      </c>
      <c r="R197" s="51"/>
      <c r="S197" s="21">
        <f t="shared" si="53"/>
        <v>-2.7425421797910854E-4</v>
      </c>
      <c r="T197" s="21">
        <f t="shared" si="54"/>
        <v>1.0516507565236517E-2</v>
      </c>
      <c r="U197" s="21">
        <f t="shared" si="55"/>
        <v>1.1644053986210686E-4</v>
      </c>
    </row>
    <row r="198" spans="1:21" s="21" customFormat="1" ht="12.95" customHeight="1" x14ac:dyDescent="0.2">
      <c r="A198" s="7" t="s">
        <v>136</v>
      </c>
      <c r="B198" s="10" t="s">
        <v>103</v>
      </c>
      <c r="C198" s="9">
        <v>55561.332119999999</v>
      </c>
      <c r="D198" s="9">
        <v>2.0000000000000001E-4</v>
      </c>
      <c r="E198" s="7">
        <f t="shared" si="36"/>
        <v>18157.115636133942</v>
      </c>
      <c r="F198" s="20">
        <f t="shared" si="37"/>
        <v>18157</v>
      </c>
      <c r="G198" s="20">
        <f t="shared" si="51"/>
        <v>0.14389349999692058</v>
      </c>
      <c r="H198" s="20"/>
      <c r="I198" s="20"/>
      <c r="K198" s="20">
        <f t="shared" si="52"/>
        <v>0.14389349999692058</v>
      </c>
      <c r="L198" s="20"/>
      <c r="M198" s="20"/>
      <c r="N198" s="20"/>
      <c r="O198" s="20">
        <f t="shared" si="39"/>
        <v>0.14409422523402243</v>
      </c>
      <c r="P198" s="20">
        <f t="shared" ca="1" si="40"/>
        <v>0.14408445549992693</v>
      </c>
      <c r="Q198" s="56">
        <f t="shared" si="38"/>
        <v>40542.832119999999</v>
      </c>
      <c r="R198" s="51"/>
      <c r="S198" s="21">
        <f t="shared" si="53"/>
        <v>-2.0072523710185086E-4</v>
      </c>
      <c r="T198" s="21">
        <f t="shared" si="54"/>
        <v>1.0842202321911697E-2</v>
      </c>
      <c r="U198" s="21">
        <f t="shared" si="55"/>
        <v>1.2194624907362093E-4</v>
      </c>
    </row>
    <row r="199" spans="1:21" s="21" customFormat="1" ht="12.95" customHeight="1" x14ac:dyDescent="0.2">
      <c r="A199" s="7" t="s">
        <v>136</v>
      </c>
      <c r="B199" s="10" t="s">
        <v>103</v>
      </c>
      <c r="C199" s="9">
        <v>55561.332520000004</v>
      </c>
      <c r="D199" s="9">
        <v>1E-4</v>
      </c>
      <c r="E199" s="7">
        <f t="shared" si="36"/>
        <v>18157.115957583166</v>
      </c>
      <c r="F199" s="20">
        <f t="shared" si="37"/>
        <v>18157</v>
      </c>
      <c r="G199" s="20">
        <f t="shared" si="51"/>
        <v>0.14429350000136765</v>
      </c>
      <c r="H199" s="20"/>
      <c r="I199" s="20"/>
      <c r="K199" s="20">
        <f t="shared" si="52"/>
        <v>0.14429350000136765</v>
      </c>
      <c r="L199" s="20"/>
      <c r="M199" s="20"/>
      <c r="N199" s="20"/>
      <c r="O199" s="20">
        <f t="shared" si="39"/>
        <v>0.14409422523402243</v>
      </c>
      <c r="P199" s="20">
        <f t="shared" ca="1" si="40"/>
        <v>0.14408445549992693</v>
      </c>
      <c r="Q199" s="56">
        <f t="shared" si="38"/>
        <v>40542.832520000004</v>
      </c>
      <c r="R199" s="51"/>
      <c r="S199" s="21">
        <f t="shared" si="53"/>
        <v>1.9927476734521443E-4</v>
      </c>
      <c r="T199" s="21">
        <f t="shared" si="54"/>
        <v>1.0842202321911697E-2</v>
      </c>
      <c r="U199" s="21">
        <f t="shared" si="55"/>
        <v>1.1327190693175049E-4</v>
      </c>
    </row>
    <row r="200" spans="1:21" s="21" customFormat="1" ht="12.95" customHeight="1" x14ac:dyDescent="0.2">
      <c r="A200" s="9" t="s">
        <v>140</v>
      </c>
      <c r="B200" s="10" t="s">
        <v>103</v>
      </c>
      <c r="C200" s="9">
        <v>55583.731299999999</v>
      </c>
      <c r="D200" s="9">
        <v>1E-4</v>
      </c>
      <c r="E200" s="7">
        <f t="shared" si="36"/>
        <v>18175.116133576612</v>
      </c>
      <c r="F200" s="20">
        <f t="shared" si="37"/>
        <v>18175</v>
      </c>
      <c r="G200" s="20">
        <f t="shared" si="51"/>
        <v>0.14451249999547144</v>
      </c>
      <c r="H200" s="20"/>
      <c r="I200" s="20"/>
      <c r="J200" s="20"/>
      <c r="K200" s="20">
        <f t="shared" si="52"/>
        <v>0.14451249999547144</v>
      </c>
      <c r="L200" s="20"/>
      <c r="M200" s="20"/>
      <c r="N200" s="20"/>
      <c r="O200" s="20">
        <f t="shared" si="39"/>
        <v>0.14430002864118457</v>
      </c>
      <c r="P200" s="20">
        <f t="shared" ca="1" si="40"/>
        <v>0.14438953138555216</v>
      </c>
      <c r="Q200" s="56">
        <f t="shared" si="38"/>
        <v>40565.231299999999</v>
      </c>
      <c r="R200" s="51"/>
      <c r="S200" s="21">
        <f t="shared" si="53"/>
        <v>2.1247135428686947E-4</v>
      </c>
      <c r="T200" s="21">
        <f t="shared" si="54"/>
        <v>1.1095059615033313E-2</v>
      </c>
      <c r="U200" s="21">
        <f t="shared" si="55"/>
        <v>1.1843072725293631E-4</v>
      </c>
    </row>
    <row r="201" spans="1:21" s="21" customFormat="1" ht="12.95" customHeight="1" x14ac:dyDescent="0.2">
      <c r="A201" s="7" t="s">
        <v>148</v>
      </c>
      <c r="B201" s="10" t="s">
        <v>103</v>
      </c>
      <c r="C201" s="9">
        <v>55838.830499999996</v>
      </c>
      <c r="D201" s="9">
        <v>2.0000000000000001E-4</v>
      </c>
      <c r="E201" s="7">
        <f t="shared" si="36"/>
        <v>18380.119731798837</v>
      </c>
      <c r="F201" s="20">
        <f t="shared" si="37"/>
        <v>18380</v>
      </c>
      <c r="G201" s="20">
        <f t="shared" si="51"/>
        <v>0.14898999998695217</v>
      </c>
      <c r="H201" s="20"/>
      <c r="I201" s="20"/>
      <c r="K201" s="20">
        <f t="shared" si="52"/>
        <v>0.14898999998695217</v>
      </c>
      <c r="L201" s="20"/>
      <c r="M201" s="20"/>
      <c r="N201" s="20"/>
      <c r="O201" s="20">
        <f t="shared" si="39"/>
        <v>0.14664390077830863</v>
      </c>
      <c r="P201" s="20">
        <f t="shared" ca="1" si="40"/>
        <v>0.14786400674961714</v>
      </c>
      <c r="Q201" s="56">
        <f t="shared" si="38"/>
        <v>40820.330499999996</v>
      </c>
      <c r="R201" s="51"/>
      <c r="S201" s="21">
        <f t="shared" si="53"/>
        <v>2.3460992086435373E-3</v>
      </c>
      <c r="T201" s="21">
        <f t="shared" si="54"/>
        <v>1.3827211828024457E-2</v>
      </c>
      <c r="U201" s="21">
        <f t="shared" si="55"/>
        <v>1.318159469789078E-4</v>
      </c>
    </row>
    <row r="202" spans="1:21" s="21" customFormat="1" ht="12.95" customHeight="1" x14ac:dyDescent="0.2">
      <c r="A202" s="7" t="s">
        <v>169</v>
      </c>
      <c r="B202" s="10" t="s">
        <v>103</v>
      </c>
      <c r="C202" s="9">
        <v>55838.830499999996</v>
      </c>
      <c r="D202" s="9">
        <v>2.0000000000000001E-4</v>
      </c>
      <c r="E202" s="7">
        <f t="shared" si="36"/>
        <v>18380.119731798837</v>
      </c>
      <c r="F202" s="20">
        <f t="shared" si="37"/>
        <v>18380</v>
      </c>
      <c r="G202" s="20">
        <f t="shared" si="51"/>
        <v>0.14898999998695217</v>
      </c>
      <c r="H202" s="20"/>
      <c r="I202" s="20"/>
      <c r="K202" s="20">
        <f t="shared" si="52"/>
        <v>0.14898999998695217</v>
      </c>
      <c r="L202" s="20"/>
      <c r="M202" s="20"/>
      <c r="N202" s="20"/>
      <c r="O202" s="20">
        <f t="shared" si="39"/>
        <v>0.14664390077830863</v>
      </c>
      <c r="P202" s="20">
        <f t="shared" ca="1" si="40"/>
        <v>0.14786400674961714</v>
      </c>
      <c r="Q202" s="56">
        <f t="shared" si="38"/>
        <v>40820.330499999996</v>
      </c>
      <c r="R202" s="51"/>
      <c r="S202" s="21">
        <f t="shared" si="53"/>
        <v>2.3460992086435373E-3</v>
      </c>
      <c r="T202" s="21">
        <f t="shared" si="54"/>
        <v>1.3827211828024457E-2</v>
      </c>
      <c r="U202" s="21">
        <f t="shared" si="55"/>
        <v>1.318159469789078E-4</v>
      </c>
    </row>
    <row r="203" spans="1:21" s="21" customFormat="1" ht="12.95" customHeight="1" x14ac:dyDescent="0.2">
      <c r="A203" s="7" t="s">
        <v>149</v>
      </c>
      <c r="B203" s="10" t="s">
        <v>103</v>
      </c>
      <c r="C203" s="9">
        <v>55867.451269999998</v>
      </c>
      <c r="D203" s="9">
        <v>1E-4</v>
      </c>
      <c r="E203" s="7">
        <f t="shared" si="36"/>
        <v>18403.120042399147</v>
      </c>
      <c r="F203" s="20">
        <f t="shared" si="37"/>
        <v>18403</v>
      </c>
      <c r="G203" s="20">
        <f t="shared" si="51"/>
        <v>0.14937649999774294</v>
      </c>
      <c r="H203" s="20"/>
      <c r="I203" s="20"/>
      <c r="K203" s="20">
        <f t="shared" si="52"/>
        <v>0.14937649999774294</v>
      </c>
      <c r="L203" s="20"/>
      <c r="M203" s="20"/>
      <c r="N203" s="20"/>
      <c r="O203" s="20">
        <f t="shared" si="39"/>
        <v>0.14690687179857131</v>
      </c>
      <c r="P203" s="20">
        <f t="shared" ca="1" si="40"/>
        <v>0.14825382593680492</v>
      </c>
      <c r="Q203" s="56">
        <f t="shared" si="38"/>
        <v>40848.951269999998</v>
      </c>
      <c r="R203" s="51"/>
      <c r="S203" s="21">
        <f t="shared" si="53"/>
        <v>2.4696281991716251E-3</v>
      </c>
      <c r="T203" s="21">
        <f t="shared" si="54"/>
        <v>1.4114440176894729E-2</v>
      </c>
      <c r="U203" s="21">
        <f t="shared" si="55"/>
        <v>1.3560164599652345E-4</v>
      </c>
    </row>
    <row r="204" spans="1:21" s="21" customFormat="1" ht="12.95" customHeight="1" x14ac:dyDescent="0.2">
      <c r="A204" s="9" t="s">
        <v>141</v>
      </c>
      <c r="B204" s="10" t="s">
        <v>103</v>
      </c>
      <c r="C204" s="9">
        <v>55868.69614</v>
      </c>
      <c r="D204" s="9">
        <v>2.9999999999999997E-4</v>
      </c>
      <c r="E204" s="7">
        <f t="shared" si="36"/>
        <v>18404.120448630601</v>
      </c>
      <c r="F204" s="20">
        <f t="shared" si="37"/>
        <v>18404</v>
      </c>
      <c r="G204" s="20">
        <f t="shared" si="51"/>
        <v>0.14988199999788776</v>
      </c>
      <c r="H204" s="20"/>
      <c r="I204" s="20"/>
      <c r="J204" s="20"/>
      <c r="K204" s="20">
        <f t="shared" si="52"/>
        <v>0.14988199999788776</v>
      </c>
      <c r="L204" s="20"/>
      <c r="M204" s="20"/>
      <c r="N204" s="20"/>
      <c r="O204" s="20">
        <f t="shared" si="39"/>
        <v>0.14691830532119143</v>
      </c>
      <c r="P204" s="20">
        <f t="shared" ca="1" si="40"/>
        <v>0.14827077459711741</v>
      </c>
      <c r="Q204" s="56">
        <f t="shared" si="38"/>
        <v>40850.19614</v>
      </c>
      <c r="R204" s="51"/>
      <c r="S204" s="21">
        <f t="shared" si="53"/>
        <v>2.9636946766963268E-3</v>
      </c>
      <c r="T204" s="21">
        <f t="shared" si="54"/>
        <v>1.4126830343103977E-2</v>
      </c>
      <c r="U204" s="21">
        <f t="shared" si="55"/>
        <v>1.2461559790662258E-4</v>
      </c>
    </row>
    <row r="205" spans="1:21" s="21" customFormat="1" ht="12.95" customHeight="1" x14ac:dyDescent="0.2">
      <c r="A205" s="7" t="s">
        <v>148</v>
      </c>
      <c r="B205" s="10" t="s">
        <v>103</v>
      </c>
      <c r="C205" s="9">
        <v>55924.693599999999</v>
      </c>
      <c r="D205" s="9">
        <v>2.0000000000000001E-4</v>
      </c>
      <c r="E205" s="7">
        <f t="shared" si="36"/>
        <v>18449.121298461981</v>
      </c>
      <c r="F205" s="20">
        <f t="shared" si="37"/>
        <v>18449</v>
      </c>
      <c r="G205" s="20">
        <f t="shared" si="51"/>
        <v>0.15093949999572942</v>
      </c>
      <c r="H205" s="20"/>
      <c r="I205" s="20"/>
      <c r="K205" s="20">
        <f t="shared" si="52"/>
        <v>0.15093949999572942</v>
      </c>
      <c r="L205" s="20"/>
      <c r="M205" s="20"/>
      <c r="N205" s="20"/>
      <c r="O205" s="20">
        <f t="shared" si="39"/>
        <v>0.14743281383909673</v>
      </c>
      <c r="P205" s="20">
        <f t="shared" ca="1" si="40"/>
        <v>0.14903346431118042</v>
      </c>
      <c r="Q205" s="56">
        <f t="shared" si="38"/>
        <v>40906.193599999999</v>
      </c>
      <c r="R205" s="51"/>
      <c r="S205" s="21">
        <f t="shared" si="53"/>
        <v>3.5066861566326879E-3</v>
      </c>
      <c r="T205" s="21">
        <f t="shared" si="54"/>
        <v>1.4675695966686197E-2</v>
      </c>
      <c r="U205" s="21">
        <f t="shared" si="55"/>
        <v>1.2474678013707152E-4</v>
      </c>
    </row>
    <row r="206" spans="1:21" s="21" customFormat="1" ht="12.95" customHeight="1" x14ac:dyDescent="0.2">
      <c r="A206" s="55" t="s">
        <v>169</v>
      </c>
      <c r="B206" s="61" t="s">
        <v>103</v>
      </c>
      <c r="C206" s="62">
        <v>55924.693599999999</v>
      </c>
      <c r="D206" s="62">
        <v>2.0000000000000001E-4</v>
      </c>
      <c r="E206" s="55">
        <f t="shared" si="36"/>
        <v>18449.121298461981</v>
      </c>
      <c r="F206" s="20">
        <f t="shared" si="37"/>
        <v>18449</v>
      </c>
      <c r="G206" s="20">
        <f t="shared" si="51"/>
        <v>0.15093949999572942</v>
      </c>
      <c r="H206" s="20"/>
      <c r="I206" s="20"/>
      <c r="K206" s="20">
        <f t="shared" si="52"/>
        <v>0.15093949999572942</v>
      </c>
      <c r="L206" s="20"/>
      <c r="M206" s="20"/>
      <c r="N206" s="20"/>
      <c r="O206" s="20">
        <f t="shared" si="39"/>
        <v>0.14743281383909673</v>
      </c>
      <c r="P206" s="20">
        <f t="shared" ca="1" si="40"/>
        <v>0.14903346431118042</v>
      </c>
      <c r="Q206" s="56">
        <f t="shared" si="38"/>
        <v>40906.193599999999</v>
      </c>
      <c r="R206" s="51"/>
      <c r="S206" s="21">
        <f t="shared" si="53"/>
        <v>3.5066861566326879E-3</v>
      </c>
      <c r="T206" s="21">
        <f t="shared" si="54"/>
        <v>1.4675695966686197E-2</v>
      </c>
      <c r="U206" s="21">
        <f t="shared" si="55"/>
        <v>1.2474678013707152E-4</v>
      </c>
    </row>
    <row r="207" spans="1:21" s="21" customFormat="1" ht="12.95" customHeight="1" x14ac:dyDescent="0.2">
      <c r="A207" s="55" t="s">
        <v>168</v>
      </c>
      <c r="B207" s="61" t="s">
        <v>103</v>
      </c>
      <c r="C207" s="62">
        <v>55944.603799999997</v>
      </c>
      <c r="D207" s="62">
        <v>2.9999999999999997E-4</v>
      </c>
      <c r="E207" s="55">
        <f t="shared" si="36"/>
        <v>18465.121594195265</v>
      </c>
      <c r="F207" s="20">
        <f t="shared" si="37"/>
        <v>18465</v>
      </c>
      <c r="G207" s="20">
        <f t="shared" si="51"/>
        <v>0.1513074999966193</v>
      </c>
      <c r="H207" s="20"/>
      <c r="I207" s="20"/>
      <c r="K207" s="20">
        <f t="shared" si="52"/>
        <v>0.1513074999966193</v>
      </c>
      <c r="L207" s="20"/>
      <c r="M207" s="20"/>
      <c r="N207" s="20"/>
      <c r="O207" s="20">
        <f t="shared" si="39"/>
        <v>0.14761575020101864</v>
      </c>
      <c r="P207" s="20">
        <f t="shared" ca="1" si="40"/>
        <v>0.14930464287618062</v>
      </c>
      <c r="Q207" s="56">
        <f t="shared" si="38"/>
        <v>40926.103799999997</v>
      </c>
      <c r="R207" s="51"/>
      <c r="S207" s="21">
        <f t="shared" si="53"/>
        <v>3.6917497956006629E-3</v>
      </c>
      <c r="T207" s="21">
        <f t="shared" si="54"/>
        <v>1.486665137752341E-2</v>
      </c>
      <c r="U207" s="21">
        <f t="shared" si="55"/>
        <v>1.248784253656595E-4</v>
      </c>
    </row>
    <row r="208" spans="1:21" s="21" customFormat="1" ht="12.95" customHeight="1" x14ac:dyDescent="0.2">
      <c r="A208" s="55" t="s">
        <v>149</v>
      </c>
      <c r="B208" s="61" t="s">
        <v>103</v>
      </c>
      <c r="C208" s="62">
        <v>56004.334060000001</v>
      </c>
      <c r="D208" s="62">
        <v>1E-4</v>
      </c>
      <c r="E208" s="55">
        <f t="shared" si="36"/>
        <v>18513.12220816328</v>
      </c>
      <c r="F208" s="20">
        <f t="shared" si="37"/>
        <v>18513</v>
      </c>
      <c r="G208" s="20">
        <f t="shared" si="51"/>
        <v>0.1520715000006021</v>
      </c>
      <c r="H208" s="20"/>
      <c r="I208" s="20"/>
      <c r="K208" s="20">
        <f t="shared" si="52"/>
        <v>0.1520715000006021</v>
      </c>
      <c r="L208" s="20"/>
      <c r="M208" s="20"/>
      <c r="N208" s="20"/>
      <c r="O208" s="20">
        <f t="shared" si="39"/>
        <v>0.14816455928678424</v>
      </c>
      <c r="P208" s="20">
        <f t="shared" ca="1" si="40"/>
        <v>0.1501181785711812</v>
      </c>
      <c r="Q208" s="56">
        <f t="shared" si="38"/>
        <v>40985.834060000001</v>
      </c>
      <c r="R208" s="51"/>
      <c r="S208" s="21">
        <f t="shared" si="53"/>
        <v>3.9069407138178636E-3</v>
      </c>
      <c r="T208" s="21">
        <f t="shared" si="54"/>
        <v>1.5425776607511984E-2</v>
      </c>
      <c r="U208" s="21">
        <f t="shared" si="55"/>
        <v>1.3268358034585601E-4</v>
      </c>
    </row>
    <row r="209" spans="1:21" s="21" customFormat="1" ht="12.95" customHeight="1" x14ac:dyDescent="0.2">
      <c r="A209" s="11" t="s">
        <v>1</v>
      </c>
      <c r="B209" s="12" t="s">
        <v>103</v>
      </c>
      <c r="C209" s="11">
        <v>56210.902399999999</v>
      </c>
      <c r="D209" s="11">
        <v>6.9999999999999999E-4</v>
      </c>
      <c r="E209" s="55">
        <f t="shared" si="36"/>
        <v>18679.125288450447</v>
      </c>
      <c r="F209" s="20">
        <f t="shared" si="37"/>
        <v>18679</v>
      </c>
      <c r="G209" s="20">
        <f t="shared" si="51"/>
        <v>0.15590449999581324</v>
      </c>
      <c r="H209" s="20"/>
      <c r="I209" s="20"/>
      <c r="K209" s="20">
        <f t="shared" si="52"/>
        <v>0.15590449999581324</v>
      </c>
      <c r="L209" s="20"/>
      <c r="M209" s="20"/>
      <c r="N209" s="20"/>
      <c r="O209" s="20">
        <f t="shared" si="39"/>
        <v>0.15006252404172377</v>
      </c>
      <c r="P209" s="20">
        <f t="shared" ca="1" si="40"/>
        <v>0.15293165618305821</v>
      </c>
      <c r="Q209" s="56">
        <f t="shared" si="38"/>
        <v>41192.402399999999</v>
      </c>
      <c r="R209" s="51"/>
      <c r="S209" s="21">
        <f t="shared" si="53"/>
        <v>5.8419759540894733E-3</v>
      </c>
      <c r="T209" s="21">
        <f t="shared" si="54"/>
        <v>1.7188479245160822E-2</v>
      </c>
      <c r="U209" s="21">
        <f t="shared" si="55"/>
        <v>1.2874313693429294E-4</v>
      </c>
    </row>
    <row r="210" spans="1:21" s="21" customFormat="1" ht="12.95" customHeight="1" x14ac:dyDescent="0.2">
      <c r="A210" s="52" t="s">
        <v>174</v>
      </c>
      <c r="B210" s="52" t="s">
        <v>27</v>
      </c>
      <c r="C210" s="53">
        <v>56210.902679999999</v>
      </c>
      <c r="D210" s="53">
        <v>4.8000000000000001E-4</v>
      </c>
      <c r="E210" s="55">
        <f t="shared" si="36"/>
        <v>18679.1255134649</v>
      </c>
      <c r="F210" s="20">
        <f t="shared" si="37"/>
        <v>18679</v>
      </c>
      <c r="G210" s="20">
        <f t="shared" si="51"/>
        <v>0.1561844999960158</v>
      </c>
      <c r="H210" s="20"/>
      <c r="I210" s="20"/>
      <c r="K210" s="20">
        <f t="shared" si="52"/>
        <v>0.1561844999960158</v>
      </c>
      <c r="L210" s="20"/>
      <c r="M210" s="20"/>
      <c r="N210" s="20"/>
      <c r="O210" s="20">
        <f t="shared" si="39"/>
        <v>0.15006252404172377</v>
      </c>
      <c r="P210" s="20">
        <f t="shared" ca="1" si="40"/>
        <v>0.15293165618305821</v>
      </c>
      <c r="Q210" s="56">
        <f t="shared" si="38"/>
        <v>41192.402679999999</v>
      </c>
      <c r="R210" s="51"/>
      <c r="S210" s="21">
        <f t="shared" si="53"/>
        <v>6.121975954292036E-3</v>
      </c>
      <c r="T210" s="21">
        <f t="shared" si="54"/>
        <v>1.7188479245160822E-2</v>
      </c>
      <c r="U210" s="21">
        <f t="shared" si="55"/>
        <v>1.2246749508680967E-4</v>
      </c>
    </row>
    <row r="211" spans="1:21" s="21" customFormat="1" ht="12.95" customHeight="1" x14ac:dyDescent="0.2">
      <c r="A211" s="55" t="s">
        <v>150</v>
      </c>
      <c r="B211" s="61" t="s">
        <v>103</v>
      </c>
      <c r="C211" s="62">
        <v>56229.567799999997</v>
      </c>
      <c r="D211" s="62">
        <v>2.0000000000000001E-4</v>
      </c>
      <c r="E211" s="55">
        <f t="shared" si="36"/>
        <v>18694.125234205887</v>
      </c>
      <c r="F211" s="20">
        <f t="shared" si="37"/>
        <v>18694</v>
      </c>
      <c r="G211" s="20">
        <f t="shared" si="51"/>
        <v>0.15583699999115197</v>
      </c>
      <c r="H211" s="20"/>
      <c r="I211" s="20"/>
      <c r="J211" s="20"/>
      <c r="K211" s="20">
        <f t="shared" si="52"/>
        <v>0.15583699999115197</v>
      </c>
      <c r="L211" s="20"/>
      <c r="M211" s="20"/>
      <c r="O211" s="20">
        <f t="shared" si="39"/>
        <v>0.1502340268810255</v>
      </c>
      <c r="P211" s="20">
        <f t="shared" ca="1" si="40"/>
        <v>0.15318588608774586</v>
      </c>
      <c r="Q211" s="56">
        <f t="shared" si="38"/>
        <v>41211.067799999997</v>
      </c>
      <c r="R211" s="51"/>
      <c r="S211" s="21">
        <f t="shared" si="53"/>
        <v>5.6029731101264746E-3</v>
      </c>
      <c r="T211" s="21">
        <f t="shared" si="54"/>
        <v>1.7333845035763032E-2</v>
      </c>
      <c r="U211" s="21">
        <f t="shared" si="55"/>
        <v>1.3761335613568794E-4</v>
      </c>
    </row>
    <row r="212" spans="1:21" s="21" customFormat="1" ht="12.95" customHeight="1" x14ac:dyDescent="0.2">
      <c r="A212" s="55" t="s">
        <v>149</v>
      </c>
      <c r="B212" s="61" t="s">
        <v>103</v>
      </c>
      <c r="C212" s="62">
        <v>56269.38781</v>
      </c>
      <c r="D212" s="62">
        <v>1E-4</v>
      </c>
      <c r="E212" s="55">
        <f t="shared" si="36"/>
        <v>18726.125512259467</v>
      </c>
      <c r="F212" s="20">
        <f t="shared" si="37"/>
        <v>18726</v>
      </c>
      <c r="G212" s="20">
        <f t="shared" si="51"/>
        <v>0.15618299999914598</v>
      </c>
      <c r="H212" s="20"/>
      <c r="I212" s="20"/>
      <c r="K212" s="20">
        <f t="shared" si="52"/>
        <v>0.15618299999914598</v>
      </c>
      <c r="L212" s="20"/>
      <c r="M212" s="20"/>
      <c r="N212" s="20"/>
      <c r="O212" s="20">
        <f t="shared" si="39"/>
        <v>0.15059989960486925</v>
      </c>
      <c r="P212" s="20">
        <f t="shared" ca="1" si="40"/>
        <v>0.15372824321774625</v>
      </c>
      <c r="Q212" s="56">
        <f t="shared" si="38"/>
        <v>41250.88781</v>
      </c>
      <c r="R212" s="51"/>
      <c r="S212" s="21">
        <f t="shared" si="53"/>
        <v>5.5831003942767299E-3</v>
      </c>
      <c r="T212" s="21">
        <f t="shared" si="54"/>
        <v>1.7635850415339709E-2</v>
      </c>
      <c r="U212" s="21">
        <f t="shared" si="55"/>
        <v>1.4526878307023362E-4</v>
      </c>
    </row>
    <row r="213" spans="1:21" s="21" customFormat="1" ht="12.95" customHeight="1" x14ac:dyDescent="0.2">
      <c r="A213" s="55" t="s">
        <v>151</v>
      </c>
      <c r="B213" s="61" t="s">
        <v>103</v>
      </c>
      <c r="C213" s="62">
        <v>56311.6973</v>
      </c>
      <c r="D213" s="62">
        <v>1E-4</v>
      </c>
      <c r="E213" s="55">
        <f t="shared" ref="E213:E256" si="56">+(C213-C$7)/C$8</f>
        <v>18760.126393833958</v>
      </c>
      <c r="F213" s="20">
        <f t="shared" ref="F213:F258" si="57">ROUND(2*E213,0)/2</f>
        <v>18760</v>
      </c>
      <c r="G213" s="20">
        <f t="shared" si="51"/>
        <v>0.15727999999944586</v>
      </c>
      <c r="H213" s="20"/>
      <c r="I213" s="20"/>
      <c r="J213" s="20"/>
      <c r="K213" s="20">
        <f t="shared" si="52"/>
        <v>0.15727999999944586</v>
      </c>
      <c r="L213" s="20"/>
      <c r="M213" s="20"/>
      <c r="O213" s="20">
        <f t="shared" si="39"/>
        <v>0.15098863937395324</v>
      </c>
      <c r="P213" s="20">
        <f t="shared" ca="1" si="40"/>
        <v>0.15430449766837168</v>
      </c>
      <c r="Q213" s="56">
        <f t="shared" ref="Q213:Q256" si="58">+C213-15018.5</f>
        <v>41293.1973</v>
      </c>
      <c r="R213" s="51"/>
      <c r="S213" s="21">
        <f t="shared" si="53"/>
        <v>6.2913606254926258E-3</v>
      </c>
      <c r="T213" s="21">
        <f t="shared" si="54"/>
        <v>1.7944427493231552E-2</v>
      </c>
      <c r="U213" s="21">
        <f t="shared" si="55"/>
        <v>1.3579396742399469E-4</v>
      </c>
    </row>
    <row r="214" spans="1:21" s="21" customFormat="1" ht="12.95" customHeight="1" x14ac:dyDescent="0.2">
      <c r="A214" s="55" t="s">
        <v>167</v>
      </c>
      <c r="B214" s="61" t="s">
        <v>103</v>
      </c>
      <c r="C214" s="62">
        <v>56336.584799999997</v>
      </c>
      <c r="D214" s="62">
        <v>1E-4</v>
      </c>
      <c r="E214" s="55">
        <f t="shared" si="56"/>
        <v>18780.126562594796</v>
      </c>
      <c r="F214" s="20">
        <f t="shared" si="57"/>
        <v>18780</v>
      </c>
      <c r="G214" s="20">
        <f t="shared" ref="G214:G245" si="59">+C214-(C$7+F214*C$8)</f>
        <v>0.1574899999977788</v>
      </c>
      <c r="H214" s="20"/>
      <c r="I214" s="20"/>
      <c r="K214" s="20">
        <f t="shared" ref="K214:K245" si="60">G214</f>
        <v>0.1574899999977788</v>
      </c>
      <c r="L214" s="20"/>
      <c r="M214" s="20"/>
      <c r="N214" s="20"/>
      <c r="O214" s="20">
        <f t="shared" ref="O214:O256" si="61">+C$11+C$12*F214</f>
        <v>0.15121730982635562</v>
      </c>
      <c r="P214" s="20">
        <f t="shared" ref="P214:P256" ca="1" si="62">+D$11+D$12*$F214</f>
        <v>0.15464347087462188</v>
      </c>
      <c r="Q214" s="56">
        <f t="shared" si="58"/>
        <v>41318.084799999997</v>
      </c>
      <c r="R214" s="51"/>
      <c r="S214" s="21">
        <f t="shared" ref="S214:S245" si="63">G214-O214</f>
        <v>6.2726901714231786E-3</v>
      </c>
      <c r="T214" s="21">
        <f t="shared" ref="T214:T245" si="64">U$2+U$3*F214+U$4*F214^2+U$5*SIN(RADIANS(U$6*F214+U$7))</f>
        <v>1.811992126591664E-2</v>
      </c>
      <c r="U214" s="21">
        <f t="shared" ref="U214:U245" si="65">+(T214-S214)^2</f>
        <v>1.4035688460633275E-4</v>
      </c>
    </row>
    <row r="215" spans="1:21" s="21" customFormat="1" ht="12.95" customHeight="1" x14ac:dyDescent="0.2">
      <c r="A215" s="52" t="s">
        <v>174</v>
      </c>
      <c r="B215" s="52" t="s">
        <v>27</v>
      </c>
      <c r="C215" s="53">
        <v>56336.584869999999</v>
      </c>
      <c r="D215" s="53">
        <v>1.1E-4</v>
      </c>
      <c r="E215" s="55">
        <f t="shared" si="56"/>
        <v>18780.126618848411</v>
      </c>
      <c r="F215" s="20">
        <f t="shared" si="57"/>
        <v>18780</v>
      </c>
      <c r="G215" s="20">
        <f t="shared" si="59"/>
        <v>0.15755999999964843</v>
      </c>
      <c r="H215" s="20"/>
      <c r="I215" s="20"/>
      <c r="K215" s="20">
        <f t="shared" si="60"/>
        <v>0.15755999999964843</v>
      </c>
      <c r="L215" s="20"/>
      <c r="M215" s="20"/>
      <c r="N215" s="20"/>
      <c r="O215" s="20">
        <f t="shared" si="61"/>
        <v>0.15121730982635562</v>
      </c>
      <c r="P215" s="20">
        <f t="shared" ca="1" si="62"/>
        <v>0.15464347087462188</v>
      </c>
      <c r="Q215" s="56">
        <f t="shared" si="58"/>
        <v>41318.084869999999</v>
      </c>
      <c r="R215" s="51"/>
      <c r="S215" s="21">
        <f t="shared" si="63"/>
        <v>6.3426901732928087E-3</v>
      </c>
      <c r="T215" s="21">
        <f t="shared" si="64"/>
        <v>1.811992126591664E-2</v>
      </c>
      <c r="U215" s="21">
        <f t="shared" si="65"/>
        <v>1.3870317220906553E-4</v>
      </c>
    </row>
    <row r="216" spans="1:21" s="21" customFormat="1" ht="12.95" customHeight="1" x14ac:dyDescent="0.2">
      <c r="A216" s="52" t="s">
        <v>174</v>
      </c>
      <c r="B216" s="52" t="s">
        <v>27</v>
      </c>
      <c r="C216" s="53">
        <v>56566.796289999998</v>
      </c>
      <c r="D216" s="53">
        <v>8.0000000000000007E-5</v>
      </c>
      <c r="E216" s="55">
        <f t="shared" si="56"/>
        <v>18965.129823295341</v>
      </c>
      <c r="F216" s="20">
        <f t="shared" si="57"/>
        <v>18965</v>
      </c>
      <c r="G216" s="20">
        <f t="shared" si="59"/>
        <v>0.16154749999259366</v>
      </c>
      <c r="H216" s="20"/>
      <c r="I216" s="20"/>
      <c r="K216" s="20">
        <f t="shared" si="60"/>
        <v>0.16154749999259366</v>
      </c>
      <c r="L216" s="20"/>
      <c r="M216" s="20"/>
      <c r="N216" s="20"/>
      <c r="O216" s="20">
        <f t="shared" si="61"/>
        <v>0.15333251151107735</v>
      </c>
      <c r="P216" s="20">
        <f t="shared" ca="1" si="62"/>
        <v>0.1577789730324366</v>
      </c>
      <c r="Q216" s="56">
        <f t="shared" si="58"/>
        <v>41548.296289999998</v>
      </c>
      <c r="R216" s="51"/>
      <c r="S216" s="21">
        <f t="shared" si="63"/>
        <v>8.2149884815163055E-3</v>
      </c>
      <c r="T216" s="21">
        <f t="shared" si="64"/>
        <v>1.9523183263786693E-2</v>
      </c>
      <c r="U216" s="21">
        <f t="shared" si="65"/>
        <v>1.2787526923376723E-4</v>
      </c>
    </row>
    <row r="217" spans="1:21" s="21" customFormat="1" ht="12.95" customHeight="1" x14ac:dyDescent="0.2">
      <c r="A217" s="55" t="s">
        <v>170</v>
      </c>
      <c r="B217" s="61" t="s">
        <v>103</v>
      </c>
      <c r="C217" s="62">
        <v>56566.796300000002</v>
      </c>
      <c r="D217" s="62">
        <v>1E-4</v>
      </c>
      <c r="E217" s="55">
        <f t="shared" si="56"/>
        <v>18965.129831331575</v>
      </c>
      <c r="F217" s="20">
        <f t="shared" si="57"/>
        <v>18965</v>
      </c>
      <c r="G217" s="20">
        <f t="shared" si="59"/>
        <v>0.16155749999597901</v>
      </c>
      <c r="H217" s="20"/>
      <c r="I217" s="20"/>
      <c r="K217" s="20">
        <f t="shared" si="60"/>
        <v>0.16155749999597901</v>
      </c>
      <c r="L217" s="20"/>
      <c r="M217" s="20"/>
      <c r="N217" s="20"/>
      <c r="O217" s="20">
        <f t="shared" si="61"/>
        <v>0.15333251151107735</v>
      </c>
      <c r="P217" s="20">
        <f t="shared" ca="1" si="62"/>
        <v>0.1577789730324366</v>
      </c>
      <c r="Q217" s="56">
        <f t="shared" si="58"/>
        <v>41548.296300000002</v>
      </c>
      <c r="R217" s="51"/>
      <c r="S217" s="21">
        <f t="shared" si="63"/>
        <v>8.224988484901663E-3</v>
      </c>
      <c r="T217" s="21">
        <f t="shared" si="64"/>
        <v>1.9523183263786693E-2</v>
      </c>
      <c r="U217" s="21">
        <f t="shared" si="65"/>
        <v>1.2764920526162497E-4</v>
      </c>
    </row>
    <row r="218" spans="1:21" s="21" customFormat="1" ht="12.95" customHeight="1" x14ac:dyDescent="0.2">
      <c r="A218" s="63" t="s">
        <v>172</v>
      </c>
      <c r="B218" s="64" t="s">
        <v>103</v>
      </c>
      <c r="C218" s="63">
        <v>56725.459499999997</v>
      </c>
      <c r="D218" s="63">
        <v>6.8999999999999999E-3</v>
      </c>
      <c r="E218" s="55">
        <f t="shared" si="56"/>
        <v>19092.635236701139</v>
      </c>
      <c r="F218" s="20">
        <f t="shared" si="57"/>
        <v>19092.5</v>
      </c>
      <c r="G218" s="20">
        <f t="shared" si="59"/>
        <v>0.1682837499974994</v>
      </c>
      <c r="H218" s="20"/>
      <c r="I218" s="20"/>
      <c r="K218" s="20">
        <f t="shared" si="60"/>
        <v>0.1682837499974994</v>
      </c>
      <c r="L218" s="20"/>
      <c r="M218" s="20"/>
      <c r="N218" s="20"/>
      <c r="O218" s="20">
        <f t="shared" si="61"/>
        <v>0.1547902856451423</v>
      </c>
      <c r="P218" s="20">
        <f t="shared" ca="1" si="62"/>
        <v>0.1599399272222819</v>
      </c>
      <c r="Q218" s="56">
        <f t="shared" si="58"/>
        <v>41706.959499999997</v>
      </c>
      <c r="R218" s="51"/>
      <c r="S218" s="21">
        <f t="shared" si="63"/>
        <v>1.3493464352357099E-2</v>
      </c>
      <c r="T218" s="21">
        <f t="shared" si="64"/>
        <v>2.0249094543029457E-2</v>
      </c>
      <c r="U218" s="21">
        <f t="shared" si="65"/>
        <v>4.5638539273123843E-5</v>
      </c>
    </row>
    <row r="219" spans="1:21" s="21" customFormat="1" ht="12.95" customHeight="1" x14ac:dyDescent="0.2">
      <c r="A219" s="52" t="s">
        <v>174</v>
      </c>
      <c r="B219" s="52" t="s">
        <v>27</v>
      </c>
      <c r="C219" s="53">
        <v>56953.799890000002</v>
      </c>
      <c r="D219" s="53">
        <v>2.0000000000000002E-5</v>
      </c>
      <c r="E219" s="55">
        <f t="shared" si="56"/>
        <v>19276.134838305014</v>
      </c>
      <c r="F219" s="20">
        <f t="shared" si="57"/>
        <v>19276</v>
      </c>
      <c r="G219" s="20">
        <f t="shared" si="59"/>
        <v>0.16778799999883631</v>
      </c>
      <c r="H219" s="20"/>
      <c r="I219" s="20"/>
      <c r="K219" s="20">
        <f t="shared" si="60"/>
        <v>0.16778799999883631</v>
      </c>
      <c r="L219" s="20"/>
      <c r="M219" s="20"/>
      <c r="N219" s="20"/>
      <c r="O219" s="20">
        <f t="shared" si="61"/>
        <v>0.15688833704593386</v>
      </c>
      <c r="P219" s="20">
        <f t="shared" ca="1" si="62"/>
        <v>0.1630500063896278</v>
      </c>
      <c r="Q219" s="56">
        <f t="shared" si="58"/>
        <v>41935.299890000002</v>
      </c>
      <c r="R219" s="51"/>
      <c r="S219" s="21">
        <f t="shared" si="63"/>
        <v>1.0899662952902456E-2</v>
      </c>
      <c r="T219" s="21">
        <f t="shared" si="64"/>
        <v>2.0934865908288393E-2</v>
      </c>
      <c r="U219" s="21">
        <f t="shared" si="65"/>
        <v>1.0070529835578664E-4</v>
      </c>
    </row>
    <row r="220" spans="1:21" s="21" customFormat="1" ht="12.95" customHeight="1" x14ac:dyDescent="0.2">
      <c r="A220" s="11" t="s">
        <v>1</v>
      </c>
      <c r="B220" s="12" t="s">
        <v>103</v>
      </c>
      <c r="C220" s="11">
        <v>56953.8004</v>
      </c>
      <c r="D220" s="11">
        <v>1E-4</v>
      </c>
      <c r="E220" s="55">
        <f t="shared" si="56"/>
        <v>19276.135248152768</v>
      </c>
      <c r="F220" s="20">
        <f t="shared" si="57"/>
        <v>19276</v>
      </c>
      <c r="G220" s="20">
        <f t="shared" si="59"/>
        <v>0.16829799999686657</v>
      </c>
      <c r="H220" s="20"/>
      <c r="I220" s="20"/>
      <c r="K220" s="20">
        <f t="shared" si="60"/>
        <v>0.16829799999686657</v>
      </c>
      <c r="L220" s="20"/>
      <c r="M220" s="20"/>
      <c r="N220" s="20"/>
      <c r="O220" s="20">
        <f t="shared" si="61"/>
        <v>0.15688833704593386</v>
      </c>
      <c r="P220" s="20">
        <f t="shared" ca="1" si="62"/>
        <v>0.1630500063896278</v>
      </c>
      <c r="Q220" s="56">
        <f t="shared" si="58"/>
        <v>41935.3004</v>
      </c>
      <c r="R220" s="51"/>
      <c r="S220" s="21">
        <f t="shared" si="63"/>
        <v>1.1409662950932709E-2</v>
      </c>
      <c r="T220" s="21">
        <f t="shared" si="64"/>
        <v>2.0934865908288393E-2</v>
      </c>
      <c r="U220" s="21">
        <f t="shared" si="65"/>
        <v>9.0729491378817469E-5</v>
      </c>
    </row>
    <row r="221" spans="1:21" s="21" customFormat="1" ht="12.95" customHeight="1" x14ac:dyDescent="0.2">
      <c r="A221" s="11" t="s">
        <v>2</v>
      </c>
      <c r="B221" s="12" t="s">
        <v>103</v>
      </c>
      <c r="C221" s="11">
        <v>56953.8004</v>
      </c>
      <c r="D221" s="11">
        <v>1E-4</v>
      </c>
      <c r="E221" s="55">
        <f t="shared" si="56"/>
        <v>19276.135248152768</v>
      </c>
      <c r="F221" s="20">
        <f t="shared" si="57"/>
        <v>19276</v>
      </c>
      <c r="G221" s="20">
        <f t="shared" si="59"/>
        <v>0.16829799999686657</v>
      </c>
      <c r="H221" s="20"/>
      <c r="I221" s="20"/>
      <c r="K221" s="20">
        <f t="shared" si="60"/>
        <v>0.16829799999686657</v>
      </c>
      <c r="L221" s="20"/>
      <c r="M221" s="20"/>
      <c r="N221" s="20"/>
      <c r="O221" s="20">
        <f t="shared" si="61"/>
        <v>0.15688833704593386</v>
      </c>
      <c r="P221" s="20">
        <f t="shared" ca="1" si="62"/>
        <v>0.1630500063896278</v>
      </c>
      <c r="Q221" s="56">
        <f t="shared" si="58"/>
        <v>41935.3004</v>
      </c>
      <c r="R221" s="51"/>
      <c r="S221" s="21">
        <f t="shared" si="63"/>
        <v>1.1409662950932709E-2</v>
      </c>
      <c r="T221" s="21">
        <f t="shared" si="64"/>
        <v>2.0934865908288393E-2</v>
      </c>
      <c r="U221" s="21">
        <f t="shared" si="65"/>
        <v>9.0729491378817469E-5</v>
      </c>
    </row>
    <row r="222" spans="1:21" s="21" customFormat="1" ht="12.95" customHeight="1" x14ac:dyDescent="0.2">
      <c r="A222" s="62" t="s">
        <v>173</v>
      </c>
      <c r="B222" s="61" t="s">
        <v>95</v>
      </c>
      <c r="C222" s="62">
        <v>57326.488299999997</v>
      </c>
      <c r="D222" s="62">
        <v>2.0000000000000001E-4</v>
      </c>
      <c r="E222" s="55">
        <f t="shared" si="56"/>
        <v>19575.635836605747</v>
      </c>
      <c r="F222" s="20">
        <f t="shared" si="57"/>
        <v>19575.5</v>
      </c>
      <c r="G222" s="20">
        <f t="shared" si="59"/>
        <v>0.16903024999191985</v>
      </c>
      <c r="H222" s="20"/>
      <c r="I222" s="20"/>
      <c r="K222" s="20">
        <f t="shared" si="60"/>
        <v>0.16903024999191985</v>
      </c>
      <c r="L222" s="20"/>
      <c r="M222" s="20"/>
      <c r="N222" s="20"/>
      <c r="O222" s="20">
        <f t="shared" si="61"/>
        <v>0.16031267707065905</v>
      </c>
      <c r="P222" s="20">
        <f t="shared" ca="1" si="62"/>
        <v>0.16812613015322514</v>
      </c>
      <c r="Q222" s="56">
        <f t="shared" si="58"/>
        <v>42307.988299999997</v>
      </c>
      <c r="R222" s="51"/>
      <c r="S222" s="21">
        <f t="shared" si="63"/>
        <v>8.7175729212607966E-3</v>
      </c>
      <c r="T222" s="21">
        <f t="shared" si="64"/>
        <v>2.1141194870727718E-2</v>
      </c>
      <c r="U222" s="21">
        <f t="shared" si="65"/>
        <v>1.5434638234327626E-4</v>
      </c>
    </row>
    <row r="223" spans="1:21" s="21" customFormat="1" ht="12.95" customHeight="1" x14ac:dyDescent="0.2">
      <c r="A223" s="11" t="s">
        <v>3</v>
      </c>
      <c r="B223" s="12" t="s">
        <v>103</v>
      </c>
      <c r="C223" s="11">
        <v>57330.847300000001</v>
      </c>
      <c r="D223" s="11">
        <v>1E-4</v>
      </c>
      <c r="E223" s="55">
        <f t="shared" si="56"/>
        <v>19579.138829498912</v>
      </c>
      <c r="F223" s="20">
        <f t="shared" si="57"/>
        <v>19579</v>
      </c>
      <c r="G223" s="20">
        <f t="shared" si="59"/>
        <v>0.17275449999578996</v>
      </c>
      <c r="H223" s="20"/>
      <c r="I223" s="20"/>
      <c r="K223" s="20">
        <f t="shared" si="60"/>
        <v>0.17275449999578996</v>
      </c>
      <c r="L223" s="20"/>
      <c r="M223" s="20"/>
      <c r="N223" s="20"/>
      <c r="O223" s="20">
        <f t="shared" si="61"/>
        <v>0.16035269439982947</v>
      </c>
      <c r="P223" s="20">
        <f t="shared" ca="1" si="62"/>
        <v>0.16818545046431893</v>
      </c>
      <c r="Q223" s="56">
        <f t="shared" si="58"/>
        <v>42312.347300000001</v>
      </c>
      <c r="R223" s="51"/>
      <c r="S223" s="21">
        <f t="shared" si="63"/>
        <v>1.2401805595960491E-2</v>
      </c>
      <c r="T223" s="21">
        <f t="shared" si="64"/>
        <v>2.1137072596892719E-2</v>
      </c>
      <c r="U223" s="21">
        <f t="shared" si="65"/>
        <v>7.6304889577575522E-5</v>
      </c>
    </row>
    <row r="224" spans="1:21" s="21" customFormat="1" ht="12.95" customHeight="1" x14ac:dyDescent="0.2">
      <c r="A224" s="52" t="s">
        <v>174</v>
      </c>
      <c r="B224" s="52" t="s">
        <v>27</v>
      </c>
      <c r="C224" s="53">
        <v>57330.847990000002</v>
      </c>
      <c r="D224" s="53">
        <v>1.2999999999999999E-4</v>
      </c>
      <c r="E224" s="55">
        <f t="shared" si="56"/>
        <v>19579.13938399882</v>
      </c>
      <c r="F224" s="20">
        <f t="shared" si="57"/>
        <v>19579</v>
      </c>
      <c r="G224" s="20">
        <f t="shared" si="59"/>
        <v>0.17344449999654898</v>
      </c>
      <c r="H224" s="20"/>
      <c r="I224" s="20"/>
      <c r="K224" s="20">
        <f t="shared" si="60"/>
        <v>0.17344449999654898</v>
      </c>
      <c r="L224" s="20"/>
      <c r="M224" s="20"/>
      <c r="N224" s="20"/>
      <c r="O224" s="20">
        <f t="shared" si="61"/>
        <v>0.16035269439982947</v>
      </c>
      <c r="P224" s="20">
        <f t="shared" ca="1" si="62"/>
        <v>0.16818545046431893</v>
      </c>
      <c r="Q224" s="56">
        <f t="shared" si="58"/>
        <v>42312.347990000002</v>
      </c>
      <c r="R224" s="51"/>
      <c r="S224" s="21">
        <f t="shared" si="63"/>
        <v>1.3091805596719519E-2</v>
      </c>
      <c r="T224" s="21">
        <f t="shared" si="64"/>
        <v>2.1137072596892719E-2</v>
      </c>
      <c r="U224" s="21">
        <f t="shared" si="65"/>
        <v>6.4726321104075882E-5</v>
      </c>
    </row>
    <row r="225" spans="1:21" s="21" customFormat="1" ht="12.95" customHeight="1" x14ac:dyDescent="0.2">
      <c r="A225" s="11" t="s">
        <v>4</v>
      </c>
      <c r="B225" s="12" t="s">
        <v>103</v>
      </c>
      <c r="C225" s="11">
        <v>57696.695500000002</v>
      </c>
      <c r="D225" s="11">
        <v>1E-4</v>
      </c>
      <c r="E225" s="55">
        <f t="shared" si="56"/>
        <v>19873.142877348233</v>
      </c>
      <c r="F225" s="20">
        <f t="shared" si="57"/>
        <v>19873</v>
      </c>
      <c r="G225" s="20">
        <f t="shared" si="59"/>
        <v>0.17779149999842048</v>
      </c>
      <c r="H225" s="20"/>
      <c r="I225" s="20"/>
      <c r="K225" s="20">
        <f t="shared" si="60"/>
        <v>0.17779149999842048</v>
      </c>
      <c r="L225" s="20"/>
      <c r="M225" s="20"/>
      <c r="N225" s="20"/>
      <c r="O225" s="20">
        <f t="shared" si="61"/>
        <v>0.16371415005014395</v>
      </c>
      <c r="P225" s="20">
        <f t="shared" ca="1" si="62"/>
        <v>0.17316835659619745</v>
      </c>
      <c r="Q225" s="56">
        <f t="shared" si="58"/>
        <v>42678.195500000002</v>
      </c>
      <c r="R225" s="51"/>
      <c r="S225" s="21">
        <f t="shared" si="63"/>
        <v>1.407734994827653E-2</v>
      </c>
      <c r="T225" s="21">
        <f t="shared" si="64"/>
        <v>2.0290242376399474E-2</v>
      </c>
      <c r="U225" s="21">
        <f t="shared" si="65"/>
        <v>3.8600032323427419E-5</v>
      </c>
    </row>
    <row r="226" spans="1:21" s="21" customFormat="1" ht="12.95" customHeight="1" x14ac:dyDescent="0.2">
      <c r="A226" s="52" t="s">
        <v>174</v>
      </c>
      <c r="B226" s="52" t="s">
        <v>27</v>
      </c>
      <c r="C226" s="53">
        <v>57696.695959999997</v>
      </c>
      <c r="D226" s="53">
        <v>1.2999999999999999E-4</v>
      </c>
      <c r="E226" s="55">
        <f t="shared" si="56"/>
        <v>19873.143247014836</v>
      </c>
      <c r="F226" s="20">
        <f t="shared" si="57"/>
        <v>19873</v>
      </c>
      <c r="G226" s="20">
        <f t="shared" si="59"/>
        <v>0.17825149999407586</v>
      </c>
      <c r="H226" s="20"/>
      <c r="I226" s="20"/>
      <c r="K226" s="20">
        <f t="shared" si="60"/>
        <v>0.17825149999407586</v>
      </c>
      <c r="L226" s="20"/>
      <c r="M226" s="20"/>
      <c r="N226" s="20"/>
      <c r="O226" s="20">
        <f t="shared" si="61"/>
        <v>0.16371415005014395</v>
      </c>
      <c r="P226" s="20">
        <f t="shared" ca="1" si="62"/>
        <v>0.17316835659619745</v>
      </c>
      <c r="Q226" s="56">
        <f t="shared" si="58"/>
        <v>42678.195959999997</v>
      </c>
      <c r="R226" s="51"/>
      <c r="S226" s="21">
        <f t="shared" si="63"/>
        <v>1.453734994393191E-2</v>
      </c>
      <c r="T226" s="21">
        <f t="shared" si="64"/>
        <v>2.0290242376399474E-2</v>
      </c>
      <c r="U226" s="21">
        <f t="shared" si="65"/>
        <v>3.3095771339542566E-5</v>
      </c>
    </row>
    <row r="227" spans="1:21" s="21" customFormat="1" ht="12.95" customHeight="1" x14ac:dyDescent="0.2">
      <c r="A227" s="52" t="s">
        <v>174</v>
      </c>
      <c r="B227" s="52" t="s">
        <v>27</v>
      </c>
      <c r="C227" s="53">
        <v>57711.626989999997</v>
      </c>
      <c r="D227" s="53">
        <v>1.1E-4</v>
      </c>
      <c r="E227" s="55">
        <f t="shared" si="56"/>
        <v>19885.14216694545</v>
      </c>
      <c r="F227" s="20">
        <f t="shared" si="57"/>
        <v>19885</v>
      </c>
      <c r="G227" s="20">
        <f t="shared" si="59"/>
        <v>0.17690749999746913</v>
      </c>
      <c r="H227" s="20"/>
      <c r="I227" s="20"/>
      <c r="K227" s="20">
        <f t="shared" si="60"/>
        <v>0.17690749999746913</v>
      </c>
      <c r="L227" s="20"/>
      <c r="M227" s="20"/>
      <c r="N227" s="20"/>
      <c r="O227" s="20">
        <f t="shared" si="61"/>
        <v>0.16385135232158538</v>
      </c>
      <c r="P227" s="20">
        <f t="shared" ca="1" si="62"/>
        <v>0.17337174051994758</v>
      </c>
      <c r="Q227" s="56">
        <f t="shared" si="58"/>
        <v>42693.126989999997</v>
      </c>
      <c r="R227" s="51"/>
      <c r="S227" s="21">
        <f t="shared" si="63"/>
        <v>1.3056147675883756E-2</v>
      </c>
      <c r="T227" s="21">
        <f t="shared" si="64"/>
        <v>2.023585384898053E-2</v>
      </c>
      <c r="U227" s="21">
        <f t="shared" si="65"/>
        <v>5.1548180732003922E-5</v>
      </c>
    </row>
    <row r="228" spans="1:21" s="21" customFormat="1" ht="12.95" customHeight="1" x14ac:dyDescent="0.2">
      <c r="A228" s="13" t="s">
        <v>5</v>
      </c>
      <c r="B228" s="14" t="s">
        <v>103</v>
      </c>
      <c r="C228" s="13">
        <v>57787.535300000003</v>
      </c>
      <c r="D228" s="13">
        <v>1E-4</v>
      </c>
      <c r="E228" s="55">
        <f t="shared" si="56"/>
        <v>19946.143834865106</v>
      </c>
      <c r="F228" s="20">
        <f t="shared" si="57"/>
        <v>19946</v>
      </c>
      <c r="G228" s="20">
        <f t="shared" si="59"/>
        <v>0.17898299999797018</v>
      </c>
      <c r="H228" s="20"/>
      <c r="I228" s="20"/>
      <c r="K228" s="20">
        <f t="shared" si="60"/>
        <v>0.17898299999797018</v>
      </c>
      <c r="L228" s="20"/>
      <c r="M228" s="20"/>
      <c r="N228" s="20"/>
      <c r="O228" s="20">
        <f t="shared" si="61"/>
        <v>0.16454879720141252</v>
      </c>
      <c r="P228" s="20">
        <f t="shared" ca="1" si="62"/>
        <v>0.17440560879901085</v>
      </c>
      <c r="Q228" s="56">
        <f t="shared" si="58"/>
        <v>42769.035300000003</v>
      </c>
      <c r="R228" s="51"/>
      <c r="S228" s="21">
        <f t="shared" si="63"/>
        <v>1.443420279655766E-2</v>
      </c>
      <c r="T228" s="21">
        <f t="shared" si="64"/>
        <v>1.9937343121285589E-2</v>
      </c>
      <c r="U228" s="21">
        <f t="shared" si="65"/>
        <v>3.0284553433646611E-5</v>
      </c>
    </row>
    <row r="229" spans="1:21" s="21" customFormat="1" ht="12.95" customHeight="1" x14ac:dyDescent="0.2">
      <c r="A229" s="52" t="s">
        <v>174</v>
      </c>
      <c r="B229" s="52" t="s">
        <v>27</v>
      </c>
      <c r="C229" s="53">
        <v>57787.535629999998</v>
      </c>
      <c r="D229" s="53">
        <v>1.1E-4</v>
      </c>
      <c r="E229" s="55">
        <f t="shared" si="56"/>
        <v>19946.144100060708</v>
      </c>
      <c r="F229" s="20">
        <f t="shared" si="57"/>
        <v>19946</v>
      </c>
      <c r="G229" s="20">
        <f t="shared" si="59"/>
        <v>0.17931299999327166</v>
      </c>
      <c r="H229" s="20"/>
      <c r="I229" s="20"/>
      <c r="K229" s="20">
        <f t="shared" si="60"/>
        <v>0.17931299999327166</v>
      </c>
      <c r="L229" s="20"/>
      <c r="M229" s="20"/>
      <c r="N229" s="20"/>
      <c r="O229" s="20">
        <f t="shared" si="61"/>
        <v>0.16454879720141252</v>
      </c>
      <c r="P229" s="20">
        <f t="shared" ca="1" si="62"/>
        <v>0.17440560879901085</v>
      </c>
      <c r="Q229" s="56">
        <f t="shared" si="58"/>
        <v>42769.035629999998</v>
      </c>
      <c r="R229" s="51"/>
      <c r="S229" s="21">
        <f t="shared" si="63"/>
        <v>1.4764202791859138E-2</v>
      </c>
      <c r="T229" s="21">
        <f t="shared" si="64"/>
        <v>1.9937343121285589E-2</v>
      </c>
      <c r="U229" s="21">
        <f t="shared" si="65"/>
        <v>2.6761380867938411E-5</v>
      </c>
    </row>
    <row r="230" spans="1:21" s="21" customFormat="1" ht="12.95" customHeight="1" x14ac:dyDescent="0.2">
      <c r="A230" s="13" t="s">
        <v>5</v>
      </c>
      <c r="B230" s="14" t="s">
        <v>103</v>
      </c>
      <c r="C230" s="13">
        <v>57828.599300000002</v>
      </c>
      <c r="D230" s="13">
        <v>2.0000000000000001E-4</v>
      </c>
      <c r="E230" s="55">
        <f t="shared" si="56"/>
        <v>19979.143811961847</v>
      </c>
      <c r="F230" s="20">
        <f t="shared" si="57"/>
        <v>19979</v>
      </c>
      <c r="G230" s="20">
        <f t="shared" si="59"/>
        <v>0.17895449999195989</v>
      </c>
      <c r="H230" s="20"/>
      <c r="I230" s="20"/>
      <c r="K230" s="20">
        <f t="shared" si="60"/>
        <v>0.17895449999195989</v>
      </c>
      <c r="L230" s="20"/>
      <c r="M230" s="20"/>
      <c r="N230" s="20"/>
      <c r="O230" s="20">
        <f t="shared" si="61"/>
        <v>0.16492610344787645</v>
      </c>
      <c r="P230" s="20">
        <f t="shared" ca="1" si="62"/>
        <v>0.17496491458932373</v>
      </c>
      <c r="Q230" s="56">
        <f t="shared" si="58"/>
        <v>42810.099300000002</v>
      </c>
      <c r="R230" s="51"/>
      <c r="S230" s="21">
        <f t="shared" si="63"/>
        <v>1.4028396544083443E-2</v>
      </c>
      <c r="T230" s="21">
        <f t="shared" si="64"/>
        <v>1.9760967052649681E-2</v>
      </c>
      <c r="U230" s="21">
        <f t="shared" si="65"/>
        <v>3.2862364635683367E-5</v>
      </c>
    </row>
    <row r="231" spans="1:21" s="21" customFormat="1" ht="12.95" customHeight="1" x14ac:dyDescent="0.2">
      <c r="A231" s="52" t="s">
        <v>174</v>
      </c>
      <c r="B231" s="52" t="s">
        <v>27</v>
      </c>
      <c r="C231" s="53">
        <v>57828.600100000003</v>
      </c>
      <c r="D231" s="53">
        <v>1.8000000000000001E-4</v>
      </c>
      <c r="E231" s="55">
        <f t="shared" si="56"/>
        <v>19979.144454860292</v>
      </c>
      <c r="F231" s="20">
        <f t="shared" si="57"/>
        <v>19979</v>
      </c>
      <c r="G231" s="20">
        <f t="shared" si="59"/>
        <v>0.17975449999357807</v>
      </c>
      <c r="H231" s="20"/>
      <c r="I231" s="20"/>
      <c r="K231" s="20">
        <f t="shared" si="60"/>
        <v>0.17975449999357807</v>
      </c>
      <c r="L231" s="20"/>
      <c r="M231" s="20"/>
      <c r="N231" s="20"/>
      <c r="O231" s="20">
        <f t="shared" si="61"/>
        <v>0.16492610344787645</v>
      </c>
      <c r="P231" s="20">
        <f t="shared" ca="1" si="62"/>
        <v>0.17496491458932373</v>
      </c>
      <c r="Q231" s="56">
        <f t="shared" si="58"/>
        <v>42810.100100000003</v>
      </c>
      <c r="R231" s="51"/>
      <c r="S231" s="21">
        <f t="shared" si="63"/>
        <v>1.4828396545701616E-2</v>
      </c>
      <c r="T231" s="21">
        <f t="shared" si="64"/>
        <v>1.9760967052649681E-2</v>
      </c>
      <c r="U231" s="21">
        <f t="shared" si="65"/>
        <v>2.4330251806013882E-5</v>
      </c>
    </row>
    <row r="232" spans="1:21" s="21" customFormat="1" ht="12.95" customHeight="1" x14ac:dyDescent="0.2">
      <c r="A232" s="52" t="s">
        <v>174</v>
      </c>
      <c r="B232" s="52" t="s">
        <v>27</v>
      </c>
      <c r="C232" s="53">
        <v>58043.877690000001</v>
      </c>
      <c r="D232" s="53">
        <v>8.0000000000000007E-5</v>
      </c>
      <c r="E232" s="55">
        <f t="shared" si="56"/>
        <v>20152.146489232051</v>
      </c>
      <c r="F232" s="20">
        <f t="shared" si="57"/>
        <v>20152</v>
      </c>
      <c r="G232" s="20">
        <f t="shared" si="59"/>
        <v>0.18228599999565631</v>
      </c>
      <c r="H232" s="20"/>
      <c r="I232" s="20"/>
      <c r="K232" s="20">
        <f t="shared" si="60"/>
        <v>0.18228599999565631</v>
      </c>
      <c r="L232" s="20"/>
      <c r="M232" s="20"/>
      <c r="N232" s="20"/>
      <c r="O232" s="20">
        <f t="shared" si="61"/>
        <v>0.16690410286115676</v>
      </c>
      <c r="P232" s="20">
        <f t="shared" ca="1" si="62"/>
        <v>0.17789703282338831</v>
      </c>
      <c r="Q232" s="56">
        <f t="shared" si="58"/>
        <v>43025.377690000001</v>
      </c>
      <c r="R232" s="51"/>
      <c r="S232" s="21">
        <f t="shared" si="63"/>
        <v>1.5381897134499556E-2</v>
      </c>
      <c r="T232" s="21">
        <f t="shared" si="64"/>
        <v>1.867982609125745E-2</v>
      </c>
      <c r="U232" s="21">
        <f t="shared" si="65"/>
        <v>1.0876335403822209E-5</v>
      </c>
    </row>
    <row r="233" spans="1:21" s="21" customFormat="1" ht="12.95" customHeight="1" x14ac:dyDescent="0.2">
      <c r="A233" s="13" t="s">
        <v>6</v>
      </c>
      <c r="B233" s="14" t="s">
        <v>103</v>
      </c>
      <c r="C233" s="13">
        <v>58043.877999999997</v>
      </c>
      <c r="D233" s="13">
        <v>1E-4</v>
      </c>
      <c r="E233" s="55">
        <f t="shared" si="56"/>
        <v>20152.146738355194</v>
      </c>
      <c r="F233" s="20">
        <f t="shared" si="57"/>
        <v>20152</v>
      </c>
      <c r="G233" s="20">
        <f t="shared" si="59"/>
        <v>0.18259599999146303</v>
      </c>
      <c r="H233" s="20"/>
      <c r="I233" s="20"/>
      <c r="K233" s="20">
        <f t="shared" si="60"/>
        <v>0.18259599999146303</v>
      </c>
      <c r="L233" s="20"/>
      <c r="M233" s="20"/>
      <c r="N233" s="20"/>
      <c r="O233" s="20">
        <f t="shared" si="61"/>
        <v>0.16690410286115676</v>
      </c>
      <c r="P233" s="20">
        <f t="shared" ca="1" si="62"/>
        <v>0.17789703282338831</v>
      </c>
      <c r="Q233" s="56">
        <f t="shared" si="58"/>
        <v>43025.377999999997</v>
      </c>
      <c r="R233" s="51"/>
      <c r="S233" s="21">
        <f t="shared" si="63"/>
        <v>1.5691897130306276E-2</v>
      </c>
      <c r="T233" s="21">
        <f t="shared" si="64"/>
        <v>1.867982609125745E-2</v>
      </c>
      <c r="U233" s="21">
        <f t="shared" si="65"/>
        <v>8.9277194756907601E-6</v>
      </c>
    </row>
    <row r="234" spans="1:21" s="21" customFormat="1" ht="12.95" customHeight="1" x14ac:dyDescent="0.2">
      <c r="A234" s="13" t="s">
        <v>6</v>
      </c>
      <c r="B234" s="14" t="s">
        <v>103</v>
      </c>
      <c r="C234" s="13">
        <v>58083.697699999997</v>
      </c>
      <c r="D234" s="13">
        <v>1E-4</v>
      </c>
      <c r="E234" s="55">
        <f t="shared" si="56"/>
        <v>20184.146767285623</v>
      </c>
      <c r="F234" s="20">
        <f t="shared" si="57"/>
        <v>20184</v>
      </c>
      <c r="G234" s="20">
        <f t="shared" si="59"/>
        <v>0.1826319999890984</v>
      </c>
      <c r="H234" s="20"/>
      <c r="I234" s="20"/>
      <c r="K234" s="20">
        <f t="shared" si="60"/>
        <v>0.1826319999890984</v>
      </c>
      <c r="L234" s="20"/>
      <c r="M234" s="20"/>
      <c r="N234" s="20"/>
      <c r="O234" s="20">
        <f t="shared" si="61"/>
        <v>0.16726997558500051</v>
      </c>
      <c r="P234" s="20">
        <f t="shared" ca="1" si="62"/>
        <v>0.17843938995338865</v>
      </c>
      <c r="Q234" s="56">
        <f t="shared" si="58"/>
        <v>43065.197699999997</v>
      </c>
      <c r="R234" s="51"/>
      <c r="S234" s="21">
        <f t="shared" si="63"/>
        <v>1.5362024404097896E-2</v>
      </c>
      <c r="T234" s="21">
        <f t="shared" si="64"/>
        <v>1.8453605261693116E-2</v>
      </c>
      <c r="U234" s="21">
        <f t="shared" si="65"/>
        <v>9.5578721990491991E-6</v>
      </c>
    </row>
    <row r="235" spans="1:21" s="21" customFormat="1" ht="12.95" customHeight="1" x14ac:dyDescent="0.2">
      <c r="A235" s="13" t="s">
        <v>6</v>
      </c>
      <c r="B235" s="14" t="s">
        <v>103</v>
      </c>
      <c r="C235" s="13">
        <v>58088.675000000003</v>
      </c>
      <c r="D235" s="13">
        <v>1E-4</v>
      </c>
      <c r="E235" s="55">
        <f t="shared" si="56"/>
        <v>20188.146640313185</v>
      </c>
      <c r="F235" s="20">
        <f t="shared" si="57"/>
        <v>20188</v>
      </c>
      <c r="G235" s="20">
        <f t="shared" si="59"/>
        <v>0.18247400000109337</v>
      </c>
      <c r="H235" s="20"/>
      <c r="I235" s="20"/>
      <c r="K235" s="20">
        <f t="shared" si="60"/>
        <v>0.18247400000109337</v>
      </c>
      <c r="L235" s="20"/>
      <c r="M235" s="20"/>
      <c r="N235" s="20"/>
      <c r="O235" s="20">
        <f t="shared" si="61"/>
        <v>0.16731570967548098</v>
      </c>
      <c r="P235" s="20">
        <f t="shared" ca="1" si="62"/>
        <v>0.17850718459463871</v>
      </c>
      <c r="Q235" s="56">
        <f t="shared" si="58"/>
        <v>43070.175000000003</v>
      </c>
      <c r="R235" s="51"/>
      <c r="S235" s="21">
        <f t="shared" si="63"/>
        <v>1.5158290325612389E-2</v>
      </c>
      <c r="T235" s="21">
        <f t="shared" si="64"/>
        <v>1.8424803797852586E-2</v>
      </c>
      <c r="U235" s="21">
        <f t="shared" si="65"/>
        <v>1.0670110264326708E-5</v>
      </c>
    </row>
    <row r="236" spans="1:21" s="21" customFormat="1" ht="12.95" customHeight="1" x14ac:dyDescent="0.2">
      <c r="A236" s="52" t="s">
        <v>174</v>
      </c>
      <c r="B236" s="52" t="s">
        <v>27</v>
      </c>
      <c r="C236" s="53">
        <v>58088.675389999997</v>
      </c>
      <c r="D236" s="53">
        <v>1.2999999999999999E-4</v>
      </c>
      <c r="E236" s="55">
        <f t="shared" si="56"/>
        <v>20188.146953726173</v>
      </c>
      <c r="F236" s="20">
        <f t="shared" si="57"/>
        <v>20188</v>
      </c>
      <c r="G236" s="20">
        <f t="shared" si="59"/>
        <v>0.18286399999487912</v>
      </c>
      <c r="H236" s="20"/>
      <c r="I236" s="20"/>
      <c r="K236" s="20">
        <f t="shared" si="60"/>
        <v>0.18286399999487912</v>
      </c>
      <c r="L236" s="20"/>
      <c r="M236" s="20"/>
      <c r="N236" s="20"/>
      <c r="O236" s="20">
        <f t="shared" si="61"/>
        <v>0.16731570967548098</v>
      </c>
      <c r="P236" s="20">
        <f t="shared" ca="1" si="62"/>
        <v>0.17850718459463871</v>
      </c>
      <c r="Q236" s="56">
        <f t="shared" si="58"/>
        <v>43070.175389999997</v>
      </c>
      <c r="R236" s="51"/>
      <c r="S236" s="21">
        <f t="shared" si="63"/>
        <v>1.5548290319398139E-2</v>
      </c>
      <c r="T236" s="21">
        <f t="shared" si="64"/>
        <v>1.8424803797852586E-2</v>
      </c>
      <c r="U236" s="21">
        <f t="shared" si="65"/>
        <v>8.2743297917301025E-6</v>
      </c>
    </row>
    <row r="237" spans="1:21" s="21" customFormat="1" ht="12.95" customHeight="1" x14ac:dyDescent="0.2">
      <c r="A237" s="13" t="s">
        <v>0</v>
      </c>
      <c r="B237" s="14" t="s">
        <v>103</v>
      </c>
      <c r="C237" s="13">
        <v>58414.701800000003</v>
      </c>
      <c r="D237" s="13">
        <v>2.0000000000000001E-4</v>
      </c>
      <c r="E237" s="55">
        <f t="shared" si="56"/>
        <v>20450.149293072889</v>
      </c>
      <c r="F237" s="20">
        <f t="shared" si="57"/>
        <v>20450</v>
      </c>
      <c r="G237" s="20">
        <f t="shared" si="59"/>
        <v>0.18577499999810243</v>
      </c>
      <c r="H237" s="20"/>
      <c r="I237" s="20"/>
      <c r="K237" s="20">
        <f t="shared" si="60"/>
        <v>0.18577499999810243</v>
      </c>
      <c r="L237" s="20"/>
      <c r="M237" s="20"/>
      <c r="N237" s="20"/>
      <c r="O237" s="20">
        <f t="shared" si="61"/>
        <v>0.17031129260195171</v>
      </c>
      <c r="P237" s="20">
        <f t="shared" ca="1" si="62"/>
        <v>0.18294773359651684</v>
      </c>
      <c r="Q237" s="56">
        <f t="shared" si="58"/>
        <v>43396.201800000003</v>
      </c>
      <c r="R237" s="51"/>
      <c r="S237" s="21">
        <f t="shared" si="63"/>
        <v>1.5463707396150717E-2</v>
      </c>
      <c r="T237" s="21">
        <f t="shared" si="64"/>
        <v>1.6323922426606911E-2</v>
      </c>
      <c r="U237" s="21">
        <f t="shared" si="65"/>
        <v>7.3996989862275099E-7</v>
      </c>
    </row>
    <row r="238" spans="1:21" s="21" customFormat="1" ht="12.95" customHeight="1" x14ac:dyDescent="0.2">
      <c r="A238" s="52" t="s">
        <v>174</v>
      </c>
      <c r="B238" s="52" t="s">
        <v>27</v>
      </c>
      <c r="C238" s="53">
        <v>58464.47436</v>
      </c>
      <c r="D238" s="53">
        <v>8.0000000000000007E-5</v>
      </c>
      <c r="E238" s="55">
        <f t="shared" si="56"/>
        <v>20490.147669754318</v>
      </c>
      <c r="F238" s="20">
        <f t="shared" si="57"/>
        <v>20490</v>
      </c>
      <c r="G238" s="20">
        <f t="shared" si="59"/>
        <v>0.18375499999820022</v>
      </c>
      <c r="H238" s="20"/>
      <c r="I238" s="20"/>
      <c r="K238" s="20">
        <f t="shared" si="60"/>
        <v>0.18375499999820022</v>
      </c>
      <c r="L238" s="20"/>
      <c r="M238" s="20"/>
      <c r="N238" s="20"/>
      <c r="O238" s="20">
        <f t="shared" si="61"/>
        <v>0.17076863350675642</v>
      </c>
      <c r="P238" s="20">
        <f t="shared" ca="1" si="62"/>
        <v>0.18362568000901736</v>
      </c>
      <c r="Q238" s="56">
        <f t="shared" si="58"/>
        <v>43445.97436</v>
      </c>
      <c r="R238" s="51"/>
      <c r="S238" s="21">
        <f t="shared" si="63"/>
        <v>1.2986366491443802E-2</v>
      </c>
      <c r="T238" s="21">
        <f t="shared" si="64"/>
        <v>1.5973326010409419E-2</v>
      </c>
      <c r="U238" s="21">
        <f t="shared" si="65"/>
        <v>8.9219271679393155E-6</v>
      </c>
    </row>
    <row r="239" spans="1:21" s="21" customFormat="1" ht="12.95" customHeight="1" x14ac:dyDescent="0.2">
      <c r="A239" s="13" t="s">
        <v>0</v>
      </c>
      <c r="B239" s="14" t="s">
        <v>103</v>
      </c>
      <c r="C239" s="13">
        <v>58464.476999999999</v>
      </c>
      <c r="D239" s="13">
        <v>1E-4</v>
      </c>
      <c r="E239" s="55">
        <f t="shared" si="56"/>
        <v>20490.149791319178</v>
      </c>
      <c r="F239" s="20">
        <f t="shared" si="57"/>
        <v>20490</v>
      </c>
      <c r="G239" s="20">
        <f t="shared" si="59"/>
        <v>0.18639499999699183</v>
      </c>
      <c r="H239" s="20"/>
      <c r="I239" s="20"/>
      <c r="K239" s="20">
        <f t="shared" si="60"/>
        <v>0.18639499999699183</v>
      </c>
      <c r="L239" s="20"/>
      <c r="M239" s="20"/>
      <c r="N239" s="20"/>
      <c r="O239" s="20">
        <f t="shared" si="61"/>
        <v>0.17076863350675642</v>
      </c>
      <c r="P239" s="20">
        <f t="shared" ca="1" si="62"/>
        <v>0.18362568000901736</v>
      </c>
      <c r="Q239" s="56">
        <f t="shared" si="58"/>
        <v>43445.976999999999</v>
      </c>
      <c r="R239" s="51"/>
      <c r="S239" s="21">
        <f t="shared" si="63"/>
        <v>1.562636649023541E-2</v>
      </c>
      <c r="T239" s="21">
        <f t="shared" si="64"/>
        <v>1.5973326010409419E-2</v>
      </c>
      <c r="U239" s="21">
        <f t="shared" si="65"/>
        <v>1.2038090863937849E-7</v>
      </c>
    </row>
    <row r="240" spans="1:21" s="21" customFormat="1" ht="12.95" customHeight="1" x14ac:dyDescent="0.2">
      <c r="A240" s="52" t="s">
        <v>174</v>
      </c>
      <c r="B240" s="52" t="s">
        <v>27</v>
      </c>
      <c r="C240" s="53">
        <v>58489.361109999998</v>
      </c>
      <c r="D240" s="53">
        <v>1.2999999999999999E-4</v>
      </c>
      <c r="E240" s="55">
        <f t="shared" si="56"/>
        <v>20510.147235797867</v>
      </c>
      <c r="F240" s="20">
        <f t="shared" si="57"/>
        <v>20510</v>
      </c>
      <c r="G240" s="20">
        <f t="shared" si="59"/>
        <v>0.18321499999728985</v>
      </c>
      <c r="H240" s="20"/>
      <c r="I240" s="20"/>
      <c r="K240" s="20">
        <f t="shared" si="60"/>
        <v>0.18321499999728985</v>
      </c>
      <c r="L240" s="20"/>
      <c r="M240" s="20"/>
      <c r="N240" s="20"/>
      <c r="O240" s="20">
        <f t="shared" si="61"/>
        <v>0.1709973039591588</v>
      </c>
      <c r="P240" s="20">
        <f t="shared" ca="1" si="62"/>
        <v>0.18396465321526756</v>
      </c>
      <c r="Q240" s="56">
        <f t="shared" si="58"/>
        <v>43470.861109999998</v>
      </c>
      <c r="R240" s="51"/>
      <c r="S240" s="21">
        <f t="shared" si="63"/>
        <v>1.2217696038131054E-2</v>
      </c>
      <c r="T240" s="21">
        <f t="shared" si="64"/>
        <v>1.5795856325199656E-2</v>
      </c>
      <c r="U240" s="21">
        <f t="shared" si="65"/>
        <v>1.280323103995486E-5</v>
      </c>
    </row>
    <row r="241" spans="1:21" s="21" customFormat="1" ht="12.95" customHeight="1" x14ac:dyDescent="0.2">
      <c r="A241" s="13" t="s">
        <v>0</v>
      </c>
      <c r="B241" s="14" t="s">
        <v>103</v>
      </c>
      <c r="C241" s="13">
        <v>58489.363100000002</v>
      </c>
      <c r="D241" s="13">
        <v>2.0000000000000001E-4</v>
      </c>
      <c r="E241" s="55">
        <f t="shared" si="56"/>
        <v>20510.148835007749</v>
      </c>
      <c r="F241" s="20">
        <f t="shared" si="57"/>
        <v>20510</v>
      </c>
      <c r="G241" s="20">
        <f t="shared" si="59"/>
        <v>0.1852050000015879</v>
      </c>
      <c r="H241" s="20"/>
      <c r="I241" s="20"/>
      <c r="K241" s="20">
        <f t="shared" si="60"/>
        <v>0.1852050000015879</v>
      </c>
      <c r="L241" s="20"/>
      <c r="M241" s="20"/>
      <c r="N241" s="20"/>
      <c r="O241" s="20">
        <f t="shared" si="61"/>
        <v>0.1709973039591588</v>
      </c>
      <c r="P241" s="20">
        <f t="shared" ca="1" si="62"/>
        <v>0.18396465321526756</v>
      </c>
      <c r="Q241" s="56">
        <f t="shared" si="58"/>
        <v>43470.863100000002</v>
      </c>
      <c r="R241" s="51"/>
      <c r="S241" s="21">
        <f t="shared" si="63"/>
        <v>1.4207696042429108E-2</v>
      </c>
      <c r="T241" s="21">
        <f t="shared" si="64"/>
        <v>1.5795856325199656E-2</v>
      </c>
      <c r="U241" s="21">
        <f t="shared" si="65"/>
        <v>2.5222530837698277E-6</v>
      </c>
    </row>
    <row r="242" spans="1:21" s="21" customFormat="1" ht="12.95" customHeight="1" x14ac:dyDescent="0.2">
      <c r="A242" s="52" t="s">
        <v>174</v>
      </c>
      <c r="B242" s="52" t="s">
        <v>27</v>
      </c>
      <c r="C242" s="53">
        <v>58494.339019999999</v>
      </c>
      <c r="D242" s="53">
        <v>5.0000000000000002E-5</v>
      </c>
      <c r="E242" s="55">
        <f t="shared" si="56"/>
        <v>20514.147599035488</v>
      </c>
      <c r="F242" s="20">
        <f t="shared" si="57"/>
        <v>20514</v>
      </c>
      <c r="G242" s="20">
        <f t="shared" si="59"/>
        <v>0.18366699999023695</v>
      </c>
      <c r="H242" s="20"/>
      <c r="I242" s="20"/>
      <c r="K242" s="20">
        <f t="shared" si="60"/>
        <v>0.18366699999023695</v>
      </c>
      <c r="L242" s="20"/>
      <c r="M242" s="20"/>
      <c r="N242" s="20"/>
      <c r="O242" s="20">
        <f t="shared" si="61"/>
        <v>0.17104303804963927</v>
      </c>
      <c r="P242" s="20">
        <f t="shared" ca="1" si="62"/>
        <v>0.18403244785651762</v>
      </c>
      <c r="Q242" s="56">
        <f t="shared" si="58"/>
        <v>43475.839019999999</v>
      </c>
      <c r="R242" s="51"/>
      <c r="S242" s="21">
        <f t="shared" si="63"/>
        <v>1.2623961940597672E-2</v>
      </c>
      <c r="T242" s="21">
        <f t="shared" si="64"/>
        <v>1.5760201698370651E-2</v>
      </c>
      <c r="U242" s="21">
        <f t="shared" si="65"/>
        <v>9.8359998182359134E-6</v>
      </c>
    </row>
    <row r="243" spans="1:21" s="21" customFormat="1" ht="12.95" customHeight="1" x14ac:dyDescent="0.2">
      <c r="A243" s="13" t="s">
        <v>0</v>
      </c>
      <c r="B243" s="14" t="s">
        <v>103</v>
      </c>
      <c r="C243" s="13">
        <v>58494.3416</v>
      </c>
      <c r="D243" s="13">
        <v>1E-4</v>
      </c>
      <c r="E243" s="55">
        <f t="shared" si="56"/>
        <v>20514.149672382966</v>
      </c>
      <c r="F243" s="20">
        <f t="shared" si="57"/>
        <v>20514</v>
      </c>
      <c r="G243" s="20">
        <f t="shared" si="59"/>
        <v>0.18624699999054428</v>
      </c>
      <c r="H243" s="20"/>
      <c r="I243" s="20"/>
      <c r="K243" s="20">
        <f t="shared" si="60"/>
        <v>0.18624699999054428</v>
      </c>
      <c r="L243" s="20"/>
      <c r="M243" s="20"/>
      <c r="N243" s="20"/>
      <c r="O243" s="20">
        <f t="shared" si="61"/>
        <v>0.17104303804963927</v>
      </c>
      <c r="P243" s="20">
        <f t="shared" ca="1" si="62"/>
        <v>0.18403244785651762</v>
      </c>
      <c r="Q243" s="56">
        <f t="shared" si="58"/>
        <v>43475.8416</v>
      </c>
      <c r="R243" s="51"/>
      <c r="S243" s="21">
        <f t="shared" si="63"/>
        <v>1.5203961940905009E-2</v>
      </c>
      <c r="T243" s="21">
        <f t="shared" si="64"/>
        <v>1.5760201698370651E-2</v>
      </c>
      <c r="U243" s="21">
        <f t="shared" si="65"/>
        <v>3.094026677854366E-7</v>
      </c>
    </row>
    <row r="244" spans="1:21" s="21" customFormat="1" ht="12.95" customHeight="1" x14ac:dyDescent="0.2">
      <c r="A244" s="52" t="s">
        <v>174</v>
      </c>
      <c r="B244" s="52" t="s">
        <v>27</v>
      </c>
      <c r="C244" s="53">
        <v>58499.320939999998</v>
      </c>
      <c r="D244" s="53">
        <v>1.2E-4</v>
      </c>
      <c r="E244" s="55">
        <f t="shared" si="56"/>
        <v>20518.151184801554</v>
      </c>
      <c r="F244" s="20">
        <f t="shared" si="57"/>
        <v>20518</v>
      </c>
      <c r="G244" s="20">
        <f t="shared" si="59"/>
        <v>0.18812899999466026</v>
      </c>
      <c r="H244" s="20"/>
      <c r="I244" s="20"/>
      <c r="K244" s="20">
        <f t="shared" si="60"/>
        <v>0.18812899999466026</v>
      </c>
      <c r="L244" s="20"/>
      <c r="M244" s="20"/>
      <c r="N244" s="20"/>
      <c r="O244" s="20">
        <f t="shared" si="61"/>
        <v>0.17108877214011975</v>
      </c>
      <c r="P244" s="20">
        <f t="shared" ca="1" si="62"/>
        <v>0.18410024249776769</v>
      </c>
      <c r="Q244" s="56">
        <f t="shared" si="58"/>
        <v>43480.820939999998</v>
      </c>
      <c r="R244" s="51"/>
      <c r="S244" s="21">
        <f t="shared" si="63"/>
        <v>1.7040227854540513E-2</v>
      </c>
      <c r="T244" s="21">
        <f t="shared" si="64"/>
        <v>1.572449541843364E-2</v>
      </c>
      <c r="U244" s="21">
        <f t="shared" si="65"/>
        <v>1.7311518434237263E-6</v>
      </c>
    </row>
    <row r="245" spans="1:21" s="21" customFormat="1" ht="12.95" customHeight="1" x14ac:dyDescent="0.2">
      <c r="A245" s="52" t="s">
        <v>174</v>
      </c>
      <c r="B245" s="52" t="s">
        <v>27</v>
      </c>
      <c r="C245" s="53">
        <v>58520.471380000003</v>
      </c>
      <c r="D245" s="53">
        <v>5.0000000000000002E-5</v>
      </c>
      <c r="E245" s="55">
        <f t="shared" si="56"/>
        <v>20535.148165991555</v>
      </c>
      <c r="F245" s="20">
        <f t="shared" si="57"/>
        <v>20535</v>
      </c>
      <c r="G245" s="20">
        <f t="shared" si="59"/>
        <v>0.18437249999988126</v>
      </c>
      <c r="H245" s="20"/>
      <c r="I245" s="20"/>
      <c r="K245" s="20">
        <f t="shared" si="60"/>
        <v>0.18437249999988126</v>
      </c>
      <c r="L245" s="20"/>
      <c r="M245" s="20"/>
      <c r="N245" s="20"/>
      <c r="O245" s="20">
        <f t="shared" si="61"/>
        <v>0.17128314202466172</v>
      </c>
      <c r="P245" s="20">
        <f t="shared" ca="1" si="62"/>
        <v>0.18438836972308037</v>
      </c>
      <c r="Q245" s="56">
        <f t="shared" si="58"/>
        <v>43501.971380000003</v>
      </c>
      <c r="R245" s="51"/>
      <c r="S245" s="21">
        <f t="shared" si="63"/>
        <v>1.308935797521954E-2</v>
      </c>
      <c r="T245" s="21">
        <f t="shared" si="64"/>
        <v>1.5572186564038666E-2</v>
      </c>
      <c r="U245" s="21">
        <f t="shared" si="65"/>
        <v>6.1644378014575757E-6</v>
      </c>
    </row>
    <row r="246" spans="1:21" s="21" customFormat="1" ht="12.95" customHeight="1" x14ac:dyDescent="0.2">
      <c r="A246" s="65" t="s">
        <v>175</v>
      </c>
      <c r="B246" s="66" t="s">
        <v>103</v>
      </c>
      <c r="C246" s="67">
        <v>58520.472500000003</v>
      </c>
      <c r="D246" s="67">
        <v>1E-4</v>
      </c>
      <c r="E246" s="55">
        <f t="shared" si="56"/>
        <v>20535.149066049376</v>
      </c>
      <c r="F246" s="20">
        <f t="shared" si="57"/>
        <v>20535</v>
      </c>
      <c r="G246" s="20">
        <f t="shared" ref="G246:G256" si="66">+C246-(C$7+F246*C$8)</f>
        <v>0.18549250000069151</v>
      </c>
      <c r="H246" s="20"/>
      <c r="I246" s="20"/>
      <c r="K246" s="20">
        <f t="shared" ref="K246:K256" si="67">G246</f>
        <v>0.18549250000069151</v>
      </c>
      <c r="L246" s="20"/>
      <c r="M246" s="20"/>
      <c r="N246" s="20"/>
      <c r="O246" s="20">
        <f t="shared" si="61"/>
        <v>0.17128314202466172</v>
      </c>
      <c r="P246" s="20">
        <f t="shared" ca="1" si="62"/>
        <v>0.18438836972308037</v>
      </c>
      <c r="Q246" s="56">
        <f t="shared" si="58"/>
        <v>43501.972500000003</v>
      </c>
      <c r="R246" s="51"/>
      <c r="S246" s="21">
        <f t="shared" ref="S246:S256" si="68">G246-O246</f>
        <v>1.4209357976029791E-2</v>
      </c>
      <c r="T246" s="21">
        <f t="shared" ref="T246:T256" si="69">U$2+U$3*F246+U$4*F246^2+U$5*SIN(RADIANS(U$6*F246+U$7))</f>
        <v>1.5572186564038666E-2</v>
      </c>
      <c r="U246" s="21">
        <f t="shared" ref="U246:U256" si="70">+(T246-S246)^2</f>
        <v>1.8573017602942665E-6</v>
      </c>
    </row>
    <row r="247" spans="1:21" s="21" customFormat="1" ht="12.95" customHeight="1" x14ac:dyDescent="0.2">
      <c r="A247" s="52" t="s">
        <v>174</v>
      </c>
      <c r="B247" s="52" t="s">
        <v>27</v>
      </c>
      <c r="C247" s="53">
        <v>58530.427580000003</v>
      </c>
      <c r="D247" s="53">
        <v>5.0000000000000002E-5</v>
      </c>
      <c r="E247" s="55">
        <f t="shared" si="56"/>
        <v>20543.149197843555</v>
      </c>
      <c r="F247" s="20">
        <f t="shared" si="57"/>
        <v>20543</v>
      </c>
      <c r="G247" s="20">
        <f t="shared" si="66"/>
        <v>0.18565649999800371</v>
      </c>
      <c r="H247" s="20"/>
      <c r="I247" s="20"/>
      <c r="K247" s="20">
        <f t="shared" si="67"/>
        <v>0.18565649999800371</v>
      </c>
      <c r="L247" s="20"/>
      <c r="M247" s="20"/>
      <c r="N247" s="20"/>
      <c r="O247" s="20">
        <f t="shared" si="61"/>
        <v>0.17137461020562267</v>
      </c>
      <c r="P247" s="20">
        <f t="shared" ca="1" si="62"/>
        <v>0.18452395900558044</v>
      </c>
      <c r="Q247" s="56">
        <f t="shared" si="58"/>
        <v>43511.927580000003</v>
      </c>
      <c r="R247" s="51"/>
      <c r="S247" s="21">
        <f t="shared" si="68"/>
        <v>1.4281889792381042E-2</v>
      </c>
      <c r="T247" s="21">
        <f t="shared" si="69"/>
        <v>1.550021210709971E-2</v>
      </c>
      <c r="U247" s="21">
        <f t="shared" si="70"/>
        <v>1.4843092625414546E-6</v>
      </c>
    </row>
    <row r="248" spans="1:21" s="21" customFormat="1" ht="12.95" customHeight="1" x14ac:dyDescent="0.2">
      <c r="A248" s="65" t="s">
        <v>175</v>
      </c>
      <c r="B248" s="66" t="s">
        <v>103</v>
      </c>
      <c r="C248" s="67">
        <v>58530.428200000002</v>
      </c>
      <c r="D248" s="67">
        <v>1E-4</v>
      </c>
      <c r="E248" s="55">
        <f t="shared" si="56"/>
        <v>20543.149696089851</v>
      </c>
      <c r="F248" s="20">
        <f t="shared" si="57"/>
        <v>20543</v>
      </c>
      <c r="G248" s="20">
        <f t="shared" si="66"/>
        <v>0.18627649999689311</v>
      </c>
      <c r="H248" s="20"/>
      <c r="I248" s="20"/>
      <c r="K248" s="20">
        <f t="shared" si="67"/>
        <v>0.18627649999689311</v>
      </c>
      <c r="L248" s="20"/>
      <c r="M248" s="20"/>
      <c r="N248" s="20"/>
      <c r="O248" s="20">
        <f t="shared" si="61"/>
        <v>0.17137461020562267</v>
      </c>
      <c r="P248" s="20">
        <f t="shared" ca="1" si="62"/>
        <v>0.18452395900558044</v>
      </c>
      <c r="Q248" s="56">
        <f t="shared" si="58"/>
        <v>43511.928200000002</v>
      </c>
      <c r="R248" s="51"/>
      <c r="S248" s="21">
        <f t="shared" si="68"/>
        <v>1.490188979127044E-2</v>
      </c>
      <c r="T248" s="21">
        <f t="shared" si="69"/>
        <v>1.550021210709971E-2</v>
      </c>
      <c r="U248" s="21">
        <f t="shared" si="70"/>
        <v>3.5798959361930168E-7</v>
      </c>
    </row>
    <row r="249" spans="1:21" s="21" customFormat="1" ht="12.95" customHeight="1" x14ac:dyDescent="0.2">
      <c r="A249" s="65" t="s">
        <v>175</v>
      </c>
      <c r="B249" s="66" t="s">
        <v>103</v>
      </c>
      <c r="C249" s="67">
        <v>58540.382899999997</v>
      </c>
      <c r="D249" s="67">
        <v>1E-4</v>
      </c>
      <c r="E249" s="55">
        <f t="shared" si="56"/>
        <v>20551.149522507265</v>
      </c>
      <c r="F249" s="20">
        <f t="shared" si="57"/>
        <v>20551</v>
      </c>
      <c r="G249" s="20">
        <f t="shared" si="66"/>
        <v>0.18606049999652896</v>
      </c>
      <c r="H249" s="20"/>
      <c r="I249" s="20"/>
      <c r="K249" s="20">
        <f t="shared" si="67"/>
        <v>0.18606049999652896</v>
      </c>
      <c r="L249" s="20"/>
      <c r="M249" s="20"/>
      <c r="N249" s="20"/>
      <c r="O249" s="20">
        <f t="shared" si="61"/>
        <v>0.17146607838658362</v>
      </c>
      <c r="P249" s="20">
        <f t="shared" ca="1" si="62"/>
        <v>0.18465954828808057</v>
      </c>
      <c r="Q249" s="56">
        <f t="shared" si="58"/>
        <v>43521.882899999997</v>
      </c>
      <c r="R249" s="51"/>
      <c r="S249" s="21">
        <f t="shared" si="68"/>
        <v>1.4594421609945341E-2</v>
      </c>
      <c r="T249" s="21">
        <f t="shared" si="69"/>
        <v>1.5428054920192983E-2</v>
      </c>
      <c r="U249" s="21">
        <f t="shared" si="70"/>
        <v>6.9494449595444154E-7</v>
      </c>
    </row>
    <row r="250" spans="1:21" s="21" customFormat="1" ht="12.95" customHeight="1" x14ac:dyDescent="0.2">
      <c r="A250" s="68" t="s">
        <v>176</v>
      </c>
      <c r="B250" s="69" t="s">
        <v>103</v>
      </c>
      <c r="C250" s="70">
        <v>58922.404699999999</v>
      </c>
      <c r="D250" s="70">
        <v>1E-4</v>
      </c>
      <c r="E250" s="55">
        <f t="shared" si="56"/>
        <v>20858.151048185635</v>
      </c>
      <c r="F250" s="20">
        <f t="shared" si="57"/>
        <v>20858</v>
      </c>
      <c r="G250" s="20">
        <f t="shared" si="66"/>
        <v>0.18795899999531684</v>
      </c>
      <c r="H250" s="20"/>
      <c r="I250" s="20"/>
      <c r="K250" s="20">
        <f t="shared" si="67"/>
        <v>0.18795899999531684</v>
      </c>
      <c r="L250" s="20"/>
      <c r="M250" s="20"/>
      <c r="N250" s="20"/>
      <c r="O250" s="20">
        <f t="shared" si="61"/>
        <v>0.17497616983095965</v>
      </c>
      <c r="P250" s="20">
        <f t="shared" ca="1" si="62"/>
        <v>0.1898627870040217</v>
      </c>
      <c r="Q250" s="56">
        <f t="shared" si="58"/>
        <v>43903.904699999999</v>
      </c>
      <c r="R250" s="51"/>
      <c r="S250" s="21">
        <f t="shared" si="68"/>
        <v>1.2982830164357195E-2</v>
      </c>
      <c r="T250" s="21">
        <f t="shared" si="69"/>
        <v>1.2589268454600346E-2</v>
      </c>
      <c r="U250" s="21">
        <f t="shared" si="70"/>
        <v>1.5489081938673456E-7</v>
      </c>
    </row>
    <row r="251" spans="1:21" s="21" customFormat="1" ht="12.95" customHeight="1" x14ac:dyDescent="0.2">
      <c r="A251" s="65" t="s">
        <v>178</v>
      </c>
      <c r="B251" s="66" t="s">
        <v>103</v>
      </c>
      <c r="C251" s="67">
        <v>59092.879800000002</v>
      </c>
      <c r="D251" s="67">
        <v>5.9999999999999995E-4</v>
      </c>
      <c r="E251" s="55">
        <f t="shared" si="56"/>
        <v>20995.148768708845</v>
      </c>
      <c r="F251" s="20">
        <f t="shared" si="57"/>
        <v>20995</v>
      </c>
      <c r="G251" s="20">
        <f t="shared" si="66"/>
        <v>0.18512249999912456</v>
      </c>
      <c r="H251" s="20"/>
      <c r="I251" s="20"/>
      <c r="K251" s="20">
        <f t="shared" si="67"/>
        <v>0.18512249999912456</v>
      </c>
      <c r="L251" s="20"/>
      <c r="M251" s="20"/>
      <c r="N251" s="20"/>
      <c r="O251" s="20">
        <f t="shared" si="61"/>
        <v>0.17654256242991573</v>
      </c>
      <c r="P251" s="20">
        <f t="shared" ca="1" si="62"/>
        <v>0.19218475346683589</v>
      </c>
      <c r="Q251" s="56">
        <f t="shared" si="58"/>
        <v>44074.379800000002</v>
      </c>
      <c r="R251" s="51"/>
      <c r="S251" s="21">
        <f t="shared" si="68"/>
        <v>8.5799375692088287E-3</v>
      </c>
      <c r="T251" s="21">
        <f t="shared" si="69"/>
        <v>1.1339392160650667E-2</v>
      </c>
      <c r="U251" s="21">
        <f t="shared" si="70"/>
        <v>7.6145896422294411E-6</v>
      </c>
    </row>
    <row r="252" spans="1:21" s="21" customFormat="1" ht="12.95" customHeight="1" x14ac:dyDescent="0.2">
      <c r="A252" s="15" t="s">
        <v>179</v>
      </c>
      <c r="B252" s="16" t="s">
        <v>103</v>
      </c>
      <c r="C252" s="19">
        <v>59138.925000000003</v>
      </c>
      <c r="D252" s="17">
        <v>2.0000000000000001E-4</v>
      </c>
      <c r="E252" s="55">
        <f t="shared" si="56"/>
        <v>21032.151752963058</v>
      </c>
      <c r="F252" s="20">
        <f t="shared" si="57"/>
        <v>21032</v>
      </c>
      <c r="G252" s="20">
        <f t="shared" si="66"/>
        <v>0.1888360000011744</v>
      </c>
      <c r="H252" s="20"/>
      <c r="I252" s="20"/>
      <c r="K252" s="20">
        <f t="shared" si="67"/>
        <v>0.1888360000011744</v>
      </c>
      <c r="L252" s="20"/>
      <c r="M252" s="20"/>
      <c r="N252" s="20"/>
      <c r="O252" s="20">
        <f t="shared" si="61"/>
        <v>0.17696560276686008</v>
      </c>
      <c r="P252" s="20">
        <f t="shared" ca="1" si="62"/>
        <v>0.19281185389839883</v>
      </c>
      <c r="Q252" s="56">
        <f t="shared" si="58"/>
        <v>44120.425000000003</v>
      </c>
      <c r="R252" s="51"/>
      <c r="S252" s="21">
        <f t="shared" si="68"/>
        <v>1.1870397234314323E-2</v>
      </c>
      <c r="T252" s="21">
        <f t="shared" si="69"/>
        <v>1.1010476289882096E-2</v>
      </c>
      <c r="U252" s="21">
        <f t="shared" si="70"/>
        <v>7.3946403067321325E-7</v>
      </c>
    </row>
    <row r="253" spans="1:21" s="21" customFormat="1" ht="12.95" customHeight="1" x14ac:dyDescent="0.2">
      <c r="A253" s="65" t="s">
        <v>178</v>
      </c>
      <c r="B253" s="66" t="s">
        <v>103</v>
      </c>
      <c r="C253" s="67">
        <v>59158.834499999997</v>
      </c>
      <c r="D253" s="67">
        <v>2.0000000000000001E-4</v>
      </c>
      <c r="E253" s="55">
        <f t="shared" si="56"/>
        <v>21048.151486160197</v>
      </c>
      <c r="F253" s="20">
        <f t="shared" si="57"/>
        <v>21048</v>
      </c>
      <c r="G253" s="20">
        <f t="shared" si="66"/>
        <v>0.18850399999064393</v>
      </c>
      <c r="H253" s="20"/>
      <c r="I253" s="20"/>
      <c r="K253" s="20">
        <f t="shared" si="67"/>
        <v>0.18850399999064393</v>
      </c>
      <c r="L253" s="20"/>
      <c r="M253" s="20"/>
      <c r="N253" s="20"/>
      <c r="O253" s="20">
        <f t="shared" si="61"/>
        <v>0.17714853912878198</v>
      </c>
      <c r="P253" s="20">
        <f t="shared" ca="1" si="62"/>
        <v>0.19308303246339897</v>
      </c>
      <c r="Q253" s="56">
        <f t="shared" si="58"/>
        <v>44140.334499999997</v>
      </c>
      <c r="R253" s="51"/>
      <c r="S253" s="21">
        <f t="shared" si="68"/>
        <v>1.1355460861861955E-2</v>
      </c>
      <c r="T253" s="21">
        <f t="shared" si="69"/>
        <v>1.0869732368115382E-2</v>
      </c>
      <c r="U253" s="21">
        <f t="shared" si="70"/>
        <v>2.3593216963731426E-7</v>
      </c>
    </row>
    <row r="254" spans="1:21" s="21" customFormat="1" ht="12.95" customHeight="1" x14ac:dyDescent="0.2">
      <c r="A254" s="15" t="s">
        <v>179</v>
      </c>
      <c r="B254" s="16" t="s">
        <v>103</v>
      </c>
      <c r="C254" s="19">
        <v>59188.699200000003</v>
      </c>
      <c r="D254" s="17">
        <v>2.0000000000000001E-4</v>
      </c>
      <c r="E254" s="55">
        <f t="shared" si="56"/>
        <v>21072.151447586297</v>
      </c>
      <c r="F254" s="20">
        <f t="shared" si="57"/>
        <v>21072</v>
      </c>
      <c r="G254" s="20">
        <f t="shared" si="66"/>
        <v>0.18845600000349805</v>
      </c>
      <c r="H254" s="20"/>
      <c r="I254" s="20"/>
      <c r="K254" s="20">
        <f t="shared" si="67"/>
        <v>0.18845600000349805</v>
      </c>
      <c r="L254" s="20"/>
      <c r="M254" s="20"/>
      <c r="N254" s="20"/>
      <c r="O254" s="20">
        <f t="shared" si="61"/>
        <v>0.17742294367166478</v>
      </c>
      <c r="P254" s="20">
        <f t="shared" ca="1" si="62"/>
        <v>0.1934898003108993</v>
      </c>
      <c r="Q254" s="56">
        <f t="shared" si="58"/>
        <v>44170.199200000003</v>
      </c>
      <c r="R254" s="51"/>
      <c r="S254" s="21">
        <f t="shared" si="68"/>
        <v>1.1033056331833269E-2</v>
      </c>
      <c r="T254" s="21">
        <f t="shared" si="69"/>
        <v>1.0660462731943671E-2</v>
      </c>
      <c r="U254" s="21">
        <f t="shared" si="70"/>
        <v>1.388259906786893E-7</v>
      </c>
    </row>
    <row r="255" spans="1:21" s="21" customFormat="1" ht="12.95" customHeight="1" x14ac:dyDescent="0.2">
      <c r="A255" s="65" t="s">
        <v>177</v>
      </c>
      <c r="B255" s="66" t="s">
        <v>103</v>
      </c>
      <c r="C255" s="67">
        <v>59263.361100000002</v>
      </c>
      <c r="D255" s="67">
        <v>5.0000000000000001E-4</v>
      </c>
      <c r="E255" s="55">
        <f t="shared" si="56"/>
        <v>21132.151471694986</v>
      </c>
      <c r="F255" s="20">
        <f t="shared" si="57"/>
        <v>21132</v>
      </c>
      <c r="G255" s="20">
        <f t="shared" si="66"/>
        <v>0.18848599999910221</v>
      </c>
      <c r="H255" s="20"/>
      <c r="I255" s="20"/>
      <c r="K255" s="20">
        <f t="shared" si="67"/>
        <v>0.18848599999910221</v>
      </c>
      <c r="L255" s="20"/>
      <c r="M255" s="20"/>
      <c r="N255" s="20"/>
      <c r="O255" s="20">
        <f t="shared" si="61"/>
        <v>0.17810895502887186</v>
      </c>
      <c r="P255" s="20">
        <f t="shared" ca="1" si="62"/>
        <v>0.19450671992965002</v>
      </c>
      <c r="Q255" s="56">
        <f t="shared" si="58"/>
        <v>44244.861100000002</v>
      </c>
      <c r="R255" s="51"/>
      <c r="S255" s="21">
        <f t="shared" si="68"/>
        <v>1.0377044970230342E-2</v>
      </c>
      <c r="T255" s="21">
        <f t="shared" si="69"/>
        <v>1.0148058689582136E-2</v>
      </c>
      <c r="U255" s="21">
        <f t="shared" si="70"/>
        <v>5.2434716725099208E-8</v>
      </c>
    </row>
    <row r="256" spans="1:21" s="21" customFormat="1" ht="12.95" customHeight="1" x14ac:dyDescent="0.2">
      <c r="A256" s="17" t="s">
        <v>180</v>
      </c>
      <c r="B256" s="16" t="s">
        <v>103</v>
      </c>
      <c r="C256" s="19">
        <v>59519.699699999997</v>
      </c>
      <c r="D256" s="17">
        <v>1E-4</v>
      </c>
      <c r="E256" s="55">
        <f t="shared" si="56"/>
        <v>21338.151080330557</v>
      </c>
      <c r="F256" s="20">
        <f t="shared" si="57"/>
        <v>21338</v>
      </c>
      <c r="G256" s="20">
        <f t="shared" si="66"/>
        <v>0.18799899999430636</v>
      </c>
      <c r="H256" s="20"/>
      <c r="I256" s="20"/>
      <c r="K256" s="20">
        <f t="shared" si="67"/>
        <v>0.18799899999430636</v>
      </c>
      <c r="L256" s="20"/>
      <c r="M256" s="20"/>
      <c r="N256" s="20"/>
      <c r="O256" s="20">
        <f t="shared" si="61"/>
        <v>0.18046426068861604</v>
      </c>
      <c r="P256" s="20">
        <f t="shared" ca="1" si="62"/>
        <v>0.19799814395402748</v>
      </c>
      <c r="Q256" s="56">
        <f t="shared" si="58"/>
        <v>44501.199699999997</v>
      </c>
      <c r="R256" s="51"/>
      <c r="S256" s="21">
        <f t="shared" si="68"/>
        <v>7.5347393056903189E-3</v>
      </c>
      <c r="T256" s="21">
        <f t="shared" si="69"/>
        <v>8.5389669278567101E-3</v>
      </c>
      <c r="U256" s="21">
        <f t="shared" si="70"/>
        <v>1.0084731171219642E-6</v>
      </c>
    </row>
    <row r="257" spans="1:21" s="21" customFormat="1" ht="12.95" customHeight="1" x14ac:dyDescent="0.2">
      <c r="A257" s="71" t="s">
        <v>181</v>
      </c>
      <c r="B257" s="72" t="s">
        <v>103</v>
      </c>
      <c r="C257" s="17">
        <v>59987.578399999999</v>
      </c>
      <c r="D257" s="17">
        <v>1E-4</v>
      </c>
      <c r="E257" s="55">
        <f t="shared" ref="E257:E258" si="71">+(C257-C$7)/C$8</f>
        <v>21714.149190209133</v>
      </c>
      <c r="F257" s="20">
        <f t="shared" si="57"/>
        <v>21714</v>
      </c>
      <c r="G257" s="20">
        <f t="shared" ref="G257:G258" si="72">+C257-(C$7+F257*C$8)</f>
        <v>0.18564699999114964</v>
      </c>
      <c r="H257" s="20"/>
      <c r="I257" s="20"/>
      <c r="K257" s="20">
        <f t="shared" ref="K257:K258" si="73">G257</f>
        <v>0.18564699999114964</v>
      </c>
      <c r="L257" s="20"/>
      <c r="M257" s="20"/>
      <c r="N257" s="20"/>
      <c r="O257" s="20">
        <f t="shared" ref="O257:O258" si="74">+C$11+C$12*F257</f>
        <v>0.18476326519378017</v>
      </c>
      <c r="P257" s="20">
        <f t="shared" ref="P257:P258" ca="1" si="75">+D$11+D$12*$F257</f>
        <v>0.20437084023153196</v>
      </c>
      <c r="Q257" s="56">
        <f t="shared" ref="Q257:Q258" si="76">+C257-15018.5</f>
        <v>44969.078399999999</v>
      </c>
      <c r="R257" s="51"/>
      <c r="S257" s="21">
        <f t="shared" ref="S257:S258" si="77">G257-O257</f>
        <v>8.8373479736947314E-4</v>
      </c>
      <c r="T257" s="21">
        <f t="shared" ref="T257:T258" si="78">U$2+U$3*F257+U$4*F257^2+U$5*SIN(RADIANS(U$6*F257+U$7))</f>
        <v>6.4701769594879763E-3</v>
      </c>
      <c r="U257" s="21">
        <f t="shared" ref="U257:U258" si="79">+(T257-S257)^2</f>
        <v>3.1208336030695257E-5</v>
      </c>
    </row>
    <row r="258" spans="1:21" s="21" customFormat="1" ht="12.95" customHeight="1" x14ac:dyDescent="0.2">
      <c r="A258" s="71" t="s">
        <v>181</v>
      </c>
      <c r="B258" s="72" t="s">
        <v>103</v>
      </c>
      <c r="C258" s="17">
        <v>60022.420599999998</v>
      </c>
      <c r="D258" s="17">
        <v>1E-4</v>
      </c>
      <c r="E258" s="55">
        <f t="shared" si="71"/>
        <v>21742.149185387396</v>
      </c>
      <c r="F258" s="20">
        <f t="shared" si="57"/>
        <v>21742</v>
      </c>
      <c r="G258" s="20">
        <f t="shared" si="72"/>
        <v>0.18564099998911843</v>
      </c>
      <c r="H258" s="20"/>
      <c r="I258" s="20"/>
      <c r="K258" s="20">
        <f t="shared" si="73"/>
        <v>0.18564099998911843</v>
      </c>
      <c r="L258" s="20"/>
      <c r="M258" s="20"/>
      <c r="N258" s="20"/>
      <c r="O258" s="20">
        <f t="shared" si="74"/>
        <v>0.1850834038271435</v>
      </c>
      <c r="P258" s="20">
        <f t="shared" ca="1" si="75"/>
        <v>0.20484540272028229</v>
      </c>
      <c r="Q258" s="56">
        <f t="shared" si="76"/>
        <v>45003.920599999998</v>
      </c>
      <c r="R258" s="51"/>
      <c r="S258" s="21">
        <f t="shared" si="77"/>
        <v>5.5759616197492701E-4</v>
      </c>
      <c r="T258" s="21">
        <f t="shared" si="78"/>
        <v>6.3726981727976091E-3</v>
      </c>
      <c r="U258" s="21">
        <f t="shared" si="79"/>
        <v>3.3815411396274002E-5</v>
      </c>
    </row>
    <row r="259" spans="1:21" s="21" customFormat="1" ht="12.95" customHeight="1" x14ac:dyDescent="0.2">
      <c r="A259" s="7"/>
      <c r="B259" s="7"/>
      <c r="C259" s="9"/>
      <c r="D259" s="9"/>
    </row>
    <row r="260" spans="1:21" s="21" customFormat="1" ht="12.95" customHeight="1" x14ac:dyDescent="0.2">
      <c r="A260" s="7"/>
      <c r="B260" s="7"/>
      <c r="C260" s="9"/>
      <c r="D260" s="9"/>
    </row>
    <row r="261" spans="1:21" s="21" customFormat="1" ht="12.95" customHeight="1" x14ac:dyDescent="0.2">
      <c r="A261" s="7"/>
      <c r="B261" s="7"/>
      <c r="C261" s="9"/>
      <c r="D261" s="9"/>
    </row>
    <row r="262" spans="1:21" s="21" customFormat="1" ht="12.95" customHeight="1" x14ac:dyDescent="0.2">
      <c r="A262" s="7"/>
      <c r="B262" s="7"/>
      <c r="C262" s="9"/>
      <c r="D262" s="9"/>
    </row>
    <row r="263" spans="1:21" s="21" customFormat="1" ht="12.95" customHeight="1" x14ac:dyDescent="0.2">
      <c r="A263" s="7"/>
      <c r="B263" s="7"/>
      <c r="C263" s="9"/>
      <c r="D263" s="9"/>
    </row>
    <row r="264" spans="1:21" s="21" customFormat="1" ht="12.95" customHeight="1" x14ac:dyDescent="0.2">
      <c r="A264" s="7"/>
      <c r="B264" s="7"/>
      <c r="C264" s="9"/>
      <c r="D264" s="9"/>
    </row>
    <row r="265" spans="1:21" s="21" customFormat="1" ht="12.95" customHeight="1" x14ac:dyDescent="0.2">
      <c r="A265" s="7"/>
      <c r="B265" s="7"/>
      <c r="C265" s="9"/>
      <c r="D265" s="9"/>
    </row>
    <row r="266" spans="1:21" s="21" customFormat="1" ht="12.95" customHeight="1" x14ac:dyDescent="0.2">
      <c r="A266" s="7"/>
      <c r="B266" s="7"/>
      <c r="C266" s="9"/>
      <c r="D266" s="9"/>
    </row>
    <row r="267" spans="1:21" s="21" customFormat="1" ht="12.95" customHeight="1" x14ac:dyDescent="0.2">
      <c r="A267" s="7"/>
      <c r="B267" s="7"/>
      <c r="C267" s="9"/>
      <c r="D267" s="9"/>
    </row>
    <row r="268" spans="1:21" s="21" customFormat="1" ht="12.95" customHeight="1" x14ac:dyDescent="0.2">
      <c r="A268" s="7"/>
      <c r="B268" s="7"/>
      <c r="C268" s="9"/>
      <c r="D268" s="9"/>
    </row>
    <row r="269" spans="1:21" s="21" customFormat="1" ht="12.95" customHeight="1" x14ac:dyDescent="0.2">
      <c r="A269" s="7"/>
      <c r="B269" s="7"/>
      <c r="C269" s="9"/>
      <c r="D269" s="9"/>
    </row>
    <row r="270" spans="1:21" s="21" customFormat="1" ht="12.95" customHeight="1" x14ac:dyDescent="0.2">
      <c r="A270" s="7"/>
      <c r="B270" s="7"/>
      <c r="C270" s="9"/>
      <c r="D270" s="9"/>
    </row>
    <row r="271" spans="1:21" s="21" customFormat="1" ht="12.95" customHeight="1" x14ac:dyDescent="0.2">
      <c r="A271" s="7"/>
      <c r="B271" s="7"/>
      <c r="C271" s="9"/>
      <c r="D271" s="9"/>
    </row>
    <row r="272" spans="1:21" s="21" customFormat="1" ht="12.95" customHeight="1" x14ac:dyDescent="0.2">
      <c r="A272" s="7"/>
      <c r="B272" s="7"/>
      <c r="C272" s="9"/>
      <c r="D272" s="9"/>
    </row>
    <row r="273" spans="1:4" s="21" customFormat="1" ht="12.95" customHeight="1" x14ac:dyDescent="0.2">
      <c r="A273" s="7"/>
      <c r="B273" s="7"/>
      <c r="C273" s="9"/>
      <c r="D273" s="9"/>
    </row>
    <row r="274" spans="1:4" s="21" customFormat="1" ht="12.95" customHeight="1" x14ac:dyDescent="0.2">
      <c r="A274" s="7"/>
      <c r="B274" s="7"/>
      <c r="C274" s="9"/>
      <c r="D274" s="9"/>
    </row>
    <row r="275" spans="1:4" s="21" customFormat="1" ht="12.95" customHeight="1" x14ac:dyDescent="0.2">
      <c r="A275" s="7"/>
      <c r="B275" s="7"/>
      <c r="C275" s="9"/>
      <c r="D275" s="9"/>
    </row>
    <row r="276" spans="1:4" s="21" customFormat="1" ht="12.95" customHeight="1" x14ac:dyDescent="0.2">
      <c r="A276" s="7"/>
      <c r="B276" s="7"/>
      <c r="C276" s="9"/>
      <c r="D276" s="9"/>
    </row>
    <row r="277" spans="1:4" s="21" customFormat="1" ht="12.95" customHeight="1" x14ac:dyDescent="0.2">
      <c r="A277" s="7"/>
      <c r="B277" s="7"/>
      <c r="C277" s="9"/>
      <c r="D277" s="9"/>
    </row>
    <row r="278" spans="1:4" s="21" customFormat="1" ht="12.95" customHeight="1" x14ac:dyDescent="0.2">
      <c r="A278" s="7"/>
      <c r="B278" s="7"/>
      <c r="C278" s="9"/>
      <c r="D278" s="9"/>
    </row>
    <row r="279" spans="1:4" s="21" customFormat="1" ht="12.95" customHeight="1" x14ac:dyDescent="0.2">
      <c r="A279" s="7"/>
      <c r="B279" s="7"/>
      <c r="C279" s="9"/>
      <c r="D279" s="9"/>
    </row>
    <row r="280" spans="1:4" s="21" customFormat="1" ht="12.95" customHeight="1" x14ac:dyDescent="0.2">
      <c r="A280" s="7"/>
      <c r="B280" s="7"/>
      <c r="C280" s="9"/>
      <c r="D280" s="9"/>
    </row>
    <row r="281" spans="1:4" s="21" customFormat="1" ht="12.95" customHeight="1" x14ac:dyDescent="0.2">
      <c r="A281" s="7"/>
      <c r="B281" s="7"/>
      <c r="C281" s="9"/>
      <c r="D281" s="9"/>
    </row>
    <row r="282" spans="1:4" s="21" customFormat="1" ht="12.95" customHeight="1" x14ac:dyDescent="0.2">
      <c r="A282" s="7"/>
      <c r="B282" s="7"/>
      <c r="C282" s="9"/>
      <c r="D282" s="9"/>
    </row>
    <row r="283" spans="1:4" s="21" customFormat="1" ht="12.95" customHeight="1" x14ac:dyDescent="0.2">
      <c r="A283" s="7"/>
      <c r="B283" s="7"/>
      <c r="C283" s="9"/>
      <c r="D283" s="9"/>
    </row>
    <row r="284" spans="1:4" s="21" customFormat="1" ht="12.95" customHeight="1" x14ac:dyDescent="0.2">
      <c r="A284" s="7"/>
      <c r="B284" s="7"/>
      <c r="C284" s="9"/>
      <c r="D284" s="9"/>
    </row>
    <row r="285" spans="1:4" s="21" customFormat="1" ht="12.95" customHeight="1" x14ac:dyDescent="0.2">
      <c r="A285" s="7"/>
      <c r="B285" s="7"/>
      <c r="C285" s="9"/>
      <c r="D285" s="9"/>
    </row>
    <row r="286" spans="1:4" s="21" customFormat="1" ht="12.95" customHeight="1" x14ac:dyDescent="0.2">
      <c r="A286" s="7"/>
      <c r="B286" s="7"/>
      <c r="C286" s="9"/>
      <c r="D286" s="9"/>
    </row>
    <row r="287" spans="1:4" s="21" customFormat="1" ht="12.95" customHeight="1" x14ac:dyDescent="0.2">
      <c r="A287" s="7"/>
      <c r="B287" s="7"/>
      <c r="C287" s="9"/>
      <c r="D287" s="9"/>
    </row>
    <row r="288" spans="1:4" s="21" customFormat="1" ht="12.95" customHeight="1" x14ac:dyDescent="0.2">
      <c r="A288" s="7"/>
      <c r="B288" s="7"/>
      <c r="C288" s="9"/>
      <c r="D288" s="9"/>
    </row>
    <row r="289" spans="1:4" s="21" customFormat="1" ht="12.95" customHeight="1" x14ac:dyDescent="0.2">
      <c r="A289" s="7"/>
      <c r="B289" s="7"/>
      <c r="C289" s="9"/>
      <c r="D289" s="9"/>
    </row>
    <row r="290" spans="1:4" s="21" customFormat="1" ht="12.95" customHeight="1" x14ac:dyDescent="0.2">
      <c r="A290" s="7"/>
      <c r="B290" s="7"/>
      <c r="C290" s="9"/>
      <c r="D290" s="9"/>
    </row>
    <row r="291" spans="1:4" s="21" customFormat="1" ht="12.95" customHeight="1" x14ac:dyDescent="0.2">
      <c r="A291" s="7"/>
      <c r="B291" s="7"/>
      <c r="C291" s="9"/>
      <c r="D291" s="9"/>
    </row>
    <row r="292" spans="1:4" s="21" customFormat="1" ht="12.95" customHeight="1" x14ac:dyDescent="0.2">
      <c r="A292" s="7"/>
      <c r="B292" s="7"/>
      <c r="C292" s="9"/>
      <c r="D292" s="9"/>
    </row>
    <row r="293" spans="1:4" s="21" customFormat="1" ht="12.95" customHeight="1" x14ac:dyDescent="0.2">
      <c r="A293" s="7"/>
      <c r="B293" s="7"/>
      <c r="C293" s="9"/>
      <c r="D293" s="9"/>
    </row>
    <row r="294" spans="1:4" s="21" customFormat="1" ht="12.95" customHeight="1" x14ac:dyDescent="0.2">
      <c r="A294" s="7"/>
      <c r="B294" s="7"/>
      <c r="C294" s="9"/>
      <c r="D294" s="9"/>
    </row>
    <row r="295" spans="1:4" s="21" customFormat="1" ht="12.95" customHeight="1" x14ac:dyDescent="0.2">
      <c r="A295" s="7"/>
      <c r="B295" s="7"/>
      <c r="C295" s="9"/>
      <c r="D295" s="9"/>
    </row>
    <row r="296" spans="1:4" s="21" customFormat="1" ht="12.95" customHeight="1" x14ac:dyDescent="0.2">
      <c r="A296" s="7"/>
      <c r="B296" s="7"/>
      <c r="C296" s="9"/>
      <c r="D296" s="9"/>
    </row>
    <row r="297" spans="1:4" s="21" customFormat="1" ht="12.95" customHeight="1" x14ac:dyDescent="0.2">
      <c r="A297" s="7"/>
      <c r="B297" s="7"/>
      <c r="C297" s="9"/>
      <c r="D297" s="9"/>
    </row>
    <row r="298" spans="1:4" s="21" customFormat="1" ht="12.95" customHeight="1" x14ac:dyDescent="0.2">
      <c r="A298" s="7"/>
      <c r="B298" s="7"/>
      <c r="C298" s="9"/>
      <c r="D298" s="9"/>
    </row>
    <row r="299" spans="1:4" s="21" customFormat="1" ht="12.95" customHeight="1" x14ac:dyDescent="0.2">
      <c r="A299" s="7"/>
      <c r="B299" s="7"/>
      <c r="C299" s="9"/>
      <c r="D299" s="9"/>
    </row>
    <row r="300" spans="1:4" s="21" customFormat="1" ht="12.95" customHeight="1" x14ac:dyDescent="0.2">
      <c r="A300" s="7"/>
      <c r="B300" s="7"/>
      <c r="C300" s="9"/>
      <c r="D300" s="9"/>
    </row>
    <row r="301" spans="1:4" s="21" customFormat="1" ht="12.95" customHeight="1" x14ac:dyDescent="0.2">
      <c r="A301" s="7"/>
      <c r="B301" s="7"/>
      <c r="C301" s="9"/>
      <c r="D301" s="9"/>
    </row>
    <row r="302" spans="1:4" s="21" customFormat="1" ht="12.95" customHeight="1" x14ac:dyDescent="0.2">
      <c r="A302" s="7"/>
      <c r="B302" s="7"/>
      <c r="C302" s="9"/>
      <c r="D302" s="9"/>
    </row>
    <row r="303" spans="1:4" s="21" customFormat="1" ht="12.95" customHeight="1" x14ac:dyDescent="0.2">
      <c r="A303" s="7"/>
      <c r="B303" s="7"/>
      <c r="C303" s="9"/>
      <c r="D303" s="9"/>
    </row>
    <row r="304" spans="1:4" s="21" customFormat="1" ht="12.95" customHeight="1" x14ac:dyDescent="0.2">
      <c r="A304" s="7"/>
      <c r="B304" s="7"/>
      <c r="C304" s="9"/>
      <c r="D304" s="9"/>
    </row>
    <row r="305" spans="1:4" s="21" customFormat="1" ht="12.95" customHeight="1" x14ac:dyDescent="0.2">
      <c r="A305" s="7"/>
      <c r="B305" s="7"/>
      <c r="C305" s="9"/>
      <c r="D305" s="9"/>
    </row>
    <row r="306" spans="1:4" s="21" customFormat="1" ht="12.95" customHeight="1" x14ac:dyDescent="0.2">
      <c r="A306" s="7"/>
      <c r="B306" s="7"/>
      <c r="C306" s="9"/>
      <c r="D306" s="9"/>
    </row>
    <row r="307" spans="1:4" s="21" customFormat="1" ht="12.95" customHeight="1" x14ac:dyDescent="0.2">
      <c r="A307" s="7"/>
      <c r="B307" s="7"/>
      <c r="C307" s="9"/>
      <c r="D307" s="9"/>
    </row>
    <row r="308" spans="1:4" s="21" customFormat="1" ht="12.95" customHeight="1" x14ac:dyDescent="0.2">
      <c r="A308" s="7"/>
      <c r="B308" s="7"/>
      <c r="C308" s="9"/>
      <c r="D308" s="9"/>
    </row>
    <row r="309" spans="1:4" s="21" customFormat="1" ht="12.95" customHeight="1" x14ac:dyDescent="0.2">
      <c r="A309" s="7"/>
      <c r="B309" s="7"/>
      <c r="C309" s="9"/>
      <c r="D309" s="9"/>
    </row>
    <row r="310" spans="1:4" s="21" customFormat="1" ht="12.95" customHeight="1" x14ac:dyDescent="0.2">
      <c r="A310" s="7"/>
      <c r="B310" s="7"/>
      <c r="C310" s="9"/>
      <c r="D310" s="9"/>
    </row>
    <row r="311" spans="1:4" s="21" customFormat="1" ht="12.95" customHeight="1" x14ac:dyDescent="0.2">
      <c r="A311" s="7"/>
      <c r="B311" s="7"/>
      <c r="C311" s="9"/>
      <c r="D311" s="9"/>
    </row>
    <row r="312" spans="1:4" s="21" customFormat="1" ht="12.95" customHeight="1" x14ac:dyDescent="0.2">
      <c r="A312" s="7"/>
      <c r="B312" s="7"/>
      <c r="C312" s="9"/>
      <c r="D312" s="9"/>
    </row>
    <row r="313" spans="1:4" s="21" customFormat="1" ht="12.95" customHeight="1" x14ac:dyDescent="0.2">
      <c r="A313" s="7"/>
      <c r="B313" s="7"/>
      <c r="C313" s="9"/>
      <c r="D313" s="9"/>
    </row>
    <row r="314" spans="1:4" s="21" customFormat="1" ht="12.95" customHeight="1" x14ac:dyDescent="0.2">
      <c r="A314" s="7"/>
      <c r="B314" s="7"/>
      <c r="C314" s="9"/>
      <c r="D314" s="9"/>
    </row>
    <row r="315" spans="1:4" s="21" customFormat="1" ht="12.95" customHeight="1" x14ac:dyDescent="0.2">
      <c r="A315" s="7"/>
      <c r="B315" s="7"/>
      <c r="C315" s="9"/>
      <c r="D315" s="9"/>
    </row>
    <row r="316" spans="1:4" s="21" customFormat="1" ht="12.95" customHeight="1" x14ac:dyDescent="0.2">
      <c r="A316" s="7"/>
      <c r="B316" s="7"/>
      <c r="C316" s="9"/>
      <c r="D316" s="9"/>
    </row>
    <row r="317" spans="1:4" s="21" customFormat="1" ht="12.95" customHeight="1" x14ac:dyDescent="0.2">
      <c r="A317" s="7"/>
      <c r="B317" s="7"/>
      <c r="C317" s="9"/>
      <c r="D317" s="9"/>
    </row>
    <row r="318" spans="1:4" s="21" customFormat="1" ht="12.95" customHeight="1" x14ac:dyDescent="0.2">
      <c r="A318" s="7"/>
      <c r="B318" s="7"/>
      <c r="C318" s="9"/>
      <c r="D318" s="9"/>
    </row>
    <row r="319" spans="1:4" s="21" customFormat="1" ht="12.95" customHeight="1" x14ac:dyDescent="0.2">
      <c r="A319" s="7"/>
      <c r="B319" s="7"/>
      <c r="C319" s="9"/>
      <c r="D319" s="9"/>
    </row>
    <row r="320" spans="1:4" s="21" customFormat="1" ht="12.95" customHeight="1" x14ac:dyDescent="0.2">
      <c r="A320" s="7"/>
      <c r="B320" s="7"/>
      <c r="C320" s="9"/>
      <c r="D320" s="9"/>
    </row>
    <row r="321" spans="1:4" s="21" customFormat="1" ht="12.95" customHeight="1" x14ac:dyDescent="0.2">
      <c r="A321" s="7"/>
      <c r="B321" s="7"/>
      <c r="C321" s="9"/>
      <c r="D321" s="9"/>
    </row>
    <row r="322" spans="1:4" s="21" customFormat="1" ht="12.95" customHeight="1" x14ac:dyDescent="0.2">
      <c r="A322" s="7"/>
      <c r="B322" s="7"/>
      <c r="C322" s="9"/>
      <c r="D322" s="9"/>
    </row>
    <row r="323" spans="1:4" s="21" customFormat="1" ht="12.95" customHeight="1" x14ac:dyDescent="0.2">
      <c r="A323" s="7"/>
      <c r="B323" s="7"/>
      <c r="C323" s="9"/>
      <c r="D323" s="9"/>
    </row>
    <row r="324" spans="1:4" s="21" customFormat="1" ht="12.95" customHeight="1" x14ac:dyDescent="0.2">
      <c r="A324" s="7"/>
      <c r="B324" s="7"/>
      <c r="C324" s="9"/>
      <c r="D324" s="9"/>
    </row>
    <row r="325" spans="1:4" s="21" customFormat="1" ht="12.95" customHeight="1" x14ac:dyDescent="0.2">
      <c r="A325" s="7"/>
      <c r="B325" s="7"/>
      <c r="C325" s="9"/>
      <c r="D325" s="9"/>
    </row>
    <row r="326" spans="1:4" s="21" customFormat="1" ht="12.95" customHeight="1" x14ac:dyDescent="0.2">
      <c r="A326" s="7"/>
      <c r="B326" s="7"/>
      <c r="C326" s="9"/>
      <c r="D326" s="9"/>
    </row>
    <row r="327" spans="1:4" s="21" customFormat="1" ht="12.95" customHeight="1" x14ac:dyDescent="0.2">
      <c r="A327" s="7"/>
      <c r="B327" s="7"/>
      <c r="C327" s="9"/>
      <c r="D327" s="9"/>
    </row>
    <row r="328" spans="1:4" s="21" customFormat="1" ht="12.95" customHeight="1" x14ac:dyDescent="0.2">
      <c r="A328" s="7"/>
      <c r="B328" s="7"/>
      <c r="C328" s="9"/>
      <c r="D328" s="9"/>
    </row>
    <row r="329" spans="1:4" s="21" customFormat="1" ht="12.95" customHeight="1" x14ac:dyDescent="0.2">
      <c r="A329" s="7"/>
      <c r="B329" s="7"/>
      <c r="C329" s="9"/>
      <c r="D329" s="9"/>
    </row>
    <row r="330" spans="1:4" s="21" customFormat="1" ht="12.95" customHeight="1" x14ac:dyDescent="0.2">
      <c r="A330" s="7"/>
      <c r="B330" s="7"/>
      <c r="C330" s="9"/>
      <c r="D330" s="9"/>
    </row>
    <row r="331" spans="1:4" s="21" customFormat="1" ht="12.95" customHeight="1" x14ac:dyDescent="0.2">
      <c r="A331" s="7"/>
      <c r="B331" s="7"/>
      <c r="C331" s="9"/>
      <c r="D331" s="9"/>
    </row>
    <row r="332" spans="1:4" s="21" customFormat="1" ht="12.95" customHeight="1" x14ac:dyDescent="0.2">
      <c r="A332" s="7"/>
      <c r="B332" s="7"/>
      <c r="C332" s="9"/>
      <c r="D332" s="9"/>
    </row>
    <row r="333" spans="1:4" s="21" customFormat="1" ht="12.95" customHeight="1" x14ac:dyDescent="0.2">
      <c r="A333" s="7"/>
      <c r="B333" s="7"/>
      <c r="C333" s="9"/>
      <c r="D333" s="9"/>
    </row>
    <row r="334" spans="1:4" s="21" customFormat="1" ht="12.95" customHeight="1" x14ac:dyDescent="0.2">
      <c r="A334" s="7"/>
      <c r="B334" s="7"/>
      <c r="C334" s="9"/>
      <c r="D334" s="9"/>
    </row>
    <row r="335" spans="1:4" s="21" customFormat="1" ht="12.95" customHeight="1" x14ac:dyDescent="0.2">
      <c r="A335" s="7"/>
      <c r="B335" s="7"/>
      <c r="C335" s="9"/>
      <c r="D335" s="9"/>
    </row>
    <row r="336" spans="1:4" s="21" customFormat="1" ht="12.95" customHeight="1" x14ac:dyDescent="0.2">
      <c r="A336" s="7"/>
      <c r="B336" s="7"/>
      <c r="C336" s="9"/>
      <c r="D336" s="9"/>
    </row>
    <row r="337" spans="1:4" s="21" customFormat="1" ht="12.95" customHeight="1" x14ac:dyDescent="0.2">
      <c r="A337" s="7"/>
      <c r="B337" s="7"/>
      <c r="C337" s="9"/>
      <c r="D337" s="9"/>
    </row>
    <row r="338" spans="1:4" s="21" customFormat="1" ht="12.95" customHeight="1" x14ac:dyDescent="0.2">
      <c r="A338" s="7"/>
      <c r="B338" s="7"/>
      <c r="C338" s="9"/>
      <c r="D338" s="9"/>
    </row>
    <row r="339" spans="1:4" s="21" customFormat="1" ht="12.95" customHeight="1" x14ac:dyDescent="0.2">
      <c r="A339" s="7"/>
      <c r="B339" s="7"/>
      <c r="C339" s="9"/>
      <c r="D339" s="9"/>
    </row>
    <row r="340" spans="1:4" s="21" customFormat="1" ht="12.95" customHeight="1" x14ac:dyDescent="0.2">
      <c r="A340" s="7"/>
      <c r="B340" s="7"/>
      <c r="C340" s="9"/>
      <c r="D340" s="9"/>
    </row>
    <row r="341" spans="1:4" s="21" customFormat="1" ht="12.95" customHeight="1" x14ac:dyDescent="0.2">
      <c r="A341" s="7"/>
      <c r="B341" s="7"/>
      <c r="C341" s="9"/>
      <c r="D341" s="9"/>
    </row>
    <row r="342" spans="1:4" s="21" customFormat="1" ht="12.95" customHeight="1" x14ac:dyDescent="0.2">
      <c r="A342" s="7"/>
      <c r="B342" s="7"/>
      <c r="C342" s="9"/>
      <c r="D342" s="9"/>
    </row>
    <row r="343" spans="1:4" s="21" customFormat="1" ht="12.95" customHeight="1" x14ac:dyDescent="0.2">
      <c r="A343" s="7"/>
      <c r="B343" s="7"/>
      <c r="C343" s="9"/>
      <c r="D343" s="9"/>
    </row>
    <row r="344" spans="1:4" s="21" customFormat="1" ht="12.95" customHeight="1" x14ac:dyDescent="0.2">
      <c r="A344" s="7"/>
      <c r="B344" s="7"/>
      <c r="C344" s="9"/>
      <c r="D344" s="9"/>
    </row>
    <row r="345" spans="1:4" s="21" customFormat="1" ht="12.95" customHeight="1" x14ac:dyDescent="0.2">
      <c r="A345" s="7"/>
      <c r="B345" s="7"/>
      <c r="C345" s="9"/>
      <c r="D345" s="9"/>
    </row>
    <row r="346" spans="1:4" s="21" customFormat="1" ht="12.95" customHeight="1" x14ac:dyDescent="0.2">
      <c r="A346" s="7"/>
      <c r="B346" s="7"/>
      <c r="C346" s="9"/>
      <c r="D346" s="9"/>
    </row>
    <row r="347" spans="1:4" s="21" customFormat="1" ht="12.95" customHeight="1" x14ac:dyDescent="0.2">
      <c r="A347" s="7"/>
      <c r="B347" s="7"/>
      <c r="C347" s="9"/>
      <c r="D347" s="9"/>
    </row>
    <row r="348" spans="1:4" s="21" customFormat="1" ht="12.95" customHeight="1" x14ac:dyDescent="0.2">
      <c r="A348" s="7"/>
      <c r="B348" s="7"/>
      <c r="C348" s="9"/>
      <c r="D348" s="9"/>
    </row>
    <row r="349" spans="1:4" s="21" customFormat="1" ht="12.95" customHeight="1" x14ac:dyDescent="0.2">
      <c r="A349" s="7"/>
      <c r="B349" s="7"/>
      <c r="C349" s="9"/>
      <c r="D349" s="9"/>
    </row>
    <row r="350" spans="1:4" s="21" customFormat="1" ht="12.95" customHeight="1" x14ac:dyDescent="0.2">
      <c r="A350" s="7"/>
      <c r="B350" s="7"/>
      <c r="C350" s="9"/>
      <c r="D350" s="9"/>
    </row>
    <row r="351" spans="1:4" s="21" customFormat="1" ht="12.95" customHeight="1" x14ac:dyDescent="0.2">
      <c r="A351" s="7"/>
      <c r="B351" s="7"/>
      <c r="C351" s="9"/>
      <c r="D351" s="9"/>
    </row>
    <row r="352" spans="1:4" s="21" customFormat="1" ht="12.95" customHeight="1" x14ac:dyDescent="0.2">
      <c r="A352" s="7"/>
      <c r="B352" s="7"/>
      <c r="C352" s="9"/>
      <c r="D352" s="9"/>
    </row>
    <row r="353" spans="1:4" s="21" customFormat="1" ht="12.95" customHeight="1" x14ac:dyDescent="0.2">
      <c r="A353" s="7"/>
      <c r="B353" s="7"/>
      <c r="C353" s="9"/>
      <c r="D353" s="9"/>
    </row>
    <row r="354" spans="1:4" s="21" customFormat="1" ht="12.95" customHeight="1" x14ac:dyDescent="0.2">
      <c r="A354" s="7"/>
      <c r="B354" s="7"/>
      <c r="C354" s="9"/>
      <c r="D354" s="9"/>
    </row>
    <row r="355" spans="1:4" s="21" customFormat="1" ht="12.95" customHeight="1" x14ac:dyDescent="0.2">
      <c r="A355" s="7"/>
      <c r="B355" s="7"/>
      <c r="C355" s="9"/>
      <c r="D355" s="9"/>
    </row>
    <row r="356" spans="1:4" s="21" customFormat="1" ht="12.95" customHeight="1" x14ac:dyDescent="0.2">
      <c r="A356" s="7"/>
      <c r="B356" s="7"/>
      <c r="C356" s="9"/>
      <c r="D356" s="9"/>
    </row>
    <row r="357" spans="1:4" s="21" customFormat="1" ht="12.95" customHeight="1" x14ac:dyDescent="0.2">
      <c r="A357" s="7"/>
      <c r="B357" s="7"/>
      <c r="C357" s="9"/>
      <c r="D357" s="9"/>
    </row>
    <row r="358" spans="1:4" s="21" customFormat="1" ht="12.95" customHeight="1" x14ac:dyDescent="0.2">
      <c r="A358" s="7"/>
      <c r="B358" s="7"/>
      <c r="C358" s="9"/>
      <c r="D358" s="9"/>
    </row>
    <row r="359" spans="1:4" s="21" customFormat="1" ht="12.95" customHeight="1" x14ac:dyDescent="0.2">
      <c r="A359" s="7"/>
      <c r="B359" s="7"/>
      <c r="C359" s="9"/>
      <c r="D359" s="9"/>
    </row>
    <row r="360" spans="1:4" s="21" customFormat="1" ht="12.95" customHeight="1" x14ac:dyDescent="0.2">
      <c r="A360" s="7"/>
      <c r="B360" s="7"/>
      <c r="C360" s="9"/>
      <c r="D360" s="9"/>
    </row>
    <row r="361" spans="1:4" s="21" customFormat="1" ht="12.95" customHeight="1" x14ac:dyDescent="0.2">
      <c r="A361" s="7"/>
      <c r="B361" s="7"/>
      <c r="C361" s="9"/>
      <c r="D361" s="9"/>
    </row>
    <row r="362" spans="1:4" s="21" customFormat="1" ht="12.95" customHeight="1" x14ac:dyDescent="0.2">
      <c r="A362" s="7"/>
      <c r="B362" s="7"/>
      <c r="C362" s="9"/>
      <c r="D362" s="9"/>
    </row>
    <row r="363" spans="1:4" s="21" customFormat="1" ht="12.95" customHeight="1" x14ac:dyDescent="0.2">
      <c r="A363" s="7"/>
      <c r="B363" s="7"/>
      <c r="C363" s="9"/>
      <c r="D363" s="9"/>
    </row>
    <row r="364" spans="1:4" s="21" customFormat="1" ht="12.95" customHeight="1" x14ac:dyDescent="0.2">
      <c r="A364" s="7"/>
      <c r="B364" s="7"/>
      <c r="C364" s="9"/>
      <c r="D364" s="9"/>
    </row>
    <row r="365" spans="1:4" s="21" customFormat="1" ht="12.95" customHeight="1" x14ac:dyDescent="0.2">
      <c r="A365" s="7"/>
      <c r="B365" s="7"/>
      <c r="C365" s="9"/>
      <c r="D365" s="9"/>
    </row>
    <row r="366" spans="1:4" s="21" customFormat="1" ht="12.95" customHeight="1" x14ac:dyDescent="0.2">
      <c r="A366" s="7"/>
      <c r="B366" s="7"/>
      <c r="C366" s="9"/>
      <c r="D366" s="9"/>
    </row>
    <row r="367" spans="1:4" s="21" customFormat="1" ht="12.95" customHeight="1" x14ac:dyDescent="0.2">
      <c r="A367" s="7"/>
      <c r="B367" s="7"/>
      <c r="C367" s="9"/>
      <c r="D367" s="9"/>
    </row>
    <row r="368" spans="1:4" s="21" customFormat="1" ht="12.95" customHeight="1" x14ac:dyDescent="0.2">
      <c r="A368" s="7"/>
      <c r="B368" s="7"/>
      <c r="C368" s="9"/>
      <c r="D368" s="9"/>
    </row>
    <row r="369" spans="1:4" s="21" customFormat="1" ht="12.95" customHeight="1" x14ac:dyDescent="0.2">
      <c r="A369" s="7"/>
      <c r="B369" s="7"/>
      <c r="C369" s="9"/>
      <c r="D369" s="9"/>
    </row>
    <row r="370" spans="1:4" s="21" customFormat="1" ht="12.95" customHeight="1" x14ac:dyDescent="0.2">
      <c r="A370" s="7"/>
      <c r="B370" s="7"/>
      <c r="C370" s="9"/>
      <c r="D370" s="9"/>
    </row>
    <row r="371" spans="1:4" s="21" customFormat="1" ht="12.95" customHeight="1" x14ac:dyDescent="0.2">
      <c r="A371" s="7"/>
      <c r="B371" s="7"/>
      <c r="C371" s="9"/>
      <c r="D371" s="9"/>
    </row>
    <row r="372" spans="1:4" s="21" customFormat="1" ht="12.95" customHeight="1" x14ac:dyDescent="0.2">
      <c r="A372" s="7"/>
      <c r="B372" s="7"/>
      <c r="C372" s="9"/>
      <c r="D372" s="9"/>
    </row>
    <row r="373" spans="1:4" s="21" customFormat="1" ht="12.95" customHeight="1" x14ac:dyDescent="0.2">
      <c r="A373" s="7"/>
      <c r="B373" s="7"/>
      <c r="C373" s="9"/>
      <c r="D373" s="9"/>
    </row>
    <row r="374" spans="1:4" s="21" customFormat="1" ht="12.95" customHeight="1" x14ac:dyDescent="0.2">
      <c r="A374" s="7"/>
      <c r="B374" s="7"/>
      <c r="C374" s="9"/>
      <c r="D374" s="9"/>
    </row>
    <row r="375" spans="1:4" s="21" customFormat="1" ht="12.95" customHeight="1" x14ac:dyDescent="0.2">
      <c r="A375" s="7"/>
      <c r="B375" s="7"/>
      <c r="C375" s="9"/>
      <c r="D375" s="9"/>
    </row>
    <row r="376" spans="1:4" s="21" customFormat="1" ht="12.95" customHeight="1" x14ac:dyDescent="0.2">
      <c r="A376" s="7"/>
      <c r="B376" s="7"/>
      <c r="C376" s="9"/>
      <c r="D376" s="9"/>
    </row>
    <row r="377" spans="1:4" s="21" customFormat="1" ht="12.95" customHeight="1" x14ac:dyDescent="0.2">
      <c r="A377" s="7"/>
      <c r="B377" s="7"/>
      <c r="C377" s="9"/>
      <c r="D377" s="9"/>
    </row>
    <row r="378" spans="1:4" s="21" customFormat="1" ht="12.95" customHeight="1" x14ac:dyDescent="0.2">
      <c r="A378" s="7"/>
      <c r="B378" s="7"/>
      <c r="C378" s="7"/>
      <c r="D378" s="7"/>
    </row>
    <row r="379" spans="1:4" s="21" customFormat="1" ht="12.95" customHeight="1" x14ac:dyDescent="0.2">
      <c r="A379" s="7"/>
      <c r="B379" s="7"/>
      <c r="C379" s="7"/>
      <c r="D379" s="7"/>
    </row>
    <row r="380" spans="1:4" s="21" customFormat="1" ht="12.95" customHeight="1" x14ac:dyDescent="0.2">
      <c r="A380" s="7"/>
      <c r="B380" s="7"/>
      <c r="C380" s="7"/>
      <c r="D380" s="7"/>
    </row>
    <row r="381" spans="1:4" s="21" customFormat="1" ht="12.95" customHeight="1" x14ac:dyDescent="0.2">
      <c r="A381" s="7"/>
      <c r="B381" s="7"/>
      <c r="C381" s="7"/>
      <c r="D381" s="7"/>
    </row>
    <row r="382" spans="1:4" s="21" customFormat="1" ht="12.95" customHeight="1" x14ac:dyDescent="0.2">
      <c r="A382" s="7"/>
      <c r="B382" s="7"/>
      <c r="C382" s="7"/>
      <c r="D382" s="7"/>
    </row>
    <row r="383" spans="1:4" s="21" customFormat="1" ht="12.95" customHeight="1" x14ac:dyDescent="0.2">
      <c r="A383" s="7"/>
      <c r="B383" s="7"/>
      <c r="C383" s="7"/>
      <c r="D383" s="7"/>
    </row>
    <row r="384" spans="1:4" s="21" customFormat="1" ht="12.95" customHeight="1" x14ac:dyDescent="0.2"/>
    <row r="385" s="21" customFormat="1" ht="12.95" customHeight="1" x14ac:dyDescent="0.2"/>
    <row r="386" s="21" customFormat="1" ht="12.95" customHeight="1" x14ac:dyDescent="0.2"/>
    <row r="387" s="21" customFormat="1" ht="12.95" customHeight="1" x14ac:dyDescent="0.2"/>
    <row r="388" s="21" customFormat="1" ht="12.95" customHeight="1" x14ac:dyDescent="0.2"/>
    <row r="389" s="21" customFormat="1" ht="12.95" customHeight="1" x14ac:dyDescent="0.2"/>
    <row r="390" s="21" customFormat="1" ht="12.95" customHeight="1" x14ac:dyDescent="0.2"/>
    <row r="391" s="21" customFormat="1" ht="12.95" customHeight="1" x14ac:dyDescent="0.2"/>
    <row r="392" s="21" customFormat="1" ht="12.95" customHeight="1" x14ac:dyDescent="0.2"/>
    <row r="393" s="21" customFormat="1" ht="12.95" customHeight="1" x14ac:dyDescent="0.2"/>
    <row r="394" s="21" customFormat="1" ht="12.95" customHeight="1" x14ac:dyDescent="0.2"/>
    <row r="395" s="21" customFormat="1" ht="12.95" customHeight="1" x14ac:dyDescent="0.2"/>
    <row r="396" s="21" customFormat="1" ht="12.95" customHeight="1" x14ac:dyDescent="0.2"/>
    <row r="397" s="21" customFormat="1" ht="12.95" customHeight="1" x14ac:dyDescent="0.2"/>
    <row r="398" s="21" customFormat="1" ht="12.95" customHeight="1" x14ac:dyDescent="0.2"/>
    <row r="399" s="21" customFormat="1" ht="12.95" customHeight="1" x14ac:dyDescent="0.2"/>
    <row r="400" s="21" customFormat="1" ht="12.95" customHeight="1" x14ac:dyDescent="0.2"/>
    <row r="401" s="21" customFormat="1" ht="12.95" customHeight="1" x14ac:dyDescent="0.2"/>
    <row r="402" s="21" customFormat="1" ht="12.95" customHeight="1" x14ac:dyDescent="0.2"/>
    <row r="403" s="21" customFormat="1" ht="12.95" customHeight="1" x14ac:dyDescent="0.2"/>
    <row r="404" s="21" customFormat="1" ht="12.95" customHeight="1" x14ac:dyDescent="0.2"/>
    <row r="405" s="21" customFormat="1" ht="12.95" customHeight="1" x14ac:dyDescent="0.2"/>
    <row r="406" s="21" customFormat="1" ht="12.95" customHeight="1" x14ac:dyDescent="0.2"/>
    <row r="407" s="21" customFormat="1" ht="12.95" customHeight="1" x14ac:dyDescent="0.2"/>
    <row r="408" s="21" customFormat="1" ht="12.95" customHeight="1" x14ac:dyDescent="0.2"/>
    <row r="409" s="21" customFormat="1" ht="12.95" customHeight="1" x14ac:dyDescent="0.2"/>
    <row r="410" s="21" customFormat="1" ht="12.95" customHeight="1" x14ac:dyDescent="0.2"/>
    <row r="411" s="21" customFormat="1" ht="12.95" customHeight="1" x14ac:dyDescent="0.2"/>
    <row r="412" s="21" customFormat="1" ht="12.95" customHeight="1" x14ac:dyDescent="0.2"/>
    <row r="413" s="21" customFormat="1" ht="12.95" customHeight="1" x14ac:dyDescent="0.2"/>
    <row r="414" s="21" customFormat="1" ht="12.95" customHeight="1" x14ac:dyDescent="0.2"/>
    <row r="415" s="21" customFormat="1" ht="12.95" customHeight="1" x14ac:dyDescent="0.2"/>
    <row r="416" s="21" customFormat="1" ht="12.95" customHeight="1" x14ac:dyDescent="0.2"/>
    <row r="417" s="21" customFormat="1" ht="12.95" customHeight="1" x14ac:dyDescent="0.2"/>
    <row r="418" s="21" customFormat="1" ht="12.95" customHeight="1" x14ac:dyDescent="0.2"/>
    <row r="419" s="21" customFormat="1" ht="12.95" customHeight="1" x14ac:dyDescent="0.2"/>
    <row r="420" s="21" customFormat="1" ht="12.95" customHeight="1" x14ac:dyDescent="0.2"/>
    <row r="421" s="21" customFormat="1" ht="12.95" customHeight="1" x14ac:dyDescent="0.2"/>
    <row r="422" s="21" customFormat="1" ht="12.95" customHeight="1" x14ac:dyDescent="0.2"/>
    <row r="423" s="21" customFormat="1" ht="12.95" customHeight="1" x14ac:dyDescent="0.2"/>
    <row r="424" s="21" customFormat="1" ht="12.95" customHeight="1" x14ac:dyDescent="0.2"/>
    <row r="425" s="21" customFormat="1" ht="12.95" customHeight="1" x14ac:dyDescent="0.2"/>
    <row r="426" s="21" customFormat="1" ht="12.95" customHeight="1" x14ac:dyDescent="0.2"/>
    <row r="427" s="21" customFormat="1" ht="12.95" customHeight="1" x14ac:dyDescent="0.2"/>
    <row r="428" s="21" customFormat="1" ht="12.95" customHeight="1" x14ac:dyDescent="0.2"/>
    <row r="429" s="21" customFormat="1" ht="12.95" customHeight="1" x14ac:dyDescent="0.2"/>
    <row r="430" s="21" customFormat="1" ht="12.95" customHeight="1" x14ac:dyDescent="0.2"/>
    <row r="431" s="21" customFormat="1" ht="12.95" customHeight="1" x14ac:dyDescent="0.2"/>
    <row r="432" s="21" customFormat="1" ht="12.95" customHeight="1" x14ac:dyDescent="0.2"/>
    <row r="433" s="21" customFormat="1" ht="12.95" customHeight="1" x14ac:dyDescent="0.2"/>
    <row r="434" s="21" customFormat="1" ht="12.95" customHeight="1" x14ac:dyDescent="0.2"/>
    <row r="435" s="21" customFormat="1" ht="12.95" customHeight="1" x14ac:dyDescent="0.2"/>
    <row r="436" s="21" customFormat="1" ht="12.95" customHeight="1" x14ac:dyDescent="0.2"/>
    <row r="437" s="21" customFormat="1" ht="12.95" customHeight="1" x14ac:dyDescent="0.2"/>
    <row r="438" s="21" customFormat="1" ht="12.95" customHeight="1" x14ac:dyDescent="0.2"/>
    <row r="439" s="21" customFormat="1" ht="12.95" customHeight="1" x14ac:dyDescent="0.2"/>
    <row r="440" s="21" customFormat="1" ht="12.95" customHeight="1" x14ac:dyDescent="0.2"/>
    <row r="441" s="21" customFormat="1" ht="12.95" customHeight="1" x14ac:dyDescent="0.2"/>
    <row r="442" s="21" customFormat="1" ht="12.95" customHeight="1" x14ac:dyDescent="0.2"/>
    <row r="443" s="21" customFormat="1" ht="12.95" customHeight="1" x14ac:dyDescent="0.2"/>
    <row r="444" s="21" customFormat="1" ht="12.95" customHeight="1" x14ac:dyDescent="0.2"/>
    <row r="445" s="21" customFormat="1" ht="12.95" customHeight="1" x14ac:dyDescent="0.2"/>
    <row r="446" s="21" customFormat="1" ht="12.95" customHeight="1" x14ac:dyDescent="0.2"/>
    <row r="447" s="21" customFormat="1" ht="12.95" customHeight="1" x14ac:dyDescent="0.2"/>
    <row r="448" s="21" customFormat="1" ht="12.95" customHeight="1" x14ac:dyDescent="0.2"/>
    <row r="449" s="21" customFormat="1" ht="12.95" customHeight="1" x14ac:dyDescent="0.2"/>
    <row r="450" s="21" customFormat="1" ht="12.95" customHeight="1" x14ac:dyDescent="0.2"/>
    <row r="451" s="21" customFormat="1" ht="12.95" customHeight="1" x14ac:dyDescent="0.2"/>
    <row r="452" s="21" customFormat="1" ht="12.95" customHeight="1" x14ac:dyDescent="0.2"/>
    <row r="453" s="21" customFormat="1" ht="12.95" customHeight="1" x14ac:dyDescent="0.2"/>
    <row r="454" s="21" customFormat="1" ht="12.95" customHeight="1" x14ac:dyDescent="0.2"/>
    <row r="455" s="21" customFormat="1" ht="12.95" customHeight="1" x14ac:dyDescent="0.2"/>
    <row r="456" s="21" customFormat="1" ht="12.95" customHeight="1" x14ac:dyDescent="0.2"/>
    <row r="457" s="21" customFormat="1" ht="12.95" customHeight="1" x14ac:dyDescent="0.2"/>
    <row r="458" s="21" customFormat="1" ht="12.95" customHeight="1" x14ac:dyDescent="0.2"/>
    <row r="459" s="21" customFormat="1" ht="12.95" customHeight="1" x14ac:dyDescent="0.2"/>
    <row r="460" s="21" customFormat="1" ht="12.95" customHeight="1" x14ac:dyDescent="0.2"/>
    <row r="461" s="21" customFormat="1" ht="12.95" customHeight="1" x14ac:dyDescent="0.2"/>
    <row r="462" s="21" customFormat="1" ht="12.95" customHeight="1" x14ac:dyDescent="0.2"/>
    <row r="463" s="21" customFormat="1" ht="12.95" customHeight="1" x14ac:dyDescent="0.2"/>
    <row r="464" s="21" customFormat="1" ht="12.95" customHeight="1" x14ac:dyDescent="0.2"/>
    <row r="465" s="21" customFormat="1" ht="12.95" customHeight="1" x14ac:dyDescent="0.2"/>
    <row r="466" s="21" customFormat="1" ht="12.95" customHeight="1" x14ac:dyDescent="0.2"/>
    <row r="467" s="21" customFormat="1" ht="12.95" customHeight="1" x14ac:dyDescent="0.2"/>
    <row r="468" s="21" customFormat="1" ht="12.95" customHeight="1" x14ac:dyDescent="0.2"/>
    <row r="469" s="21" customFormat="1" ht="12.95" customHeight="1" x14ac:dyDescent="0.2"/>
    <row r="470" s="21" customFormat="1" ht="12.95" customHeight="1" x14ac:dyDescent="0.2"/>
    <row r="471" s="21" customFormat="1" ht="12.95" customHeight="1" x14ac:dyDescent="0.2"/>
    <row r="472" s="21" customFormat="1" ht="12.95" customHeight="1" x14ac:dyDescent="0.2"/>
    <row r="473" s="21" customFormat="1" ht="12.95" customHeight="1" x14ac:dyDescent="0.2"/>
    <row r="474" s="21" customFormat="1" ht="12.95" customHeight="1" x14ac:dyDescent="0.2"/>
    <row r="475" s="21" customFormat="1" ht="12.95" customHeight="1" x14ac:dyDescent="0.2"/>
    <row r="476" s="21" customFormat="1" ht="12.95" customHeight="1" x14ac:dyDescent="0.2"/>
    <row r="477" s="21" customFormat="1" ht="12.95" customHeight="1" x14ac:dyDescent="0.2"/>
    <row r="478" s="21" customFormat="1" ht="12.95" customHeight="1" x14ac:dyDescent="0.2"/>
    <row r="479" s="21" customFormat="1" ht="12.95" customHeight="1" x14ac:dyDescent="0.2"/>
    <row r="480" s="21" customFormat="1" ht="12.95" customHeight="1" x14ac:dyDescent="0.2"/>
    <row r="481" s="21" customFormat="1" ht="12.95" customHeight="1" x14ac:dyDescent="0.2"/>
    <row r="482" s="21" customFormat="1" ht="12.95" customHeight="1" x14ac:dyDescent="0.2"/>
    <row r="483" s="21" customFormat="1" ht="12.95" customHeight="1" x14ac:dyDescent="0.2"/>
  </sheetData>
  <protectedRanges>
    <protectedRange sqref="A227:D250" name="Range1"/>
  </protectedRanges>
  <sortState xmlns:xlrd2="http://schemas.microsoft.com/office/spreadsheetml/2017/richdata2" ref="A21:U256">
    <sortCondition ref="C21:C256"/>
  </sortState>
  <phoneticPr fontId="8" type="noConversion"/>
  <hyperlinks>
    <hyperlink ref="H64866" r:id="rId1" display="http://vsolj.cetus-net.org/bulletin.html" xr:uid="{00000000-0004-0000-0000-000000000000}"/>
    <hyperlink ref="H64859" r:id="rId2" display="http://vsolj.cetus-net.org/bulletin.html" xr:uid="{00000000-0004-0000-0000-000001000000}"/>
    <hyperlink ref="AP2356" r:id="rId3" display="http://cdsbib.u-strasbg.fr/cgi-bin/cdsbib?1990RMxAA..21..381G" xr:uid="{00000000-0004-0000-0000-000002000000}"/>
    <hyperlink ref="AP2359" r:id="rId4" display="http://cdsbib.u-strasbg.fr/cgi-bin/cdsbib?1990RMxAA..21..381G" xr:uid="{00000000-0004-0000-0000-000003000000}"/>
    <hyperlink ref="AP2357" r:id="rId5" display="http://cdsbib.u-strasbg.fr/cgi-bin/cdsbib?1990RMxAA..21..381G" xr:uid="{00000000-0004-0000-0000-000004000000}"/>
    <hyperlink ref="AP2335" r:id="rId6" display="http://cdsbib.u-strasbg.fr/cgi-bin/cdsbib?1990RMxAA..21..381G" xr:uid="{00000000-0004-0000-0000-000005000000}"/>
    <hyperlink ref="I64866" r:id="rId7" display="http://vsolj.cetus-net.org/bulletin.html" xr:uid="{00000000-0004-0000-0000-000006000000}"/>
    <hyperlink ref="AQ2469" r:id="rId8" display="http://cdsbib.u-strasbg.fr/cgi-bin/cdsbib?1990RMxAA..21..381G" xr:uid="{00000000-0004-0000-0000-000007000000}"/>
    <hyperlink ref="AQ738" r:id="rId9" display="http://cdsbib.u-strasbg.fr/cgi-bin/cdsbib?1990RMxAA..21..381G" xr:uid="{00000000-0004-0000-0000-000008000000}"/>
    <hyperlink ref="AQ2470" r:id="rId10" display="http://cdsbib.u-strasbg.fr/cgi-bin/cdsbib?1990RMxAA..21..381G" xr:uid="{00000000-0004-0000-0000-000009000000}"/>
    <hyperlink ref="H64863" r:id="rId11" display="https://www.aavso.org/ejaavso" xr:uid="{00000000-0004-0000-0000-00000A000000}"/>
    <hyperlink ref="H65088" r:id="rId12" display="http://vsolj.cetus-net.org/bulletin.html" xr:uid="{00000000-0004-0000-0000-00000B000000}"/>
    <hyperlink ref="H65081" r:id="rId13" display="https://www.aavso.org/ejaavso" xr:uid="{00000000-0004-0000-0000-00000C000000}"/>
    <hyperlink ref="I65088" r:id="rId14" display="http://vsolj.cetus-net.org/bulletin.html" xr:uid="{00000000-0004-0000-0000-00000D000000}"/>
    <hyperlink ref="AQ58739" r:id="rId15" display="http://cdsbib.u-strasbg.fr/cgi-bin/cdsbib?1990RMxAA..21..381G" xr:uid="{00000000-0004-0000-0000-00000E000000}"/>
    <hyperlink ref="H65085" r:id="rId16" display="https://www.aavso.org/ejaavso" xr:uid="{00000000-0004-0000-0000-00000F000000}"/>
    <hyperlink ref="AP6103" r:id="rId17" display="http://cdsbib.u-strasbg.fr/cgi-bin/cdsbib?1990RMxAA..21..381G" xr:uid="{00000000-0004-0000-0000-000010000000}"/>
    <hyperlink ref="AP6106" r:id="rId18" display="http://cdsbib.u-strasbg.fr/cgi-bin/cdsbib?1990RMxAA..21..381G" xr:uid="{00000000-0004-0000-0000-000011000000}"/>
    <hyperlink ref="AP6104" r:id="rId19" display="http://cdsbib.u-strasbg.fr/cgi-bin/cdsbib?1990RMxAA..21..381G" xr:uid="{00000000-0004-0000-0000-000012000000}"/>
    <hyperlink ref="AP6088" r:id="rId20" display="http://cdsbib.u-strasbg.fr/cgi-bin/cdsbib?1990RMxAA..21..381G" xr:uid="{00000000-0004-0000-0000-000013000000}"/>
    <hyperlink ref="AQ6317" r:id="rId21" display="http://cdsbib.u-strasbg.fr/cgi-bin/cdsbib?1990RMxAA..21..381G" xr:uid="{00000000-0004-0000-0000-000014000000}"/>
    <hyperlink ref="AQ6321" r:id="rId22" display="http://cdsbib.u-strasbg.fr/cgi-bin/cdsbib?1990RMxAA..21..381G" xr:uid="{00000000-0004-0000-0000-000015000000}"/>
    <hyperlink ref="AQ465" r:id="rId23" display="http://cdsbib.u-strasbg.fr/cgi-bin/cdsbib?1990RMxAA..21..381G" xr:uid="{00000000-0004-0000-0000-000016000000}"/>
    <hyperlink ref="I3209" r:id="rId24" display="http://vsolj.cetus-net.org/bulletin.html" xr:uid="{00000000-0004-0000-0000-000017000000}"/>
    <hyperlink ref="H3209" r:id="rId25" display="http://vsolj.cetus-net.org/bulletin.html" xr:uid="{00000000-0004-0000-0000-000018000000}"/>
    <hyperlink ref="AQ1126" r:id="rId26" display="http://cdsbib.u-strasbg.fr/cgi-bin/cdsbib?1990RMxAA..21..381G" xr:uid="{00000000-0004-0000-0000-000019000000}"/>
    <hyperlink ref="AQ1125" r:id="rId27" display="http://cdsbib.u-strasbg.fr/cgi-bin/cdsbib?1990RMxAA..21..381G" xr:uid="{00000000-0004-0000-0000-00001A000000}"/>
    <hyperlink ref="AP4379" r:id="rId28" display="http://cdsbib.u-strasbg.fr/cgi-bin/cdsbib?1990RMxAA..21..381G" xr:uid="{00000000-0004-0000-0000-00001B000000}"/>
    <hyperlink ref="AP4397" r:id="rId29" display="http://cdsbib.u-strasbg.fr/cgi-bin/cdsbib?1990RMxAA..21..381G" xr:uid="{00000000-0004-0000-0000-00001C000000}"/>
    <hyperlink ref="AP4398" r:id="rId30" display="http://cdsbib.u-strasbg.fr/cgi-bin/cdsbib?1990RMxAA..21..381G" xr:uid="{00000000-0004-0000-0000-00001D000000}"/>
    <hyperlink ref="AP4394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9CAB-9835-4F86-A00C-C786A420625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2024-01-13T05:42:39Z</dcterms:modified>
</cp:coreProperties>
</file>