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326F5B5-1EDC-47F0-8B8D-2DCEC59F8CDC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2" r:id="rId1"/>
    <sheet name="Graphs 1" sheetId="15" r:id="rId2"/>
    <sheet name="A" sheetId="1" r:id="rId3"/>
    <sheet name="C" sheetId="14" r:id="rId4"/>
  </sheets>
  <calcPr calcId="181029"/>
</workbook>
</file>

<file path=xl/calcChain.xml><?xml version="1.0" encoding="utf-8"?>
<calcChain xmlns="http://schemas.openxmlformats.org/spreadsheetml/2006/main">
  <c r="C7" i="12" l="1"/>
  <c r="E49" i="12"/>
  <c r="F49" i="12"/>
  <c r="E65" i="12"/>
  <c r="F65" i="12"/>
  <c r="G65" i="12"/>
  <c r="K65" i="12"/>
  <c r="D9" i="12"/>
  <c r="C9" i="12"/>
  <c r="E51" i="12"/>
  <c r="F51" i="12"/>
  <c r="G51" i="12"/>
  <c r="J51" i="12"/>
  <c r="E53" i="12"/>
  <c r="F53" i="12"/>
  <c r="E54" i="12"/>
  <c r="F54" i="12"/>
  <c r="G54" i="12"/>
  <c r="J54" i="12"/>
  <c r="E55" i="12"/>
  <c r="F55" i="12"/>
  <c r="G55" i="12"/>
  <c r="E56" i="12"/>
  <c r="F56" i="12"/>
  <c r="G56" i="12"/>
  <c r="J56" i="12"/>
  <c r="E57" i="12"/>
  <c r="F57" i="12"/>
  <c r="G57" i="12"/>
  <c r="J57" i="12"/>
  <c r="E58" i="12"/>
  <c r="F58" i="12"/>
  <c r="G58" i="12"/>
  <c r="K58" i="12"/>
  <c r="E60" i="12"/>
  <c r="F60" i="12"/>
  <c r="G60" i="12"/>
  <c r="K60" i="12"/>
  <c r="E61" i="12"/>
  <c r="F61" i="12"/>
  <c r="E62" i="12"/>
  <c r="F62" i="12"/>
  <c r="G62" i="12"/>
  <c r="K62" i="12"/>
  <c r="E63" i="12"/>
  <c r="F63" i="12"/>
  <c r="G63" i="12"/>
  <c r="K63" i="12"/>
  <c r="E64" i="12"/>
  <c r="F64" i="12"/>
  <c r="G64" i="12"/>
  <c r="J64" i="12"/>
  <c r="E34" i="12"/>
  <c r="F34" i="12"/>
  <c r="G34" i="12"/>
  <c r="J34" i="12"/>
  <c r="E35" i="12"/>
  <c r="F35" i="12"/>
  <c r="G35" i="12"/>
  <c r="J35" i="12"/>
  <c r="E36" i="12"/>
  <c r="F36" i="12"/>
  <c r="G36" i="12"/>
  <c r="E37" i="12"/>
  <c r="F37" i="12"/>
  <c r="G37" i="12"/>
  <c r="J37" i="12"/>
  <c r="E38" i="12"/>
  <c r="F38" i="12"/>
  <c r="G38" i="12"/>
  <c r="J38" i="12"/>
  <c r="E41" i="12"/>
  <c r="F41" i="12"/>
  <c r="G41" i="12"/>
  <c r="E42" i="12"/>
  <c r="F42" i="12"/>
  <c r="G42" i="12"/>
  <c r="E43" i="12"/>
  <c r="F43" i="12"/>
  <c r="G43" i="12"/>
  <c r="J43" i="12"/>
  <c r="E44" i="12"/>
  <c r="F44" i="12"/>
  <c r="G44" i="12"/>
  <c r="J44" i="12"/>
  <c r="E46" i="12"/>
  <c r="F46" i="12"/>
  <c r="G46" i="12"/>
  <c r="J46" i="12"/>
  <c r="E39" i="12"/>
  <c r="F39" i="12"/>
  <c r="G39" i="12"/>
  <c r="E40" i="12"/>
  <c r="F40" i="12"/>
  <c r="Q65" i="12"/>
  <c r="Q64" i="12"/>
  <c r="Q57" i="12"/>
  <c r="Q63" i="12"/>
  <c r="Q62" i="12"/>
  <c r="Q61" i="12"/>
  <c r="Q60" i="12"/>
  <c r="Q59" i="12"/>
  <c r="Q58" i="12"/>
  <c r="E21" i="12"/>
  <c r="F21" i="12"/>
  <c r="G21" i="12"/>
  <c r="H21" i="12"/>
  <c r="E22" i="12"/>
  <c r="F22" i="12"/>
  <c r="E23" i="12"/>
  <c r="F23" i="12"/>
  <c r="G23" i="12"/>
  <c r="H23" i="12"/>
  <c r="E24" i="12"/>
  <c r="F24" i="12"/>
  <c r="E25" i="12"/>
  <c r="F25" i="12"/>
  <c r="G25" i="12"/>
  <c r="H25" i="12"/>
  <c r="E26" i="12"/>
  <c r="F26" i="12"/>
  <c r="E27" i="12"/>
  <c r="F27" i="12"/>
  <c r="G27" i="12"/>
  <c r="H27" i="12"/>
  <c r="E28" i="12"/>
  <c r="F28" i="12"/>
  <c r="E29" i="12"/>
  <c r="F29" i="12"/>
  <c r="G29" i="12"/>
  <c r="H29" i="12"/>
  <c r="E30" i="12"/>
  <c r="F30" i="12"/>
  <c r="E31" i="12"/>
  <c r="F31" i="12"/>
  <c r="G31" i="12"/>
  <c r="H31" i="12"/>
  <c r="E32" i="12"/>
  <c r="F32" i="12"/>
  <c r="E33" i="12"/>
  <c r="F33" i="12"/>
  <c r="G33" i="12"/>
  <c r="J33" i="12"/>
  <c r="E45" i="12"/>
  <c r="F45" i="12"/>
  <c r="G45" i="12"/>
  <c r="K45" i="12"/>
  <c r="F16" i="12"/>
  <c r="F17" i="12" s="1"/>
  <c r="C17" i="12"/>
  <c r="Q56" i="12"/>
  <c r="Q54" i="12"/>
  <c r="Q40" i="12"/>
  <c r="Q49" i="12"/>
  <c r="Q52" i="12"/>
  <c r="E45" i="14"/>
  <c r="F45" i="14"/>
  <c r="G45" i="14"/>
  <c r="E46" i="14"/>
  <c r="F46" i="14"/>
  <c r="G46" i="14"/>
  <c r="J46" i="14"/>
  <c r="E47" i="14"/>
  <c r="F47" i="14"/>
  <c r="G47" i="14"/>
  <c r="J47" i="14"/>
  <c r="E48" i="14"/>
  <c r="F48" i="14"/>
  <c r="G48" i="14"/>
  <c r="E49" i="14"/>
  <c r="F49" i="14"/>
  <c r="G49" i="14"/>
  <c r="J49" i="14"/>
  <c r="E50" i="14"/>
  <c r="F50" i="14"/>
  <c r="G50" i="14"/>
  <c r="J50" i="14"/>
  <c r="E51" i="14"/>
  <c r="F51" i="14"/>
  <c r="G51" i="14"/>
  <c r="L51" i="14"/>
  <c r="E21" i="14"/>
  <c r="F21" i="14"/>
  <c r="G21" i="14"/>
  <c r="K21" i="14"/>
  <c r="E22" i="14"/>
  <c r="F22" i="14"/>
  <c r="E23" i="14"/>
  <c r="F23" i="14"/>
  <c r="E24" i="14"/>
  <c r="F24" i="14"/>
  <c r="G24" i="14"/>
  <c r="K24" i="14"/>
  <c r="E25" i="14"/>
  <c r="F25" i="14"/>
  <c r="G25" i="14"/>
  <c r="K25" i="14"/>
  <c r="E26" i="14"/>
  <c r="F26" i="14"/>
  <c r="E27" i="14"/>
  <c r="F27" i="14"/>
  <c r="G27" i="14"/>
  <c r="K27" i="14"/>
  <c r="E28" i="14"/>
  <c r="F28" i="14"/>
  <c r="G28" i="14"/>
  <c r="K28" i="14"/>
  <c r="E29" i="14"/>
  <c r="F29" i="14"/>
  <c r="G29" i="14"/>
  <c r="K29" i="14"/>
  <c r="E30" i="14"/>
  <c r="F30" i="14"/>
  <c r="E31" i="14"/>
  <c r="F31" i="14"/>
  <c r="E32" i="14"/>
  <c r="F32" i="14"/>
  <c r="G32" i="14"/>
  <c r="H32" i="14"/>
  <c r="E33" i="14"/>
  <c r="F33" i="14"/>
  <c r="G33" i="14"/>
  <c r="J33" i="14"/>
  <c r="E34" i="14"/>
  <c r="F34" i="14"/>
  <c r="E35" i="14"/>
  <c r="F35" i="14"/>
  <c r="G35" i="14"/>
  <c r="J35" i="14"/>
  <c r="E36" i="14"/>
  <c r="F36" i="14"/>
  <c r="G36" i="14"/>
  <c r="J36" i="14"/>
  <c r="E37" i="14"/>
  <c r="F37" i="14"/>
  <c r="G37" i="14"/>
  <c r="J37" i="14"/>
  <c r="E38" i="14"/>
  <c r="F38" i="14"/>
  <c r="E39" i="14"/>
  <c r="F39" i="14"/>
  <c r="E40" i="14"/>
  <c r="F40" i="14"/>
  <c r="G40" i="14"/>
  <c r="J40" i="14"/>
  <c r="E41" i="14"/>
  <c r="F41" i="14"/>
  <c r="G41" i="14"/>
  <c r="J41" i="14"/>
  <c r="E42" i="14"/>
  <c r="F42" i="14"/>
  <c r="E43" i="14"/>
  <c r="F43" i="14"/>
  <c r="G43" i="14"/>
  <c r="J43" i="14"/>
  <c r="E44" i="14"/>
  <c r="F44" i="14"/>
  <c r="G44" i="14"/>
  <c r="J44" i="14"/>
  <c r="E15" i="14"/>
  <c r="E16" i="14" s="1"/>
  <c r="E17" i="14" s="1"/>
  <c r="C17" i="14"/>
  <c r="Q21" i="14"/>
  <c r="G22" i="14"/>
  <c r="K22" i="14"/>
  <c r="Q22" i="14"/>
  <c r="G23" i="14"/>
  <c r="K23" i="14"/>
  <c r="Q23" i="14"/>
  <c r="Q24" i="14"/>
  <c r="Q25" i="14"/>
  <c r="G26" i="14"/>
  <c r="K26" i="14"/>
  <c r="Q26" i="14"/>
  <c r="Q27" i="14"/>
  <c r="Q28" i="14"/>
  <c r="Q29" i="14"/>
  <c r="G30" i="14"/>
  <c r="K30" i="14"/>
  <c r="Q30" i="14"/>
  <c r="G31" i="14"/>
  <c r="K31" i="14"/>
  <c r="Q31" i="14"/>
  <c r="Q32" i="14"/>
  <c r="Q33" i="14"/>
  <c r="G34" i="14"/>
  <c r="J34" i="14"/>
  <c r="Q34" i="14"/>
  <c r="Q35" i="14"/>
  <c r="Q36" i="14"/>
  <c r="Q37" i="14"/>
  <c r="G38" i="14"/>
  <c r="J38" i="14"/>
  <c r="Q38" i="14"/>
  <c r="G39" i="14"/>
  <c r="I39" i="14"/>
  <c r="Q39" i="14"/>
  <c r="Q40" i="14"/>
  <c r="Q41" i="14"/>
  <c r="G42" i="14"/>
  <c r="J42" i="14"/>
  <c r="Q42" i="14"/>
  <c r="Q43" i="14"/>
  <c r="Q44" i="14"/>
  <c r="Q45" i="14"/>
  <c r="Q46" i="14"/>
  <c r="Q47" i="14"/>
  <c r="L48" i="14"/>
  <c r="Q48" i="14"/>
  <c r="Q49" i="14"/>
  <c r="Q50" i="14"/>
  <c r="Q51" i="14"/>
  <c r="Q55" i="12"/>
  <c r="K55" i="12"/>
  <c r="Q53" i="12"/>
  <c r="Q47" i="12"/>
  <c r="Q48" i="12"/>
  <c r="Q51" i="12"/>
  <c r="Q46" i="12"/>
  <c r="Q45" i="12"/>
  <c r="Q50" i="12"/>
  <c r="J41" i="12"/>
  <c r="Q41" i="12"/>
  <c r="J42" i="12"/>
  <c r="Q42" i="12"/>
  <c r="Q43" i="12"/>
  <c r="Q44" i="12"/>
  <c r="C19" i="1"/>
  <c r="E39" i="1"/>
  <c r="F39" i="1"/>
  <c r="Q42" i="1"/>
  <c r="Q43" i="1"/>
  <c r="C7" i="1"/>
  <c r="C8" i="1"/>
  <c r="Q40" i="1"/>
  <c r="Q41" i="1"/>
  <c r="G32" i="12"/>
  <c r="H32" i="12"/>
  <c r="G22" i="12"/>
  <c r="G24" i="12"/>
  <c r="H24" i="12"/>
  <c r="G26" i="12"/>
  <c r="H26" i="12"/>
  <c r="G28" i="12"/>
  <c r="H28" i="12"/>
  <c r="G30" i="12"/>
  <c r="Q32" i="12"/>
  <c r="Q33" i="12"/>
  <c r="Q34" i="12"/>
  <c r="Q35" i="12"/>
  <c r="J36" i="12"/>
  <c r="Q36" i="12"/>
  <c r="Q37" i="12"/>
  <c r="Q38" i="12"/>
  <c r="J39" i="12"/>
  <c r="Q39" i="12"/>
  <c r="Q21" i="12"/>
  <c r="H22" i="12"/>
  <c r="Q22" i="12"/>
  <c r="Q23" i="12"/>
  <c r="Q24" i="12"/>
  <c r="Q25" i="12"/>
  <c r="Q26" i="12"/>
  <c r="Q27" i="12"/>
  <c r="Q28" i="12"/>
  <c r="Q29" i="12"/>
  <c r="H30" i="12"/>
  <c r="Q30" i="12"/>
  <c r="Q31" i="12"/>
  <c r="Q31" i="1"/>
  <c r="Q30" i="1"/>
  <c r="Q29" i="1"/>
  <c r="Q28" i="1"/>
  <c r="Q27" i="1"/>
  <c r="Q26" i="1"/>
  <c r="Q25" i="1"/>
  <c r="Q24" i="1"/>
  <c r="Q23" i="1"/>
  <c r="Q22" i="1"/>
  <c r="Q21" i="1"/>
  <c r="Q37" i="1"/>
  <c r="Q38" i="1"/>
  <c r="Q34" i="1"/>
  <c r="Q35" i="1"/>
  <c r="Q36" i="1"/>
  <c r="Q33" i="1"/>
  <c r="Q39" i="1"/>
  <c r="C18" i="1"/>
  <c r="Q32" i="1"/>
  <c r="C11" i="14"/>
  <c r="C12" i="14"/>
  <c r="C16" i="14"/>
  <c r="D18" i="14"/>
  <c r="J45" i="14"/>
  <c r="G38" i="1"/>
  <c r="J38" i="1"/>
  <c r="G22" i="1"/>
  <c r="K22" i="1"/>
  <c r="E41" i="1"/>
  <c r="F41" i="1"/>
  <c r="E33" i="1"/>
  <c r="F33" i="1"/>
  <c r="E25" i="1"/>
  <c r="F25" i="1"/>
  <c r="G25" i="1"/>
  <c r="K25" i="1"/>
  <c r="G40" i="1"/>
  <c r="L40" i="1"/>
  <c r="E38" i="1"/>
  <c r="F38" i="1"/>
  <c r="E30" i="1"/>
  <c r="F30" i="1"/>
  <c r="G30" i="1"/>
  <c r="K30" i="1"/>
  <c r="G24" i="1"/>
  <c r="K24" i="1"/>
  <c r="E22" i="1"/>
  <c r="F22" i="1"/>
  <c r="E31" i="1"/>
  <c r="F31" i="1"/>
  <c r="G37" i="1"/>
  <c r="J37" i="1"/>
  <c r="E35" i="1"/>
  <c r="F35" i="1"/>
  <c r="E27" i="1"/>
  <c r="F27" i="1"/>
  <c r="E40" i="1"/>
  <c r="F40" i="1"/>
  <c r="G34" i="1"/>
  <c r="J34" i="1"/>
  <c r="E32" i="1"/>
  <c r="F32" i="1"/>
  <c r="G32" i="1"/>
  <c r="H32" i="1"/>
  <c r="E24" i="1"/>
  <c r="F24" i="1"/>
  <c r="E42" i="1"/>
  <c r="F42" i="1"/>
  <c r="G42" i="1"/>
  <c r="L42" i="1"/>
  <c r="E50" i="12"/>
  <c r="F50" i="12"/>
  <c r="G50" i="12"/>
  <c r="K50" i="12"/>
  <c r="E47" i="12"/>
  <c r="F47" i="12"/>
  <c r="G47" i="12"/>
  <c r="K47" i="12"/>
  <c r="G41" i="1"/>
  <c r="L41" i="1"/>
  <c r="G33" i="1"/>
  <c r="J33" i="1"/>
  <c r="E23" i="1"/>
  <c r="F23" i="1"/>
  <c r="G23" i="1"/>
  <c r="K23" i="1"/>
  <c r="E36" i="1"/>
  <c r="F36" i="1"/>
  <c r="G36" i="1"/>
  <c r="J36" i="1"/>
  <c r="E43" i="1"/>
  <c r="F43" i="1"/>
  <c r="G43" i="1"/>
  <c r="L43" i="1"/>
  <c r="G35" i="1"/>
  <c r="J35" i="1"/>
  <c r="G27" i="1"/>
  <c r="K27" i="1"/>
  <c r="G39" i="1"/>
  <c r="I39" i="1"/>
  <c r="E37" i="1"/>
  <c r="F37" i="1"/>
  <c r="G31" i="1"/>
  <c r="K31" i="1"/>
  <c r="E29" i="1"/>
  <c r="F29" i="1"/>
  <c r="G29" i="1"/>
  <c r="K29" i="1"/>
  <c r="E21" i="1"/>
  <c r="F21" i="1"/>
  <c r="G21" i="1"/>
  <c r="E28" i="1"/>
  <c r="F28" i="1"/>
  <c r="G28" i="1"/>
  <c r="K28" i="1"/>
  <c r="E34" i="1"/>
  <c r="F34" i="1"/>
  <c r="E26" i="1"/>
  <c r="F26" i="1"/>
  <c r="G26" i="1"/>
  <c r="K26" i="1"/>
  <c r="G49" i="12"/>
  <c r="K49" i="12"/>
  <c r="G61" i="12"/>
  <c r="K61" i="12"/>
  <c r="E59" i="12"/>
  <c r="F59" i="12"/>
  <c r="G59" i="12"/>
  <c r="K59" i="12"/>
  <c r="G53" i="12"/>
  <c r="K53" i="12"/>
  <c r="E52" i="12"/>
  <c r="F52" i="12"/>
  <c r="G52" i="12"/>
  <c r="K52" i="12"/>
  <c r="E48" i="12"/>
  <c r="F48" i="12"/>
  <c r="G48" i="12"/>
  <c r="K48" i="12"/>
  <c r="C11" i="1"/>
  <c r="C12" i="1"/>
  <c r="C16" i="1"/>
  <c r="D18" i="1"/>
  <c r="K21" i="1"/>
  <c r="C15" i="14"/>
  <c r="O50" i="14"/>
  <c r="O45" i="14"/>
  <c r="O48" i="14"/>
  <c r="O51" i="14"/>
  <c r="O49" i="14"/>
  <c r="O46" i="14"/>
  <c r="O47" i="14"/>
  <c r="C18" i="14"/>
  <c r="O32" i="1"/>
  <c r="O36" i="1"/>
  <c r="O26" i="1"/>
  <c r="O29" i="1"/>
  <c r="O25" i="1"/>
  <c r="O21" i="1"/>
  <c r="O34" i="1"/>
  <c r="O31" i="1"/>
  <c r="O38" i="1"/>
  <c r="O30" i="1"/>
  <c r="O42" i="1"/>
  <c r="O40" i="1"/>
  <c r="O33" i="1"/>
  <c r="O28" i="1"/>
  <c r="O35" i="1"/>
  <c r="O43" i="1"/>
  <c r="O39" i="1"/>
  <c r="O24" i="1"/>
  <c r="O37" i="1"/>
  <c r="O27" i="1"/>
  <c r="O41" i="1"/>
  <c r="O23" i="1"/>
  <c r="O22" i="1"/>
  <c r="C11" i="12"/>
  <c r="C12" i="12"/>
  <c r="C16" i="12" l="1"/>
  <c r="D18" i="12" s="1"/>
  <c r="O56" i="12"/>
  <c r="K40" i="12"/>
  <c r="O51" i="12"/>
  <c r="O47" i="12"/>
  <c r="O50" i="12"/>
  <c r="O48" i="12"/>
  <c r="O46" i="12"/>
  <c r="O63" i="12"/>
  <c r="O61" i="12"/>
  <c r="O62" i="12"/>
  <c r="C15" i="12"/>
  <c r="O53" i="12"/>
  <c r="O60" i="12"/>
  <c r="O49" i="12"/>
  <c r="O65" i="12"/>
  <c r="O64" i="12"/>
  <c r="O59" i="12"/>
  <c r="O58" i="12"/>
  <c r="O54" i="12"/>
  <c r="O57" i="12"/>
  <c r="O52" i="12"/>
  <c r="O55" i="12"/>
  <c r="C18" i="12" l="1"/>
  <c r="F18" i="12"/>
  <c r="F19" i="12" s="1"/>
</calcChain>
</file>

<file path=xl/sharedStrings.xml><?xml version="1.0" encoding="utf-8"?>
<sst xmlns="http://schemas.openxmlformats.org/spreadsheetml/2006/main" count="255" uniqueCount="85">
  <si>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</si>
  <si>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</si>
  <si>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</si>
  <si>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</si>
  <si>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</si>
  <si>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</si>
  <si>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</si>
  <si>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</si>
  <si>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</si>
  <si>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</si>
  <si>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</si>
  <si>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</si>
  <si>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</si>
  <si>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</si>
  <si>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</si>
  <si>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</si>
  <si>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</si>
  <si>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</si>
  <si>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</si>
  <si>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</si>
  <si>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</si>
  <si>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</si>
  <si>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</si>
  <si>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</si>
  <si>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</si>
  <si>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</si>
  <si>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</si>
  <si>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Misc</t>
  </si>
  <si>
    <t>GX Aur</t>
  </si>
  <si>
    <t>Diethelm</t>
  </si>
  <si>
    <t>R</t>
  </si>
  <si>
    <t>BBSAG Bull.114</t>
  </si>
  <si>
    <t>B</t>
  </si>
  <si>
    <t>BBSAG</t>
  </si>
  <si>
    <t>IBVS 4222</t>
  </si>
  <si>
    <t>IBVS 4383</t>
  </si>
  <si>
    <t>IBVS</t>
  </si>
  <si>
    <t>IBVS 4472</t>
  </si>
  <si>
    <t>Borovicka 1990</t>
  </si>
  <si>
    <t>JAAVSO</t>
  </si>
  <si>
    <t>Period from Borovicka 1990</t>
  </si>
  <si>
    <t>Borovicka 1990JAVSO..19...10B</t>
  </si>
  <si>
    <t>IBVS 5484</t>
  </si>
  <si>
    <t>IBVS 5296</t>
  </si>
  <si>
    <t>II</t>
  </si>
  <si>
    <t>IBVS 5643</t>
  </si>
  <si>
    <t>Yes!!</t>
  </si>
  <si>
    <t>WRONG period -- see page B'</t>
  </si>
  <si>
    <t>Nelson</t>
  </si>
  <si>
    <t>IBVS 5657</t>
  </si>
  <si>
    <t>IBVS 5676</t>
  </si>
  <si>
    <t>I</t>
  </si>
  <si>
    <t>IBVS 5672</t>
  </si>
  <si>
    <t># of data points:</t>
  </si>
  <si>
    <t>GX Aur / gsc 2927-0813</t>
  </si>
  <si>
    <t>IBVS 5731</t>
  </si>
  <si>
    <t>IBVS 5653</t>
  </si>
  <si>
    <t>EB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</si>
  <si>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</si>
  <si>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</si>
  <si>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</si>
  <si>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</si>
  <si>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</si>
  <si>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</si>
  <si>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5781</t>
  </si>
  <si>
    <t>RHN 2008</t>
  </si>
  <si>
    <t>IBVS 5795</t>
  </si>
  <si>
    <t>Start of linear fit &gt;&gt;&gt;&gt;&gt;&gt;&gt;&gt;&gt;&gt;&gt;&gt;&gt;&gt;&gt;&gt;&gt;&gt;&gt;&gt;&gt;</t>
  </si>
  <si>
    <t>IBVS 5875</t>
  </si>
  <si>
    <t>OEJV 0074</t>
  </si>
  <si>
    <t>IBVS 5918</t>
  </si>
  <si>
    <t>Add cycle</t>
  </si>
  <si>
    <t>Old Cycle</t>
  </si>
  <si>
    <t>OEJV 0160</t>
  </si>
  <si>
    <t>BAD?</t>
  </si>
  <si>
    <t>IBVS 6118</t>
  </si>
  <si>
    <t>IBVS 6152</t>
  </si>
  <si>
    <t>RHN 2017</t>
  </si>
  <si>
    <t>pg</t>
  </si>
  <si>
    <t>vis</t>
  </si>
  <si>
    <t>PE</t>
  </si>
  <si>
    <t>CCD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</si>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</sst>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8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NumberFormat="1" applyAlignment="1">
      <alignment horizontal="right"/>
    </xf>
    <xf numFmtId="0" fontId="0" fillId="0" borderId="0" xfId="0" applyNumberFormat="1" applyAlignment="1"/>
    <xf numFmtId="0" fontId="5" fillId="0" borderId="0" xfId="0" applyFont="1" applyAlignment="1">
      <alignment vertical="center"/>
    </xf>
    <xf numFmtId="0" fontId="11" fillId="0" borderId="0" xfId="0" applyFont="1" applyAlignment="1"/>
    <xf numFmtId="0" fontId="3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/>
    </xf>
    <xf numFmtId="0" fontId="15" fillId="0" borderId="0" xfId="0" applyFont="1" applyAlignment="1"/>
    <xf numFmtId="0" fontId="13" fillId="0" borderId="0" xfId="0" applyFont="1" applyAlignment="1"/>
    <xf numFmtId="22" fontId="12" fillId="0" borderId="0" xfId="0" applyNumberFormat="1" applyFont="1" applyAlignment="1"/>
    <xf numFmtId="0" fontId="12" fillId="0" borderId="0" xfId="0" applyFont="1" applyAlignment="1">
      <alignment horizontal="righ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14" fontId="16" fillId="0" borderId="0" xfId="0" applyNumberFormat="1" applyFont="1" applyAlignment="1"/>
    <xf numFmtId="0" fontId="16" fillId="0" borderId="0" xfId="0" applyFont="1" applyAlignment="1">
      <alignment wrapText="1"/>
    </xf>
    <xf numFmtId="0" fontId="16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22" fontId="1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14" fontId="16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GX Aur - O-C Diagr.</a:t>
            </a:r>
          </a:p>
        </c:rich>
      </c:tx>
      <c:layout>
        <c:manualLayout>
          <c:xMode val="edge"/>
          <c:yMode val="edge"/>
          <c:x val="0.3778501628664495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2182410423453"/>
          <c:y val="0.14678942920199375"/>
          <c:w val="0.81433224755700329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1'!$H$21:$H$984</c:f>
              <c:numCache>
                <c:formatCode>General</c:formatCode>
                <c:ptCount val="964"/>
                <c:pt idx="0">
                  <c:v>-0.13728579999951762</c:v>
                </c:pt>
                <c:pt idx="1">
                  <c:v>2.5917999999364838E-2</c:v>
                </c:pt>
                <c:pt idx="2">
                  <c:v>-1.3250800002424512E-2</c:v>
                </c:pt>
                <c:pt idx="3">
                  <c:v>-0.10131080000064685</c:v>
                </c:pt>
                <c:pt idx="4">
                  <c:v>-5.6211200004327111E-2</c:v>
                </c:pt>
                <c:pt idx="5">
                  <c:v>-6.2538000020140316E-3</c:v>
                </c:pt>
                <c:pt idx="6">
                  <c:v>-1.2355000002571614E-2</c:v>
                </c:pt>
                <c:pt idx="7">
                  <c:v>-6.538860000364366E-2</c:v>
                </c:pt>
                <c:pt idx="8">
                  <c:v>-0.11543119999987539</c:v>
                </c:pt>
                <c:pt idx="9">
                  <c:v>-8.8988200001040241E-2</c:v>
                </c:pt>
                <c:pt idx="10">
                  <c:v>-6.3236199999664677E-2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9F-4C3E-8192-77A624750D3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1'!$D$21:$D$984</c:f>
                <c:numCache>
                  <c:formatCode>General</c:formatCode>
                  <c:ptCount val="9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plus>
            <c:minus>
              <c:numRef>
                <c:f>'Active 1'!$D$21:$D$984</c:f>
                <c:numCache>
                  <c:formatCode>General</c:formatCode>
                  <c:ptCount val="9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1'!$I$21:$I$984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9F-4C3E-8192-77A624750D3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1'!$J$21:$J$984</c:f>
              <c:numCache>
                <c:formatCode>General</c:formatCode>
                <c:ptCount val="964"/>
                <c:pt idx="12">
                  <c:v>1.4404000001377426E-2</c:v>
                </c:pt>
                <c:pt idx="13">
                  <c:v>1.558320000913227E-2</c:v>
                </c:pt>
                <c:pt idx="14">
                  <c:v>1.4723599997523706E-2</c:v>
                </c:pt>
                <c:pt idx="15">
                  <c:v>2.6233000004140195E-2</c:v>
                </c:pt>
                <c:pt idx="16">
                  <c:v>2.8437799999665003E-2</c:v>
                </c:pt>
                <c:pt idx="17">
                  <c:v>3.1686800008174032E-2</c:v>
                </c:pt>
                <c:pt idx="18">
                  <c:v>4.6180000004824251E-2</c:v>
                </c:pt>
                <c:pt idx="20">
                  <c:v>0.11429399999906309</c:v>
                </c:pt>
                <c:pt idx="21">
                  <c:v>0.12188719999539899</c:v>
                </c:pt>
                <c:pt idx="22">
                  <c:v>0.13341999999829568</c:v>
                </c:pt>
                <c:pt idx="23">
                  <c:v>0.14228900000307476</c:v>
                </c:pt>
                <c:pt idx="25">
                  <c:v>0.15563120000297204</c:v>
                </c:pt>
                <c:pt idx="30">
                  <c:v>0.20692599999892991</c:v>
                </c:pt>
                <c:pt idx="33">
                  <c:v>0.25871720000577625</c:v>
                </c:pt>
                <c:pt idx="35">
                  <c:v>0.25745679999818094</c:v>
                </c:pt>
                <c:pt idx="36">
                  <c:v>0.27181420000852086</c:v>
                </c:pt>
                <c:pt idx="43">
                  <c:v>0.39806560000579339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9F-4C3E-8192-77A624750D3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plus>
            <c:min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1'!$K$21:$K$984</c:f>
              <c:numCache>
                <c:formatCode>General</c:formatCode>
                <c:ptCount val="964"/>
                <c:pt idx="19">
                  <c:v>8.9356091870637311E-2</c:v>
                </c:pt>
                <c:pt idx="24">
                  <c:v>0.14978120000159834</c:v>
                </c:pt>
                <c:pt idx="26">
                  <c:v>0.1814507999952184</c:v>
                </c:pt>
                <c:pt idx="27">
                  <c:v>0.1814507999952184</c:v>
                </c:pt>
                <c:pt idx="28">
                  <c:v>0.19240519999584649</c:v>
                </c:pt>
                <c:pt idx="29">
                  <c:v>0.19628240000020014</c:v>
                </c:pt>
                <c:pt idx="31">
                  <c:v>0.22895799999969313</c:v>
                </c:pt>
                <c:pt idx="32">
                  <c:v>0.2364503999997396</c:v>
                </c:pt>
                <c:pt idx="34">
                  <c:v>0.25894980000157375</c:v>
                </c:pt>
                <c:pt idx="37">
                  <c:v>0.30612540000583977</c:v>
                </c:pt>
                <c:pt idx="38">
                  <c:v>0.30786540000553941</c:v>
                </c:pt>
                <c:pt idx="39">
                  <c:v>0.30845540000882465</c:v>
                </c:pt>
                <c:pt idx="40">
                  <c:v>0.32671640000626212</c:v>
                </c:pt>
                <c:pt idx="41">
                  <c:v>0.32641960000182735</c:v>
                </c:pt>
                <c:pt idx="42">
                  <c:v>0.32861959999718238</c:v>
                </c:pt>
                <c:pt idx="44">
                  <c:v>0.45134479999978794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9F-4C3E-8192-77A624750D3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plus>
            <c:min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9F-4C3E-8192-77A624750D3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plus>
            <c:min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9F-4C3E-8192-77A624750D3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plus>
            <c:min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1'!$N$21:$N$984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9F-4C3E-8192-77A624750D3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1'!$O$21:$O$984</c:f>
              <c:numCache>
                <c:formatCode>General</c:formatCode>
                <c:ptCount val="964"/>
                <c:pt idx="25">
                  <c:v>0.16855034649124989</c:v>
                </c:pt>
                <c:pt idx="26">
                  <c:v>0.18935341992268739</c:v>
                </c:pt>
                <c:pt idx="27">
                  <c:v>0.18935341992268739</c:v>
                </c:pt>
                <c:pt idx="28">
                  <c:v>0.20030581683830406</c:v>
                </c:pt>
                <c:pt idx="29">
                  <c:v>0.20173157264980435</c:v>
                </c:pt>
                <c:pt idx="30">
                  <c:v>0.20568480467260097</c:v>
                </c:pt>
                <c:pt idx="31">
                  <c:v>0.22642307102169745</c:v>
                </c:pt>
                <c:pt idx="32">
                  <c:v>0.22959861805640291</c:v>
                </c:pt>
                <c:pt idx="33">
                  <c:v>0.24858709318229444</c:v>
                </c:pt>
                <c:pt idx="34">
                  <c:v>0.24946198879389692</c:v>
                </c:pt>
                <c:pt idx="35">
                  <c:v>0.24994804191145392</c:v>
                </c:pt>
                <c:pt idx="36">
                  <c:v>0.26689509394360633</c:v>
                </c:pt>
                <c:pt idx="37">
                  <c:v>0.31303773657034606</c:v>
                </c:pt>
                <c:pt idx="38">
                  <c:v>0.31303773657034606</c:v>
                </c:pt>
                <c:pt idx="39">
                  <c:v>0.31303773657034606</c:v>
                </c:pt>
                <c:pt idx="40">
                  <c:v>0.33231784356677174</c:v>
                </c:pt>
                <c:pt idx="41">
                  <c:v>0.33277149314315824</c:v>
                </c:pt>
                <c:pt idx="42">
                  <c:v>0.33277149314315824</c:v>
                </c:pt>
                <c:pt idx="43">
                  <c:v>0.38526522983930911</c:v>
                </c:pt>
                <c:pt idx="44">
                  <c:v>0.45279420963855466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9F-4C3E-8192-77A624750D38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1'!$U$21:$U$984</c:f>
              <c:numCache>
                <c:formatCode>General</c:formatCode>
                <c:ptCount val="964"/>
                <c:pt idx="19">
                  <c:v>0.20373400000244146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49F-4C3E-8192-77A624750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705304"/>
        <c:axId val="1"/>
      </c:scatterChart>
      <c:valAx>
        <c:axId val="778705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91530944625408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88599348534204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705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798045602605862"/>
          <c:y val="0.9204921861831491"/>
          <c:w val="0.7638436482084690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GX Aur - O-C Diagr.</a:t>
            </a:r>
          </a:p>
        </c:rich>
      </c:tx>
      <c:layout>
        <c:manualLayout>
          <c:xMode val="edge"/>
          <c:yMode val="edge"/>
          <c:x val="0.3788624714593602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70752621240825"/>
          <c:y val="0.14634168126798494"/>
          <c:w val="0.81788747759063385"/>
          <c:h val="0.6615863507323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1'!$H$21:$H$984</c:f>
              <c:numCache>
                <c:formatCode>General</c:formatCode>
                <c:ptCount val="964"/>
                <c:pt idx="0">
                  <c:v>-0.13728579999951762</c:v>
                </c:pt>
                <c:pt idx="1">
                  <c:v>2.5917999999364838E-2</c:v>
                </c:pt>
                <c:pt idx="2">
                  <c:v>-1.3250800002424512E-2</c:v>
                </c:pt>
                <c:pt idx="3">
                  <c:v>-0.10131080000064685</c:v>
                </c:pt>
                <c:pt idx="4">
                  <c:v>-5.6211200004327111E-2</c:v>
                </c:pt>
                <c:pt idx="5">
                  <c:v>-6.2538000020140316E-3</c:v>
                </c:pt>
                <c:pt idx="6">
                  <c:v>-1.2355000002571614E-2</c:v>
                </c:pt>
                <c:pt idx="7">
                  <c:v>-6.538860000364366E-2</c:v>
                </c:pt>
                <c:pt idx="8">
                  <c:v>-0.11543119999987539</c:v>
                </c:pt>
                <c:pt idx="9">
                  <c:v>-8.8988200001040241E-2</c:v>
                </c:pt>
                <c:pt idx="10">
                  <c:v>-6.3236199999664677E-2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3F-4956-8B15-BAEEB4469C1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1'!$D$21:$D$984</c:f>
                <c:numCache>
                  <c:formatCode>General</c:formatCode>
                  <c:ptCount val="9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plus>
            <c:minus>
              <c:numRef>
                <c:f>'Active 1'!$D$21:$D$984</c:f>
                <c:numCache>
                  <c:formatCode>General</c:formatCode>
                  <c:ptCount val="9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1'!$I$21:$I$984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3F-4956-8B15-BAEEB4469C1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1'!$J$21:$J$984</c:f>
              <c:numCache>
                <c:formatCode>General</c:formatCode>
                <c:ptCount val="964"/>
                <c:pt idx="12">
                  <c:v>1.4404000001377426E-2</c:v>
                </c:pt>
                <c:pt idx="13">
                  <c:v>1.558320000913227E-2</c:v>
                </c:pt>
                <c:pt idx="14">
                  <c:v>1.4723599997523706E-2</c:v>
                </c:pt>
                <c:pt idx="15">
                  <c:v>2.6233000004140195E-2</c:v>
                </c:pt>
                <c:pt idx="16">
                  <c:v>2.8437799999665003E-2</c:v>
                </c:pt>
                <c:pt idx="17">
                  <c:v>3.1686800008174032E-2</c:v>
                </c:pt>
                <c:pt idx="18">
                  <c:v>4.6180000004824251E-2</c:v>
                </c:pt>
                <c:pt idx="20">
                  <c:v>0.11429399999906309</c:v>
                </c:pt>
                <c:pt idx="21">
                  <c:v>0.12188719999539899</c:v>
                </c:pt>
                <c:pt idx="22">
                  <c:v>0.13341999999829568</c:v>
                </c:pt>
                <c:pt idx="23">
                  <c:v>0.14228900000307476</c:v>
                </c:pt>
                <c:pt idx="25">
                  <c:v>0.15563120000297204</c:v>
                </c:pt>
                <c:pt idx="30">
                  <c:v>0.20692599999892991</c:v>
                </c:pt>
                <c:pt idx="33">
                  <c:v>0.25871720000577625</c:v>
                </c:pt>
                <c:pt idx="35">
                  <c:v>0.25745679999818094</c:v>
                </c:pt>
                <c:pt idx="36">
                  <c:v>0.27181420000852086</c:v>
                </c:pt>
                <c:pt idx="43">
                  <c:v>0.39806560000579339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3F-4956-8B15-BAEEB4469C1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plus>
            <c:min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1'!$K$21:$K$984</c:f>
              <c:numCache>
                <c:formatCode>General</c:formatCode>
                <c:ptCount val="964"/>
                <c:pt idx="19">
                  <c:v>8.9356091870637311E-2</c:v>
                </c:pt>
                <c:pt idx="24">
                  <c:v>0.14978120000159834</c:v>
                </c:pt>
                <c:pt idx="26">
                  <c:v>0.1814507999952184</c:v>
                </c:pt>
                <c:pt idx="27">
                  <c:v>0.1814507999952184</c:v>
                </c:pt>
                <c:pt idx="28">
                  <c:v>0.19240519999584649</c:v>
                </c:pt>
                <c:pt idx="29">
                  <c:v>0.19628240000020014</c:v>
                </c:pt>
                <c:pt idx="31">
                  <c:v>0.22895799999969313</c:v>
                </c:pt>
                <c:pt idx="32">
                  <c:v>0.2364503999997396</c:v>
                </c:pt>
                <c:pt idx="34">
                  <c:v>0.25894980000157375</c:v>
                </c:pt>
                <c:pt idx="37">
                  <c:v>0.30612540000583977</c:v>
                </c:pt>
                <c:pt idx="38">
                  <c:v>0.30786540000553941</c:v>
                </c:pt>
                <c:pt idx="39">
                  <c:v>0.30845540000882465</c:v>
                </c:pt>
                <c:pt idx="40">
                  <c:v>0.32671640000626212</c:v>
                </c:pt>
                <c:pt idx="41">
                  <c:v>0.32641960000182735</c:v>
                </c:pt>
                <c:pt idx="42">
                  <c:v>0.32861959999718238</c:v>
                </c:pt>
                <c:pt idx="44">
                  <c:v>0.45134479999978794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3F-4956-8B15-BAEEB4469C1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plus>
            <c:min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3F-4956-8B15-BAEEB4469C1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plus>
            <c:min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3F-4956-8B15-BAEEB4469C1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plus>
            <c:min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1'!$N$21:$N$984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3F-4956-8B15-BAEEB4469C1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1'!$O$21:$O$984</c:f>
              <c:numCache>
                <c:formatCode>General</c:formatCode>
                <c:ptCount val="964"/>
                <c:pt idx="25">
                  <c:v>0.16855034649124989</c:v>
                </c:pt>
                <c:pt idx="26">
                  <c:v>0.18935341992268739</c:v>
                </c:pt>
                <c:pt idx="27">
                  <c:v>0.18935341992268739</c:v>
                </c:pt>
                <c:pt idx="28">
                  <c:v>0.20030581683830406</c:v>
                </c:pt>
                <c:pt idx="29">
                  <c:v>0.20173157264980435</c:v>
                </c:pt>
                <c:pt idx="30">
                  <c:v>0.20568480467260097</c:v>
                </c:pt>
                <c:pt idx="31">
                  <c:v>0.22642307102169745</c:v>
                </c:pt>
                <c:pt idx="32">
                  <c:v>0.22959861805640291</c:v>
                </c:pt>
                <c:pt idx="33">
                  <c:v>0.24858709318229444</c:v>
                </c:pt>
                <c:pt idx="34">
                  <c:v>0.24946198879389692</c:v>
                </c:pt>
                <c:pt idx="35">
                  <c:v>0.24994804191145392</c:v>
                </c:pt>
                <c:pt idx="36">
                  <c:v>0.26689509394360633</c:v>
                </c:pt>
                <c:pt idx="37">
                  <c:v>0.31303773657034606</c:v>
                </c:pt>
                <c:pt idx="38">
                  <c:v>0.31303773657034606</c:v>
                </c:pt>
                <c:pt idx="39">
                  <c:v>0.31303773657034606</c:v>
                </c:pt>
                <c:pt idx="40">
                  <c:v>0.33231784356677174</c:v>
                </c:pt>
                <c:pt idx="41">
                  <c:v>0.33277149314315824</c:v>
                </c:pt>
                <c:pt idx="42">
                  <c:v>0.33277149314315824</c:v>
                </c:pt>
                <c:pt idx="43">
                  <c:v>0.38526522983930911</c:v>
                </c:pt>
                <c:pt idx="44">
                  <c:v>0.45279420963855466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3F-4956-8B15-BAEEB4469C1F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1'!$U$21:$U$984</c:f>
              <c:numCache>
                <c:formatCode>General</c:formatCode>
                <c:ptCount val="964"/>
                <c:pt idx="19">
                  <c:v>0.20373400000244146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E3F-4956-8B15-BAEEB4469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708184"/>
        <c:axId val="1"/>
      </c:scatterChart>
      <c:valAx>
        <c:axId val="778708184"/>
        <c:scaling>
          <c:orientation val="minMax"/>
          <c:min val="1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0004054371255"/>
              <c:y val="0.86890371935215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06504065040651E-2"/>
              <c:y val="0.3841469816272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708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34976420630348"/>
          <c:y val="0.92073298764483702"/>
          <c:w val="0.762602820988839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GX Aur - O-C Diagr.</a:t>
            </a:r>
          </a:p>
        </c:rich>
      </c:tx>
      <c:layout>
        <c:manualLayout>
          <c:xMode val="edge"/>
          <c:yMode val="edge"/>
          <c:x val="0.37824709411323582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4036654414709"/>
          <c:y val="0.1458966565349544"/>
          <c:w val="0.81493571090556427"/>
          <c:h val="0.662613981762917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1'!$H$21:$H$984</c:f>
              <c:numCache>
                <c:formatCode>General</c:formatCode>
                <c:ptCount val="964"/>
                <c:pt idx="0">
                  <c:v>-0.13728579999951762</c:v>
                </c:pt>
                <c:pt idx="1">
                  <c:v>2.5917999999364838E-2</c:v>
                </c:pt>
                <c:pt idx="2">
                  <c:v>-1.3250800002424512E-2</c:v>
                </c:pt>
                <c:pt idx="3">
                  <c:v>-0.10131080000064685</c:v>
                </c:pt>
                <c:pt idx="4">
                  <c:v>-5.6211200004327111E-2</c:v>
                </c:pt>
                <c:pt idx="5">
                  <c:v>-6.2538000020140316E-3</c:v>
                </c:pt>
                <c:pt idx="6">
                  <c:v>-1.2355000002571614E-2</c:v>
                </c:pt>
                <c:pt idx="7">
                  <c:v>-6.538860000364366E-2</c:v>
                </c:pt>
                <c:pt idx="8">
                  <c:v>-0.11543119999987539</c:v>
                </c:pt>
                <c:pt idx="9">
                  <c:v>-8.8988200001040241E-2</c:v>
                </c:pt>
                <c:pt idx="10">
                  <c:v>-6.3236199999664677E-2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63-48EE-9E87-090537136F98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1'!$D$21:$D$984</c:f>
                <c:numCache>
                  <c:formatCode>General</c:formatCode>
                  <c:ptCount val="9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plus>
            <c:minus>
              <c:numRef>
                <c:f>'Active 1'!$D$21:$D$984</c:f>
                <c:numCache>
                  <c:formatCode>General</c:formatCode>
                  <c:ptCount val="9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1'!$I$21:$I$984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63-48EE-9E87-090537136F9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1'!$J$21:$J$984</c:f>
              <c:numCache>
                <c:formatCode>General</c:formatCode>
                <c:ptCount val="964"/>
                <c:pt idx="12">
                  <c:v>1.4404000001377426E-2</c:v>
                </c:pt>
                <c:pt idx="13">
                  <c:v>1.558320000913227E-2</c:v>
                </c:pt>
                <c:pt idx="14">
                  <c:v>1.4723599997523706E-2</c:v>
                </c:pt>
                <c:pt idx="15">
                  <c:v>2.6233000004140195E-2</c:v>
                </c:pt>
                <c:pt idx="16">
                  <c:v>2.8437799999665003E-2</c:v>
                </c:pt>
                <c:pt idx="17">
                  <c:v>3.1686800008174032E-2</c:v>
                </c:pt>
                <c:pt idx="18">
                  <c:v>4.6180000004824251E-2</c:v>
                </c:pt>
                <c:pt idx="20">
                  <c:v>0.11429399999906309</c:v>
                </c:pt>
                <c:pt idx="21">
                  <c:v>0.12188719999539899</c:v>
                </c:pt>
                <c:pt idx="22">
                  <c:v>0.13341999999829568</c:v>
                </c:pt>
                <c:pt idx="23">
                  <c:v>0.14228900000307476</c:v>
                </c:pt>
                <c:pt idx="25">
                  <c:v>0.15563120000297204</c:v>
                </c:pt>
                <c:pt idx="30">
                  <c:v>0.20692599999892991</c:v>
                </c:pt>
                <c:pt idx="33">
                  <c:v>0.25871720000577625</c:v>
                </c:pt>
                <c:pt idx="35">
                  <c:v>0.25745679999818094</c:v>
                </c:pt>
                <c:pt idx="36">
                  <c:v>0.27181420000852086</c:v>
                </c:pt>
                <c:pt idx="43">
                  <c:v>0.39806560000579339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63-48EE-9E87-090537136F9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plus>
            <c:min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1'!$K$21:$K$984</c:f>
              <c:numCache>
                <c:formatCode>General</c:formatCode>
                <c:ptCount val="964"/>
                <c:pt idx="19">
                  <c:v>8.9356091870637311E-2</c:v>
                </c:pt>
                <c:pt idx="24">
                  <c:v>0.14978120000159834</c:v>
                </c:pt>
                <c:pt idx="26">
                  <c:v>0.1814507999952184</c:v>
                </c:pt>
                <c:pt idx="27">
                  <c:v>0.1814507999952184</c:v>
                </c:pt>
                <c:pt idx="28">
                  <c:v>0.19240519999584649</c:v>
                </c:pt>
                <c:pt idx="29">
                  <c:v>0.19628240000020014</c:v>
                </c:pt>
                <c:pt idx="31">
                  <c:v>0.22895799999969313</c:v>
                </c:pt>
                <c:pt idx="32">
                  <c:v>0.2364503999997396</c:v>
                </c:pt>
                <c:pt idx="34">
                  <c:v>0.25894980000157375</c:v>
                </c:pt>
                <c:pt idx="37">
                  <c:v>0.30612540000583977</c:v>
                </c:pt>
                <c:pt idx="38">
                  <c:v>0.30786540000553941</c:v>
                </c:pt>
                <c:pt idx="39">
                  <c:v>0.30845540000882465</c:v>
                </c:pt>
                <c:pt idx="40">
                  <c:v>0.32671640000626212</c:v>
                </c:pt>
                <c:pt idx="41">
                  <c:v>0.32641960000182735</c:v>
                </c:pt>
                <c:pt idx="42">
                  <c:v>0.32861959999718238</c:v>
                </c:pt>
                <c:pt idx="44">
                  <c:v>0.45134479999978794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63-48EE-9E87-090537136F9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plus>
            <c:min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63-48EE-9E87-090537136F9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plus>
            <c:min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63-48EE-9E87-090537136F9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plus>
            <c:minus>
              <c:numRef>
                <c:f>'Active 1'!$D$21:$D$84</c:f>
                <c:numCache>
                  <c:formatCode>General</c:formatCode>
                  <c:ptCount val="64"/>
                  <c:pt idx="11">
                    <c:v>0</c:v>
                  </c:pt>
                  <c:pt idx="18">
                    <c:v>8.9999999999999998E-4</c:v>
                  </c:pt>
                  <c:pt idx="19">
                    <c:v>2.8E-3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5.0000000000000001E-3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8.0000000000000002E-3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5.0000000000000001E-4</c:v>
                  </c:pt>
                  <c:pt idx="4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1'!$N$21:$N$984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63-48EE-9E87-090537136F9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1'!$O$21:$O$984</c:f>
              <c:numCache>
                <c:formatCode>General</c:formatCode>
                <c:ptCount val="964"/>
                <c:pt idx="25">
                  <c:v>0.16855034649124989</c:v>
                </c:pt>
                <c:pt idx="26">
                  <c:v>0.18935341992268739</c:v>
                </c:pt>
                <c:pt idx="27">
                  <c:v>0.18935341992268739</c:v>
                </c:pt>
                <c:pt idx="28">
                  <c:v>0.20030581683830406</c:v>
                </c:pt>
                <c:pt idx="29">
                  <c:v>0.20173157264980435</c:v>
                </c:pt>
                <c:pt idx="30">
                  <c:v>0.20568480467260097</c:v>
                </c:pt>
                <c:pt idx="31">
                  <c:v>0.22642307102169745</c:v>
                </c:pt>
                <c:pt idx="32">
                  <c:v>0.22959861805640291</c:v>
                </c:pt>
                <c:pt idx="33">
                  <c:v>0.24858709318229444</c:v>
                </c:pt>
                <c:pt idx="34">
                  <c:v>0.24946198879389692</c:v>
                </c:pt>
                <c:pt idx="35">
                  <c:v>0.24994804191145392</c:v>
                </c:pt>
                <c:pt idx="36">
                  <c:v>0.26689509394360633</c:v>
                </c:pt>
                <c:pt idx="37">
                  <c:v>0.31303773657034606</c:v>
                </c:pt>
                <c:pt idx="38">
                  <c:v>0.31303773657034606</c:v>
                </c:pt>
                <c:pt idx="39">
                  <c:v>0.31303773657034606</c:v>
                </c:pt>
                <c:pt idx="40">
                  <c:v>0.33231784356677174</c:v>
                </c:pt>
                <c:pt idx="41">
                  <c:v>0.33277149314315824</c:v>
                </c:pt>
                <c:pt idx="42">
                  <c:v>0.33277149314315824</c:v>
                </c:pt>
                <c:pt idx="43">
                  <c:v>0.38526522983930911</c:v>
                </c:pt>
                <c:pt idx="44">
                  <c:v>0.45279420963855466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63-48EE-9E87-090537136F98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1'!$F$21:$F$984</c:f>
              <c:numCache>
                <c:formatCode>General</c:formatCode>
                <c:ptCount val="964"/>
                <c:pt idx="0">
                  <c:v>-12670.5</c:v>
                </c:pt>
                <c:pt idx="1">
                  <c:v>-11445</c:v>
                </c:pt>
                <c:pt idx="2">
                  <c:v>-11383</c:v>
                </c:pt>
                <c:pt idx="3">
                  <c:v>-10733</c:v>
                </c:pt>
                <c:pt idx="4">
                  <c:v>-10112</c:v>
                </c:pt>
                <c:pt idx="5">
                  <c:v>-9850.5</c:v>
                </c:pt>
                <c:pt idx="6">
                  <c:v>-9487.5</c:v>
                </c:pt>
                <c:pt idx="7">
                  <c:v>-8823.5</c:v>
                </c:pt>
                <c:pt idx="8">
                  <c:v>-8562</c:v>
                </c:pt>
                <c:pt idx="9">
                  <c:v>-694.5</c:v>
                </c:pt>
                <c:pt idx="10">
                  <c:v>-674.5</c:v>
                </c:pt>
                <c:pt idx="11">
                  <c:v>0</c:v>
                </c:pt>
                <c:pt idx="12">
                  <c:v>17540</c:v>
                </c:pt>
                <c:pt idx="13">
                  <c:v>17582</c:v>
                </c:pt>
                <c:pt idx="14">
                  <c:v>17611</c:v>
                </c:pt>
                <c:pt idx="15">
                  <c:v>17892.5</c:v>
                </c:pt>
                <c:pt idx="16">
                  <c:v>17940.5</c:v>
                </c:pt>
                <c:pt idx="17">
                  <c:v>17993</c:v>
                </c:pt>
                <c:pt idx="18">
                  <c:v>18300</c:v>
                </c:pt>
                <c:pt idx="19">
                  <c:v>19340</c:v>
                </c:pt>
                <c:pt idx="20">
                  <c:v>19565</c:v>
                </c:pt>
                <c:pt idx="21">
                  <c:v>19872</c:v>
                </c:pt>
                <c:pt idx="22">
                  <c:v>20200</c:v>
                </c:pt>
                <c:pt idx="23">
                  <c:v>20202.5</c:v>
                </c:pt>
                <c:pt idx="24">
                  <c:v>20437</c:v>
                </c:pt>
                <c:pt idx="25">
                  <c:v>20562</c:v>
                </c:pt>
                <c:pt idx="26">
                  <c:v>20883</c:v>
                </c:pt>
                <c:pt idx="27">
                  <c:v>20883</c:v>
                </c:pt>
                <c:pt idx="28">
                  <c:v>21052</c:v>
                </c:pt>
                <c:pt idx="29">
                  <c:v>21074</c:v>
                </c:pt>
                <c:pt idx="30">
                  <c:v>21135</c:v>
                </c:pt>
                <c:pt idx="31">
                  <c:v>21455</c:v>
                </c:pt>
                <c:pt idx="32">
                  <c:v>21504</c:v>
                </c:pt>
                <c:pt idx="33">
                  <c:v>21797</c:v>
                </c:pt>
                <c:pt idx="34">
                  <c:v>21810.5</c:v>
                </c:pt>
                <c:pt idx="35">
                  <c:v>21818</c:v>
                </c:pt>
                <c:pt idx="36">
                  <c:v>22079.5</c:v>
                </c:pt>
                <c:pt idx="37">
                  <c:v>22791.5</c:v>
                </c:pt>
                <c:pt idx="38">
                  <c:v>22791.5</c:v>
                </c:pt>
                <c:pt idx="39">
                  <c:v>22791.5</c:v>
                </c:pt>
                <c:pt idx="40">
                  <c:v>23089</c:v>
                </c:pt>
                <c:pt idx="41">
                  <c:v>23096</c:v>
                </c:pt>
                <c:pt idx="42">
                  <c:v>23096</c:v>
                </c:pt>
                <c:pt idx="43">
                  <c:v>23906</c:v>
                </c:pt>
                <c:pt idx="44">
                  <c:v>24948</c:v>
                </c:pt>
              </c:numCache>
            </c:numRef>
          </c:xVal>
          <c:yVal>
            <c:numRef>
              <c:f>'Active 1'!$U$21:$U$984</c:f>
              <c:numCache>
                <c:formatCode>General</c:formatCode>
                <c:ptCount val="964"/>
                <c:pt idx="19">
                  <c:v>0.20373400000244146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63-48EE-9E87-090537136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3452016"/>
        <c:axId val="1"/>
      </c:scatterChart>
      <c:valAx>
        <c:axId val="773452016"/>
        <c:scaling>
          <c:orientation val="minMax"/>
          <c:min val="20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0423697037866"/>
              <c:y val="0.8693009118541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324675324675328E-2"/>
              <c:y val="0.3860182370820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3452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33783277090363"/>
          <c:y val="0.92097264437689974"/>
          <c:w val="0.76136431809660154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GX Aur - O-C Diagr.</a:t>
            </a:r>
          </a:p>
        </c:rich>
      </c:tx>
      <c:layout>
        <c:manualLayout>
          <c:xMode val="edge"/>
          <c:yMode val="edge"/>
          <c:x val="0.3778501628664495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2182410423453"/>
          <c:y val="0.15"/>
          <c:w val="0.81433224755700329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A!$F$21:$F$985</c:f>
              <c:numCache>
                <c:formatCode>General</c:formatCode>
                <c:ptCount val="965"/>
                <c:pt idx="0">
                  <c:v>-12623.5</c:v>
                </c:pt>
                <c:pt idx="1">
                  <c:v>-11402</c:v>
                </c:pt>
                <c:pt idx="2">
                  <c:v>-11340.5</c:v>
                </c:pt>
                <c:pt idx="3">
                  <c:v>-10693</c:v>
                </c:pt>
                <c:pt idx="4">
                  <c:v>-10074.5</c:v>
                </c:pt>
                <c:pt idx="5">
                  <c:v>-9813.5</c:v>
                </c:pt>
                <c:pt idx="6">
                  <c:v>-9452</c:v>
                </c:pt>
                <c:pt idx="7">
                  <c:v>-8790.5</c:v>
                </c:pt>
                <c:pt idx="8">
                  <c:v>-8530</c:v>
                </c:pt>
                <c:pt idx="9">
                  <c:v>-692</c:v>
                </c:pt>
                <c:pt idx="10">
                  <c:v>-672</c:v>
                </c:pt>
                <c:pt idx="11">
                  <c:v>0</c:v>
                </c:pt>
                <c:pt idx="12">
                  <c:v>17474.5</c:v>
                </c:pt>
                <c:pt idx="13">
                  <c:v>17516.5</c:v>
                </c:pt>
                <c:pt idx="14">
                  <c:v>17545</c:v>
                </c:pt>
                <c:pt idx="15">
                  <c:v>17825.5</c:v>
                </c:pt>
                <c:pt idx="16">
                  <c:v>17873.5</c:v>
                </c:pt>
                <c:pt idx="17">
                  <c:v>17926</c:v>
                </c:pt>
                <c:pt idx="18">
                  <c:v>18231.5</c:v>
                </c:pt>
                <c:pt idx="19">
                  <c:v>19492</c:v>
                </c:pt>
                <c:pt idx="20">
                  <c:v>19798</c:v>
                </c:pt>
                <c:pt idx="21">
                  <c:v>20124.5</c:v>
                </c:pt>
                <c:pt idx="22">
                  <c:v>20127</c:v>
                </c:pt>
              </c:numCache>
            </c:numRef>
          </c:xVal>
          <c:yVal>
            <c:numRef>
              <c:f>A!$H$21:$H$985</c:f>
              <c:numCache>
                <c:formatCode>General</c:formatCode>
                <c:ptCount val="965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29-4029-A20C-A0AA3B2611F6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A!$D$21:$D$985</c:f>
                <c:numCache>
                  <c:formatCode>General</c:formatCode>
                  <c:ptCount val="9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A!$D$21:$D$985</c:f>
                <c:numCache>
                  <c:formatCode>General</c:formatCode>
                  <c:ptCount val="9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-12623.5</c:v>
                </c:pt>
                <c:pt idx="1">
                  <c:v>-11402</c:v>
                </c:pt>
                <c:pt idx="2">
                  <c:v>-11340.5</c:v>
                </c:pt>
                <c:pt idx="3">
                  <c:v>-10693</c:v>
                </c:pt>
                <c:pt idx="4">
                  <c:v>-10074.5</c:v>
                </c:pt>
                <c:pt idx="5">
                  <c:v>-9813.5</c:v>
                </c:pt>
                <c:pt idx="6">
                  <c:v>-9452</c:v>
                </c:pt>
                <c:pt idx="7">
                  <c:v>-8790.5</c:v>
                </c:pt>
                <c:pt idx="8">
                  <c:v>-8530</c:v>
                </c:pt>
                <c:pt idx="9">
                  <c:v>-692</c:v>
                </c:pt>
                <c:pt idx="10">
                  <c:v>-672</c:v>
                </c:pt>
                <c:pt idx="11">
                  <c:v>0</c:v>
                </c:pt>
                <c:pt idx="12">
                  <c:v>17474.5</c:v>
                </c:pt>
                <c:pt idx="13">
                  <c:v>17516.5</c:v>
                </c:pt>
                <c:pt idx="14">
                  <c:v>17545</c:v>
                </c:pt>
                <c:pt idx="15">
                  <c:v>17825.5</c:v>
                </c:pt>
                <c:pt idx="16">
                  <c:v>17873.5</c:v>
                </c:pt>
                <c:pt idx="17">
                  <c:v>17926</c:v>
                </c:pt>
                <c:pt idx="18">
                  <c:v>18231.5</c:v>
                </c:pt>
                <c:pt idx="19">
                  <c:v>19492</c:v>
                </c:pt>
                <c:pt idx="20">
                  <c:v>19798</c:v>
                </c:pt>
                <c:pt idx="21">
                  <c:v>20124.5</c:v>
                </c:pt>
                <c:pt idx="22">
                  <c:v>20127</c:v>
                </c:pt>
              </c:numCache>
            </c:numRef>
          </c:xVal>
          <c:yVal>
            <c:numRef>
              <c:f>A!$I$21:$I$985</c:f>
              <c:numCache>
                <c:formatCode>General</c:formatCode>
                <c:ptCount val="965"/>
                <c:pt idx="18">
                  <c:v>0.18685000000550644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29-4029-A20C-A0AA3B2611F6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A!$D$21:$D$41</c:f>
                <c:numCache>
                  <c:formatCode>General</c:formatCode>
                  <c:ptCount val="21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</c:numCache>
              </c:numRef>
            </c:plus>
            <c:minus>
              <c:numRef>
                <c:f>A!$D$21:$D$41</c:f>
                <c:numCache>
                  <c:formatCode>General</c:formatCode>
                  <c:ptCount val="21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-12623.5</c:v>
                </c:pt>
                <c:pt idx="1">
                  <c:v>-11402</c:v>
                </c:pt>
                <c:pt idx="2">
                  <c:v>-11340.5</c:v>
                </c:pt>
                <c:pt idx="3">
                  <c:v>-10693</c:v>
                </c:pt>
                <c:pt idx="4">
                  <c:v>-10074.5</c:v>
                </c:pt>
                <c:pt idx="5">
                  <c:v>-9813.5</c:v>
                </c:pt>
                <c:pt idx="6">
                  <c:v>-9452</c:v>
                </c:pt>
                <c:pt idx="7">
                  <c:v>-8790.5</c:v>
                </c:pt>
                <c:pt idx="8">
                  <c:v>-8530</c:v>
                </c:pt>
                <c:pt idx="9">
                  <c:v>-692</c:v>
                </c:pt>
                <c:pt idx="10">
                  <c:v>-672</c:v>
                </c:pt>
                <c:pt idx="11">
                  <c:v>0</c:v>
                </c:pt>
                <c:pt idx="12">
                  <c:v>17474.5</c:v>
                </c:pt>
                <c:pt idx="13">
                  <c:v>17516.5</c:v>
                </c:pt>
                <c:pt idx="14">
                  <c:v>17545</c:v>
                </c:pt>
                <c:pt idx="15">
                  <c:v>17825.5</c:v>
                </c:pt>
                <c:pt idx="16">
                  <c:v>17873.5</c:v>
                </c:pt>
                <c:pt idx="17">
                  <c:v>17926</c:v>
                </c:pt>
                <c:pt idx="18">
                  <c:v>18231.5</c:v>
                </c:pt>
                <c:pt idx="19">
                  <c:v>19492</c:v>
                </c:pt>
                <c:pt idx="20">
                  <c:v>19798</c:v>
                </c:pt>
                <c:pt idx="21">
                  <c:v>20124.5</c:v>
                </c:pt>
                <c:pt idx="22">
                  <c:v>20127</c:v>
                </c:pt>
              </c:numCache>
            </c:numRef>
          </c:xVal>
          <c:yVal>
            <c:numRef>
              <c:f>A!$J$21:$J$985</c:f>
              <c:numCache>
                <c:formatCode>General</c:formatCode>
                <c:ptCount val="965"/>
                <c:pt idx="12">
                  <c:v>-2.8850000002421439E-2</c:v>
                </c:pt>
                <c:pt idx="13">
                  <c:v>-0.20774999999412103</c:v>
                </c:pt>
                <c:pt idx="14">
                  <c:v>0.2407999999995809</c:v>
                </c:pt>
                <c:pt idx="15">
                  <c:v>0.19285000000672881</c:v>
                </c:pt>
                <c:pt idx="16">
                  <c:v>-1.0750000001280569E-2</c:v>
                </c:pt>
                <c:pt idx="17">
                  <c:v>-0.23259999999572756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29-4029-A20C-A0AA3B2611F6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JAAVSO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A!$D$21:$D$85</c:f>
                <c:numCache>
                  <c:formatCode>General</c:formatCode>
                  <c:ptCount val="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A!$D$21:$D$85</c:f>
                <c:numCache>
                  <c:formatCode>General</c:formatCode>
                  <c:ptCount val="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-12623.5</c:v>
                </c:pt>
                <c:pt idx="1">
                  <c:v>-11402</c:v>
                </c:pt>
                <c:pt idx="2">
                  <c:v>-11340.5</c:v>
                </c:pt>
                <c:pt idx="3">
                  <c:v>-10693</c:v>
                </c:pt>
                <c:pt idx="4">
                  <c:v>-10074.5</c:v>
                </c:pt>
                <c:pt idx="5">
                  <c:v>-9813.5</c:v>
                </c:pt>
                <c:pt idx="6">
                  <c:v>-9452</c:v>
                </c:pt>
                <c:pt idx="7">
                  <c:v>-8790.5</c:v>
                </c:pt>
                <c:pt idx="8">
                  <c:v>-8530</c:v>
                </c:pt>
                <c:pt idx="9">
                  <c:v>-692</c:v>
                </c:pt>
                <c:pt idx="10">
                  <c:v>-672</c:v>
                </c:pt>
                <c:pt idx="11">
                  <c:v>0</c:v>
                </c:pt>
                <c:pt idx="12">
                  <c:v>17474.5</c:v>
                </c:pt>
                <c:pt idx="13">
                  <c:v>17516.5</c:v>
                </c:pt>
                <c:pt idx="14">
                  <c:v>17545</c:v>
                </c:pt>
                <c:pt idx="15">
                  <c:v>17825.5</c:v>
                </c:pt>
                <c:pt idx="16">
                  <c:v>17873.5</c:v>
                </c:pt>
                <c:pt idx="17">
                  <c:v>17926</c:v>
                </c:pt>
                <c:pt idx="18">
                  <c:v>18231.5</c:v>
                </c:pt>
                <c:pt idx="19">
                  <c:v>19492</c:v>
                </c:pt>
                <c:pt idx="20">
                  <c:v>19798</c:v>
                </c:pt>
                <c:pt idx="21">
                  <c:v>20124.5</c:v>
                </c:pt>
                <c:pt idx="22">
                  <c:v>20127</c:v>
                </c:pt>
              </c:numCache>
            </c:numRef>
          </c:xVal>
          <c:yVal>
            <c:numRef>
              <c:f>A!$K$21:$K$985</c:f>
              <c:numCache>
                <c:formatCode>General</c:formatCode>
                <c:ptCount val="965"/>
                <c:pt idx="0">
                  <c:v>0.2562500000003638</c:v>
                </c:pt>
                <c:pt idx="1">
                  <c:v>-0.24500000000261934</c:v>
                </c:pt>
                <c:pt idx="2">
                  <c:v>2.3749999996653059E-2</c:v>
                </c:pt>
                <c:pt idx="3">
                  <c:v>1.7499999998108251E-2</c:v>
                </c:pt>
                <c:pt idx="4">
                  <c:v>0.2687499999992724</c:v>
                </c:pt>
                <c:pt idx="5">
                  <c:v>-0.22875000000203727</c:v>
                </c:pt>
                <c:pt idx="6">
                  <c:v>-7.0000000003346941E-2</c:v>
                </c:pt>
                <c:pt idx="7">
                  <c:v>-0.10125000000334694</c:v>
                </c:pt>
                <c:pt idx="8">
                  <c:v>-0.125</c:v>
                </c:pt>
                <c:pt idx="9">
                  <c:v>2.0000000000436557E-2</c:v>
                </c:pt>
                <c:pt idx="10">
                  <c:v>-4.0000000000873115E-2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29-4029-A20C-A0AA3B2611F6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A!$D$21:$D$85</c:f>
                <c:numCache>
                  <c:formatCode>General</c:formatCode>
                  <c:ptCount val="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A!$D$21:$D$85</c:f>
                <c:numCache>
                  <c:formatCode>General</c:formatCode>
                  <c:ptCount val="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-12623.5</c:v>
                </c:pt>
                <c:pt idx="1">
                  <c:v>-11402</c:v>
                </c:pt>
                <c:pt idx="2">
                  <c:v>-11340.5</c:v>
                </c:pt>
                <c:pt idx="3">
                  <c:v>-10693</c:v>
                </c:pt>
                <c:pt idx="4">
                  <c:v>-10074.5</c:v>
                </c:pt>
                <c:pt idx="5">
                  <c:v>-9813.5</c:v>
                </c:pt>
                <c:pt idx="6">
                  <c:v>-9452</c:v>
                </c:pt>
                <c:pt idx="7">
                  <c:v>-8790.5</c:v>
                </c:pt>
                <c:pt idx="8">
                  <c:v>-8530</c:v>
                </c:pt>
                <c:pt idx="9">
                  <c:v>-692</c:v>
                </c:pt>
                <c:pt idx="10">
                  <c:v>-672</c:v>
                </c:pt>
                <c:pt idx="11">
                  <c:v>0</c:v>
                </c:pt>
                <c:pt idx="12">
                  <c:v>17474.5</c:v>
                </c:pt>
                <c:pt idx="13">
                  <c:v>17516.5</c:v>
                </c:pt>
                <c:pt idx="14">
                  <c:v>17545</c:v>
                </c:pt>
                <c:pt idx="15">
                  <c:v>17825.5</c:v>
                </c:pt>
                <c:pt idx="16">
                  <c:v>17873.5</c:v>
                </c:pt>
                <c:pt idx="17">
                  <c:v>17926</c:v>
                </c:pt>
                <c:pt idx="18">
                  <c:v>18231.5</c:v>
                </c:pt>
                <c:pt idx="19">
                  <c:v>19492</c:v>
                </c:pt>
                <c:pt idx="20">
                  <c:v>19798</c:v>
                </c:pt>
                <c:pt idx="21">
                  <c:v>20124.5</c:v>
                </c:pt>
                <c:pt idx="22">
                  <c:v>20127</c:v>
                </c:pt>
              </c:numCache>
            </c:numRef>
          </c:xVal>
          <c:yVal>
            <c:numRef>
              <c:f>A!$L$21:$L$985</c:f>
              <c:numCache>
                <c:formatCode>General</c:formatCode>
                <c:ptCount val="965"/>
                <c:pt idx="19">
                  <c:v>-5.1000000021304004E-3</c:v>
                </c:pt>
                <c:pt idx="20">
                  <c:v>-0.16630000000441214</c:v>
                </c:pt>
                <c:pt idx="21">
                  <c:v>0.16014999999606516</c:v>
                </c:pt>
                <c:pt idx="22">
                  <c:v>0.15830000000278233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29-4029-A20C-A0AA3B2611F6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A!$D$21:$D$85</c:f>
                <c:numCache>
                  <c:formatCode>General</c:formatCode>
                  <c:ptCount val="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A!$D$21:$D$85</c:f>
                <c:numCache>
                  <c:formatCode>General</c:formatCode>
                  <c:ptCount val="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-12623.5</c:v>
                </c:pt>
                <c:pt idx="1">
                  <c:v>-11402</c:v>
                </c:pt>
                <c:pt idx="2">
                  <c:v>-11340.5</c:v>
                </c:pt>
                <c:pt idx="3">
                  <c:v>-10693</c:v>
                </c:pt>
                <c:pt idx="4">
                  <c:v>-10074.5</c:v>
                </c:pt>
                <c:pt idx="5">
                  <c:v>-9813.5</c:v>
                </c:pt>
                <c:pt idx="6">
                  <c:v>-9452</c:v>
                </c:pt>
                <c:pt idx="7">
                  <c:v>-8790.5</c:v>
                </c:pt>
                <c:pt idx="8">
                  <c:v>-8530</c:v>
                </c:pt>
                <c:pt idx="9">
                  <c:v>-692</c:v>
                </c:pt>
                <c:pt idx="10">
                  <c:v>-672</c:v>
                </c:pt>
                <c:pt idx="11">
                  <c:v>0</c:v>
                </c:pt>
                <c:pt idx="12">
                  <c:v>17474.5</c:v>
                </c:pt>
                <c:pt idx="13">
                  <c:v>17516.5</c:v>
                </c:pt>
                <c:pt idx="14">
                  <c:v>17545</c:v>
                </c:pt>
                <c:pt idx="15">
                  <c:v>17825.5</c:v>
                </c:pt>
                <c:pt idx="16">
                  <c:v>17873.5</c:v>
                </c:pt>
                <c:pt idx="17">
                  <c:v>17926</c:v>
                </c:pt>
                <c:pt idx="18">
                  <c:v>18231.5</c:v>
                </c:pt>
                <c:pt idx="19">
                  <c:v>19492</c:v>
                </c:pt>
                <c:pt idx="20">
                  <c:v>19798</c:v>
                </c:pt>
                <c:pt idx="21">
                  <c:v>20124.5</c:v>
                </c:pt>
                <c:pt idx="22">
                  <c:v>20127</c:v>
                </c:pt>
              </c:numCache>
            </c:numRef>
          </c:xVal>
          <c:yVal>
            <c:numRef>
              <c:f>A!$M$21:$M$985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29-4029-A20C-A0AA3B2611F6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A!$D$21:$D$85</c:f>
                <c:numCache>
                  <c:formatCode>General</c:formatCode>
                  <c:ptCount val="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A!$D$21:$D$85</c:f>
                <c:numCache>
                  <c:formatCode>General</c:formatCode>
                  <c:ptCount val="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-12623.5</c:v>
                </c:pt>
                <c:pt idx="1">
                  <c:v>-11402</c:v>
                </c:pt>
                <c:pt idx="2">
                  <c:v>-11340.5</c:v>
                </c:pt>
                <c:pt idx="3">
                  <c:v>-10693</c:v>
                </c:pt>
                <c:pt idx="4">
                  <c:v>-10074.5</c:v>
                </c:pt>
                <c:pt idx="5">
                  <c:v>-9813.5</c:v>
                </c:pt>
                <c:pt idx="6">
                  <c:v>-9452</c:v>
                </c:pt>
                <c:pt idx="7">
                  <c:v>-8790.5</c:v>
                </c:pt>
                <c:pt idx="8">
                  <c:v>-8530</c:v>
                </c:pt>
                <c:pt idx="9">
                  <c:v>-692</c:v>
                </c:pt>
                <c:pt idx="10">
                  <c:v>-672</c:v>
                </c:pt>
                <c:pt idx="11">
                  <c:v>0</c:v>
                </c:pt>
                <c:pt idx="12">
                  <c:v>17474.5</c:v>
                </c:pt>
                <c:pt idx="13">
                  <c:v>17516.5</c:v>
                </c:pt>
                <c:pt idx="14">
                  <c:v>17545</c:v>
                </c:pt>
                <c:pt idx="15">
                  <c:v>17825.5</c:v>
                </c:pt>
                <c:pt idx="16">
                  <c:v>17873.5</c:v>
                </c:pt>
                <c:pt idx="17">
                  <c:v>17926</c:v>
                </c:pt>
                <c:pt idx="18">
                  <c:v>18231.5</c:v>
                </c:pt>
                <c:pt idx="19">
                  <c:v>19492</c:v>
                </c:pt>
                <c:pt idx="20">
                  <c:v>19798</c:v>
                </c:pt>
                <c:pt idx="21">
                  <c:v>20124.5</c:v>
                </c:pt>
                <c:pt idx="22">
                  <c:v>20127</c:v>
                </c:pt>
              </c:numCache>
            </c:numRef>
          </c:xVal>
          <c:yVal>
            <c:numRef>
              <c:f>A!$N$21:$N$985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29-4029-A20C-A0AA3B2611F6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A!$F$21:$F$985</c:f>
              <c:numCache>
                <c:formatCode>General</c:formatCode>
                <c:ptCount val="965"/>
                <c:pt idx="0">
                  <c:v>-12623.5</c:v>
                </c:pt>
                <c:pt idx="1">
                  <c:v>-11402</c:v>
                </c:pt>
                <c:pt idx="2">
                  <c:v>-11340.5</c:v>
                </c:pt>
                <c:pt idx="3">
                  <c:v>-10693</c:v>
                </c:pt>
                <c:pt idx="4">
                  <c:v>-10074.5</c:v>
                </c:pt>
                <c:pt idx="5">
                  <c:v>-9813.5</c:v>
                </c:pt>
                <c:pt idx="6">
                  <c:v>-9452</c:v>
                </c:pt>
                <c:pt idx="7">
                  <c:v>-8790.5</c:v>
                </c:pt>
                <c:pt idx="8">
                  <c:v>-8530</c:v>
                </c:pt>
                <c:pt idx="9">
                  <c:v>-692</c:v>
                </c:pt>
                <c:pt idx="10">
                  <c:v>-672</c:v>
                </c:pt>
                <c:pt idx="11">
                  <c:v>0</c:v>
                </c:pt>
                <c:pt idx="12">
                  <c:v>17474.5</c:v>
                </c:pt>
                <c:pt idx="13">
                  <c:v>17516.5</c:v>
                </c:pt>
                <c:pt idx="14">
                  <c:v>17545</c:v>
                </c:pt>
                <c:pt idx="15">
                  <c:v>17825.5</c:v>
                </c:pt>
                <c:pt idx="16">
                  <c:v>17873.5</c:v>
                </c:pt>
                <c:pt idx="17">
                  <c:v>17926</c:v>
                </c:pt>
                <c:pt idx="18">
                  <c:v>18231.5</c:v>
                </c:pt>
                <c:pt idx="19">
                  <c:v>19492</c:v>
                </c:pt>
                <c:pt idx="20">
                  <c:v>19798</c:v>
                </c:pt>
                <c:pt idx="21">
                  <c:v>20124.5</c:v>
                </c:pt>
                <c:pt idx="22">
                  <c:v>20127</c:v>
                </c:pt>
              </c:numCache>
            </c:numRef>
          </c:xVal>
          <c:yVal>
            <c:numRef>
              <c:f>A!$O$21:$O$985</c:f>
              <c:numCache>
                <c:formatCode>General</c:formatCode>
                <c:ptCount val="965"/>
                <c:pt idx="0">
                  <c:v>-2.4098692999706267E-2</c:v>
                </c:pt>
                <c:pt idx="1">
                  <c:v>-2.2212010127098142E-2</c:v>
                </c:pt>
                <c:pt idx="2">
                  <c:v>-2.2117019544482176E-2</c:v>
                </c:pt>
                <c:pt idx="3">
                  <c:v>-2.111691544295638E-2</c:v>
                </c:pt>
                <c:pt idx="4">
                  <c:v>-2.0161603648680387E-2</c:v>
                </c:pt>
                <c:pt idx="5">
                  <c:v>-1.9758472883432153E-2</c:v>
                </c:pt>
                <c:pt idx="6">
                  <c:v>-1.920011360512856E-2</c:v>
                </c:pt>
                <c:pt idx="7">
                  <c:v>-1.8178385631137342E-2</c:v>
                </c:pt>
                <c:pt idx="8">
                  <c:v>-1.7776027147048581E-2</c:v>
                </c:pt>
                <c:pt idx="9">
                  <c:v>-5.6697476910498226E-3</c:v>
                </c:pt>
                <c:pt idx="10">
                  <c:v>-5.6388564446706469E-3</c:v>
                </c:pt>
                <c:pt idx="11">
                  <c:v>-4.6009105663303608E-3</c:v>
                </c:pt>
                <c:pt idx="12">
                  <c:v>2.2389543676314488E-2</c:v>
                </c:pt>
                <c:pt idx="13">
                  <c:v>2.2454415293710756E-2</c:v>
                </c:pt>
                <c:pt idx="14">
                  <c:v>2.2498435319801082E-2</c:v>
                </c:pt>
                <c:pt idx="15">
                  <c:v>2.2931685050269015E-2</c:v>
                </c:pt>
                <c:pt idx="16">
                  <c:v>2.3005824041579033E-2</c:v>
                </c:pt>
                <c:pt idx="17">
                  <c:v>2.308691356332437E-2</c:v>
                </c:pt>
                <c:pt idx="18">
                  <c:v>2.3558777351766268E-2</c:v>
                </c:pt>
                <c:pt idx="19">
                  <c:v>2.5505698154813787E-2</c:v>
                </c:pt>
                <c:pt idx="20">
                  <c:v>2.5978334224415166E-2</c:v>
                </c:pt>
                <c:pt idx="21">
                  <c:v>2.6482633821555201E-2</c:v>
                </c:pt>
                <c:pt idx="22">
                  <c:v>2.6486495227352601E-2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29-4029-A20C-A0AA3B261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987792"/>
        <c:axId val="1"/>
      </c:scatterChart>
      <c:valAx>
        <c:axId val="714987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91530944625408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88599348534204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987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052117263843648"/>
          <c:y val="0.91874999999999996"/>
          <c:w val="0.8371335504885992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GX Aur - O-C Diagr.</a:t>
            </a:r>
          </a:p>
        </c:rich>
      </c:tx>
      <c:layout>
        <c:manualLayout>
          <c:xMode val="edge"/>
          <c:yMode val="edge"/>
          <c:x val="0.37069001719612632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93115060205971"/>
          <c:y val="0.14953316519776211"/>
          <c:w val="0.80862137040457505"/>
          <c:h val="0.67912979193983625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A!$F$21:$F$985</c:f>
              <c:numCache>
                <c:formatCode>General</c:formatCode>
                <c:ptCount val="965"/>
                <c:pt idx="0">
                  <c:v>-12623.5</c:v>
                </c:pt>
                <c:pt idx="1">
                  <c:v>-11402</c:v>
                </c:pt>
                <c:pt idx="2">
                  <c:v>-11340.5</c:v>
                </c:pt>
                <c:pt idx="3">
                  <c:v>-10693</c:v>
                </c:pt>
                <c:pt idx="4">
                  <c:v>-10074.5</c:v>
                </c:pt>
                <c:pt idx="5">
                  <c:v>-9813.5</c:v>
                </c:pt>
                <c:pt idx="6">
                  <c:v>-9452</c:v>
                </c:pt>
                <c:pt idx="7">
                  <c:v>-8790.5</c:v>
                </c:pt>
                <c:pt idx="8">
                  <c:v>-8530</c:v>
                </c:pt>
                <c:pt idx="9">
                  <c:v>-692</c:v>
                </c:pt>
                <c:pt idx="10">
                  <c:v>-672</c:v>
                </c:pt>
                <c:pt idx="11">
                  <c:v>0</c:v>
                </c:pt>
                <c:pt idx="12">
                  <c:v>17474.5</c:v>
                </c:pt>
                <c:pt idx="13">
                  <c:v>17516.5</c:v>
                </c:pt>
                <c:pt idx="14">
                  <c:v>17545</c:v>
                </c:pt>
                <c:pt idx="15">
                  <c:v>17825.5</c:v>
                </c:pt>
                <c:pt idx="16">
                  <c:v>17873.5</c:v>
                </c:pt>
                <c:pt idx="17">
                  <c:v>17926</c:v>
                </c:pt>
                <c:pt idx="18">
                  <c:v>18231.5</c:v>
                </c:pt>
                <c:pt idx="19">
                  <c:v>19492</c:v>
                </c:pt>
                <c:pt idx="20">
                  <c:v>19798</c:v>
                </c:pt>
                <c:pt idx="21">
                  <c:v>20124.5</c:v>
                </c:pt>
                <c:pt idx="22">
                  <c:v>20127</c:v>
                </c:pt>
              </c:numCache>
            </c:numRef>
          </c:xVal>
          <c:yVal>
            <c:numRef>
              <c:f>A!$H$21:$H$985</c:f>
              <c:numCache>
                <c:formatCode>General</c:formatCode>
                <c:ptCount val="965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FC-470D-829F-952C3CF62914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A!$D$21:$D$985</c:f>
                <c:numCache>
                  <c:formatCode>General</c:formatCode>
                  <c:ptCount val="9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A!$D$21:$D$985</c:f>
                <c:numCache>
                  <c:formatCode>General</c:formatCode>
                  <c:ptCount val="9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-12623.5</c:v>
                </c:pt>
                <c:pt idx="1">
                  <c:v>-11402</c:v>
                </c:pt>
                <c:pt idx="2">
                  <c:v>-11340.5</c:v>
                </c:pt>
                <c:pt idx="3">
                  <c:v>-10693</c:v>
                </c:pt>
                <c:pt idx="4">
                  <c:v>-10074.5</c:v>
                </c:pt>
                <c:pt idx="5">
                  <c:v>-9813.5</c:v>
                </c:pt>
                <c:pt idx="6">
                  <c:v>-9452</c:v>
                </c:pt>
                <c:pt idx="7">
                  <c:v>-8790.5</c:v>
                </c:pt>
                <c:pt idx="8">
                  <c:v>-8530</c:v>
                </c:pt>
                <c:pt idx="9">
                  <c:v>-692</c:v>
                </c:pt>
                <c:pt idx="10">
                  <c:v>-672</c:v>
                </c:pt>
                <c:pt idx="11">
                  <c:v>0</c:v>
                </c:pt>
                <c:pt idx="12">
                  <c:v>17474.5</c:v>
                </c:pt>
                <c:pt idx="13">
                  <c:v>17516.5</c:v>
                </c:pt>
                <c:pt idx="14">
                  <c:v>17545</c:v>
                </c:pt>
                <c:pt idx="15">
                  <c:v>17825.5</c:v>
                </c:pt>
                <c:pt idx="16">
                  <c:v>17873.5</c:v>
                </c:pt>
                <c:pt idx="17">
                  <c:v>17926</c:v>
                </c:pt>
                <c:pt idx="18">
                  <c:v>18231.5</c:v>
                </c:pt>
                <c:pt idx="19">
                  <c:v>19492</c:v>
                </c:pt>
                <c:pt idx="20">
                  <c:v>19798</c:v>
                </c:pt>
                <c:pt idx="21">
                  <c:v>20124.5</c:v>
                </c:pt>
                <c:pt idx="22">
                  <c:v>20127</c:v>
                </c:pt>
              </c:numCache>
            </c:numRef>
          </c:xVal>
          <c:yVal>
            <c:numRef>
              <c:f>A!$I$21:$I$985</c:f>
              <c:numCache>
                <c:formatCode>General</c:formatCode>
                <c:ptCount val="965"/>
                <c:pt idx="18">
                  <c:v>0.18685000000550644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FC-470D-829F-952C3CF62914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A!$D$21:$D$41</c:f>
                <c:numCache>
                  <c:formatCode>General</c:formatCode>
                  <c:ptCount val="21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</c:numCache>
              </c:numRef>
            </c:plus>
            <c:minus>
              <c:numRef>
                <c:f>A!$D$21:$D$41</c:f>
                <c:numCache>
                  <c:formatCode>General</c:formatCode>
                  <c:ptCount val="21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-12623.5</c:v>
                </c:pt>
                <c:pt idx="1">
                  <c:v>-11402</c:v>
                </c:pt>
                <c:pt idx="2">
                  <c:v>-11340.5</c:v>
                </c:pt>
                <c:pt idx="3">
                  <c:v>-10693</c:v>
                </c:pt>
                <c:pt idx="4">
                  <c:v>-10074.5</c:v>
                </c:pt>
                <c:pt idx="5">
                  <c:v>-9813.5</c:v>
                </c:pt>
                <c:pt idx="6">
                  <c:v>-9452</c:v>
                </c:pt>
                <c:pt idx="7">
                  <c:v>-8790.5</c:v>
                </c:pt>
                <c:pt idx="8">
                  <c:v>-8530</c:v>
                </c:pt>
                <c:pt idx="9">
                  <c:v>-692</c:v>
                </c:pt>
                <c:pt idx="10">
                  <c:v>-672</c:v>
                </c:pt>
                <c:pt idx="11">
                  <c:v>0</c:v>
                </c:pt>
                <c:pt idx="12">
                  <c:v>17474.5</c:v>
                </c:pt>
                <c:pt idx="13">
                  <c:v>17516.5</c:v>
                </c:pt>
                <c:pt idx="14">
                  <c:v>17545</c:v>
                </c:pt>
                <c:pt idx="15">
                  <c:v>17825.5</c:v>
                </c:pt>
                <c:pt idx="16">
                  <c:v>17873.5</c:v>
                </c:pt>
                <c:pt idx="17">
                  <c:v>17926</c:v>
                </c:pt>
                <c:pt idx="18">
                  <c:v>18231.5</c:v>
                </c:pt>
                <c:pt idx="19">
                  <c:v>19492</c:v>
                </c:pt>
                <c:pt idx="20">
                  <c:v>19798</c:v>
                </c:pt>
                <c:pt idx="21">
                  <c:v>20124.5</c:v>
                </c:pt>
                <c:pt idx="22">
                  <c:v>20127</c:v>
                </c:pt>
              </c:numCache>
            </c:numRef>
          </c:xVal>
          <c:yVal>
            <c:numRef>
              <c:f>A!$J$21:$J$985</c:f>
              <c:numCache>
                <c:formatCode>General</c:formatCode>
                <c:ptCount val="965"/>
                <c:pt idx="12">
                  <c:v>-2.8850000002421439E-2</c:v>
                </c:pt>
                <c:pt idx="13">
                  <c:v>-0.20774999999412103</c:v>
                </c:pt>
                <c:pt idx="14">
                  <c:v>0.2407999999995809</c:v>
                </c:pt>
                <c:pt idx="15">
                  <c:v>0.19285000000672881</c:v>
                </c:pt>
                <c:pt idx="16">
                  <c:v>-1.0750000001280569E-2</c:v>
                </c:pt>
                <c:pt idx="17">
                  <c:v>-0.23259999999572756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FC-470D-829F-952C3CF62914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JAAVSO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A!$D$21:$D$85</c:f>
                <c:numCache>
                  <c:formatCode>General</c:formatCode>
                  <c:ptCount val="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A!$D$21:$D$85</c:f>
                <c:numCache>
                  <c:formatCode>General</c:formatCode>
                  <c:ptCount val="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-12623.5</c:v>
                </c:pt>
                <c:pt idx="1">
                  <c:v>-11402</c:v>
                </c:pt>
                <c:pt idx="2">
                  <c:v>-11340.5</c:v>
                </c:pt>
                <c:pt idx="3">
                  <c:v>-10693</c:v>
                </c:pt>
                <c:pt idx="4">
                  <c:v>-10074.5</c:v>
                </c:pt>
                <c:pt idx="5">
                  <c:v>-9813.5</c:v>
                </c:pt>
                <c:pt idx="6">
                  <c:v>-9452</c:v>
                </c:pt>
                <c:pt idx="7">
                  <c:v>-8790.5</c:v>
                </c:pt>
                <c:pt idx="8">
                  <c:v>-8530</c:v>
                </c:pt>
                <c:pt idx="9">
                  <c:v>-692</c:v>
                </c:pt>
                <c:pt idx="10">
                  <c:v>-672</c:v>
                </c:pt>
                <c:pt idx="11">
                  <c:v>0</c:v>
                </c:pt>
                <c:pt idx="12">
                  <c:v>17474.5</c:v>
                </c:pt>
                <c:pt idx="13">
                  <c:v>17516.5</c:v>
                </c:pt>
                <c:pt idx="14">
                  <c:v>17545</c:v>
                </c:pt>
                <c:pt idx="15">
                  <c:v>17825.5</c:v>
                </c:pt>
                <c:pt idx="16">
                  <c:v>17873.5</c:v>
                </c:pt>
                <c:pt idx="17">
                  <c:v>17926</c:v>
                </c:pt>
                <c:pt idx="18">
                  <c:v>18231.5</c:v>
                </c:pt>
                <c:pt idx="19">
                  <c:v>19492</c:v>
                </c:pt>
                <c:pt idx="20">
                  <c:v>19798</c:v>
                </c:pt>
                <c:pt idx="21">
                  <c:v>20124.5</c:v>
                </c:pt>
                <c:pt idx="22">
                  <c:v>20127</c:v>
                </c:pt>
              </c:numCache>
            </c:numRef>
          </c:xVal>
          <c:yVal>
            <c:numRef>
              <c:f>A!$K$21:$K$985</c:f>
              <c:numCache>
                <c:formatCode>General</c:formatCode>
                <c:ptCount val="965"/>
                <c:pt idx="0">
                  <c:v>0.2562500000003638</c:v>
                </c:pt>
                <c:pt idx="1">
                  <c:v>-0.24500000000261934</c:v>
                </c:pt>
                <c:pt idx="2">
                  <c:v>2.3749999996653059E-2</c:v>
                </c:pt>
                <c:pt idx="3">
                  <c:v>1.7499999998108251E-2</c:v>
                </c:pt>
                <c:pt idx="4">
                  <c:v>0.2687499999992724</c:v>
                </c:pt>
                <c:pt idx="5">
                  <c:v>-0.22875000000203727</c:v>
                </c:pt>
                <c:pt idx="6">
                  <c:v>-7.0000000003346941E-2</c:v>
                </c:pt>
                <c:pt idx="7">
                  <c:v>-0.10125000000334694</c:v>
                </c:pt>
                <c:pt idx="8">
                  <c:v>-0.125</c:v>
                </c:pt>
                <c:pt idx="9">
                  <c:v>2.0000000000436557E-2</c:v>
                </c:pt>
                <c:pt idx="10">
                  <c:v>-4.0000000000873115E-2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FC-470D-829F-952C3CF62914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A!$D$21:$D$85</c:f>
                <c:numCache>
                  <c:formatCode>General</c:formatCode>
                  <c:ptCount val="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A!$D$21:$D$85</c:f>
                <c:numCache>
                  <c:formatCode>General</c:formatCode>
                  <c:ptCount val="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-12623.5</c:v>
                </c:pt>
                <c:pt idx="1">
                  <c:v>-11402</c:v>
                </c:pt>
                <c:pt idx="2">
                  <c:v>-11340.5</c:v>
                </c:pt>
                <c:pt idx="3">
                  <c:v>-10693</c:v>
                </c:pt>
                <c:pt idx="4">
                  <c:v>-10074.5</c:v>
                </c:pt>
                <c:pt idx="5">
                  <c:v>-9813.5</c:v>
                </c:pt>
                <c:pt idx="6">
                  <c:v>-9452</c:v>
                </c:pt>
                <c:pt idx="7">
                  <c:v>-8790.5</c:v>
                </c:pt>
                <c:pt idx="8">
                  <c:v>-8530</c:v>
                </c:pt>
                <c:pt idx="9">
                  <c:v>-692</c:v>
                </c:pt>
                <c:pt idx="10">
                  <c:v>-672</c:v>
                </c:pt>
                <c:pt idx="11">
                  <c:v>0</c:v>
                </c:pt>
                <c:pt idx="12">
                  <c:v>17474.5</c:v>
                </c:pt>
                <c:pt idx="13">
                  <c:v>17516.5</c:v>
                </c:pt>
                <c:pt idx="14">
                  <c:v>17545</c:v>
                </c:pt>
                <c:pt idx="15">
                  <c:v>17825.5</c:v>
                </c:pt>
                <c:pt idx="16">
                  <c:v>17873.5</c:v>
                </c:pt>
                <c:pt idx="17">
                  <c:v>17926</c:v>
                </c:pt>
                <c:pt idx="18">
                  <c:v>18231.5</c:v>
                </c:pt>
                <c:pt idx="19">
                  <c:v>19492</c:v>
                </c:pt>
                <c:pt idx="20">
                  <c:v>19798</c:v>
                </c:pt>
                <c:pt idx="21">
                  <c:v>20124.5</c:v>
                </c:pt>
                <c:pt idx="22">
                  <c:v>20127</c:v>
                </c:pt>
              </c:numCache>
            </c:numRef>
          </c:xVal>
          <c:yVal>
            <c:numRef>
              <c:f>A!$L$21:$L$985</c:f>
              <c:numCache>
                <c:formatCode>General</c:formatCode>
                <c:ptCount val="965"/>
                <c:pt idx="19">
                  <c:v>-5.1000000021304004E-3</c:v>
                </c:pt>
                <c:pt idx="20">
                  <c:v>-0.16630000000441214</c:v>
                </c:pt>
                <c:pt idx="21">
                  <c:v>0.16014999999606516</c:v>
                </c:pt>
                <c:pt idx="22">
                  <c:v>0.15830000000278233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FC-470D-829F-952C3CF62914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A!$D$21:$D$85</c:f>
                <c:numCache>
                  <c:formatCode>General</c:formatCode>
                  <c:ptCount val="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A!$D$21:$D$85</c:f>
                <c:numCache>
                  <c:formatCode>General</c:formatCode>
                  <c:ptCount val="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-12623.5</c:v>
                </c:pt>
                <c:pt idx="1">
                  <c:v>-11402</c:v>
                </c:pt>
                <c:pt idx="2">
                  <c:v>-11340.5</c:v>
                </c:pt>
                <c:pt idx="3">
                  <c:v>-10693</c:v>
                </c:pt>
                <c:pt idx="4">
                  <c:v>-10074.5</c:v>
                </c:pt>
                <c:pt idx="5">
                  <c:v>-9813.5</c:v>
                </c:pt>
                <c:pt idx="6">
                  <c:v>-9452</c:v>
                </c:pt>
                <c:pt idx="7">
                  <c:v>-8790.5</c:v>
                </c:pt>
                <c:pt idx="8">
                  <c:v>-8530</c:v>
                </c:pt>
                <c:pt idx="9">
                  <c:v>-692</c:v>
                </c:pt>
                <c:pt idx="10">
                  <c:v>-672</c:v>
                </c:pt>
                <c:pt idx="11">
                  <c:v>0</c:v>
                </c:pt>
                <c:pt idx="12">
                  <c:v>17474.5</c:v>
                </c:pt>
                <c:pt idx="13">
                  <c:v>17516.5</c:v>
                </c:pt>
                <c:pt idx="14">
                  <c:v>17545</c:v>
                </c:pt>
                <c:pt idx="15">
                  <c:v>17825.5</c:v>
                </c:pt>
                <c:pt idx="16">
                  <c:v>17873.5</c:v>
                </c:pt>
                <c:pt idx="17">
                  <c:v>17926</c:v>
                </c:pt>
                <c:pt idx="18">
                  <c:v>18231.5</c:v>
                </c:pt>
                <c:pt idx="19">
                  <c:v>19492</c:v>
                </c:pt>
                <c:pt idx="20">
                  <c:v>19798</c:v>
                </c:pt>
                <c:pt idx="21">
                  <c:v>20124.5</c:v>
                </c:pt>
                <c:pt idx="22">
                  <c:v>20127</c:v>
                </c:pt>
              </c:numCache>
            </c:numRef>
          </c:xVal>
          <c:yVal>
            <c:numRef>
              <c:f>A!$M$21:$M$985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FC-470D-829F-952C3CF62914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A!$D$21:$D$85</c:f>
                <c:numCache>
                  <c:formatCode>General</c:formatCode>
                  <c:ptCount val="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plus>
            <c:minus>
              <c:numRef>
                <c:f>A!$D$21:$D$85</c:f>
                <c:numCache>
                  <c:formatCode>General</c:formatCode>
                  <c:ptCount val="65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-12623.5</c:v>
                </c:pt>
                <c:pt idx="1">
                  <c:v>-11402</c:v>
                </c:pt>
                <c:pt idx="2">
                  <c:v>-11340.5</c:v>
                </c:pt>
                <c:pt idx="3">
                  <c:v>-10693</c:v>
                </c:pt>
                <c:pt idx="4">
                  <c:v>-10074.5</c:v>
                </c:pt>
                <c:pt idx="5">
                  <c:v>-9813.5</c:v>
                </c:pt>
                <c:pt idx="6">
                  <c:v>-9452</c:v>
                </c:pt>
                <c:pt idx="7">
                  <c:v>-8790.5</c:v>
                </c:pt>
                <c:pt idx="8">
                  <c:v>-8530</c:v>
                </c:pt>
                <c:pt idx="9">
                  <c:v>-692</c:v>
                </c:pt>
                <c:pt idx="10">
                  <c:v>-672</c:v>
                </c:pt>
                <c:pt idx="11">
                  <c:v>0</c:v>
                </c:pt>
                <c:pt idx="12">
                  <c:v>17474.5</c:v>
                </c:pt>
                <c:pt idx="13">
                  <c:v>17516.5</c:v>
                </c:pt>
                <c:pt idx="14">
                  <c:v>17545</c:v>
                </c:pt>
                <c:pt idx="15">
                  <c:v>17825.5</c:v>
                </c:pt>
                <c:pt idx="16">
                  <c:v>17873.5</c:v>
                </c:pt>
                <c:pt idx="17">
                  <c:v>17926</c:v>
                </c:pt>
                <c:pt idx="18">
                  <c:v>18231.5</c:v>
                </c:pt>
                <c:pt idx="19">
                  <c:v>19492</c:v>
                </c:pt>
                <c:pt idx="20">
                  <c:v>19798</c:v>
                </c:pt>
                <c:pt idx="21">
                  <c:v>20124.5</c:v>
                </c:pt>
                <c:pt idx="22">
                  <c:v>20127</c:v>
                </c:pt>
              </c:numCache>
            </c:numRef>
          </c:xVal>
          <c:yVal>
            <c:numRef>
              <c:f>A!$N$21:$N$985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FC-470D-829F-952C3CF62914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A!$F$21:$F$985</c:f>
              <c:numCache>
                <c:formatCode>General</c:formatCode>
                <c:ptCount val="965"/>
                <c:pt idx="0">
                  <c:v>-12623.5</c:v>
                </c:pt>
                <c:pt idx="1">
                  <c:v>-11402</c:v>
                </c:pt>
                <c:pt idx="2">
                  <c:v>-11340.5</c:v>
                </c:pt>
                <c:pt idx="3">
                  <c:v>-10693</c:v>
                </c:pt>
                <c:pt idx="4">
                  <c:v>-10074.5</c:v>
                </c:pt>
                <c:pt idx="5">
                  <c:v>-9813.5</c:v>
                </c:pt>
                <c:pt idx="6">
                  <c:v>-9452</c:v>
                </c:pt>
                <c:pt idx="7">
                  <c:v>-8790.5</c:v>
                </c:pt>
                <c:pt idx="8">
                  <c:v>-8530</c:v>
                </c:pt>
                <c:pt idx="9">
                  <c:v>-692</c:v>
                </c:pt>
                <c:pt idx="10">
                  <c:v>-672</c:v>
                </c:pt>
                <c:pt idx="11">
                  <c:v>0</c:v>
                </c:pt>
                <c:pt idx="12">
                  <c:v>17474.5</c:v>
                </c:pt>
                <c:pt idx="13">
                  <c:v>17516.5</c:v>
                </c:pt>
                <c:pt idx="14">
                  <c:v>17545</c:v>
                </c:pt>
                <c:pt idx="15">
                  <c:v>17825.5</c:v>
                </c:pt>
                <c:pt idx="16">
                  <c:v>17873.5</c:v>
                </c:pt>
                <c:pt idx="17">
                  <c:v>17926</c:v>
                </c:pt>
                <c:pt idx="18">
                  <c:v>18231.5</c:v>
                </c:pt>
                <c:pt idx="19">
                  <c:v>19492</c:v>
                </c:pt>
                <c:pt idx="20">
                  <c:v>19798</c:v>
                </c:pt>
                <c:pt idx="21">
                  <c:v>20124.5</c:v>
                </c:pt>
                <c:pt idx="22">
                  <c:v>20127</c:v>
                </c:pt>
              </c:numCache>
            </c:numRef>
          </c:xVal>
          <c:yVal>
            <c:numRef>
              <c:f>A!$O$21:$O$985</c:f>
              <c:numCache>
                <c:formatCode>General</c:formatCode>
                <c:ptCount val="965"/>
                <c:pt idx="0">
                  <c:v>-2.4098692999706267E-2</c:v>
                </c:pt>
                <c:pt idx="1">
                  <c:v>-2.2212010127098142E-2</c:v>
                </c:pt>
                <c:pt idx="2">
                  <c:v>-2.2117019544482176E-2</c:v>
                </c:pt>
                <c:pt idx="3">
                  <c:v>-2.111691544295638E-2</c:v>
                </c:pt>
                <c:pt idx="4">
                  <c:v>-2.0161603648680387E-2</c:v>
                </c:pt>
                <c:pt idx="5">
                  <c:v>-1.9758472883432153E-2</c:v>
                </c:pt>
                <c:pt idx="6">
                  <c:v>-1.920011360512856E-2</c:v>
                </c:pt>
                <c:pt idx="7">
                  <c:v>-1.8178385631137342E-2</c:v>
                </c:pt>
                <c:pt idx="8">
                  <c:v>-1.7776027147048581E-2</c:v>
                </c:pt>
                <c:pt idx="9">
                  <c:v>-5.6697476910498226E-3</c:v>
                </c:pt>
                <c:pt idx="10">
                  <c:v>-5.6388564446706469E-3</c:v>
                </c:pt>
                <c:pt idx="11">
                  <c:v>-4.6009105663303608E-3</c:v>
                </c:pt>
                <c:pt idx="12">
                  <c:v>2.2389543676314488E-2</c:v>
                </c:pt>
                <c:pt idx="13">
                  <c:v>2.2454415293710756E-2</c:v>
                </c:pt>
                <c:pt idx="14">
                  <c:v>2.2498435319801082E-2</c:v>
                </c:pt>
                <c:pt idx="15">
                  <c:v>2.2931685050269015E-2</c:v>
                </c:pt>
                <c:pt idx="16">
                  <c:v>2.3005824041579033E-2</c:v>
                </c:pt>
                <c:pt idx="17">
                  <c:v>2.308691356332437E-2</c:v>
                </c:pt>
                <c:pt idx="18">
                  <c:v>2.3558777351766268E-2</c:v>
                </c:pt>
                <c:pt idx="19">
                  <c:v>2.5505698154813787E-2</c:v>
                </c:pt>
                <c:pt idx="20">
                  <c:v>2.5978334224415166E-2</c:v>
                </c:pt>
                <c:pt idx="21">
                  <c:v>2.6482633821555201E-2</c:v>
                </c:pt>
                <c:pt idx="22">
                  <c:v>2.6486495227352601E-2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FC-470D-829F-952C3CF6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702424"/>
        <c:axId val="1"/>
      </c:scatterChart>
      <c:valAx>
        <c:axId val="778702424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96587926509186"/>
              <c:y val="0.890968348582595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24137931034482E-2"/>
              <c:y val="0.3956399375311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702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8275862068965519E-2"/>
          <c:y val="0.91900605882208652"/>
          <c:w val="0.88620762059914926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GX Aur - O-C Diagr.</a:t>
            </a:r>
          </a:p>
        </c:rich>
      </c:tx>
      <c:layout>
        <c:manualLayout>
          <c:xMode val="edge"/>
          <c:yMode val="edge"/>
          <c:x val="0.37331116549620486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5958067163473"/>
          <c:y val="0.14953316519776211"/>
          <c:w val="0.80405471723790944"/>
          <c:h val="0.65420759774020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'C'!$F$21:$F$993</c:f>
              <c:numCache>
                <c:formatCode>General</c:formatCode>
                <c:ptCount val="973"/>
                <c:pt idx="0">
                  <c:v>-34478.5</c:v>
                </c:pt>
                <c:pt idx="1">
                  <c:v>-33253</c:v>
                </c:pt>
                <c:pt idx="2">
                  <c:v>-33191</c:v>
                </c:pt>
                <c:pt idx="3">
                  <c:v>-32541</c:v>
                </c:pt>
                <c:pt idx="4">
                  <c:v>-31920</c:v>
                </c:pt>
                <c:pt idx="5">
                  <c:v>-31658.5</c:v>
                </c:pt>
                <c:pt idx="6">
                  <c:v>-31295.5</c:v>
                </c:pt>
                <c:pt idx="7">
                  <c:v>-30631.5</c:v>
                </c:pt>
                <c:pt idx="8">
                  <c:v>-30370</c:v>
                </c:pt>
                <c:pt idx="9">
                  <c:v>-22503</c:v>
                </c:pt>
                <c:pt idx="10">
                  <c:v>-22483</c:v>
                </c:pt>
                <c:pt idx="11">
                  <c:v>-21808.5</c:v>
                </c:pt>
                <c:pt idx="12">
                  <c:v>-4270</c:v>
                </c:pt>
                <c:pt idx="13">
                  <c:v>-4228</c:v>
                </c:pt>
                <c:pt idx="14">
                  <c:v>-4199</c:v>
                </c:pt>
                <c:pt idx="15">
                  <c:v>-3917.5</c:v>
                </c:pt>
                <c:pt idx="16">
                  <c:v>-3869.5</c:v>
                </c:pt>
                <c:pt idx="17">
                  <c:v>-3817</c:v>
                </c:pt>
                <c:pt idx="18">
                  <c:v>-3510</c:v>
                </c:pt>
                <c:pt idx="19">
                  <c:v>-2245</c:v>
                </c:pt>
                <c:pt idx="20">
                  <c:v>-1938</c:v>
                </c:pt>
                <c:pt idx="21">
                  <c:v>-1610</c:v>
                </c:pt>
                <c:pt idx="22">
                  <c:v>-1607.5</c:v>
                </c:pt>
                <c:pt idx="23">
                  <c:v>-1373</c:v>
                </c:pt>
                <c:pt idx="24">
                  <c:v>-1248</c:v>
                </c:pt>
                <c:pt idx="25">
                  <c:v>-927</c:v>
                </c:pt>
                <c:pt idx="26">
                  <c:v>-927</c:v>
                </c:pt>
                <c:pt idx="27">
                  <c:v>-736</c:v>
                </c:pt>
                <c:pt idx="28">
                  <c:v>-675</c:v>
                </c:pt>
                <c:pt idx="29">
                  <c:v>-306</c:v>
                </c:pt>
                <c:pt idx="30">
                  <c:v>0.5</c:v>
                </c:pt>
              </c:numCache>
            </c:numRef>
          </c:xVal>
          <c:yVal>
            <c:numRef>
              <c:f>'C'!$H$21:$H$993</c:f>
              <c:numCache>
                <c:formatCode>General</c:formatCode>
                <c:ptCount val="973"/>
                <c:pt idx="11">
                  <c:v>-0.13762661908913287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12-4C13-A207-68D40C04376A}"/>
            </c:ext>
          </c:extLst>
        </c:ser>
        <c:ser>
          <c:idx val="1"/>
          <c:order val="1"/>
          <c:tx>
            <c:strRef>
              <c:f>'C'!$I$20:$I$20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'C'!$D$21:$D$993</c:f>
                <c:numCache>
                  <c:formatCode>General</c:formatCode>
                  <c:ptCount val="973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4.0000000000000002E-4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5.0000000000000001E-4</c:v>
                  </c:pt>
                  <c:pt idx="28">
                    <c:v>8.0000000000000002E-3</c:v>
                  </c:pt>
                  <c:pt idx="29">
                    <c:v>5.0000000000000001E-4</c:v>
                  </c:pt>
                  <c:pt idx="30">
                    <c:v>2.9999999999999997E-4</c:v>
                  </c:pt>
                </c:numCache>
              </c:numRef>
            </c:plus>
            <c:minus>
              <c:numRef>
                <c:f>'C'!$D$21:$D$993</c:f>
                <c:numCache>
                  <c:formatCode>General</c:formatCode>
                  <c:ptCount val="973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4.0000000000000002E-4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5.0000000000000001E-4</c:v>
                  </c:pt>
                  <c:pt idx="28">
                    <c:v>8.0000000000000002E-3</c:v>
                  </c:pt>
                  <c:pt idx="29">
                    <c:v>5.0000000000000001E-4</c:v>
                  </c:pt>
                  <c:pt idx="3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'C'!$F$21:$F$993</c:f>
              <c:numCache>
                <c:formatCode>General</c:formatCode>
                <c:ptCount val="973"/>
                <c:pt idx="0">
                  <c:v>-34478.5</c:v>
                </c:pt>
                <c:pt idx="1">
                  <c:v>-33253</c:v>
                </c:pt>
                <c:pt idx="2">
                  <c:v>-33191</c:v>
                </c:pt>
                <c:pt idx="3">
                  <c:v>-32541</c:v>
                </c:pt>
                <c:pt idx="4">
                  <c:v>-31920</c:v>
                </c:pt>
                <c:pt idx="5">
                  <c:v>-31658.5</c:v>
                </c:pt>
                <c:pt idx="6">
                  <c:v>-31295.5</c:v>
                </c:pt>
                <c:pt idx="7">
                  <c:v>-30631.5</c:v>
                </c:pt>
                <c:pt idx="8">
                  <c:v>-30370</c:v>
                </c:pt>
                <c:pt idx="9">
                  <c:v>-22503</c:v>
                </c:pt>
                <c:pt idx="10">
                  <c:v>-22483</c:v>
                </c:pt>
                <c:pt idx="11">
                  <c:v>-21808.5</c:v>
                </c:pt>
                <c:pt idx="12">
                  <c:v>-4270</c:v>
                </c:pt>
                <c:pt idx="13">
                  <c:v>-4228</c:v>
                </c:pt>
                <c:pt idx="14">
                  <c:v>-4199</c:v>
                </c:pt>
                <c:pt idx="15">
                  <c:v>-3917.5</c:v>
                </c:pt>
                <c:pt idx="16">
                  <c:v>-3869.5</c:v>
                </c:pt>
                <c:pt idx="17">
                  <c:v>-3817</c:v>
                </c:pt>
                <c:pt idx="18">
                  <c:v>-3510</c:v>
                </c:pt>
                <c:pt idx="19">
                  <c:v>-2245</c:v>
                </c:pt>
                <c:pt idx="20">
                  <c:v>-1938</c:v>
                </c:pt>
                <c:pt idx="21">
                  <c:v>-1610</c:v>
                </c:pt>
                <c:pt idx="22">
                  <c:v>-1607.5</c:v>
                </c:pt>
                <c:pt idx="23">
                  <c:v>-1373</c:v>
                </c:pt>
                <c:pt idx="24">
                  <c:v>-1248</c:v>
                </c:pt>
                <c:pt idx="25">
                  <c:v>-927</c:v>
                </c:pt>
                <c:pt idx="26">
                  <c:v>-927</c:v>
                </c:pt>
                <c:pt idx="27">
                  <c:v>-736</c:v>
                </c:pt>
                <c:pt idx="28">
                  <c:v>-675</c:v>
                </c:pt>
                <c:pt idx="29">
                  <c:v>-306</c:v>
                </c:pt>
                <c:pt idx="30">
                  <c:v>0.5</c:v>
                </c:pt>
              </c:numCache>
            </c:numRef>
          </c:xVal>
          <c:yVal>
            <c:numRef>
              <c:f>'C'!$I$21:$I$993</c:f>
              <c:numCache>
                <c:formatCode>General</c:formatCode>
                <c:ptCount val="973"/>
                <c:pt idx="18">
                  <c:v>8.1490539727383293E-2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12-4C13-A207-68D40C04376A}"/>
            </c:ext>
          </c:extLst>
        </c:ser>
        <c:ser>
          <c:idx val="3"/>
          <c:order val="2"/>
          <c:tx>
            <c:strRef>
              <c:f>'C'!$J$20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'C'!$D$21:$D$44</c:f>
                <c:numCache>
                  <c:formatCode>General</c:formatCode>
                  <c:ptCount val="24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1E-4</c:v>
                  </c:pt>
                </c:numCache>
              </c:numRef>
            </c:plus>
            <c:minus>
              <c:numRef>
                <c:f>'C'!$D$21:$D$44</c:f>
                <c:numCache>
                  <c:formatCode>General</c:formatCode>
                  <c:ptCount val="24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'C'!$F$21:$F$993</c:f>
              <c:numCache>
                <c:formatCode>General</c:formatCode>
                <c:ptCount val="973"/>
                <c:pt idx="0">
                  <c:v>-34478.5</c:v>
                </c:pt>
                <c:pt idx="1">
                  <c:v>-33253</c:v>
                </c:pt>
                <c:pt idx="2">
                  <c:v>-33191</c:v>
                </c:pt>
                <c:pt idx="3">
                  <c:v>-32541</c:v>
                </c:pt>
                <c:pt idx="4">
                  <c:v>-31920</c:v>
                </c:pt>
                <c:pt idx="5">
                  <c:v>-31658.5</c:v>
                </c:pt>
                <c:pt idx="6">
                  <c:v>-31295.5</c:v>
                </c:pt>
                <c:pt idx="7">
                  <c:v>-30631.5</c:v>
                </c:pt>
                <c:pt idx="8">
                  <c:v>-30370</c:v>
                </c:pt>
                <c:pt idx="9">
                  <c:v>-22503</c:v>
                </c:pt>
                <c:pt idx="10">
                  <c:v>-22483</c:v>
                </c:pt>
                <c:pt idx="11">
                  <c:v>-21808.5</c:v>
                </c:pt>
                <c:pt idx="12">
                  <c:v>-4270</c:v>
                </c:pt>
                <c:pt idx="13">
                  <c:v>-4228</c:v>
                </c:pt>
                <c:pt idx="14">
                  <c:v>-4199</c:v>
                </c:pt>
                <c:pt idx="15">
                  <c:v>-3917.5</c:v>
                </c:pt>
                <c:pt idx="16">
                  <c:v>-3869.5</c:v>
                </c:pt>
                <c:pt idx="17">
                  <c:v>-3817</c:v>
                </c:pt>
                <c:pt idx="18">
                  <c:v>-3510</c:v>
                </c:pt>
                <c:pt idx="19">
                  <c:v>-2245</c:v>
                </c:pt>
                <c:pt idx="20">
                  <c:v>-1938</c:v>
                </c:pt>
                <c:pt idx="21">
                  <c:v>-1610</c:v>
                </c:pt>
                <c:pt idx="22">
                  <c:v>-1607.5</c:v>
                </c:pt>
                <c:pt idx="23">
                  <c:v>-1373</c:v>
                </c:pt>
                <c:pt idx="24">
                  <c:v>-1248</c:v>
                </c:pt>
                <c:pt idx="25">
                  <c:v>-927</c:v>
                </c:pt>
                <c:pt idx="26">
                  <c:v>-927</c:v>
                </c:pt>
                <c:pt idx="27">
                  <c:v>-736</c:v>
                </c:pt>
                <c:pt idx="28">
                  <c:v>-675</c:v>
                </c:pt>
                <c:pt idx="29">
                  <c:v>-306</c:v>
                </c:pt>
                <c:pt idx="30">
                  <c:v>0.5</c:v>
                </c:pt>
              </c:numCache>
            </c:numRef>
          </c:xVal>
          <c:yVal>
            <c:numRef>
              <c:f>'C'!$J$21:$J$993</c:f>
              <c:numCache>
                <c:formatCode>General</c:formatCode>
                <c:ptCount val="973"/>
                <c:pt idx="12">
                  <c:v>0.11375420938566094</c:v>
                </c:pt>
                <c:pt idx="13">
                  <c:v>0.11139437500969507</c:v>
                </c:pt>
                <c:pt idx="14">
                  <c:v>0.10809115602751262</c:v>
                </c:pt>
                <c:pt idx="15">
                  <c:v>9.5880599445081316E-2</c:v>
                </c:pt>
                <c:pt idx="16">
                  <c:v>9.4040788724669255E-2</c:v>
                </c:pt>
                <c:pt idx="17">
                  <c:v>9.2865995757165365E-2</c:v>
                </c:pt>
                <c:pt idx="19">
                  <c:v>4.3012194822949823E-2</c:v>
                </c:pt>
                <c:pt idx="20">
                  <c:v>2.4736738785577472E-2</c:v>
                </c:pt>
                <c:pt idx="21">
                  <c:v>8.6313655701815151E-3</c:v>
                </c:pt>
                <c:pt idx="22">
                  <c:v>1.7289708761381917E-2</c:v>
                </c:pt>
                <c:pt idx="23">
                  <c:v>5.0223001599078998E-3</c:v>
                </c:pt>
                <c:pt idx="24">
                  <c:v>3.3945975883398205E-4</c:v>
                </c:pt>
                <c:pt idx="25">
                  <c:v>-8.892744081094861E-4</c:v>
                </c:pt>
                <c:pt idx="26">
                  <c:v>-8.892744081094861E-4</c:v>
                </c:pt>
                <c:pt idx="28">
                  <c:v>3.3517193369334564E-3</c:v>
                </c:pt>
                <c:pt idx="29">
                  <c:v>1.7831744626164436E-3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12-4C13-A207-68D40C04376A}"/>
            </c:ext>
          </c:extLst>
        </c:ser>
        <c:ser>
          <c:idx val="4"/>
          <c:order val="3"/>
          <c:tx>
            <c:strRef>
              <c:f>'C'!$K$20</c:f>
              <c:strCache>
                <c:ptCount val="1"/>
                <c:pt idx="0">
                  <c:v>JAAVSO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'C'!$D$21:$D$93</c:f>
                <c:numCache>
                  <c:formatCode>General</c:formatCode>
                  <c:ptCount val="73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4.0000000000000002E-4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5.0000000000000001E-4</c:v>
                  </c:pt>
                  <c:pt idx="28">
                    <c:v>8.0000000000000002E-3</c:v>
                  </c:pt>
                  <c:pt idx="29">
                    <c:v>5.0000000000000001E-4</c:v>
                  </c:pt>
                  <c:pt idx="30">
                    <c:v>2.9999999999999997E-4</c:v>
                  </c:pt>
                </c:numCache>
              </c:numRef>
            </c:plus>
            <c:minus>
              <c:numRef>
                <c:f>'C'!$D$21:$D$93</c:f>
                <c:numCache>
                  <c:formatCode>General</c:formatCode>
                  <c:ptCount val="73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4.0000000000000002E-4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5.0000000000000001E-4</c:v>
                  </c:pt>
                  <c:pt idx="28">
                    <c:v>8.0000000000000002E-3</c:v>
                  </c:pt>
                  <c:pt idx="29">
                    <c:v>5.0000000000000001E-4</c:v>
                  </c:pt>
                  <c:pt idx="3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'C'!$F$21:$F$993</c:f>
              <c:numCache>
                <c:formatCode>General</c:formatCode>
                <c:ptCount val="973"/>
                <c:pt idx="0">
                  <c:v>-34478.5</c:v>
                </c:pt>
                <c:pt idx="1">
                  <c:v>-33253</c:v>
                </c:pt>
                <c:pt idx="2">
                  <c:v>-33191</c:v>
                </c:pt>
                <c:pt idx="3">
                  <c:v>-32541</c:v>
                </c:pt>
                <c:pt idx="4">
                  <c:v>-31920</c:v>
                </c:pt>
                <c:pt idx="5">
                  <c:v>-31658.5</c:v>
                </c:pt>
                <c:pt idx="6">
                  <c:v>-31295.5</c:v>
                </c:pt>
                <c:pt idx="7">
                  <c:v>-30631.5</c:v>
                </c:pt>
                <c:pt idx="8">
                  <c:v>-30370</c:v>
                </c:pt>
                <c:pt idx="9">
                  <c:v>-22503</c:v>
                </c:pt>
                <c:pt idx="10">
                  <c:v>-22483</c:v>
                </c:pt>
                <c:pt idx="11">
                  <c:v>-21808.5</c:v>
                </c:pt>
                <c:pt idx="12">
                  <c:v>-4270</c:v>
                </c:pt>
                <c:pt idx="13">
                  <c:v>-4228</c:v>
                </c:pt>
                <c:pt idx="14">
                  <c:v>-4199</c:v>
                </c:pt>
                <c:pt idx="15">
                  <c:v>-3917.5</c:v>
                </c:pt>
                <c:pt idx="16">
                  <c:v>-3869.5</c:v>
                </c:pt>
                <c:pt idx="17">
                  <c:v>-3817</c:v>
                </c:pt>
                <c:pt idx="18">
                  <c:v>-3510</c:v>
                </c:pt>
                <c:pt idx="19">
                  <c:v>-2245</c:v>
                </c:pt>
                <c:pt idx="20">
                  <c:v>-1938</c:v>
                </c:pt>
                <c:pt idx="21">
                  <c:v>-1610</c:v>
                </c:pt>
                <c:pt idx="22">
                  <c:v>-1607.5</c:v>
                </c:pt>
                <c:pt idx="23">
                  <c:v>-1373</c:v>
                </c:pt>
                <c:pt idx="24">
                  <c:v>-1248</c:v>
                </c:pt>
                <c:pt idx="25">
                  <c:v>-927</c:v>
                </c:pt>
                <c:pt idx="26">
                  <c:v>-927</c:v>
                </c:pt>
                <c:pt idx="27">
                  <c:v>-736</c:v>
                </c:pt>
                <c:pt idx="28">
                  <c:v>-675</c:v>
                </c:pt>
                <c:pt idx="29">
                  <c:v>-306</c:v>
                </c:pt>
                <c:pt idx="30">
                  <c:v>0.5</c:v>
                </c:pt>
              </c:numCache>
            </c:numRef>
          </c:xVal>
          <c:yVal>
            <c:numRef>
              <c:f>'C'!$K$21:$K$993</c:f>
              <c:numCache>
                <c:formatCode>General</c:formatCode>
                <c:ptCount val="973"/>
                <c:pt idx="0">
                  <c:v>0.22109008434927091</c:v>
                </c:pt>
                <c:pt idx="1">
                  <c:v>0.28102991701598512</c:v>
                </c:pt>
                <c:pt idx="2">
                  <c:v>0.23663682817641529</c:v>
                </c:pt>
                <c:pt idx="3">
                  <c:v>9.3806058070185827E-2</c:v>
                </c:pt>
                <c:pt idx="4">
                  <c:v>8.6578506939986255E-2</c:v>
                </c:pt>
                <c:pt idx="5">
                  <c:v>0.11450120481458725</c:v>
                </c:pt>
                <c:pt idx="6">
                  <c:v>7.7812636274757097E-2</c:v>
                </c:pt>
                <c:pt idx="7">
                  <c:v>-3.1171411948889727E-2</c:v>
                </c:pt>
                <c:pt idx="8">
                  <c:v>-0.10324871408010949</c:v>
                </c:pt>
                <c:pt idx="9">
                  <c:v>-0.1680943577994185</c:v>
                </c:pt>
                <c:pt idx="10">
                  <c:v>-0.14402761226301664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12-4C13-A207-68D40C04376A}"/>
            </c:ext>
          </c:extLst>
        </c:ser>
        <c:ser>
          <c:idx val="2"/>
          <c:order val="4"/>
          <c:tx>
            <c:strRef>
              <c:f>'C'!$L$20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'C'!$D$21:$D$93</c:f>
                <c:numCache>
                  <c:formatCode>General</c:formatCode>
                  <c:ptCount val="73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4.0000000000000002E-4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5.0000000000000001E-4</c:v>
                  </c:pt>
                  <c:pt idx="28">
                    <c:v>8.0000000000000002E-3</c:v>
                  </c:pt>
                  <c:pt idx="29">
                    <c:v>5.0000000000000001E-4</c:v>
                  </c:pt>
                  <c:pt idx="30">
                    <c:v>2.9999999999999997E-4</c:v>
                  </c:pt>
                </c:numCache>
              </c:numRef>
            </c:plus>
            <c:minus>
              <c:numRef>
                <c:f>'C'!$D$21:$D$93</c:f>
                <c:numCache>
                  <c:formatCode>General</c:formatCode>
                  <c:ptCount val="73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4.0000000000000002E-4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5.0000000000000001E-4</c:v>
                  </c:pt>
                  <c:pt idx="28">
                    <c:v>8.0000000000000002E-3</c:v>
                  </c:pt>
                  <c:pt idx="29">
                    <c:v>5.0000000000000001E-4</c:v>
                  </c:pt>
                  <c:pt idx="3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'C'!$F$21:$F$993</c:f>
              <c:numCache>
                <c:formatCode>General</c:formatCode>
                <c:ptCount val="973"/>
                <c:pt idx="0">
                  <c:v>-34478.5</c:v>
                </c:pt>
                <c:pt idx="1">
                  <c:v>-33253</c:v>
                </c:pt>
                <c:pt idx="2">
                  <c:v>-33191</c:v>
                </c:pt>
                <c:pt idx="3">
                  <c:v>-32541</c:v>
                </c:pt>
                <c:pt idx="4">
                  <c:v>-31920</c:v>
                </c:pt>
                <c:pt idx="5">
                  <c:v>-31658.5</c:v>
                </c:pt>
                <c:pt idx="6">
                  <c:v>-31295.5</c:v>
                </c:pt>
                <c:pt idx="7">
                  <c:v>-30631.5</c:v>
                </c:pt>
                <c:pt idx="8">
                  <c:v>-30370</c:v>
                </c:pt>
                <c:pt idx="9">
                  <c:v>-22503</c:v>
                </c:pt>
                <c:pt idx="10">
                  <c:v>-22483</c:v>
                </c:pt>
                <c:pt idx="11">
                  <c:v>-21808.5</c:v>
                </c:pt>
                <c:pt idx="12">
                  <c:v>-4270</c:v>
                </c:pt>
                <c:pt idx="13">
                  <c:v>-4228</c:v>
                </c:pt>
                <c:pt idx="14">
                  <c:v>-4199</c:v>
                </c:pt>
                <c:pt idx="15">
                  <c:v>-3917.5</c:v>
                </c:pt>
                <c:pt idx="16">
                  <c:v>-3869.5</c:v>
                </c:pt>
                <c:pt idx="17">
                  <c:v>-3817</c:v>
                </c:pt>
                <c:pt idx="18">
                  <c:v>-3510</c:v>
                </c:pt>
                <c:pt idx="19">
                  <c:v>-2245</c:v>
                </c:pt>
                <c:pt idx="20">
                  <c:v>-1938</c:v>
                </c:pt>
                <c:pt idx="21">
                  <c:v>-1610</c:v>
                </c:pt>
                <c:pt idx="22">
                  <c:v>-1607.5</c:v>
                </c:pt>
                <c:pt idx="23">
                  <c:v>-1373</c:v>
                </c:pt>
                <c:pt idx="24">
                  <c:v>-1248</c:v>
                </c:pt>
                <c:pt idx="25">
                  <c:v>-927</c:v>
                </c:pt>
                <c:pt idx="26">
                  <c:v>-927</c:v>
                </c:pt>
                <c:pt idx="27">
                  <c:v>-736</c:v>
                </c:pt>
                <c:pt idx="28">
                  <c:v>-675</c:v>
                </c:pt>
                <c:pt idx="29">
                  <c:v>-306</c:v>
                </c:pt>
                <c:pt idx="30">
                  <c:v>0.5</c:v>
                </c:pt>
              </c:numCache>
            </c:numRef>
          </c:xVal>
          <c:yVal>
            <c:numRef>
              <c:f>'C'!$L$21:$L$993</c:f>
              <c:numCache>
                <c:formatCode>General</c:formatCode>
                <c:ptCount val="973"/>
                <c:pt idx="27">
                  <c:v>-2.1518545472645201E-3</c:v>
                </c:pt>
                <c:pt idx="30">
                  <c:v>-1.543950209452305E-3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12-4C13-A207-68D40C04376A}"/>
            </c:ext>
          </c:extLst>
        </c:ser>
        <c:ser>
          <c:idx val="5"/>
          <c:order val="5"/>
          <c:tx>
            <c:strRef>
              <c:f>'C'!$M$20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'C'!$D$21:$D$93</c:f>
                <c:numCache>
                  <c:formatCode>General</c:formatCode>
                  <c:ptCount val="73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4.0000000000000002E-4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5.0000000000000001E-4</c:v>
                  </c:pt>
                  <c:pt idx="28">
                    <c:v>8.0000000000000002E-3</c:v>
                  </c:pt>
                  <c:pt idx="29">
                    <c:v>5.0000000000000001E-4</c:v>
                  </c:pt>
                  <c:pt idx="30">
                    <c:v>2.9999999999999997E-4</c:v>
                  </c:pt>
                </c:numCache>
              </c:numRef>
            </c:plus>
            <c:minus>
              <c:numRef>
                <c:f>'C'!$D$21:$D$93</c:f>
                <c:numCache>
                  <c:formatCode>General</c:formatCode>
                  <c:ptCount val="73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4.0000000000000002E-4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5.0000000000000001E-4</c:v>
                  </c:pt>
                  <c:pt idx="28">
                    <c:v>8.0000000000000002E-3</c:v>
                  </c:pt>
                  <c:pt idx="29">
                    <c:v>5.0000000000000001E-4</c:v>
                  </c:pt>
                  <c:pt idx="3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'C'!$F$21:$F$993</c:f>
              <c:numCache>
                <c:formatCode>General</c:formatCode>
                <c:ptCount val="973"/>
                <c:pt idx="0">
                  <c:v>-34478.5</c:v>
                </c:pt>
                <c:pt idx="1">
                  <c:v>-33253</c:v>
                </c:pt>
                <c:pt idx="2">
                  <c:v>-33191</c:v>
                </c:pt>
                <c:pt idx="3">
                  <c:v>-32541</c:v>
                </c:pt>
                <c:pt idx="4">
                  <c:v>-31920</c:v>
                </c:pt>
                <c:pt idx="5">
                  <c:v>-31658.5</c:v>
                </c:pt>
                <c:pt idx="6">
                  <c:v>-31295.5</c:v>
                </c:pt>
                <c:pt idx="7">
                  <c:v>-30631.5</c:v>
                </c:pt>
                <c:pt idx="8">
                  <c:v>-30370</c:v>
                </c:pt>
                <c:pt idx="9">
                  <c:v>-22503</c:v>
                </c:pt>
                <c:pt idx="10">
                  <c:v>-22483</c:v>
                </c:pt>
                <c:pt idx="11">
                  <c:v>-21808.5</c:v>
                </c:pt>
                <c:pt idx="12">
                  <c:v>-4270</c:v>
                </c:pt>
                <c:pt idx="13">
                  <c:v>-4228</c:v>
                </c:pt>
                <c:pt idx="14">
                  <c:v>-4199</c:v>
                </c:pt>
                <c:pt idx="15">
                  <c:v>-3917.5</c:v>
                </c:pt>
                <c:pt idx="16">
                  <c:v>-3869.5</c:v>
                </c:pt>
                <c:pt idx="17">
                  <c:v>-3817</c:v>
                </c:pt>
                <c:pt idx="18">
                  <c:v>-3510</c:v>
                </c:pt>
                <c:pt idx="19">
                  <c:v>-2245</c:v>
                </c:pt>
                <c:pt idx="20">
                  <c:v>-1938</c:v>
                </c:pt>
                <c:pt idx="21">
                  <c:v>-1610</c:v>
                </c:pt>
                <c:pt idx="22">
                  <c:v>-1607.5</c:v>
                </c:pt>
                <c:pt idx="23">
                  <c:v>-1373</c:v>
                </c:pt>
                <c:pt idx="24">
                  <c:v>-1248</c:v>
                </c:pt>
                <c:pt idx="25">
                  <c:v>-927</c:v>
                </c:pt>
                <c:pt idx="26">
                  <c:v>-927</c:v>
                </c:pt>
                <c:pt idx="27">
                  <c:v>-736</c:v>
                </c:pt>
                <c:pt idx="28">
                  <c:v>-675</c:v>
                </c:pt>
                <c:pt idx="29">
                  <c:v>-306</c:v>
                </c:pt>
                <c:pt idx="30">
                  <c:v>0.5</c:v>
                </c:pt>
              </c:numCache>
            </c:numRef>
          </c:xVal>
          <c:yVal>
            <c:numRef>
              <c:f>'C'!$M$21:$M$993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12-4C13-A207-68D40C04376A}"/>
            </c:ext>
          </c:extLst>
        </c:ser>
        <c:ser>
          <c:idx val="6"/>
          <c:order val="6"/>
          <c:tx>
            <c:strRef>
              <c:f>'C'!$N$20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'C'!$D$21:$D$93</c:f>
                <c:numCache>
                  <c:formatCode>General</c:formatCode>
                  <c:ptCount val="73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4.0000000000000002E-4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5.0000000000000001E-4</c:v>
                  </c:pt>
                  <c:pt idx="28">
                    <c:v>8.0000000000000002E-3</c:v>
                  </c:pt>
                  <c:pt idx="29">
                    <c:v>5.0000000000000001E-4</c:v>
                  </c:pt>
                  <c:pt idx="30">
                    <c:v>2.9999999999999997E-4</c:v>
                  </c:pt>
                </c:numCache>
              </c:numRef>
            </c:plus>
            <c:minus>
              <c:numRef>
                <c:f>'C'!$D$21:$D$93</c:f>
                <c:numCache>
                  <c:formatCode>General</c:formatCode>
                  <c:ptCount val="73"/>
                  <c:pt idx="11">
                    <c:v>0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6.9999999999999999E-4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4.0000000000000002E-4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5.0000000000000001E-4</c:v>
                  </c:pt>
                  <c:pt idx="28">
                    <c:v>8.0000000000000002E-3</c:v>
                  </c:pt>
                  <c:pt idx="29">
                    <c:v>5.0000000000000001E-4</c:v>
                  </c:pt>
                  <c:pt idx="3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'C'!$F$21:$F$993</c:f>
              <c:numCache>
                <c:formatCode>General</c:formatCode>
                <c:ptCount val="973"/>
                <c:pt idx="0">
                  <c:v>-34478.5</c:v>
                </c:pt>
                <c:pt idx="1">
                  <c:v>-33253</c:v>
                </c:pt>
                <c:pt idx="2">
                  <c:v>-33191</c:v>
                </c:pt>
                <c:pt idx="3">
                  <c:v>-32541</c:v>
                </c:pt>
                <c:pt idx="4">
                  <c:v>-31920</c:v>
                </c:pt>
                <c:pt idx="5">
                  <c:v>-31658.5</c:v>
                </c:pt>
                <c:pt idx="6">
                  <c:v>-31295.5</c:v>
                </c:pt>
                <c:pt idx="7">
                  <c:v>-30631.5</c:v>
                </c:pt>
                <c:pt idx="8">
                  <c:v>-30370</c:v>
                </c:pt>
                <c:pt idx="9">
                  <c:v>-22503</c:v>
                </c:pt>
                <c:pt idx="10">
                  <c:v>-22483</c:v>
                </c:pt>
                <c:pt idx="11">
                  <c:v>-21808.5</c:v>
                </c:pt>
                <c:pt idx="12">
                  <c:v>-4270</c:v>
                </c:pt>
                <c:pt idx="13">
                  <c:v>-4228</c:v>
                </c:pt>
                <c:pt idx="14">
                  <c:v>-4199</c:v>
                </c:pt>
                <c:pt idx="15">
                  <c:v>-3917.5</c:v>
                </c:pt>
                <c:pt idx="16">
                  <c:v>-3869.5</c:v>
                </c:pt>
                <c:pt idx="17">
                  <c:v>-3817</c:v>
                </c:pt>
                <c:pt idx="18">
                  <c:v>-3510</c:v>
                </c:pt>
                <c:pt idx="19">
                  <c:v>-2245</c:v>
                </c:pt>
                <c:pt idx="20">
                  <c:v>-1938</c:v>
                </c:pt>
                <c:pt idx="21">
                  <c:v>-1610</c:v>
                </c:pt>
                <c:pt idx="22">
                  <c:v>-1607.5</c:v>
                </c:pt>
                <c:pt idx="23">
                  <c:v>-1373</c:v>
                </c:pt>
                <c:pt idx="24">
                  <c:v>-1248</c:v>
                </c:pt>
                <c:pt idx="25">
                  <c:v>-927</c:v>
                </c:pt>
                <c:pt idx="26">
                  <c:v>-927</c:v>
                </c:pt>
                <c:pt idx="27">
                  <c:v>-736</c:v>
                </c:pt>
                <c:pt idx="28">
                  <c:v>-675</c:v>
                </c:pt>
                <c:pt idx="29">
                  <c:v>-306</c:v>
                </c:pt>
                <c:pt idx="30">
                  <c:v>0.5</c:v>
                </c:pt>
              </c:numCache>
            </c:numRef>
          </c:xVal>
          <c:yVal>
            <c:numRef>
              <c:f>'C'!$N$21:$N$993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12-4C13-A207-68D40C04376A}"/>
            </c:ext>
          </c:extLst>
        </c:ser>
        <c:ser>
          <c:idx val="7"/>
          <c:order val="7"/>
          <c:tx>
            <c:strRef>
              <c:f>'C'!$O$20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'C'!$F$21:$F$993</c:f>
              <c:numCache>
                <c:formatCode>General</c:formatCode>
                <c:ptCount val="973"/>
                <c:pt idx="0">
                  <c:v>-34478.5</c:v>
                </c:pt>
                <c:pt idx="1">
                  <c:v>-33253</c:v>
                </c:pt>
                <c:pt idx="2">
                  <c:v>-33191</c:v>
                </c:pt>
                <c:pt idx="3">
                  <c:v>-32541</c:v>
                </c:pt>
                <c:pt idx="4">
                  <c:v>-31920</c:v>
                </c:pt>
                <c:pt idx="5">
                  <c:v>-31658.5</c:v>
                </c:pt>
                <c:pt idx="6">
                  <c:v>-31295.5</c:v>
                </c:pt>
                <c:pt idx="7">
                  <c:v>-30631.5</c:v>
                </c:pt>
                <c:pt idx="8">
                  <c:v>-30370</c:v>
                </c:pt>
                <c:pt idx="9">
                  <c:v>-22503</c:v>
                </c:pt>
                <c:pt idx="10">
                  <c:v>-22483</c:v>
                </c:pt>
                <c:pt idx="11">
                  <c:v>-21808.5</c:v>
                </c:pt>
                <c:pt idx="12">
                  <c:v>-4270</c:v>
                </c:pt>
                <c:pt idx="13">
                  <c:v>-4228</c:v>
                </c:pt>
                <c:pt idx="14">
                  <c:v>-4199</c:v>
                </c:pt>
                <c:pt idx="15">
                  <c:v>-3917.5</c:v>
                </c:pt>
                <c:pt idx="16">
                  <c:v>-3869.5</c:v>
                </c:pt>
                <c:pt idx="17">
                  <c:v>-3817</c:v>
                </c:pt>
                <c:pt idx="18">
                  <c:v>-3510</c:v>
                </c:pt>
                <c:pt idx="19">
                  <c:v>-2245</c:v>
                </c:pt>
                <c:pt idx="20">
                  <c:v>-1938</c:v>
                </c:pt>
                <c:pt idx="21">
                  <c:v>-1610</c:v>
                </c:pt>
                <c:pt idx="22">
                  <c:v>-1607.5</c:v>
                </c:pt>
                <c:pt idx="23">
                  <c:v>-1373</c:v>
                </c:pt>
                <c:pt idx="24">
                  <c:v>-1248</c:v>
                </c:pt>
                <c:pt idx="25">
                  <c:v>-927</c:v>
                </c:pt>
                <c:pt idx="26">
                  <c:v>-927</c:v>
                </c:pt>
                <c:pt idx="27">
                  <c:v>-736</c:v>
                </c:pt>
                <c:pt idx="28">
                  <c:v>-675</c:v>
                </c:pt>
                <c:pt idx="29">
                  <c:v>-306</c:v>
                </c:pt>
                <c:pt idx="30">
                  <c:v>0.5</c:v>
                </c:pt>
              </c:numCache>
            </c:numRef>
          </c:xVal>
          <c:yVal>
            <c:numRef>
              <c:f>'C'!$O$21:$O$993</c:f>
              <c:numCache>
                <c:formatCode>General</c:formatCode>
                <c:ptCount val="973"/>
                <c:pt idx="24">
                  <c:v>-6.3187928334059976E-13</c:v>
                </c:pt>
                <c:pt idx="25">
                  <c:v>-1.4618300270902952E-12</c:v>
                </c:pt>
                <c:pt idx="26">
                  <c:v>-1.4618300270902952E-12</c:v>
                </c:pt>
                <c:pt idx="27">
                  <c:v>-1.9556636472030425E-12</c:v>
                </c:pt>
                <c:pt idx="28">
                  <c:v>-2.113380143678841E-12</c:v>
                </c:pt>
                <c:pt idx="29">
                  <c:v>-3.0674356715406406E-12</c:v>
                </c:pt>
                <c:pt idx="30">
                  <c:v>-3.8598964284231376E-12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12-4C13-A207-68D40C043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126952"/>
        <c:axId val="1"/>
      </c:scatterChart>
      <c:valAx>
        <c:axId val="580126952"/>
        <c:scaling>
          <c:orientation val="minMax"/>
          <c:max val="500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02738171242103"/>
              <c:y val="0.86604623020253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64864864864864E-2"/>
              <c:y val="0.38317887834114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0126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304054054054054"/>
          <c:y val="0.92835185321460989"/>
          <c:w val="0.98648719585727462"/>
          <c:h val="0.9906574762266866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18</xdr:col>
      <xdr:colOff>409575</xdr:colOff>
      <xdr:row>18</xdr:row>
      <xdr:rowOff>0</xdr:rowOff>
    </xdr:to>
    <xdr:graphicFrame macro="">
      <xdr:nvGraphicFramePr>
        <xdr:cNvPr id="53255" name="Chart 1">
          <a:extLst>
            <a:ext uri="{FF2B5EF4-FFF2-40B4-BE49-F238E27FC236}">
              <a16:creationId xmlns:a16="http://schemas.microsoft.com/office/drawing/2014/main" id="{D54869CA-6410-E309-F138-2B4FF53DC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28575</xdr:colOff>
      <xdr:row>0</xdr:row>
      <xdr:rowOff>28575</xdr:rowOff>
    </xdr:from>
    <xdr:to>
      <xdr:col>27</xdr:col>
      <xdr:colOff>400050</xdr:colOff>
      <xdr:row>18</xdr:row>
      <xdr:rowOff>57150</xdr:rowOff>
    </xdr:to>
    <xdr:graphicFrame macro="">
      <xdr:nvGraphicFramePr>
        <xdr:cNvPr id="53256" name="Chart 5">
          <a:extLst>
            <a:ext uri="{FF2B5EF4-FFF2-40B4-BE49-F238E27FC236}">
              <a16:creationId xmlns:a16="http://schemas.microsoft.com/office/drawing/2014/main" id="{73D2FD27-A8B3-1855-31D6-89575A81D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104775</xdr:rowOff>
    </xdr:from>
    <xdr:to>
      <xdr:col>9</xdr:col>
      <xdr:colOff>590550</xdr:colOff>
      <xdr:row>20</xdr:row>
      <xdr:rowOff>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DF12D018-1128-A29C-7250-D973807A22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0</xdr:row>
      <xdr:rowOff>0</xdr:rowOff>
    </xdr:from>
    <xdr:to>
      <xdr:col>22</xdr:col>
      <xdr:colOff>495300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7FD46E7-60B1-F047-31B6-5E877FA3FF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0</xdr:row>
      <xdr:rowOff>0</xdr:rowOff>
    </xdr:from>
    <xdr:to>
      <xdr:col>13</xdr:col>
      <xdr:colOff>428625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E8F81654-566F-3D39-C487-2DCEDA514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0</xdr:row>
      <xdr:rowOff>38100</xdr:rowOff>
    </xdr:from>
    <xdr:to>
      <xdr:col>13</xdr:col>
      <xdr:colOff>504825</xdr:colOff>
      <xdr:row>18</xdr:row>
      <xdr:rowOff>28575</xdr:rowOff>
    </xdr:to>
    <xdr:graphicFrame macro="">
      <xdr:nvGraphicFramePr>
        <xdr:cNvPr id="57347" name="Chart 2">
          <a:extLst>
            <a:ext uri="{FF2B5EF4-FFF2-40B4-BE49-F238E27FC236}">
              <a16:creationId xmlns:a16="http://schemas.microsoft.com/office/drawing/2014/main" id="{EE27474F-2917-7C57-0B19-65CDDBAB6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F214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54</v>
      </c>
      <c r="B1" s="20"/>
      <c r="C1" s="1"/>
    </row>
    <row r="2" spans="1:6" s="44" customFormat="1" ht="12.95" customHeight="1">
      <c r="A2" s="44" t="s">
        <v>25</v>
      </c>
      <c r="B2" s="45" t="s">
        <v>57</v>
      </c>
      <c r="C2" s="46" t="s">
        <v>46</v>
      </c>
    </row>
    <row r="3" spans="1:6" s="44" customFormat="1" ht="12.95" customHeight="1" thickBot="1"/>
    <row r="4" spans="1:6" s="44" customFormat="1" ht="12.95" customHeight="1" thickTop="1" thickBot="1">
      <c r="A4" s="47" t="s">
        <v>0</v>
      </c>
      <c r="C4" s="48">
        <v>29588.5</v>
      </c>
      <c r="D4" s="49">
        <v>1.1475</v>
      </c>
    </row>
    <row r="5" spans="1:6" s="44" customFormat="1" ht="12.95" customHeight="1" thickTop="1">
      <c r="A5" s="50" t="s">
        <v>58</v>
      </c>
      <c r="C5" s="46">
        <v>-9.5</v>
      </c>
      <c r="D5" s="44" t="s">
        <v>59</v>
      </c>
    </row>
    <row r="6" spans="1:6" s="44" customFormat="1" ht="12.95" customHeight="1">
      <c r="A6" s="47" t="s">
        <v>1</v>
      </c>
      <c r="D6" s="44" t="s">
        <v>41</v>
      </c>
    </row>
    <row r="7" spans="1:6" s="44" customFormat="1" ht="12.95" customHeight="1" thickBot="1">
      <c r="A7" s="44" t="s">
        <v>2</v>
      </c>
      <c r="C7" s="44">
        <f>+C4</f>
        <v>29588.5</v>
      </c>
      <c r="D7" s="51" t="s">
        <v>21</v>
      </c>
    </row>
    <row r="8" spans="1:6" s="44" customFormat="1" ht="12.95" customHeight="1">
      <c r="A8" s="44" t="s">
        <v>3</v>
      </c>
      <c r="C8" s="44">
        <v>1.1432123999999999</v>
      </c>
      <c r="D8" s="46" t="s">
        <v>40</v>
      </c>
    </row>
    <row r="9" spans="1:6" s="44" customFormat="1" ht="12.95" customHeight="1">
      <c r="A9" s="52" t="s">
        <v>67</v>
      </c>
      <c r="B9" s="53">
        <v>48</v>
      </c>
      <c r="C9" s="54" t="str">
        <f>"F"&amp;B9</f>
        <v>F48</v>
      </c>
      <c r="D9" s="55" t="str">
        <f>"G"&amp;B9</f>
        <v>G48</v>
      </c>
    </row>
    <row r="10" spans="1:6" s="44" customFormat="1" ht="12.95" customHeight="1" thickBot="1">
      <c r="C10" s="51" t="s">
        <v>20</v>
      </c>
      <c r="D10" s="51" t="s">
        <v>21</v>
      </c>
    </row>
    <row r="11" spans="1:6" s="44" customFormat="1" ht="12.95" customHeight="1">
      <c r="A11" s="44" t="s">
        <v>16</v>
      </c>
      <c r="C11" s="55">
        <f ca="1">INTERCEPT(INDIRECT($D$9):G991,INDIRECT($C$9):F991)</f>
        <v>-1.1640128806028869</v>
      </c>
      <c r="D11" s="56"/>
    </row>
    <row r="12" spans="1:6" s="44" customFormat="1" ht="12.95" customHeight="1">
      <c r="A12" s="44" t="s">
        <v>17</v>
      </c>
      <c r="C12" s="55">
        <f ca="1">SLOPE(INDIRECT($D$9):G991,INDIRECT($C$9):F991)</f>
        <v>6.4807082340926793E-5</v>
      </c>
      <c r="D12" s="56"/>
    </row>
    <row r="13" spans="1:6" s="44" customFormat="1" ht="12.95" customHeight="1">
      <c r="A13" s="44" t="s">
        <v>19</v>
      </c>
      <c r="C13" s="56" t="s">
        <v>14</v>
      </c>
    </row>
    <row r="14" spans="1:6" s="44" customFormat="1" ht="12.95" customHeight="1"/>
    <row r="15" spans="1:6" s="44" customFormat="1" ht="12.95" customHeight="1">
      <c r="A15" s="57" t="s">
        <v>18</v>
      </c>
      <c r="C15" s="58">
        <f ca="1">(C7+C11)+(C8+C12)*INT(MAX(F21:F3532))</f>
        <v>58109.815749409638</v>
      </c>
      <c r="E15" s="59" t="s">
        <v>71</v>
      </c>
      <c r="F15" s="46">
        <v>1</v>
      </c>
    </row>
    <row r="16" spans="1:6" s="44" customFormat="1" ht="12.95" customHeight="1">
      <c r="A16" s="47" t="s">
        <v>4</v>
      </c>
      <c r="C16" s="60">
        <f ca="1">+C8+C12</f>
        <v>1.1432772070823409</v>
      </c>
      <c r="E16" s="59" t="s">
        <v>60</v>
      </c>
      <c r="F16" s="61">
        <f ca="1">NOW()+15018.5+$C$5/24</f>
        <v>60322.799965740742</v>
      </c>
    </row>
    <row r="17" spans="1:21" s="44" customFormat="1" ht="12.95" customHeight="1" thickBot="1">
      <c r="A17" s="59" t="s">
        <v>53</v>
      </c>
      <c r="C17" s="44">
        <f>COUNT(C21:C2190)</f>
        <v>45</v>
      </c>
      <c r="E17" s="59" t="s">
        <v>72</v>
      </c>
      <c r="F17" s="61">
        <f ca="1">ROUND(2*(F16-$C$7)/$C$8,0)/2+F15</f>
        <v>26885</v>
      </c>
    </row>
    <row r="18" spans="1:21" s="44" customFormat="1" ht="12.95" customHeight="1" thickTop="1" thickBot="1">
      <c r="A18" s="47" t="s">
        <v>5</v>
      </c>
      <c r="C18" s="48">
        <f ca="1">+C15</f>
        <v>58109.815749409638</v>
      </c>
      <c r="D18" s="49">
        <f ca="1">+C16</f>
        <v>1.1432772070823409</v>
      </c>
      <c r="E18" s="59" t="s">
        <v>61</v>
      </c>
      <c r="F18" s="55">
        <f ca="1">ROUND(2*(F16-$C$15)/$C$16,0)/2+F15</f>
        <v>1936.5</v>
      </c>
    </row>
    <row r="19" spans="1:21" s="44" customFormat="1" ht="12.95" customHeight="1" thickTop="1">
      <c r="E19" s="59" t="s">
        <v>62</v>
      </c>
      <c r="F19" s="62">
        <f ca="1">+$C$15+$C$16*F18-15018.5-$C$5/24</f>
        <v>45305.667894257924</v>
      </c>
    </row>
    <row r="20" spans="1:21" s="44" customFormat="1" ht="12.95" customHeight="1" thickBot="1">
      <c r="A20" s="51" t="s">
        <v>6</v>
      </c>
      <c r="B20" s="51" t="s">
        <v>7</v>
      </c>
      <c r="C20" s="51" t="s">
        <v>8</v>
      </c>
      <c r="D20" s="51" t="s">
        <v>13</v>
      </c>
      <c r="E20" s="51" t="s">
        <v>9</v>
      </c>
      <c r="F20" s="51" t="s">
        <v>10</v>
      </c>
      <c r="G20" s="51" t="s">
        <v>11</v>
      </c>
      <c r="H20" s="63" t="s">
        <v>78</v>
      </c>
      <c r="I20" s="63" t="s">
        <v>79</v>
      </c>
      <c r="J20" s="63" t="s">
        <v>80</v>
      </c>
      <c r="K20" s="63" t="s">
        <v>81</v>
      </c>
      <c r="L20" s="63" t="s">
        <v>82</v>
      </c>
      <c r="M20" s="63" t="s">
        <v>83</v>
      </c>
      <c r="N20" s="63" t="s">
        <v>84</v>
      </c>
      <c r="O20" s="63" t="s">
        <v>23</v>
      </c>
      <c r="P20" s="64" t="s">
        <v>22</v>
      </c>
      <c r="Q20" s="51" t="s">
        <v>15</v>
      </c>
      <c r="U20" s="65" t="s">
        <v>74</v>
      </c>
    </row>
    <row r="21" spans="1:21" s="44" customFormat="1" ht="12.95" customHeight="1">
      <c r="A21" s="37" t="s">
        <v>38</v>
      </c>
      <c r="B21" s="37"/>
      <c r="C21" s="66">
        <v>15103.29</v>
      </c>
      <c r="D21" s="66"/>
      <c r="E21" s="37">
        <f t="shared" ref="E21:E65" si="0">+(C21-C$7)/C$8</f>
        <v>-12670.620087745725</v>
      </c>
      <c r="F21" s="37">
        <f t="shared" ref="F21:F57" si="1">ROUND(2*E21,0)/2</f>
        <v>-12670.5</v>
      </c>
      <c r="G21" s="37">
        <f t="shared" ref="G21:G39" si="2">+C21-(C$7+F21*C$8)</f>
        <v>-0.13728579999951762</v>
      </c>
      <c r="H21" s="37">
        <f t="shared" ref="H21:H31" si="3">G21</f>
        <v>-0.13728579999951762</v>
      </c>
      <c r="I21" s="37"/>
      <c r="J21" s="37"/>
      <c r="L21" s="37"/>
      <c r="M21" s="37"/>
      <c r="N21" s="37"/>
      <c r="O21" s="37"/>
      <c r="P21" s="37"/>
      <c r="Q21" s="67">
        <f t="shared" ref="Q21:Q65" si="4">+C21-15018.5</f>
        <v>84.790000000000873</v>
      </c>
      <c r="S21" s="37"/>
      <c r="T21" s="37"/>
      <c r="U21" s="37"/>
    </row>
    <row r="22" spans="1:21" s="44" customFormat="1" ht="12.95" customHeight="1">
      <c r="A22" s="37" t="s">
        <v>38</v>
      </c>
      <c r="B22" s="37"/>
      <c r="C22" s="66">
        <v>16504.46</v>
      </c>
      <c r="D22" s="66"/>
      <c r="E22" s="37">
        <f t="shared" si="0"/>
        <v>-11444.977328797346</v>
      </c>
      <c r="F22" s="37">
        <f t="shared" si="1"/>
        <v>-11445</v>
      </c>
      <c r="G22" s="37">
        <f t="shared" si="2"/>
        <v>2.5917999999364838E-2</v>
      </c>
      <c r="H22" s="37">
        <f t="shared" si="3"/>
        <v>2.5917999999364838E-2</v>
      </c>
      <c r="I22" s="37"/>
      <c r="J22" s="37"/>
      <c r="L22" s="37"/>
      <c r="M22" s="37"/>
      <c r="N22" s="37"/>
      <c r="O22" s="37"/>
      <c r="P22" s="37"/>
      <c r="Q22" s="67">
        <f t="shared" si="4"/>
        <v>1485.9599999999991</v>
      </c>
      <c r="S22" s="37"/>
      <c r="T22" s="37"/>
      <c r="U22" s="37"/>
    </row>
    <row r="23" spans="1:21" s="44" customFormat="1" ht="12.95" customHeight="1">
      <c r="A23" s="37" t="s">
        <v>38</v>
      </c>
      <c r="B23" s="37"/>
      <c r="C23" s="66">
        <v>16575.3</v>
      </c>
      <c r="D23" s="66"/>
      <c r="E23" s="37">
        <f t="shared" si="0"/>
        <v>-11383.011590846987</v>
      </c>
      <c r="F23" s="37">
        <f t="shared" si="1"/>
        <v>-11383</v>
      </c>
      <c r="G23" s="37">
        <f t="shared" si="2"/>
        <v>-1.3250800002424512E-2</v>
      </c>
      <c r="H23" s="37">
        <f t="shared" si="3"/>
        <v>-1.3250800002424512E-2</v>
      </c>
      <c r="I23" s="37"/>
      <c r="J23" s="37"/>
      <c r="L23" s="37"/>
      <c r="M23" s="37"/>
      <c r="N23" s="37"/>
      <c r="O23" s="37"/>
      <c r="P23" s="37"/>
      <c r="Q23" s="67">
        <f t="shared" si="4"/>
        <v>1556.7999999999993</v>
      </c>
      <c r="S23" s="37"/>
      <c r="T23" s="37"/>
      <c r="U23" s="37"/>
    </row>
    <row r="24" spans="1:21" s="44" customFormat="1" ht="12.95" customHeight="1">
      <c r="A24" s="37" t="s">
        <v>38</v>
      </c>
      <c r="B24" s="37"/>
      <c r="C24" s="66">
        <v>17318.3</v>
      </c>
      <c r="D24" s="66"/>
      <c r="E24" s="37">
        <f t="shared" si="0"/>
        <v>-10733.088619402661</v>
      </c>
      <c r="F24" s="37">
        <f t="shared" si="1"/>
        <v>-10733</v>
      </c>
      <c r="G24" s="37">
        <f t="shared" si="2"/>
        <v>-0.10131080000064685</v>
      </c>
      <c r="H24" s="37">
        <f t="shared" si="3"/>
        <v>-0.10131080000064685</v>
      </c>
      <c r="I24" s="37"/>
      <c r="J24" s="37"/>
      <c r="L24" s="37"/>
      <c r="M24" s="37"/>
      <c r="N24" s="37"/>
      <c r="O24" s="37"/>
      <c r="P24" s="37"/>
      <c r="Q24" s="67">
        <f t="shared" si="4"/>
        <v>2299.7999999999993</v>
      </c>
      <c r="S24" s="37"/>
      <c r="T24" s="37"/>
      <c r="U24" s="37"/>
    </row>
    <row r="25" spans="1:21" s="44" customFormat="1" ht="12.95" customHeight="1">
      <c r="A25" s="37" t="s">
        <v>38</v>
      </c>
      <c r="B25" s="37"/>
      <c r="C25" s="66">
        <v>18028.28</v>
      </c>
      <c r="D25" s="66"/>
      <c r="E25" s="37">
        <f t="shared" si="0"/>
        <v>-10112.049169515658</v>
      </c>
      <c r="F25" s="37">
        <f t="shared" si="1"/>
        <v>-10112</v>
      </c>
      <c r="G25" s="37">
        <f t="shared" si="2"/>
        <v>-5.6211200004327111E-2</v>
      </c>
      <c r="H25" s="37">
        <f t="shared" si="3"/>
        <v>-5.6211200004327111E-2</v>
      </c>
      <c r="I25" s="37"/>
      <c r="J25" s="37"/>
      <c r="L25" s="37"/>
      <c r="M25" s="37"/>
      <c r="N25" s="37"/>
      <c r="O25" s="37"/>
      <c r="P25" s="37"/>
      <c r="Q25" s="67">
        <f t="shared" si="4"/>
        <v>3009.7799999999988</v>
      </c>
      <c r="S25" s="37"/>
      <c r="T25" s="37"/>
      <c r="U25" s="37"/>
    </row>
    <row r="26" spans="1:21" s="44" customFormat="1" ht="12.95" customHeight="1">
      <c r="A26" s="37" t="s">
        <v>38</v>
      </c>
      <c r="B26" s="37"/>
      <c r="C26" s="66">
        <v>18327.28</v>
      </c>
      <c r="D26" s="66"/>
      <c r="E26" s="37">
        <f t="shared" si="0"/>
        <v>-9850.5054703745354</v>
      </c>
      <c r="F26" s="37">
        <f t="shared" si="1"/>
        <v>-9850.5</v>
      </c>
      <c r="G26" s="37">
        <f t="shared" si="2"/>
        <v>-6.2538000020140316E-3</v>
      </c>
      <c r="H26" s="37">
        <f t="shared" si="3"/>
        <v>-6.2538000020140316E-3</v>
      </c>
      <c r="I26" s="37"/>
      <c r="J26" s="37"/>
      <c r="L26" s="37"/>
      <c r="M26" s="37"/>
      <c r="N26" s="37"/>
      <c r="O26" s="37"/>
      <c r="P26" s="37"/>
      <c r="Q26" s="67">
        <f t="shared" si="4"/>
        <v>3308.7799999999988</v>
      </c>
      <c r="S26" s="37"/>
      <c r="T26" s="37"/>
      <c r="U26" s="37"/>
    </row>
    <row r="27" spans="1:21" s="44" customFormat="1" ht="12.95" customHeight="1">
      <c r="A27" s="37" t="s">
        <v>38</v>
      </c>
      <c r="B27" s="37"/>
      <c r="C27" s="66">
        <v>18742.259999999998</v>
      </c>
      <c r="D27" s="66"/>
      <c r="E27" s="37">
        <f t="shared" si="0"/>
        <v>-9487.5108072655639</v>
      </c>
      <c r="F27" s="37">
        <f t="shared" si="1"/>
        <v>-9487.5</v>
      </c>
      <c r="G27" s="37">
        <f t="shared" si="2"/>
        <v>-1.2355000002571614E-2</v>
      </c>
      <c r="H27" s="37">
        <f t="shared" si="3"/>
        <v>-1.2355000002571614E-2</v>
      </c>
      <c r="I27" s="37"/>
      <c r="J27" s="37"/>
      <c r="L27" s="37"/>
      <c r="M27" s="37"/>
      <c r="N27" s="37"/>
      <c r="O27" s="37"/>
      <c r="P27" s="37"/>
      <c r="Q27" s="67">
        <f t="shared" si="4"/>
        <v>3723.7599999999984</v>
      </c>
      <c r="S27" s="37"/>
      <c r="T27" s="37"/>
      <c r="U27" s="37"/>
    </row>
    <row r="28" spans="1:21" s="44" customFormat="1" ht="12.95" customHeight="1">
      <c r="A28" s="37" t="s">
        <v>38</v>
      </c>
      <c r="B28" s="37"/>
      <c r="C28" s="66">
        <v>19501.3</v>
      </c>
      <c r="D28" s="66"/>
      <c r="E28" s="37">
        <f t="shared" si="0"/>
        <v>-8823.5571972452381</v>
      </c>
      <c r="F28" s="37">
        <f t="shared" si="1"/>
        <v>-8823.5</v>
      </c>
      <c r="G28" s="37">
        <f t="shared" si="2"/>
        <v>-6.538860000364366E-2</v>
      </c>
      <c r="H28" s="37">
        <f t="shared" si="3"/>
        <v>-6.538860000364366E-2</v>
      </c>
      <c r="I28" s="37"/>
      <c r="J28" s="37"/>
      <c r="L28" s="37"/>
      <c r="M28" s="37"/>
      <c r="N28" s="37"/>
      <c r="O28" s="37"/>
      <c r="P28" s="37"/>
      <c r="Q28" s="67">
        <f t="shared" si="4"/>
        <v>4482.7999999999993</v>
      </c>
      <c r="S28" s="37"/>
      <c r="T28" s="37"/>
      <c r="U28" s="37"/>
    </row>
    <row r="29" spans="1:21" s="44" customFormat="1" ht="12.95" customHeight="1">
      <c r="A29" s="37" t="s">
        <v>38</v>
      </c>
      <c r="B29" s="37"/>
      <c r="C29" s="66">
        <v>19800.2</v>
      </c>
      <c r="D29" s="66"/>
      <c r="E29" s="37">
        <f t="shared" si="0"/>
        <v>-8562.1009709131922</v>
      </c>
      <c r="F29" s="37">
        <f t="shared" si="1"/>
        <v>-8562</v>
      </c>
      <c r="G29" s="37">
        <f t="shared" si="2"/>
        <v>-0.11543119999987539</v>
      </c>
      <c r="H29" s="37">
        <f t="shared" si="3"/>
        <v>-0.11543119999987539</v>
      </c>
      <c r="I29" s="37"/>
      <c r="J29" s="37"/>
      <c r="L29" s="37"/>
      <c r="M29" s="37"/>
      <c r="N29" s="37"/>
      <c r="O29" s="37"/>
      <c r="P29" s="37"/>
      <c r="Q29" s="67">
        <f t="shared" si="4"/>
        <v>4781.7000000000007</v>
      </c>
      <c r="S29" s="37"/>
      <c r="T29" s="37"/>
      <c r="U29" s="37"/>
    </row>
    <row r="30" spans="1:21" s="44" customFormat="1" ht="12.95" customHeight="1">
      <c r="A30" s="37" t="s">
        <v>38</v>
      </c>
      <c r="B30" s="37"/>
      <c r="C30" s="66">
        <v>28794.45</v>
      </c>
      <c r="D30" s="66"/>
      <c r="E30" s="37">
        <f t="shared" si="0"/>
        <v>-694.5778404782867</v>
      </c>
      <c r="F30" s="37">
        <f t="shared" si="1"/>
        <v>-694.5</v>
      </c>
      <c r="G30" s="37">
        <f t="shared" si="2"/>
        <v>-8.8988200001040241E-2</v>
      </c>
      <c r="H30" s="37">
        <f t="shared" si="3"/>
        <v>-8.8988200001040241E-2</v>
      </c>
      <c r="I30" s="37"/>
      <c r="J30" s="37"/>
      <c r="L30" s="37"/>
      <c r="M30" s="37"/>
      <c r="N30" s="37"/>
      <c r="O30" s="37"/>
      <c r="P30" s="37"/>
      <c r="Q30" s="67">
        <f t="shared" si="4"/>
        <v>13775.95</v>
      </c>
      <c r="S30" s="37"/>
      <c r="T30" s="37"/>
      <c r="U30" s="37"/>
    </row>
    <row r="31" spans="1:21" s="44" customFormat="1" ht="12.95" customHeight="1">
      <c r="A31" s="37" t="s">
        <v>38</v>
      </c>
      <c r="B31" s="37"/>
      <c r="C31" s="66">
        <v>28817.34</v>
      </c>
      <c r="D31" s="66"/>
      <c r="E31" s="37">
        <f t="shared" si="0"/>
        <v>-674.55531448049362</v>
      </c>
      <c r="F31" s="37">
        <f t="shared" si="1"/>
        <v>-674.5</v>
      </c>
      <c r="G31" s="37">
        <f t="shared" si="2"/>
        <v>-6.3236199999664677E-2</v>
      </c>
      <c r="H31" s="37">
        <f t="shared" si="3"/>
        <v>-6.3236199999664677E-2</v>
      </c>
      <c r="I31" s="37"/>
      <c r="J31" s="37"/>
      <c r="L31" s="37"/>
      <c r="M31" s="37"/>
      <c r="N31" s="37"/>
      <c r="O31" s="37"/>
      <c r="P31" s="37"/>
      <c r="Q31" s="67">
        <f t="shared" si="4"/>
        <v>13798.84</v>
      </c>
      <c r="S31" s="37"/>
      <c r="T31" s="37"/>
      <c r="U31" s="37"/>
    </row>
    <row r="32" spans="1:21" s="44" customFormat="1" ht="12.95" customHeight="1">
      <c r="A32" s="37" t="s">
        <v>12</v>
      </c>
      <c r="B32" s="37"/>
      <c r="C32" s="66">
        <v>29588.5</v>
      </c>
      <c r="D32" s="66" t="s">
        <v>14</v>
      </c>
      <c r="E32" s="37">
        <f t="shared" si="0"/>
        <v>0</v>
      </c>
      <c r="F32" s="37">
        <f t="shared" si="1"/>
        <v>0</v>
      </c>
      <c r="G32" s="37">
        <f t="shared" si="2"/>
        <v>0</v>
      </c>
      <c r="H32" s="37">
        <f>+G32</f>
        <v>0</v>
      </c>
      <c r="I32" s="37"/>
      <c r="J32" s="37"/>
      <c r="K32" s="37"/>
      <c r="L32" s="37"/>
      <c r="M32" s="37"/>
      <c r="N32" s="37"/>
      <c r="O32" s="37"/>
      <c r="P32" s="37"/>
      <c r="Q32" s="67">
        <f t="shared" si="4"/>
        <v>14570</v>
      </c>
      <c r="S32" s="37"/>
      <c r="T32" s="37"/>
      <c r="U32" s="37"/>
    </row>
    <row r="33" spans="1:21" s="44" customFormat="1" ht="12.95" customHeight="1">
      <c r="A33" s="37" t="s">
        <v>34</v>
      </c>
      <c r="B33" s="37"/>
      <c r="C33" s="66">
        <v>49640.459900000002</v>
      </c>
      <c r="D33" s="66"/>
      <c r="E33" s="37">
        <f t="shared" si="0"/>
        <v>17540.012599583424</v>
      </c>
      <c r="F33" s="37">
        <f t="shared" si="1"/>
        <v>17540</v>
      </c>
      <c r="G33" s="37">
        <f t="shared" si="2"/>
        <v>1.4404000001377426E-2</v>
      </c>
      <c r="H33" s="37"/>
      <c r="I33" s="37"/>
      <c r="J33" s="37">
        <f t="shared" ref="J33:J39" si="5">G33</f>
        <v>1.4404000001377426E-2</v>
      </c>
      <c r="K33" s="37"/>
      <c r="L33" s="37"/>
      <c r="M33" s="37"/>
      <c r="N33" s="37"/>
      <c r="O33" s="37"/>
      <c r="P33" s="37"/>
      <c r="Q33" s="67">
        <f t="shared" si="4"/>
        <v>34621.959900000002</v>
      </c>
      <c r="S33" s="37"/>
      <c r="T33" s="37"/>
      <c r="U33" s="37"/>
    </row>
    <row r="34" spans="1:21" s="44" customFormat="1" ht="12.95" customHeight="1">
      <c r="A34" s="37" t="s">
        <v>35</v>
      </c>
      <c r="B34" s="37"/>
      <c r="C34" s="66">
        <v>49688.476000000002</v>
      </c>
      <c r="D34" s="66"/>
      <c r="E34" s="37">
        <f t="shared" si="0"/>
        <v>17582.013631062786</v>
      </c>
      <c r="F34" s="37">
        <f t="shared" si="1"/>
        <v>17582</v>
      </c>
      <c r="G34" s="37">
        <f t="shared" si="2"/>
        <v>1.558320000913227E-2</v>
      </c>
      <c r="H34" s="37"/>
      <c r="I34" s="37"/>
      <c r="J34" s="37">
        <f t="shared" si="5"/>
        <v>1.558320000913227E-2</v>
      </c>
      <c r="K34" s="37"/>
      <c r="L34" s="37"/>
      <c r="M34" s="37"/>
      <c r="N34" s="37"/>
      <c r="O34" s="37"/>
      <c r="P34" s="37"/>
      <c r="Q34" s="67">
        <f t="shared" si="4"/>
        <v>34669.976000000002</v>
      </c>
      <c r="S34" s="37"/>
      <c r="T34" s="37"/>
      <c r="U34" s="37"/>
    </row>
    <row r="35" spans="1:21" s="44" customFormat="1" ht="12.95" customHeight="1">
      <c r="A35" s="37" t="s">
        <v>35</v>
      </c>
      <c r="B35" s="37"/>
      <c r="C35" s="66">
        <v>49721.628299999997</v>
      </c>
      <c r="D35" s="66"/>
      <c r="E35" s="37">
        <f t="shared" si="0"/>
        <v>17611.012879146514</v>
      </c>
      <c r="F35" s="37">
        <f t="shared" si="1"/>
        <v>17611</v>
      </c>
      <c r="G35" s="37">
        <f t="shared" si="2"/>
        <v>1.4723599997523706E-2</v>
      </c>
      <c r="H35" s="37"/>
      <c r="I35" s="37"/>
      <c r="J35" s="37">
        <f t="shared" si="5"/>
        <v>1.4723599997523706E-2</v>
      </c>
      <c r="K35" s="37"/>
      <c r="L35" s="37"/>
      <c r="M35" s="37"/>
      <c r="N35" s="37"/>
      <c r="O35" s="37"/>
      <c r="P35" s="37"/>
      <c r="Q35" s="67">
        <f t="shared" si="4"/>
        <v>34703.128299999997</v>
      </c>
      <c r="S35" s="37"/>
      <c r="T35" s="37"/>
      <c r="U35" s="37"/>
    </row>
    <row r="36" spans="1:21" s="44" customFormat="1" ht="12.95" customHeight="1">
      <c r="A36" s="18" t="s">
        <v>35</v>
      </c>
      <c r="B36" s="18"/>
      <c r="C36" s="41">
        <v>50043.454100000003</v>
      </c>
      <c r="D36" s="41"/>
      <c r="E36" s="18">
        <f t="shared" si="0"/>
        <v>17892.52294674201</v>
      </c>
      <c r="F36" s="37">
        <f t="shared" si="1"/>
        <v>17892.5</v>
      </c>
      <c r="G36" s="37">
        <f t="shared" si="2"/>
        <v>2.6233000004140195E-2</v>
      </c>
      <c r="H36" s="37"/>
      <c r="I36" s="37"/>
      <c r="J36" s="37">
        <f t="shared" si="5"/>
        <v>2.6233000004140195E-2</v>
      </c>
      <c r="K36" s="37"/>
      <c r="L36" s="37"/>
      <c r="M36" s="37"/>
      <c r="N36" s="37"/>
      <c r="O36" s="37"/>
      <c r="P36" s="37"/>
      <c r="Q36" s="67">
        <f t="shared" si="4"/>
        <v>35024.954100000003</v>
      </c>
      <c r="S36" s="37"/>
      <c r="T36" s="37"/>
      <c r="U36" s="37"/>
    </row>
    <row r="37" spans="1:21" s="44" customFormat="1" ht="12.95" customHeight="1">
      <c r="A37" s="18" t="s">
        <v>37</v>
      </c>
      <c r="B37" s="18"/>
      <c r="C37" s="41">
        <v>50098.330499999996</v>
      </c>
      <c r="D37" s="41"/>
      <c r="E37" s="18">
        <f t="shared" si="0"/>
        <v>17940.524875342497</v>
      </c>
      <c r="F37" s="37">
        <f t="shared" si="1"/>
        <v>17940.5</v>
      </c>
      <c r="G37" s="37">
        <f t="shared" si="2"/>
        <v>2.8437799999665003E-2</v>
      </c>
      <c r="H37" s="37"/>
      <c r="I37" s="37"/>
      <c r="J37" s="37">
        <f t="shared" si="5"/>
        <v>2.8437799999665003E-2</v>
      </c>
      <c r="K37" s="37"/>
      <c r="L37" s="37"/>
      <c r="M37" s="37"/>
      <c r="N37" s="37"/>
      <c r="O37" s="37"/>
      <c r="P37" s="37"/>
      <c r="Q37" s="67">
        <f t="shared" si="4"/>
        <v>35079.830499999996</v>
      </c>
      <c r="S37" s="37"/>
      <c r="T37" s="37"/>
      <c r="U37" s="37"/>
    </row>
    <row r="38" spans="1:21" s="44" customFormat="1" ht="12.95" customHeight="1">
      <c r="A38" s="18" t="s">
        <v>37</v>
      </c>
      <c r="B38" s="18"/>
      <c r="C38" s="41">
        <v>50158.352400000003</v>
      </c>
      <c r="D38" s="41"/>
      <c r="E38" s="18">
        <f t="shared" si="0"/>
        <v>17993.027717334073</v>
      </c>
      <c r="F38" s="37">
        <f t="shared" si="1"/>
        <v>17993</v>
      </c>
      <c r="G38" s="37">
        <f t="shared" si="2"/>
        <v>3.1686800008174032E-2</v>
      </c>
      <c r="H38" s="37"/>
      <c r="I38" s="37"/>
      <c r="J38" s="37">
        <f t="shared" si="5"/>
        <v>3.1686800008174032E-2</v>
      </c>
      <c r="K38" s="37"/>
      <c r="L38" s="37"/>
      <c r="M38" s="37"/>
      <c r="N38" s="37"/>
      <c r="O38" s="37"/>
      <c r="P38" s="37"/>
      <c r="Q38" s="67">
        <f t="shared" si="4"/>
        <v>35139.852400000003</v>
      </c>
      <c r="S38" s="37"/>
      <c r="T38" s="37"/>
      <c r="U38" s="37"/>
    </row>
    <row r="39" spans="1:21" s="44" customFormat="1" ht="12.95" customHeight="1">
      <c r="A39" s="18" t="s">
        <v>31</v>
      </c>
      <c r="B39" s="18"/>
      <c r="C39" s="41">
        <v>50509.333100000003</v>
      </c>
      <c r="D39" s="41">
        <v>8.9999999999999998E-4</v>
      </c>
      <c r="E39" s="18">
        <f t="shared" si="0"/>
        <v>18300.040394943237</v>
      </c>
      <c r="F39" s="37">
        <f t="shared" si="1"/>
        <v>18300</v>
      </c>
      <c r="G39" s="37">
        <f t="shared" si="2"/>
        <v>4.6180000004824251E-2</v>
      </c>
      <c r="H39" s="37"/>
      <c r="J39" s="37">
        <f t="shared" si="5"/>
        <v>4.6180000004824251E-2</v>
      </c>
      <c r="K39" s="37"/>
      <c r="L39" s="37"/>
      <c r="M39" s="37"/>
      <c r="N39" s="37"/>
      <c r="O39" s="37"/>
      <c r="P39" s="37"/>
      <c r="Q39" s="67">
        <f t="shared" si="4"/>
        <v>35490.833100000003</v>
      </c>
      <c r="S39" s="37"/>
      <c r="T39" s="37"/>
      <c r="U39" s="37"/>
    </row>
    <row r="40" spans="1:21" s="44" customFormat="1" ht="12.95" customHeight="1">
      <c r="A40" s="68" t="s">
        <v>69</v>
      </c>
      <c r="B40" s="69" t="s">
        <v>51</v>
      </c>
      <c r="C40" s="68">
        <v>51698.431550000001</v>
      </c>
      <c r="D40" s="68">
        <v>2.8E-3</v>
      </c>
      <c r="E40" s="18">
        <f t="shared" si="0"/>
        <v>19340.17821185285</v>
      </c>
      <c r="F40" s="37">
        <f t="shared" si="1"/>
        <v>19340</v>
      </c>
      <c r="G40" s="37"/>
      <c r="H40" s="37"/>
      <c r="K40" s="37">
        <f ca="1">+C$11+C$12*F40</f>
        <v>8.9356091870637311E-2</v>
      </c>
      <c r="L40" s="37"/>
      <c r="M40" s="37"/>
      <c r="P40" s="37"/>
      <c r="Q40" s="67">
        <f t="shared" si="4"/>
        <v>36679.931550000001</v>
      </c>
      <c r="S40" s="37"/>
      <c r="T40" s="37"/>
      <c r="U40" s="61">
        <v>0.20373400000244146</v>
      </c>
    </row>
    <row r="41" spans="1:21" s="44" customFormat="1" ht="12.95" customHeight="1">
      <c r="A41" s="41" t="s">
        <v>43</v>
      </c>
      <c r="B41" s="70"/>
      <c r="C41" s="71">
        <v>51955.564899999998</v>
      </c>
      <c r="D41" s="71">
        <v>2.9999999999999997E-4</v>
      </c>
      <c r="E41" s="18">
        <f t="shared" si="0"/>
        <v>19565.099976172405</v>
      </c>
      <c r="F41" s="37">
        <f t="shared" si="1"/>
        <v>19565</v>
      </c>
      <c r="G41" s="37">
        <f t="shared" ref="G41:G65" si="6">+C41-(C$7+F41*C$8)</f>
        <v>0.11429399999906309</v>
      </c>
      <c r="H41" s="37"/>
      <c r="I41" s="37"/>
      <c r="J41" s="37">
        <f>G41</f>
        <v>0.11429399999906309</v>
      </c>
      <c r="K41" s="37"/>
      <c r="L41" s="37"/>
      <c r="M41" s="37"/>
      <c r="N41" s="37"/>
      <c r="O41" s="37"/>
      <c r="P41" s="37"/>
      <c r="Q41" s="67">
        <f t="shared" si="4"/>
        <v>36937.064899999998</v>
      </c>
      <c r="S41" s="37"/>
      <c r="T41" s="37"/>
      <c r="U41" s="37"/>
    </row>
    <row r="42" spans="1:21" s="44" customFormat="1" ht="12.95" customHeight="1">
      <c r="A42" s="18" t="s">
        <v>42</v>
      </c>
      <c r="B42" s="18"/>
      <c r="C42" s="41">
        <v>52306.538699999997</v>
      </c>
      <c r="D42" s="41">
        <v>6.9999999999999999E-4</v>
      </c>
      <c r="E42" s="18">
        <f t="shared" si="0"/>
        <v>19872.106618157744</v>
      </c>
      <c r="F42" s="37">
        <f t="shared" si="1"/>
        <v>19872</v>
      </c>
      <c r="G42" s="37">
        <f t="shared" si="6"/>
        <v>0.12188719999539899</v>
      </c>
      <c r="H42" s="37"/>
      <c r="I42" s="37"/>
      <c r="J42" s="37">
        <f>G42</f>
        <v>0.12188719999539899</v>
      </c>
      <c r="K42" s="37"/>
      <c r="L42" s="37"/>
      <c r="M42" s="37"/>
      <c r="N42" s="37"/>
      <c r="O42" s="37"/>
      <c r="P42" s="37"/>
      <c r="Q42" s="67">
        <f t="shared" si="4"/>
        <v>37288.038699999997</v>
      </c>
      <c r="S42" s="37"/>
      <c r="T42" s="37"/>
      <c r="U42" s="37"/>
    </row>
    <row r="43" spans="1:21" s="44" customFormat="1" ht="12.95" customHeight="1">
      <c r="A43" s="18" t="s">
        <v>45</v>
      </c>
      <c r="B43" s="70"/>
      <c r="C43" s="71">
        <v>52681.5239</v>
      </c>
      <c r="D43" s="41">
        <v>4.0000000000000002E-4</v>
      </c>
      <c r="E43" s="18">
        <f t="shared" si="0"/>
        <v>20200.116706221874</v>
      </c>
      <c r="F43" s="37">
        <f t="shared" si="1"/>
        <v>20200</v>
      </c>
      <c r="G43" s="37">
        <f t="shared" si="6"/>
        <v>0.13341999999829568</v>
      </c>
      <c r="H43" s="37"/>
      <c r="I43" s="37"/>
      <c r="J43" s="37">
        <f>G43</f>
        <v>0.13341999999829568</v>
      </c>
      <c r="K43" s="37"/>
      <c r="L43" s="37"/>
      <c r="M43" s="37"/>
      <c r="N43" s="37"/>
      <c r="O43" s="37"/>
      <c r="P43" s="37"/>
      <c r="Q43" s="67">
        <f t="shared" si="4"/>
        <v>37663.0239</v>
      </c>
      <c r="S43" s="37"/>
      <c r="T43" s="37"/>
      <c r="U43" s="37"/>
    </row>
    <row r="44" spans="1:21" s="44" customFormat="1" ht="12.95" customHeight="1">
      <c r="A44" s="18" t="s">
        <v>45</v>
      </c>
      <c r="B44" s="43" t="s">
        <v>44</v>
      </c>
      <c r="C44" s="71">
        <v>52684.390800000001</v>
      </c>
      <c r="D44" s="41">
        <v>6.9999999999999999E-4</v>
      </c>
      <c r="E44" s="18">
        <f t="shared" si="0"/>
        <v>20202.624464185312</v>
      </c>
      <c r="F44" s="37">
        <f t="shared" si="1"/>
        <v>20202.5</v>
      </c>
      <c r="G44" s="37">
        <f t="shared" si="6"/>
        <v>0.14228900000307476</v>
      </c>
      <c r="H44" s="37"/>
      <c r="I44" s="37"/>
      <c r="J44" s="37">
        <f>G44</f>
        <v>0.14228900000307476</v>
      </c>
      <c r="K44" s="37"/>
      <c r="L44" s="37"/>
      <c r="M44" s="37"/>
      <c r="N44" s="37"/>
      <c r="O44" s="37"/>
      <c r="P44" s="37"/>
      <c r="Q44" s="67">
        <f t="shared" si="4"/>
        <v>37665.890800000001</v>
      </c>
      <c r="S44" s="37"/>
      <c r="T44" s="37"/>
      <c r="U44" s="37"/>
    </row>
    <row r="45" spans="1:21" s="44" customFormat="1" ht="12.95" customHeight="1">
      <c r="A45" s="18" t="s">
        <v>50</v>
      </c>
      <c r="B45" s="72" t="s">
        <v>51</v>
      </c>
      <c r="C45" s="73">
        <v>52952.481599999999</v>
      </c>
      <c r="D45" s="73">
        <v>1E-4</v>
      </c>
      <c r="E45" s="18">
        <f t="shared" si="0"/>
        <v>20437.131017823111</v>
      </c>
      <c r="F45" s="37">
        <f t="shared" si="1"/>
        <v>20437</v>
      </c>
      <c r="G45" s="37">
        <f t="shared" si="6"/>
        <v>0.14978120000159834</v>
      </c>
      <c r="H45" s="37"/>
      <c r="I45" s="37"/>
      <c r="K45" s="37">
        <f>G45</f>
        <v>0.14978120000159834</v>
      </c>
      <c r="L45" s="37"/>
      <c r="M45" s="37"/>
      <c r="N45" s="37"/>
      <c r="O45" s="37"/>
      <c r="P45" s="37"/>
      <c r="Q45" s="67">
        <f t="shared" si="4"/>
        <v>37933.981599999999</v>
      </c>
      <c r="S45" s="37"/>
      <c r="T45" s="37"/>
      <c r="U45" s="37"/>
    </row>
    <row r="46" spans="1:21" s="44" customFormat="1" ht="12.95" customHeight="1">
      <c r="A46" s="18" t="s">
        <v>49</v>
      </c>
      <c r="B46" s="72"/>
      <c r="C46" s="41">
        <v>53095.389000000003</v>
      </c>
      <c r="D46" s="41">
        <v>4.0000000000000002E-4</v>
      </c>
      <c r="E46" s="18">
        <f t="shared" si="0"/>
        <v>20562.136134982444</v>
      </c>
      <c r="F46" s="37">
        <f t="shared" si="1"/>
        <v>20562</v>
      </c>
      <c r="G46" s="37">
        <f t="shared" si="6"/>
        <v>0.15563120000297204</v>
      </c>
      <c r="H46" s="37"/>
      <c r="I46" s="37"/>
      <c r="J46" s="37">
        <f>G46</f>
        <v>0.15563120000297204</v>
      </c>
      <c r="K46" s="37"/>
      <c r="L46" s="37"/>
      <c r="M46" s="37"/>
      <c r="N46" s="37"/>
      <c r="O46" s="37">
        <f t="shared" ref="O46:O65" ca="1" si="7">+C$11+C$12*F46</f>
        <v>0.16855034649124989</v>
      </c>
      <c r="P46" s="37"/>
      <c r="Q46" s="67">
        <f t="shared" si="4"/>
        <v>38076.889000000003</v>
      </c>
      <c r="S46" s="37"/>
      <c r="T46" s="37"/>
      <c r="U46" s="37"/>
    </row>
    <row r="47" spans="1:21" s="44" customFormat="1" ht="12.95" customHeight="1">
      <c r="A47" s="18" t="s">
        <v>56</v>
      </c>
      <c r="B47" s="43" t="s">
        <v>51</v>
      </c>
      <c r="C47" s="41">
        <v>53462.385999999999</v>
      </c>
      <c r="D47" s="41">
        <v>5.0000000000000001E-3</v>
      </c>
      <c r="E47" s="18">
        <f t="shared" si="0"/>
        <v>20883.158720111853</v>
      </c>
      <c r="F47" s="37">
        <f t="shared" si="1"/>
        <v>20883</v>
      </c>
      <c r="G47" s="37">
        <f t="shared" si="6"/>
        <v>0.1814507999952184</v>
      </c>
      <c r="H47" s="37"/>
      <c r="I47" s="37"/>
      <c r="J47" s="37"/>
      <c r="K47" s="37">
        <f>G47</f>
        <v>0.1814507999952184</v>
      </c>
      <c r="L47" s="37"/>
      <c r="M47" s="37"/>
      <c r="N47" s="37"/>
      <c r="O47" s="37">
        <f t="shared" ca="1" si="7"/>
        <v>0.18935341992268739</v>
      </c>
      <c r="P47" s="37"/>
      <c r="Q47" s="67">
        <f t="shared" si="4"/>
        <v>38443.885999999999</v>
      </c>
      <c r="S47" s="37"/>
      <c r="T47" s="37"/>
      <c r="U47" s="37"/>
    </row>
    <row r="48" spans="1:21" s="44" customFormat="1" ht="12.95" customHeight="1">
      <c r="A48" s="18" t="s">
        <v>56</v>
      </c>
      <c r="B48" s="43" t="s">
        <v>51</v>
      </c>
      <c r="C48" s="41">
        <v>53462.385999999999</v>
      </c>
      <c r="D48" s="41">
        <v>5.0000000000000001E-3</v>
      </c>
      <c r="E48" s="18">
        <f t="shared" si="0"/>
        <v>20883.158720111853</v>
      </c>
      <c r="F48" s="37">
        <f t="shared" si="1"/>
        <v>20883</v>
      </c>
      <c r="G48" s="37">
        <f t="shared" si="6"/>
        <v>0.1814507999952184</v>
      </c>
      <c r="H48" s="37"/>
      <c r="I48" s="37"/>
      <c r="J48" s="37"/>
      <c r="K48" s="37">
        <f>G48</f>
        <v>0.1814507999952184</v>
      </c>
      <c r="L48" s="37"/>
      <c r="M48" s="37"/>
      <c r="N48" s="37"/>
      <c r="O48" s="37">
        <f t="shared" ca="1" si="7"/>
        <v>0.18935341992268739</v>
      </c>
      <c r="P48" s="37"/>
      <c r="Q48" s="67">
        <f t="shared" si="4"/>
        <v>38443.885999999999</v>
      </c>
      <c r="S48" s="37"/>
      <c r="T48" s="37"/>
      <c r="U48" s="37"/>
    </row>
    <row r="49" spans="1:32" s="44" customFormat="1" ht="12.95" customHeight="1">
      <c r="A49" s="68" t="s">
        <v>69</v>
      </c>
      <c r="B49" s="69" t="s">
        <v>51</v>
      </c>
      <c r="C49" s="68">
        <v>53655.599849999999</v>
      </c>
      <c r="D49" s="68">
        <v>2.0000000000000001E-4</v>
      </c>
      <c r="E49" s="18">
        <f t="shared" si="0"/>
        <v>21052.168302233251</v>
      </c>
      <c r="F49" s="37">
        <f t="shared" si="1"/>
        <v>21052</v>
      </c>
      <c r="G49" s="37">
        <f t="shared" si="6"/>
        <v>0.19240519999584649</v>
      </c>
      <c r="H49" s="37"/>
      <c r="I49" s="37"/>
      <c r="K49" s="37">
        <f>G49</f>
        <v>0.19240519999584649</v>
      </c>
      <c r="L49" s="37"/>
      <c r="M49" s="37"/>
      <c r="O49" s="37">
        <f t="shared" ca="1" si="7"/>
        <v>0.20030581683830406</v>
      </c>
      <c r="P49" s="37"/>
      <c r="Q49" s="67">
        <f t="shared" si="4"/>
        <v>38637.099849999999</v>
      </c>
      <c r="S49" s="37"/>
      <c r="T49" s="37"/>
      <c r="U49" s="37"/>
    </row>
    <row r="50" spans="1:32" s="44" customFormat="1" ht="12.95" customHeight="1">
      <c r="A50" s="74" t="s">
        <v>52</v>
      </c>
      <c r="B50" s="18"/>
      <c r="C50" s="41">
        <v>53680.754399999998</v>
      </c>
      <c r="D50" s="41">
        <v>5.0000000000000001E-4</v>
      </c>
      <c r="E50" s="18">
        <f t="shared" si="0"/>
        <v>21074.171693729004</v>
      </c>
      <c r="F50" s="37">
        <f t="shared" si="1"/>
        <v>21074</v>
      </c>
      <c r="G50" s="37">
        <f t="shared" si="6"/>
        <v>0.19628240000020014</v>
      </c>
      <c r="H50" s="37"/>
      <c r="I50" s="37"/>
      <c r="J50" s="37"/>
      <c r="K50" s="37">
        <f>G50</f>
        <v>0.19628240000020014</v>
      </c>
      <c r="L50" s="37"/>
      <c r="M50" s="37"/>
      <c r="N50" s="37"/>
      <c r="O50" s="37">
        <f t="shared" ca="1" si="7"/>
        <v>0.20173157264980435</v>
      </c>
      <c r="P50" s="37"/>
      <c r="Q50" s="67">
        <f t="shared" si="4"/>
        <v>38662.254399999998</v>
      </c>
      <c r="S50" s="37"/>
      <c r="T50" s="37"/>
      <c r="U50" s="37"/>
    </row>
    <row r="51" spans="1:32" s="44" customFormat="1" ht="12.95" customHeight="1">
      <c r="A51" s="18" t="s">
        <v>55</v>
      </c>
      <c r="B51" s="70"/>
      <c r="C51" s="41">
        <v>53750.500999999997</v>
      </c>
      <c r="D51" s="41">
        <v>8.0000000000000002E-3</v>
      </c>
      <c r="E51" s="18">
        <f t="shared" si="0"/>
        <v>21135.181003984912</v>
      </c>
      <c r="F51" s="37">
        <f t="shared" si="1"/>
        <v>21135</v>
      </c>
      <c r="G51" s="37">
        <f t="shared" si="6"/>
        <v>0.20692599999892991</v>
      </c>
      <c r="H51" s="37"/>
      <c r="I51" s="37"/>
      <c r="J51" s="37">
        <f>G51</f>
        <v>0.20692599999892991</v>
      </c>
      <c r="K51" s="37"/>
      <c r="L51" s="37"/>
      <c r="M51" s="37"/>
      <c r="N51" s="37"/>
      <c r="O51" s="37">
        <f t="shared" ca="1" si="7"/>
        <v>0.20568480467260097</v>
      </c>
      <c r="P51" s="37"/>
      <c r="Q51" s="67">
        <f t="shared" si="4"/>
        <v>38732.000999999997</v>
      </c>
      <c r="S51" s="37"/>
      <c r="T51" s="37"/>
      <c r="U51" s="37"/>
    </row>
    <row r="52" spans="1:32" s="44" customFormat="1" ht="12.95" customHeight="1">
      <c r="A52" s="70" t="s">
        <v>66</v>
      </c>
      <c r="B52" s="72" t="s">
        <v>51</v>
      </c>
      <c r="C52" s="73">
        <v>54116.351000000002</v>
      </c>
      <c r="D52" s="73">
        <v>2.9999999999999997E-4</v>
      </c>
      <c r="E52" s="18">
        <f t="shared" si="0"/>
        <v>21455.200275994212</v>
      </c>
      <c r="F52" s="37">
        <f t="shared" si="1"/>
        <v>21455</v>
      </c>
      <c r="G52" s="37">
        <f t="shared" si="6"/>
        <v>0.22895799999969313</v>
      </c>
      <c r="H52" s="37"/>
      <c r="I52" s="37"/>
      <c r="J52" s="37"/>
      <c r="K52" s="37">
        <f>G52</f>
        <v>0.22895799999969313</v>
      </c>
      <c r="L52" s="37"/>
      <c r="M52" s="37"/>
      <c r="N52" s="37"/>
      <c r="O52" s="37">
        <f t="shared" ca="1" si="7"/>
        <v>0.22642307102169745</v>
      </c>
      <c r="P52" s="37"/>
      <c r="Q52" s="67">
        <f t="shared" si="4"/>
        <v>39097.851000000002</v>
      </c>
      <c r="S52" s="37"/>
      <c r="T52" s="37"/>
      <c r="U52" s="37"/>
    </row>
    <row r="53" spans="1:32" s="44" customFormat="1" ht="12.95" customHeight="1">
      <c r="A53" s="41" t="s">
        <v>64</v>
      </c>
      <c r="B53" s="43" t="s">
        <v>51</v>
      </c>
      <c r="C53" s="41">
        <v>54172.375899999999</v>
      </c>
      <c r="D53" s="41">
        <v>5.0000000000000001E-4</v>
      </c>
      <c r="E53" s="18">
        <f t="shared" si="0"/>
        <v>21504.206829806957</v>
      </c>
      <c r="F53" s="37">
        <f t="shared" si="1"/>
        <v>21504</v>
      </c>
      <c r="G53" s="37">
        <f t="shared" si="6"/>
        <v>0.2364503999997396</v>
      </c>
      <c r="H53" s="37"/>
      <c r="I53" s="37"/>
      <c r="K53" s="37">
        <f>G53</f>
        <v>0.2364503999997396</v>
      </c>
      <c r="L53" s="37"/>
      <c r="M53" s="37"/>
      <c r="N53" s="37"/>
      <c r="O53" s="37">
        <f t="shared" ca="1" si="7"/>
        <v>0.22959861805640291</v>
      </c>
      <c r="P53" s="37"/>
      <c r="Q53" s="67">
        <f t="shared" si="4"/>
        <v>39153.875899999999</v>
      </c>
      <c r="S53" s="37"/>
      <c r="T53" s="37"/>
      <c r="U53" s="37"/>
    </row>
    <row r="54" spans="1:32" s="44" customFormat="1" ht="12.95" customHeight="1">
      <c r="A54" s="41" t="s">
        <v>70</v>
      </c>
      <c r="B54" s="43" t="s">
        <v>51</v>
      </c>
      <c r="C54" s="41">
        <v>54507.359400000001</v>
      </c>
      <c r="D54" s="41">
        <v>5.0000000000000001E-4</v>
      </c>
      <c r="E54" s="18">
        <f t="shared" si="0"/>
        <v>21797.226307202411</v>
      </c>
      <c r="F54" s="37">
        <f t="shared" si="1"/>
        <v>21797</v>
      </c>
      <c r="G54" s="37">
        <f t="shared" si="6"/>
        <v>0.25871720000577625</v>
      </c>
      <c r="H54" s="37"/>
      <c r="I54" s="37"/>
      <c r="J54" s="37">
        <f>G54</f>
        <v>0.25871720000577625</v>
      </c>
      <c r="K54" s="37"/>
      <c r="L54" s="37"/>
      <c r="M54" s="37"/>
      <c r="N54" s="37"/>
      <c r="O54" s="37">
        <f t="shared" ca="1" si="7"/>
        <v>0.24858709318229444</v>
      </c>
      <c r="P54" s="37"/>
      <c r="Q54" s="67">
        <f t="shared" si="4"/>
        <v>39488.859400000001</v>
      </c>
      <c r="S54" s="37"/>
      <c r="T54" s="37"/>
      <c r="U54" s="37"/>
    </row>
    <row r="55" spans="1:32" s="44" customFormat="1" ht="12.95" customHeight="1">
      <c r="A55" s="74" t="s">
        <v>68</v>
      </c>
      <c r="B55" s="18"/>
      <c r="C55" s="41">
        <v>54522.792999999998</v>
      </c>
      <c r="D55" s="41">
        <v>2.9999999999999997E-4</v>
      </c>
      <c r="E55" s="18">
        <f t="shared" si="0"/>
        <v>21810.726510664161</v>
      </c>
      <c r="F55" s="37">
        <f t="shared" si="1"/>
        <v>21810.5</v>
      </c>
      <c r="G55" s="37">
        <f t="shared" si="6"/>
        <v>0.25894980000157375</v>
      </c>
      <c r="H55" s="37"/>
      <c r="I55" s="37"/>
      <c r="J55" s="37"/>
      <c r="K55" s="37">
        <f>G55</f>
        <v>0.25894980000157375</v>
      </c>
      <c r="M55" s="37"/>
      <c r="N55" s="37"/>
      <c r="O55" s="37">
        <f t="shared" ca="1" si="7"/>
        <v>0.24946198879389692</v>
      </c>
      <c r="P55" s="37"/>
      <c r="Q55" s="67">
        <f t="shared" si="4"/>
        <v>39504.292999999998</v>
      </c>
      <c r="S55" s="37"/>
      <c r="T55" s="37"/>
      <c r="U55" s="37"/>
    </row>
    <row r="56" spans="1:32" s="44" customFormat="1" ht="12.95" customHeight="1">
      <c r="A56" s="41" t="s">
        <v>70</v>
      </c>
      <c r="B56" s="43" t="s">
        <v>51</v>
      </c>
      <c r="C56" s="41">
        <v>54531.365599999997</v>
      </c>
      <c r="D56" s="41">
        <v>1E-4</v>
      </c>
      <c r="E56" s="18">
        <f t="shared" si="0"/>
        <v>21818.225204695122</v>
      </c>
      <c r="F56" s="37">
        <f t="shared" si="1"/>
        <v>21818</v>
      </c>
      <c r="G56" s="37">
        <f t="shared" si="6"/>
        <v>0.25745679999818094</v>
      </c>
      <c r="H56" s="37"/>
      <c r="I56" s="37"/>
      <c r="J56" s="37">
        <f>G56</f>
        <v>0.25745679999818094</v>
      </c>
      <c r="K56" s="37"/>
      <c r="L56" s="37"/>
      <c r="M56" s="37"/>
      <c r="N56" s="37"/>
      <c r="O56" s="37">
        <f t="shared" ca="1" si="7"/>
        <v>0.24994804191145392</v>
      </c>
      <c r="P56" s="37"/>
      <c r="Q56" s="67">
        <f t="shared" si="4"/>
        <v>39512.865599999997</v>
      </c>
      <c r="S56" s="37"/>
      <c r="T56" s="37"/>
      <c r="U56" s="37"/>
    </row>
    <row r="57" spans="1:32" s="44" customFormat="1" ht="12.95" customHeight="1">
      <c r="A57" s="75" t="s">
        <v>75</v>
      </c>
      <c r="B57" s="76" t="s">
        <v>44</v>
      </c>
      <c r="C57" s="77">
        <v>54830.33</v>
      </c>
      <c r="D57" s="18"/>
      <c r="E57" s="18">
        <f t="shared" si="0"/>
        <v>22079.737763516216</v>
      </c>
      <c r="F57" s="37">
        <f t="shared" si="1"/>
        <v>22079.5</v>
      </c>
      <c r="G57" s="37">
        <f t="shared" si="6"/>
        <v>0.27181420000852086</v>
      </c>
      <c r="H57" s="37"/>
      <c r="I57" s="37"/>
      <c r="J57" s="37">
        <f>G57</f>
        <v>0.27181420000852086</v>
      </c>
      <c r="L57" s="37"/>
      <c r="M57" s="37"/>
      <c r="O57" s="37">
        <f t="shared" ca="1" si="7"/>
        <v>0.26689509394360633</v>
      </c>
      <c r="P57" s="37"/>
      <c r="Q57" s="67">
        <f t="shared" si="4"/>
        <v>39811.83</v>
      </c>
      <c r="S57" s="37"/>
      <c r="T57" s="37"/>
      <c r="U57" s="37"/>
    </row>
    <row r="58" spans="1:32" s="44" customFormat="1" ht="12.95" customHeight="1">
      <c r="A58" s="18" t="s">
        <v>73</v>
      </c>
      <c r="B58" s="43" t="s">
        <v>44</v>
      </c>
      <c r="C58" s="41">
        <v>55644.331539999999</v>
      </c>
      <c r="D58" s="41">
        <v>2.0000000000000001E-4</v>
      </c>
      <c r="E58" s="18">
        <f t="shared" si="0"/>
        <v>22791.767776486678</v>
      </c>
      <c r="F58" s="78">
        <f t="shared" ref="F58:F65" si="8">ROUND(2*E58,0)/2-0.5</f>
        <v>22791.5</v>
      </c>
      <c r="G58" s="37">
        <f t="shared" si="6"/>
        <v>0.30612540000583977</v>
      </c>
      <c r="H58" s="37"/>
      <c r="I58" s="37"/>
      <c r="K58" s="37">
        <f t="shared" ref="K58:K63" si="9">G58</f>
        <v>0.30612540000583977</v>
      </c>
      <c r="L58" s="37"/>
      <c r="M58" s="37"/>
      <c r="O58" s="37">
        <f t="shared" ca="1" si="7"/>
        <v>0.31303773657034606</v>
      </c>
      <c r="P58" s="37"/>
      <c r="Q58" s="67">
        <f t="shared" si="4"/>
        <v>40625.831539999999</v>
      </c>
      <c r="S58" s="37"/>
      <c r="T58" s="37"/>
      <c r="U58" s="37"/>
    </row>
    <row r="59" spans="1:32" s="44" customFormat="1" ht="12.95" customHeight="1">
      <c r="A59" s="18" t="s">
        <v>73</v>
      </c>
      <c r="B59" s="43" t="s">
        <v>44</v>
      </c>
      <c r="C59" s="41">
        <v>55644.333279999999</v>
      </c>
      <c r="D59" s="41">
        <v>2.9999999999999997E-4</v>
      </c>
      <c r="E59" s="18">
        <f t="shared" si="0"/>
        <v>22791.769298513558</v>
      </c>
      <c r="F59" s="78">
        <f t="shared" si="8"/>
        <v>22791.5</v>
      </c>
      <c r="G59" s="37">
        <f t="shared" si="6"/>
        <v>0.30786540000553941</v>
      </c>
      <c r="H59" s="37"/>
      <c r="I59" s="37"/>
      <c r="K59" s="37">
        <f t="shared" si="9"/>
        <v>0.30786540000553941</v>
      </c>
      <c r="L59" s="37"/>
      <c r="M59" s="37"/>
      <c r="O59" s="37">
        <f t="shared" ca="1" si="7"/>
        <v>0.31303773657034606</v>
      </c>
      <c r="P59" s="37"/>
      <c r="Q59" s="67">
        <f t="shared" si="4"/>
        <v>40625.833279999999</v>
      </c>
      <c r="S59" s="37"/>
      <c r="T59" s="37"/>
      <c r="U59" s="37"/>
    </row>
    <row r="60" spans="1:32" s="44" customFormat="1" ht="12.95" customHeight="1">
      <c r="A60" s="18" t="s">
        <v>73</v>
      </c>
      <c r="B60" s="43" t="s">
        <v>44</v>
      </c>
      <c r="C60" s="41">
        <v>55644.333870000002</v>
      </c>
      <c r="D60" s="41">
        <v>2.9999999999999997E-4</v>
      </c>
      <c r="E60" s="18">
        <f t="shared" si="0"/>
        <v>22791.769814603136</v>
      </c>
      <c r="F60" s="78">
        <f t="shared" si="8"/>
        <v>22791.5</v>
      </c>
      <c r="G60" s="37">
        <f t="shared" si="6"/>
        <v>0.30845540000882465</v>
      </c>
      <c r="H60" s="37"/>
      <c r="I60" s="37"/>
      <c r="K60" s="37">
        <f t="shared" si="9"/>
        <v>0.30845540000882465</v>
      </c>
      <c r="L60" s="37"/>
      <c r="M60" s="37"/>
      <c r="O60" s="37">
        <f t="shared" ca="1" si="7"/>
        <v>0.31303773657034606</v>
      </c>
      <c r="P60" s="37"/>
      <c r="Q60" s="67">
        <f t="shared" si="4"/>
        <v>40625.833870000002</v>
      </c>
      <c r="S60" s="37"/>
      <c r="T60" s="37"/>
      <c r="U60" s="37"/>
    </row>
    <row r="61" spans="1:32" s="44" customFormat="1" ht="12.95" customHeight="1">
      <c r="A61" s="18" t="s">
        <v>73</v>
      </c>
      <c r="B61" s="43" t="s">
        <v>51</v>
      </c>
      <c r="C61" s="41">
        <v>55984.457820000003</v>
      </c>
      <c r="D61" s="41">
        <v>1E-4</v>
      </c>
      <c r="E61" s="18">
        <f t="shared" si="0"/>
        <v>23089.285788012799</v>
      </c>
      <c r="F61" s="78">
        <f t="shared" si="8"/>
        <v>23089</v>
      </c>
      <c r="G61" s="37">
        <f t="shared" si="6"/>
        <v>0.32671640000626212</v>
      </c>
      <c r="H61" s="37"/>
      <c r="I61" s="37"/>
      <c r="K61" s="37">
        <f t="shared" si="9"/>
        <v>0.32671640000626212</v>
      </c>
      <c r="L61" s="37"/>
      <c r="M61" s="37"/>
      <c r="O61" s="37">
        <f t="shared" ca="1" si="7"/>
        <v>0.33231784356677174</v>
      </c>
      <c r="P61" s="37"/>
      <c r="Q61" s="67">
        <f t="shared" si="4"/>
        <v>40965.957820000003</v>
      </c>
      <c r="S61" s="37"/>
      <c r="T61" s="37"/>
      <c r="U61" s="37"/>
    </row>
    <row r="62" spans="1:32" s="44" customFormat="1" ht="12.95" customHeight="1">
      <c r="A62" s="18" t="s">
        <v>73</v>
      </c>
      <c r="B62" s="43" t="s">
        <v>51</v>
      </c>
      <c r="C62" s="41">
        <v>55992.460010000003</v>
      </c>
      <c r="D62" s="41">
        <v>2.9999999999999997E-4</v>
      </c>
      <c r="E62" s="18">
        <f t="shared" si="0"/>
        <v>23096.285528393502</v>
      </c>
      <c r="F62" s="78">
        <f t="shared" si="8"/>
        <v>23096</v>
      </c>
      <c r="G62" s="37">
        <f t="shared" si="6"/>
        <v>0.32641960000182735</v>
      </c>
      <c r="H62" s="37"/>
      <c r="I62" s="37"/>
      <c r="K62" s="37">
        <f t="shared" si="9"/>
        <v>0.32641960000182735</v>
      </c>
      <c r="L62" s="37"/>
      <c r="M62" s="37"/>
      <c r="O62" s="37">
        <f t="shared" ca="1" si="7"/>
        <v>0.33277149314315824</v>
      </c>
      <c r="P62" s="37"/>
      <c r="Q62" s="67">
        <f t="shared" si="4"/>
        <v>40973.960010000003</v>
      </c>
      <c r="S62" s="37"/>
      <c r="T62" s="37"/>
      <c r="U62" s="37"/>
    </row>
    <row r="63" spans="1:32" s="44" customFormat="1" ht="12.95" customHeight="1">
      <c r="A63" s="18" t="s">
        <v>73</v>
      </c>
      <c r="B63" s="43" t="s">
        <v>51</v>
      </c>
      <c r="C63" s="41">
        <v>55992.462209999998</v>
      </c>
      <c r="D63" s="41">
        <v>4.0000000000000002E-4</v>
      </c>
      <c r="E63" s="18">
        <f t="shared" si="0"/>
        <v>23096.287452795299</v>
      </c>
      <c r="F63" s="78">
        <f t="shared" si="8"/>
        <v>23096</v>
      </c>
      <c r="G63" s="37">
        <f t="shared" si="6"/>
        <v>0.32861959999718238</v>
      </c>
      <c r="H63" s="37"/>
      <c r="I63" s="37"/>
      <c r="K63" s="37">
        <f t="shared" si="9"/>
        <v>0.32861959999718238</v>
      </c>
      <c r="L63" s="37"/>
      <c r="M63" s="37"/>
      <c r="O63" s="37">
        <f t="shared" ca="1" si="7"/>
        <v>0.33277149314315824</v>
      </c>
      <c r="P63" s="37"/>
      <c r="Q63" s="67">
        <f t="shared" si="4"/>
        <v>40973.962209999998</v>
      </c>
      <c r="S63" s="37"/>
      <c r="T63" s="37"/>
      <c r="U63" s="37"/>
    </row>
    <row r="64" spans="1:32" s="44" customFormat="1" ht="12.95" customHeight="1">
      <c r="A64" s="79" t="s">
        <v>76</v>
      </c>
      <c r="B64" s="80"/>
      <c r="C64" s="79">
        <v>56918.5337</v>
      </c>
      <c r="D64" s="79">
        <v>5.0000000000000001E-4</v>
      </c>
      <c r="E64" s="18">
        <f t="shared" si="0"/>
        <v>23906.348199162294</v>
      </c>
      <c r="F64" s="78">
        <f t="shared" si="8"/>
        <v>23906</v>
      </c>
      <c r="G64" s="37">
        <f t="shared" si="6"/>
        <v>0.39806560000579339</v>
      </c>
      <c r="H64" s="37"/>
      <c r="I64" s="37"/>
      <c r="J64" s="37">
        <f>G64</f>
        <v>0.39806560000579339</v>
      </c>
      <c r="K64" s="37"/>
      <c r="L64" s="37"/>
      <c r="M64" s="37"/>
      <c r="O64" s="37">
        <f t="shared" ca="1" si="7"/>
        <v>0.38526522983930911</v>
      </c>
      <c r="P64" s="37"/>
      <c r="Q64" s="67">
        <f t="shared" si="4"/>
        <v>41900.0337</v>
      </c>
      <c r="S64" s="37"/>
      <c r="T64" s="37"/>
      <c r="U64" s="37"/>
      <c r="AA64" s="44">
        <v>15</v>
      </c>
      <c r="AC64" s="44" t="s">
        <v>29</v>
      </c>
      <c r="AD64" s="44" t="s">
        <v>30</v>
      </c>
      <c r="AF64" s="44" t="s">
        <v>32</v>
      </c>
    </row>
    <row r="65" spans="1:21" s="44" customFormat="1" ht="12.95" customHeight="1">
      <c r="A65" s="74" t="s">
        <v>77</v>
      </c>
      <c r="B65" s="18"/>
      <c r="C65" s="41">
        <v>58109.814299999998</v>
      </c>
      <c r="D65" s="41">
        <v>2.0000000000000001E-4</v>
      </c>
      <c r="E65" s="18">
        <f t="shared" si="0"/>
        <v>24948.394803975185</v>
      </c>
      <c r="F65" s="78">
        <f t="shared" si="8"/>
        <v>24948</v>
      </c>
      <c r="G65" s="37">
        <f t="shared" si="6"/>
        <v>0.45134479999978794</v>
      </c>
      <c r="H65" s="37"/>
      <c r="I65" s="37"/>
      <c r="K65" s="37">
        <f>G65</f>
        <v>0.45134479999978794</v>
      </c>
      <c r="M65" s="37"/>
      <c r="O65" s="37">
        <f t="shared" ca="1" si="7"/>
        <v>0.45279420963855466</v>
      </c>
      <c r="P65" s="37"/>
      <c r="Q65" s="67">
        <f t="shared" si="4"/>
        <v>43091.314299999998</v>
      </c>
      <c r="S65" s="37"/>
      <c r="T65" s="37"/>
      <c r="U65" s="37"/>
    </row>
    <row r="66" spans="1:21" s="44" customFormat="1" ht="12.95" customHeight="1">
      <c r="A66" s="18"/>
      <c r="B66" s="18"/>
      <c r="C66" s="18"/>
      <c r="D66" s="18"/>
      <c r="E66" s="18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S66" s="37"/>
      <c r="T66" s="37"/>
      <c r="U66" s="37"/>
    </row>
    <row r="67" spans="1:21" s="44" customFormat="1" ht="12.95" customHeight="1">
      <c r="A67" s="18"/>
      <c r="B67" s="18"/>
      <c r="C67" s="18"/>
      <c r="D67" s="18"/>
      <c r="E67" s="18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S67" s="37"/>
      <c r="T67" s="37"/>
      <c r="U67" s="37"/>
    </row>
    <row r="68" spans="1:21" s="44" customFormat="1" ht="12.95" customHeight="1">
      <c r="A68" s="18"/>
      <c r="B68" s="18"/>
      <c r="C68" s="18"/>
      <c r="D68" s="18"/>
      <c r="E68" s="18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S68" s="37"/>
      <c r="T68" s="37"/>
      <c r="U68" s="37"/>
    </row>
    <row r="69" spans="1:21" s="44" customFormat="1" ht="12.95" customHeight="1">
      <c r="A69" s="18"/>
      <c r="B69" s="18"/>
      <c r="C69" s="18"/>
      <c r="D69" s="18"/>
      <c r="E69" s="18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S69" s="37"/>
      <c r="T69" s="37"/>
      <c r="U69" s="37"/>
    </row>
    <row r="70" spans="1:21" s="44" customFormat="1" ht="12.95" customHeight="1">
      <c r="A70" s="18"/>
      <c r="B70" s="18"/>
      <c r="C70" s="18"/>
      <c r="D70" s="18"/>
      <c r="E70" s="18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S70" s="37"/>
      <c r="T70" s="37"/>
      <c r="U70" s="37"/>
    </row>
    <row r="71" spans="1:21" s="44" customFormat="1" ht="12.95" customHeight="1">
      <c r="A71" s="18"/>
      <c r="B71" s="18"/>
      <c r="C71" s="18"/>
      <c r="D71" s="18"/>
      <c r="E71" s="18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S71" s="37"/>
      <c r="T71" s="37"/>
      <c r="U71" s="37"/>
    </row>
    <row r="72" spans="1:21" s="44" customFormat="1" ht="12.95" customHeight="1">
      <c r="A72" s="18"/>
      <c r="B72" s="18"/>
      <c r="C72" s="18"/>
      <c r="D72" s="18"/>
      <c r="E72" s="18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S72" s="37"/>
      <c r="T72" s="37"/>
      <c r="U72" s="37"/>
    </row>
    <row r="73" spans="1:21" s="44" customFormat="1" ht="12.95" customHeight="1">
      <c r="A73" s="18"/>
      <c r="B73" s="18"/>
      <c r="C73" s="18"/>
      <c r="D73" s="18"/>
      <c r="E73" s="18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S73" s="37"/>
      <c r="T73" s="37"/>
      <c r="U73" s="37"/>
    </row>
    <row r="74" spans="1:21" s="44" customFormat="1" ht="12.95" customHeight="1">
      <c r="A74" s="18"/>
      <c r="B74" s="18"/>
      <c r="C74" s="18"/>
      <c r="D74" s="18"/>
      <c r="E74" s="18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S74" s="37"/>
      <c r="T74" s="37"/>
      <c r="U74" s="37"/>
    </row>
    <row r="75" spans="1:21" s="44" customFormat="1" ht="12.95" customHeight="1">
      <c r="A75" s="18"/>
      <c r="B75" s="18"/>
      <c r="C75" s="18"/>
      <c r="D75" s="18"/>
      <c r="E75" s="18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S75" s="37"/>
      <c r="T75" s="37"/>
      <c r="U75" s="37"/>
    </row>
    <row r="76" spans="1:21" s="44" customFormat="1" ht="12.95" customHeight="1">
      <c r="A76" s="18"/>
      <c r="B76" s="18"/>
      <c r="C76" s="18"/>
      <c r="D76" s="18"/>
      <c r="E76" s="18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S76" s="37"/>
      <c r="T76" s="37"/>
      <c r="U76" s="37"/>
    </row>
    <row r="77" spans="1:21" s="44" customFormat="1" ht="12.95" customHeight="1">
      <c r="A77" s="18"/>
      <c r="B77" s="18"/>
      <c r="C77" s="18"/>
      <c r="D77" s="18"/>
      <c r="E77" s="18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S77" s="37"/>
      <c r="T77" s="37"/>
      <c r="U77" s="37"/>
    </row>
    <row r="78" spans="1:21" s="44" customFormat="1" ht="12.95" customHeight="1">
      <c r="A78" s="18"/>
      <c r="B78" s="18"/>
      <c r="C78" s="18"/>
      <c r="D78" s="18"/>
      <c r="E78" s="18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S78" s="37"/>
      <c r="T78" s="37"/>
      <c r="U78" s="37"/>
    </row>
    <row r="79" spans="1:21" s="44" customFormat="1" ht="12.95" customHeight="1">
      <c r="A79" s="18"/>
      <c r="B79" s="18"/>
      <c r="C79" s="18"/>
      <c r="D79" s="18"/>
      <c r="E79" s="18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S79" s="37"/>
      <c r="T79" s="37"/>
      <c r="U79" s="37"/>
    </row>
    <row r="80" spans="1:21" s="44" customFormat="1" ht="12.95" customHeight="1">
      <c r="A80" s="18"/>
      <c r="B80" s="18"/>
      <c r="C80" s="18"/>
      <c r="D80" s="18"/>
      <c r="E80" s="18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S80" s="37"/>
      <c r="T80" s="37"/>
      <c r="U80" s="37"/>
    </row>
    <row r="81" spans="1:21" s="44" customFormat="1" ht="12.95" customHeight="1">
      <c r="A81" s="18"/>
      <c r="B81" s="18"/>
      <c r="C81" s="18"/>
      <c r="D81" s="18"/>
      <c r="E81" s="18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S81" s="37"/>
      <c r="T81" s="37"/>
      <c r="U81" s="37"/>
    </row>
    <row r="82" spans="1:21" s="44" customFormat="1" ht="12.95" customHeight="1">
      <c r="A82" s="18"/>
      <c r="B82" s="18"/>
      <c r="C82" s="18"/>
      <c r="D82" s="18"/>
      <c r="E82" s="18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S82" s="37"/>
      <c r="T82" s="37"/>
      <c r="U82" s="37"/>
    </row>
    <row r="83" spans="1:21" s="44" customFormat="1" ht="12.95" customHeight="1">
      <c r="A83" s="18"/>
      <c r="B83" s="18"/>
      <c r="C83" s="18"/>
      <c r="D83" s="18"/>
      <c r="E83" s="18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S83" s="37"/>
      <c r="T83" s="37"/>
      <c r="U83" s="37"/>
    </row>
    <row r="84" spans="1:21" s="44" customFormat="1" ht="12.95" customHeight="1">
      <c r="A84" s="18"/>
      <c r="B84" s="18"/>
      <c r="C84" s="18"/>
      <c r="D84" s="18"/>
      <c r="E84" s="18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S84" s="37"/>
      <c r="T84" s="37"/>
      <c r="U84" s="37"/>
    </row>
    <row r="85" spans="1:21" s="44" customFormat="1" ht="12.95" customHeight="1">
      <c r="A85" s="18"/>
      <c r="B85" s="18"/>
      <c r="C85" s="18"/>
      <c r="D85" s="18"/>
      <c r="E85" s="18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S85" s="37"/>
      <c r="T85" s="37"/>
      <c r="U85" s="37"/>
    </row>
    <row r="86" spans="1:21" s="44" customFormat="1" ht="12.95" customHeight="1">
      <c r="A86" s="18"/>
      <c r="B86" s="18"/>
      <c r="C86" s="18"/>
      <c r="D86" s="18"/>
      <c r="E86" s="18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S86" s="37"/>
      <c r="T86" s="37"/>
      <c r="U86" s="37"/>
    </row>
    <row r="87" spans="1:21" s="44" customFormat="1" ht="12.95" customHeight="1">
      <c r="A87" s="18"/>
      <c r="B87" s="18"/>
      <c r="C87" s="18"/>
      <c r="D87" s="18"/>
      <c r="E87" s="18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S87" s="37"/>
      <c r="T87" s="37"/>
      <c r="U87" s="37"/>
    </row>
    <row r="88" spans="1:21" s="44" customFormat="1" ht="12.95" customHeight="1">
      <c r="A88" s="18"/>
      <c r="B88" s="18"/>
      <c r="C88" s="18"/>
      <c r="D88" s="18"/>
      <c r="E88" s="18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S88" s="37"/>
      <c r="T88" s="37"/>
      <c r="U88" s="37"/>
    </row>
    <row r="89" spans="1:21" s="44" customFormat="1" ht="12.95" customHeight="1">
      <c r="A89" s="18"/>
      <c r="B89" s="18"/>
      <c r="C89" s="18"/>
      <c r="D89" s="18"/>
      <c r="E89" s="18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S89" s="37"/>
      <c r="T89" s="37"/>
      <c r="U89" s="37"/>
    </row>
    <row r="90" spans="1:21" s="44" customFormat="1" ht="12.95" customHeight="1">
      <c r="A90" s="18"/>
      <c r="B90" s="18"/>
      <c r="C90" s="18"/>
      <c r="D90" s="18"/>
      <c r="E90" s="18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S90" s="37"/>
      <c r="T90" s="37"/>
      <c r="U90" s="37"/>
    </row>
    <row r="91" spans="1:21" s="44" customFormat="1" ht="12.95" customHeight="1">
      <c r="A91" s="18"/>
      <c r="B91" s="18"/>
      <c r="C91" s="18"/>
      <c r="D91" s="18"/>
      <c r="E91" s="18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S91" s="37"/>
      <c r="T91" s="37"/>
      <c r="U91" s="37"/>
    </row>
    <row r="92" spans="1:21" s="44" customFormat="1" ht="12.95" customHeight="1">
      <c r="A92" s="18"/>
      <c r="B92" s="18"/>
      <c r="C92" s="18"/>
      <c r="D92" s="18"/>
      <c r="E92" s="18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S92" s="37"/>
      <c r="T92" s="37"/>
      <c r="U92" s="37"/>
    </row>
    <row r="93" spans="1:21" s="44" customFormat="1" ht="12.95" customHeight="1">
      <c r="A93" s="18"/>
      <c r="B93" s="18"/>
      <c r="C93" s="18"/>
      <c r="D93" s="18"/>
      <c r="E93" s="18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S93" s="37"/>
      <c r="T93" s="37"/>
      <c r="U93" s="37"/>
    </row>
    <row r="94" spans="1:21" s="44" customFormat="1" ht="12.95" customHeight="1">
      <c r="A94" s="18"/>
      <c r="B94" s="18"/>
      <c r="C94" s="18"/>
      <c r="D94" s="18"/>
      <c r="E94" s="18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S94" s="37"/>
      <c r="T94" s="37"/>
      <c r="U94" s="37"/>
    </row>
    <row r="95" spans="1:21" s="44" customFormat="1" ht="12.95" customHeight="1">
      <c r="A95" s="18"/>
      <c r="B95" s="18"/>
      <c r="C95" s="18"/>
      <c r="D95" s="18"/>
      <c r="E95" s="18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S95" s="37"/>
      <c r="T95" s="37"/>
      <c r="U95" s="37"/>
    </row>
    <row r="96" spans="1:21" s="44" customFormat="1" ht="12.95" customHeight="1">
      <c r="A96" s="18"/>
      <c r="B96" s="18"/>
      <c r="C96" s="18"/>
      <c r="D96" s="18"/>
      <c r="E96" s="18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S96" s="37"/>
      <c r="T96" s="37"/>
      <c r="U96" s="37"/>
    </row>
    <row r="97" spans="1:21" s="44" customFormat="1" ht="12.95" customHeight="1">
      <c r="A97" s="18"/>
      <c r="B97" s="18"/>
      <c r="C97" s="18"/>
      <c r="D97" s="18"/>
      <c r="E97" s="18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S97" s="37"/>
      <c r="T97" s="37"/>
      <c r="U97" s="37"/>
    </row>
    <row r="98" spans="1:21" s="44" customFormat="1" ht="12.95" customHeight="1">
      <c r="A98" s="18"/>
      <c r="B98" s="18"/>
      <c r="C98" s="18"/>
      <c r="D98" s="18"/>
      <c r="E98" s="18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S98" s="37"/>
      <c r="T98" s="37"/>
      <c r="U98" s="37"/>
    </row>
    <row r="99" spans="1:21" s="44" customFormat="1" ht="12.95" customHeight="1">
      <c r="A99" s="18"/>
      <c r="B99" s="18"/>
      <c r="C99" s="18"/>
      <c r="D99" s="18"/>
      <c r="E99" s="18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S99" s="37"/>
      <c r="T99" s="37"/>
      <c r="U99" s="37"/>
    </row>
    <row r="100" spans="1:21" s="44" customFormat="1" ht="12.95" customHeight="1">
      <c r="A100" s="18"/>
      <c r="B100" s="18"/>
      <c r="C100" s="18"/>
      <c r="D100" s="18"/>
      <c r="E100" s="18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S100" s="37"/>
      <c r="T100" s="37"/>
      <c r="U100" s="37"/>
    </row>
    <row r="101" spans="1:21" s="44" customFormat="1" ht="12.95" customHeight="1">
      <c r="A101" s="18"/>
      <c r="B101" s="18"/>
      <c r="C101" s="18"/>
      <c r="D101" s="18"/>
      <c r="E101" s="18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S101" s="37"/>
      <c r="T101" s="37"/>
      <c r="U101" s="37"/>
    </row>
    <row r="102" spans="1:21" s="44" customFormat="1" ht="12.95" customHeight="1">
      <c r="A102" s="18"/>
      <c r="B102" s="18"/>
      <c r="C102" s="18"/>
      <c r="D102" s="18"/>
      <c r="E102" s="18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S102" s="37"/>
      <c r="T102" s="37"/>
      <c r="U102" s="37"/>
    </row>
    <row r="103" spans="1:21" s="44" customFormat="1" ht="12.95" customHeight="1">
      <c r="A103" s="18"/>
      <c r="B103" s="18"/>
      <c r="C103" s="18"/>
      <c r="D103" s="18"/>
      <c r="E103" s="18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S103" s="37"/>
      <c r="T103" s="37"/>
      <c r="U103" s="37"/>
    </row>
    <row r="104" spans="1:21" s="44" customFormat="1" ht="12.95" customHeight="1">
      <c r="A104" s="18"/>
      <c r="B104" s="18"/>
      <c r="C104" s="18"/>
      <c r="D104" s="18"/>
      <c r="E104" s="18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S104" s="37"/>
      <c r="T104" s="37"/>
      <c r="U104" s="37"/>
    </row>
    <row r="105" spans="1:21" s="44" customFormat="1" ht="12.95" customHeight="1">
      <c r="A105" s="18"/>
      <c r="B105" s="18"/>
      <c r="C105" s="18"/>
      <c r="D105" s="18"/>
      <c r="E105" s="18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S105" s="37"/>
      <c r="T105" s="37"/>
      <c r="U105" s="37"/>
    </row>
    <row r="106" spans="1:21" s="44" customFormat="1" ht="12.95" customHeight="1">
      <c r="A106" s="18"/>
      <c r="B106" s="18"/>
      <c r="C106" s="18"/>
      <c r="D106" s="18"/>
      <c r="E106" s="18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S106" s="37"/>
      <c r="T106" s="37"/>
      <c r="U106" s="37"/>
    </row>
    <row r="107" spans="1:21" s="44" customFormat="1" ht="12.95" customHeight="1">
      <c r="A107" s="18"/>
      <c r="B107" s="18"/>
      <c r="C107" s="18"/>
      <c r="D107" s="18"/>
      <c r="E107" s="18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S107" s="37"/>
      <c r="T107" s="37"/>
      <c r="U107" s="37"/>
    </row>
    <row r="108" spans="1:21" s="44" customFormat="1" ht="12.95" customHeight="1">
      <c r="A108" s="18"/>
      <c r="B108" s="18"/>
      <c r="C108" s="18"/>
      <c r="D108" s="18"/>
      <c r="E108" s="18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S108" s="37"/>
      <c r="T108" s="37"/>
      <c r="U108" s="37"/>
    </row>
    <row r="109" spans="1:21" s="44" customFormat="1" ht="12.95" customHeight="1">
      <c r="A109" s="18"/>
      <c r="B109" s="18"/>
      <c r="C109" s="18"/>
      <c r="D109" s="18"/>
      <c r="E109" s="18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S109" s="37"/>
      <c r="T109" s="37"/>
      <c r="U109" s="37"/>
    </row>
    <row r="110" spans="1:21" s="44" customFormat="1" ht="12.95" customHeight="1">
      <c r="A110" s="18"/>
      <c r="B110" s="18"/>
      <c r="C110" s="18"/>
      <c r="D110" s="18"/>
      <c r="E110" s="18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S110" s="37"/>
      <c r="T110" s="37"/>
      <c r="U110" s="37"/>
    </row>
    <row r="111" spans="1:21" s="44" customFormat="1" ht="12.95" customHeight="1">
      <c r="A111" s="18"/>
      <c r="B111" s="18"/>
      <c r="C111" s="18"/>
      <c r="D111" s="18"/>
      <c r="E111" s="18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S111" s="37"/>
      <c r="T111" s="37"/>
      <c r="U111" s="37"/>
    </row>
    <row r="112" spans="1:21" s="44" customFormat="1" ht="12.95" customHeight="1">
      <c r="A112" s="18"/>
      <c r="B112" s="18"/>
      <c r="C112" s="18"/>
      <c r="D112" s="18"/>
      <c r="E112" s="18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S112" s="37"/>
      <c r="T112" s="37"/>
      <c r="U112" s="37"/>
    </row>
    <row r="113" spans="1:21" s="44" customFormat="1" ht="12.95" customHeight="1">
      <c r="A113" s="18"/>
      <c r="B113" s="18"/>
      <c r="C113" s="18"/>
      <c r="D113" s="18"/>
      <c r="E113" s="18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S113" s="37"/>
      <c r="T113" s="37"/>
      <c r="U113" s="37"/>
    </row>
    <row r="114" spans="1:21" s="44" customFormat="1" ht="12.95" customHeight="1">
      <c r="A114" s="18"/>
      <c r="B114" s="18"/>
      <c r="C114" s="18"/>
      <c r="D114" s="18"/>
      <c r="E114" s="18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S114" s="37"/>
      <c r="T114" s="37"/>
      <c r="U114" s="37"/>
    </row>
    <row r="115" spans="1:21" s="44" customFormat="1" ht="12.95" customHeight="1">
      <c r="A115" s="18"/>
      <c r="B115" s="18"/>
      <c r="C115" s="18"/>
      <c r="D115" s="18"/>
      <c r="E115" s="18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S115" s="37"/>
      <c r="T115" s="37"/>
      <c r="U115" s="37"/>
    </row>
    <row r="116" spans="1:21" s="44" customFormat="1" ht="12.95" customHeight="1">
      <c r="A116" s="18"/>
      <c r="B116" s="18"/>
      <c r="C116" s="18"/>
      <c r="D116" s="18"/>
      <c r="E116" s="18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S116" s="37"/>
      <c r="T116" s="37"/>
      <c r="U116" s="37"/>
    </row>
    <row r="117" spans="1:21" s="44" customFormat="1" ht="12.95" customHeight="1">
      <c r="A117" s="18"/>
      <c r="B117" s="18"/>
      <c r="C117" s="18"/>
      <c r="D117" s="18"/>
      <c r="E117" s="18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S117" s="37"/>
      <c r="T117" s="37"/>
      <c r="U117" s="37"/>
    </row>
    <row r="118" spans="1:21" s="44" customFormat="1" ht="12.95" customHeight="1">
      <c r="A118" s="18"/>
      <c r="B118" s="18"/>
      <c r="C118" s="18"/>
      <c r="D118" s="18"/>
      <c r="E118" s="18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S118" s="37"/>
      <c r="T118" s="37"/>
      <c r="U118" s="37"/>
    </row>
    <row r="119" spans="1:21" s="44" customFormat="1" ht="12.95" customHeight="1">
      <c r="A119" s="18"/>
      <c r="B119" s="18"/>
      <c r="C119" s="18"/>
      <c r="D119" s="18"/>
      <c r="E119" s="18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S119" s="37"/>
      <c r="T119" s="37"/>
      <c r="U119" s="37"/>
    </row>
    <row r="120" spans="1:21" s="44" customFormat="1" ht="12.95" customHeight="1">
      <c r="A120" s="18"/>
      <c r="B120" s="18"/>
      <c r="C120" s="18"/>
      <c r="D120" s="18"/>
      <c r="E120" s="18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S120" s="37"/>
      <c r="T120" s="37"/>
      <c r="U120" s="37"/>
    </row>
    <row r="121" spans="1:21" s="44" customFormat="1" ht="12.95" customHeight="1">
      <c r="A121" s="18"/>
      <c r="B121" s="18"/>
      <c r="C121" s="18"/>
      <c r="D121" s="18"/>
      <c r="E121" s="18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S121" s="37"/>
      <c r="T121" s="37"/>
      <c r="U121" s="37"/>
    </row>
    <row r="122" spans="1:21" s="44" customFormat="1" ht="12.95" customHeight="1">
      <c r="A122" s="18"/>
      <c r="B122" s="18"/>
      <c r="C122" s="18"/>
      <c r="D122" s="18"/>
      <c r="E122" s="18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S122" s="37"/>
      <c r="T122" s="37"/>
      <c r="U122" s="37"/>
    </row>
    <row r="123" spans="1:21" s="44" customFormat="1" ht="12.95" customHeight="1">
      <c r="A123" s="18"/>
      <c r="B123" s="18"/>
      <c r="C123" s="18"/>
      <c r="D123" s="18"/>
      <c r="E123" s="18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S123" s="37"/>
      <c r="T123" s="37"/>
      <c r="U123" s="37"/>
    </row>
    <row r="124" spans="1:21" s="44" customFormat="1" ht="12.95" customHeight="1">
      <c r="A124" s="18"/>
      <c r="B124" s="18"/>
      <c r="C124" s="18"/>
      <c r="D124" s="18"/>
      <c r="E124" s="18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S124" s="37"/>
      <c r="T124" s="37"/>
      <c r="U124" s="37"/>
    </row>
    <row r="125" spans="1:21" s="44" customFormat="1" ht="12.95" customHeight="1">
      <c r="A125" s="18"/>
      <c r="B125" s="18"/>
      <c r="C125" s="18"/>
      <c r="D125" s="18"/>
      <c r="E125" s="18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S125" s="37"/>
      <c r="T125" s="37"/>
      <c r="U125" s="37"/>
    </row>
    <row r="126" spans="1:21" s="44" customFormat="1" ht="12.95" customHeight="1">
      <c r="A126" s="18"/>
      <c r="B126" s="18"/>
      <c r="C126" s="18"/>
      <c r="D126" s="18"/>
      <c r="E126" s="18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S126" s="37"/>
      <c r="T126" s="37"/>
      <c r="U126" s="37"/>
    </row>
    <row r="127" spans="1:21" s="44" customFormat="1" ht="12.95" customHeight="1">
      <c r="A127" s="18"/>
      <c r="B127" s="18"/>
      <c r="C127" s="18"/>
      <c r="D127" s="18"/>
      <c r="E127" s="18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S127" s="37"/>
      <c r="T127" s="37"/>
      <c r="U127" s="37"/>
    </row>
    <row r="128" spans="1:21" s="44" customFormat="1" ht="12.95" customHeight="1">
      <c r="A128" s="18"/>
      <c r="B128" s="18"/>
      <c r="C128" s="18"/>
      <c r="D128" s="18"/>
      <c r="E128" s="18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S128" s="37"/>
      <c r="T128" s="37"/>
      <c r="U128" s="37"/>
    </row>
    <row r="129" spans="1:21" s="44" customFormat="1" ht="12.95" customHeight="1">
      <c r="A129" s="18"/>
      <c r="B129" s="18"/>
      <c r="C129" s="18"/>
      <c r="D129" s="18"/>
      <c r="E129" s="18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S129" s="37"/>
      <c r="T129" s="37"/>
      <c r="U129" s="37"/>
    </row>
    <row r="130" spans="1:21" s="44" customFormat="1" ht="12.95" customHeight="1">
      <c r="A130" s="18"/>
      <c r="B130" s="18"/>
      <c r="C130" s="18"/>
      <c r="D130" s="18"/>
      <c r="E130" s="18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S130" s="37"/>
      <c r="T130" s="37"/>
      <c r="U130" s="37"/>
    </row>
    <row r="131" spans="1:21" s="44" customFormat="1" ht="12.95" customHeight="1">
      <c r="A131" s="18"/>
      <c r="B131" s="18"/>
      <c r="C131" s="18"/>
      <c r="D131" s="18"/>
      <c r="E131" s="18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S131" s="37"/>
      <c r="T131" s="37"/>
      <c r="U131" s="37"/>
    </row>
    <row r="132" spans="1:21" s="44" customFormat="1" ht="12.95" customHeight="1">
      <c r="A132" s="18"/>
      <c r="B132" s="18"/>
      <c r="C132" s="18"/>
      <c r="D132" s="18"/>
      <c r="E132" s="18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S132" s="37"/>
      <c r="T132" s="37"/>
      <c r="U132" s="37"/>
    </row>
    <row r="133" spans="1:21" s="44" customFormat="1" ht="12.95" customHeight="1">
      <c r="A133" s="18"/>
      <c r="B133" s="18"/>
      <c r="C133" s="18"/>
      <c r="D133" s="18"/>
      <c r="E133" s="18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S133" s="37"/>
      <c r="T133" s="37"/>
      <c r="U133" s="37"/>
    </row>
    <row r="134" spans="1:21" s="44" customFormat="1" ht="12.95" customHeight="1">
      <c r="A134" s="18"/>
      <c r="B134" s="18"/>
      <c r="C134" s="18"/>
      <c r="D134" s="18"/>
      <c r="E134" s="18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S134" s="37"/>
      <c r="T134" s="37"/>
      <c r="U134" s="37"/>
    </row>
    <row r="135" spans="1:21" s="44" customFormat="1" ht="12.95" customHeight="1">
      <c r="A135" s="18"/>
      <c r="B135" s="18"/>
      <c r="C135" s="18"/>
      <c r="D135" s="18"/>
      <c r="E135" s="18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S135" s="37"/>
      <c r="T135" s="37"/>
      <c r="U135" s="37"/>
    </row>
    <row r="136" spans="1:21" s="44" customFormat="1" ht="12.95" customHeight="1">
      <c r="A136" s="18"/>
      <c r="B136" s="18"/>
      <c r="C136" s="18"/>
      <c r="D136" s="18"/>
      <c r="E136" s="18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S136" s="37"/>
      <c r="T136" s="37"/>
      <c r="U136" s="37"/>
    </row>
    <row r="137" spans="1:21" s="44" customFormat="1" ht="12.95" customHeight="1">
      <c r="A137" s="18"/>
      <c r="B137" s="18"/>
      <c r="C137" s="18"/>
      <c r="D137" s="18"/>
      <c r="E137" s="18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S137" s="37"/>
      <c r="T137" s="37"/>
      <c r="U137" s="37"/>
    </row>
    <row r="138" spans="1:21" s="44" customFormat="1" ht="12.95" customHeight="1">
      <c r="A138" s="18"/>
      <c r="B138" s="18"/>
      <c r="C138" s="18"/>
      <c r="D138" s="18"/>
      <c r="E138" s="18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S138" s="37"/>
      <c r="T138" s="37"/>
      <c r="U138" s="37"/>
    </row>
    <row r="139" spans="1:21" s="44" customFormat="1" ht="12.95" customHeight="1">
      <c r="A139" s="18"/>
      <c r="B139" s="18"/>
      <c r="C139" s="18"/>
      <c r="D139" s="18"/>
      <c r="E139" s="18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S139" s="37"/>
      <c r="T139" s="37"/>
      <c r="U139" s="37"/>
    </row>
    <row r="140" spans="1:21" s="44" customFormat="1" ht="12.95" customHeight="1">
      <c r="A140" s="18"/>
      <c r="B140" s="18"/>
      <c r="C140" s="18"/>
      <c r="D140" s="18"/>
      <c r="E140" s="18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S140" s="37"/>
      <c r="T140" s="37"/>
      <c r="U140" s="37"/>
    </row>
    <row r="141" spans="1:21" s="44" customFormat="1" ht="12.95" customHeight="1">
      <c r="A141" s="18"/>
      <c r="B141" s="18"/>
      <c r="C141" s="18"/>
      <c r="D141" s="18"/>
      <c r="E141" s="18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S141" s="37"/>
      <c r="T141" s="37"/>
      <c r="U141" s="37"/>
    </row>
    <row r="142" spans="1:21" s="44" customFormat="1" ht="12.95" customHeight="1">
      <c r="A142" s="18"/>
      <c r="B142" s="18"/>
      <c r="C142" s="18"/>
      <c r="D142" s="18"/>
      <c r="E142" s="18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S142" s="37"/>
      <c r="T142" s="37"/>
      <c r="U142" s="37"/>
    </row>
    <row r="143" spans="1:21" s="44" customFormat="1" ht="12.95" customHeight="1">
      <c r="A143" s="18"/>
      <c r="B143" s="18"/>
      <c r="C143" s="18"/>
      <c r="D143" s="18"/>
      <c r="E143" s="18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S143" s="37"/>
      <c r="T143" s="37"/>
      <c r="U143" s="37"/>
    </row>
    <row r="144" spans="1:21" s="44" customFormat="1" ht="12.95" customHeight="1">
      <c r="A144" s="18"/>
      <c r="B144" s="18"/>
      <c r="C144" s="18"/>
      <c r="D144" s="18"/>
      <c r="E144" s="18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S144" s="37"/>
      <c r="T144" s="37"/>
      <c r="U144" s="37"/>
    </row>
    <row r="145" spans="1:21" s="44" customFormat="1" ht="12.95" customHeight="1">
      <c r="A145" s="18"/>
      <c r="B145" s="18"/>
      <c r="C145" s="18"/>
      <c r="D145" s="18"/>
      <c r="E145" s="18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S145" s="37"/>
      <c r="T145" s="37"/>
      <c r="U145" s="37"/>
    </row>
    <row r="146" spans="1:21" s="44" customFormat="1" ht="12.95" customHeight="1">
      <c r="A146" s="18"/>
      <c r="B146" s="18"/>
      <c r="C146" s="18"/>
      <c r="D146" s="18"/>
      <c r="E146" s="18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S146" s="37"/>
      <c r="T146" s="37"/>
      <c r="U146" s="37"/>
    </row>
    <row r="147" spans="1:21" s="44" customFormat="1" ht="12.95" customHeight="1">
      <c r="A147" s="18"/>
      <c r="B147" s="18"/>
      <c r="C147" s="18"/>
      <c r="D147" s="18"/>
      <c r="E147" s="18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S147" s="37"/>
      <c r="T147" s="37"/>
      <c r="U147" s="37"/>
    </row>
    <row r="148" spans="1:21" s="44" customFormat="1" ht="12.95" customHeight="1">
      <c r="A148" s="18"/>
      <c r="B148" s="18"/>
      <c r="C148" s="18"/>
      <c r="D148" s="18"/>
      <c r="E148" s="18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S148" s="37"/>
      <c r="T148" s="37"/>
      <c r="U148" s="37"/>
    </row>
    <row r="149" spans="1:21" s="44" customFormat="1" ht="12.95" customHeight="1">
      <c r="A149" s="18"/>
      <c r="B149" s="18"/>
      <c r="C149" s="18"/>
      <c r="D149" s="18"/>
      <c r="E149" s="18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S149" s="37"/>
      <c r="T149" s="37"/>
      <c r="U149" s="37"/>
    </row>
    <row r="150" spans="1:21" s="44" customFormat="1" ht="12.95" customHeight="1">
      <c r="A150" s="18"/>
      <c r="B150" s="18"/>
      <c r="C150" s="18"/>
      <c r="D150" s="18"/>
      <c r="E150" s="18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S150" s="37"/>
      <c r="T150" s="37"/>
      <c r="U150" s="37"/>
    </row>
    <row r="151" spans="1:21" s="44" customFormat="1" ht="12.95" customHeight="1">
      <c r="A151" s="18"/>
      <c r="B151" s="18"/>
      <c r="C151" s="18"/>
      <c r="D151" s="18"/>
      <c r="E151" s="18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S151" s="37"/>
      <c r="T151" s="37"/>
      <c r="U151" s="37"/>
    </row>
    <row r="152" spans="1:21" s="44" customFormat="1" ht="12.95" customHeight="1">
      <c r="A152" s="18"/>
      <c r="B152" s="18"/>
      <c r="C152" s="18"/>
      <c r="D152" s="18"/>
      <c r="E152" s="18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S152" s="37"/>
      <c r="T152" s="37"/>
      <c r="U152" s="37"/>
    </row>
    <row r="153" spans="1:21" s="44" customFormat="1" ht="12.95" customHeight="1">
      <c r="A153" s="18"/>
      <c r="B153" s="18"/>
      <c r="C153" s="18"/>
      <c r="D153" s="18"/>
      <c r="E153" s="18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S153" s="37"/>
      <c r="T153" s="37"/>
      <c r="U153" s="37"/>
    </row>
    <row r="154" spans="1:21" s="44" customFormat="1" ht="12.95" customHeight="1">
      <c r="A154" s="18"/>
      <c r="B154" s="18"/>
      <c r="C154" s="18"/>
      <c r="D154" s="18"/>
      <c r="E154" s="18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S154" s="37"/>
      <c r="T154" s="37"/>
      <c r="U154" s="37"/>
    </row>
    <row r="155" spans="1:21" s="44" customFormat="1" ht="12.95" customHeight="1">
      <c r="A155" s="18"/>
      <c r="B155" s="18"/>
      <c r="C155" s="18"/>
      <c r="D155" s="18"/>
      <c r="E155" s="18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S155" s="37"/>
      <c r="T155" s="37"/>
      <c r="U155" s="37"/>
    </row>
    <row r="156" spans="1:21" s="44" customFormat="1" ht="12.95" customHeight="1">
      <c r="A156" s="18"/>
      <c r="B156" s="18"/>
      <c r="C156" s="18"/>
      <c r="D156" s="18"/>
      <c r="E156" s="18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S156" s="37"/>
      <c r="T156" s="37"/>
      <c r="U156" s="37"/>
    </row>
    <row r="157" spans="1:21" s="44" customFormat="1" ht="12.95" customHeight="1">
      <c r="A157" s="18"/>
      <c r="B157" s="18"/>
      <c r="C157" s="18"/>
      <c r="D157" s="18"/>
      <c r="E157" s="18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S157" s="37"/>
      <c r="T157" s="37"/>
      <c r="U157" s="37"/>
    </row>
    <row r="158" spans="1:21" s="44" customFormat="1" ht="12.95" customHeight="1">
      <c r="A158" s="18"/>
      <c r="B158" s="18"/>
      <c r="C158" s="18"/>
      <c r="D158" s="18"/>
      <c r="E158" s="18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S158" s="37"/>
      <c r="T158" s="37"/>
      <c r="U158" s="37"/>
    </row>
    <row r="159" spans="1:21" s="44" customFormat="1" ht="12.95" customHeight="1">
      <c r="A159" s="18"/>
      <c r="B159" s="18"/>
      <c r="C159" s="18"/>
      <c r="D159" s="18"/>
      <c r="E159" s="18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S159" s="37"/>
      <c r="T159" s="37"/>
      <c r="U159" s="37"/>
    </row>
    <row r="160" spans="1:21" s="44" customFormat="1" ht="12.95" customHeight="1">
      <c r="A160" s="18"/>
      <c r="B160" s="18"/>
      <c r="C160" s="18"/>
      <c r="D160" s="18"/>
      <c r="E160" s="18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S160" s="37"/>
      <c r="T160" s="37"/>
      <c r="U160" s="37"/>
    </row>
    <row r="161" spans="1:21" s="44" customFormat="1" ht="12.95" customHeight="1">
      <c r="A161" s="18"/>
      <c r="B161" s="18"/>
      <c r="C161" s="18"/>
      <c r="D161" s="18"/>
      <c r="E161" s="18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S161" s="37"/>
      <c r="T161" s="37"/>
      <c r="U161" s="37"/>
    </row>
    <row r="162" spans="1:21" s="44" customFormat="1" ht="12.95" customHeight="1">
      <c r="A162" s="18"/>
      <c r="B162" s="18"/>
      <c r="C162" s="18"/>
      <c r="D162" s="18"/>
      <c r="E162" s="18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S162" s="37"/>
      <c r="T162" s="37"/>
      <c r="U162" s="37"/>
    </row>
    <row r="163" spans="1:21" s="44" customFormat="1" ht="12.95" customHeight="1">
      <c r="A163" s="18"/>
      <c r="B163" s="18"/>
      <c r="C163" s="18"/>
      <c r="D163" s="18"/>
      <c r="E163" s="18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S163" s="37"/>
      <c r="T163" s="37"/>
      <c r="U163" s="37"/>
    </row>
    <row r="164" spans="1:21" s="44" customFormat="1" ht="12.95" customHeight="1">
      <c r="A164" s="18"/>
      <c r="B164" s="18"/>
      <c r="C164" s="18"/>
      <c r="D164" s="18"/>
      <c r="E164" s="18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S164" s="37"/>
      <c r="T164" s="37"/>
      <c r="U164" s="37"/>
    </row>
    <row r="165" spans="1:21" s="44" customFormat="1" ht="12.95" customHeight="1">
      <c r="A165" s="18"/>
      <c r="B165" s="18"/>
      <c r="C165" s="18"/>
      <c r="D165" s="18"/>
      <c r="E165" s="18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S165" s="37"/>
      <c r="T165" s="37"/>
      <c r="U165" s="37"/>
    </row>
    <row r="166" spans="1:21" s="44" customFormat="1" ht="12.95" customHeight="1">
      <c r="A166" s="18"/>
      <c r="B166" s="18"/>
      <c r="C166" s="18"/>
      <c r="D166" s="18"/>
      <c r="E166" s="18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S166" s="37"/>
      <c r="T166" s="37"/>
      <c r="U166" s="37"/>
    </row>
    <row r="167" spans="1:21" s="44" customFormat="1" ht="12.95" customHeight="1">
      <c r="A167" s="18"/>
      <c r="B167" s="18"/>
      <c r="C167" s="18"/>
      <c r="D167" s="18"/>
      <c r="E167" s="18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S167" s="37"/>
      <c r="T167" s="37"/>
      <c r="U167" s="37"/>
    </row>
    <row r="168" spans="1:21" s="44" customFormat="1" ht="12.95" customHeight="1">
      <c r="A168" s="18"/>
      <c r="B168" s="18"/>
      <c r="C168" s="18"/>
      <c r="D168" s="18"/>
      <c r="E168" s="18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S168" s="37"/>
      <c r="T168" s="37"/>
      <c r="U168" s="37"/>
    </row>
    <row r="169" spans="1:21" s="44" customFormat="1" ht="12.95" customHeight="1">
      <c r="A169" s="18"/>
      <c r="B169" s="18"/>
      <c r="C169" s="18"/>
      <c r="D169" s="18"/>
      <c r="E169" s="18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S169" s="37"/>
      <c r="T169" s="37"/>
      <c r="U169" s="37"/>
    </row>
    <row r="170" spans="1:21" s="44" customFormat="1" ht="12.95" customHeight="1">
      <c r="A170" s="18"/>
      <c r="B170" s="18"/>
      <c r="C170" s="18"/>
      <c r="D170" s="18"/>
      <c r="E170" s="18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S170" s="37"/>
      <c r="T170" s="37"/>
      <c r="U170" s="37"/>
    </row>
    <row r="171" spans="1:21" s="44" customFormat="1" ht="12.95" customHeight="1">
      <c r="A171" s="18"/>
      <c r="B171" s="18"/>
      <c r="C171" s="18"/>
      <c r="D171" s="18"/>
      <c r="E171" s="18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S171" s="37"/>
      <c r="T171" s="37"/>
      <c r="U171" s="37"/>
    </row>
    <row r="172" spans="1:21" s="44" customFormat="1" ht="12.95" customHeight="1">
      <c r="A172" s="18"/>
      <c r="B172" s="18"/>
      <c r="C172" s="18"/>
      <c r="D172" s="18"/>
      <c r="E172" s="18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S172" s="37"/>
      <c r="T172" s="37"/>
      <c r="U172" s="37"/>
    </row>
    <row r="173" spans="1:21" s="44" customFormat="1" ht="12.95" customHeight="1">
      <c r="A173" s="18"/>
      <c r="B173" s="18"/>
      <c r="C173" s="18"/>
      <c r="D173" s="18"/>
      <c r="E173" s="18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S173" s="37"/>
      <c r="T173" s="37"/>
      <c r="U173" s="37"/>
    </row>
    <row r="174" spans="1:21" s="44" customFormat="1" ht="12.95" customHeight="1">
      <c r="A174" s="18"/>
      <c r="B174" s="18"/>
      <c r="C174" s="18"/>
      <c r="D174" s="18"/>
      <c r="E174" s="18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S174" s="37"/>
      <c r="T174" s="37"/>
      <c r="U174" s="37"/>
    </row>
    <row r="175" spans="1:21" s="44" customFormat="1" ht="12.95" customHeight="1">
      <c r="A175" s="18"/>
      <c r="B175" s="18"/>
      <c r="C175" s="18"/>
      <c r="D175" s="18"/>
      <c r="E175" s="18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S175" s="37"/>
      <c r="T175" s="37"/>
      <c r="U175" s="37"/>
    </row>
    <row r="176" spans="1:21" s="44" customFormat="1" ht="12.95" customHeight="1">
      <c r="A176" s="18"/>
      <c r="B176" s="18"/>
      <c r="C176" s="18"/>
      <c r="D176" s="18"/>
      <c r="E176" s="18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S176" s="37"/>
      <c r="T176" s="37"/>
      <c r="U176" s="37"/>
    </row>
    <row r="177" spans="1:21" s="44" customFormat="1" ht="12.95" customHeight="1">
      <c r="A177" s="18"/>
      <c r="B177" s="18"/>
      <c r="C177" s="18"/>
      <c r="D177" s="18"/>
      <c r="E177" s="18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S177" s="37"/>
      <c r="T177" s="37"/>
      <c r="U177" s="37"/>
    </row>
    <row r="178" spans="1:21" s="44" customFormat="1" ht="12.95" customHeight="1">
      <c r="A178" s="18"/>
      <c r="B178" s="18"/>
      <c r="C178" s="18"/>
      <c r="D178" s="18"/>
      <c r="E178" s="18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S178" s="37"/>
      <c r="T178" s="37"/>
      <c r="U178" s="37"/>
    </row>
    <row r="179" spans="1:21" s="44" customFormat="1" ht="12.95" customHeight="1">
      <c r="A179" s="18"/>
      <c r="B179" s="18"/>
      <c r="C179" s="18"/>
      <c r="D179" s="18"/>
      <c r="E179" s="18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S179" s="37"/>
      <c r="T179" s="37"/>
      <c r="U179" s="37"/>
    </row>
    <row r="180" spans="1:21" s="44" customFormat="1" ht="12.95" customHeight="1">
      <c r="A180" s="18"/>
      <c r="B180" s="18"/>
      <c r="C180" s="18"/>
      <c r="D180" s="18"/>
      <c r="E180" s="18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S180" s="37"/>
      <c r="T180" s="37"/>
      <c r="U180" s="37"/>
    </row>
    <row r="181" spans="1:21" s="44" customFormat="1" ht="12.95" customHeight="1">
      <c r="A181" s="18"/>
      <c r="B181" s="18"/>
      <c r="C181" s="18"/>
      <c r="D181" s="18"/>
      <c r="E181" s="18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S181" s="37"/>
      <c r="T181" s="37"/>
      <c r="U181" s="37"/>
    </row>
    <row r="182" spans="1:21" s="44" customFormat="1" ht="12.95" customHeight="1">
      <c r="A182" s="18"/>
      <c r="B182" s="18"/>
      <c r="C182" s="18"/>
      <c r="D182" s="18"/>
      <c r="E182" s="18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S182" s="37"/>
      <c r="T182" s="37"/>
      <c r="U182" s="37"/>
    </row>
    <row r="183" spans="1:21" s="44" customFormat="1" ht="12.95" customHeight="1">
      <c r="A183" s="18"/>
      <c r="B183" s="18"/>
      <c r="C183" s="18"/>
      <c r="D183" s="18"/>
      <c r="E183" s="18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S183" s="37"/>
      <c r="T183" s="37"/>
      <c r="U183" s="37"/>
    </row>
    <row r="184" spans="1:21" s="44" customFormat="1" ht="12.95" customHeight="1">
      <c r="A184" s="18"/>
      <c r="B184" s="18"/>
      <c r="C184" s="18"/>
      <c r="D184" s="18"/>
      <c r="E184" s="18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S184" s="37"/>
      <c r="T184" s="37"/>
      <c r="U184" s="37"/>
    </row>
    <row r="185" spans="1:21" s="44" customFormat="1" ht="12.95" customHeight="1">
      <c r="A185" s="18"/>
      <c r="B185" s="18"/>
      <c r="C185" s="18"/>
      <c r="D185" s="18"/>
      <c r="E185" s="18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S185" s="37"/>
      <c r="T185" s="37"/>
      <c r="U185" s="37"/>
    </row>
    <row r="186" spans="1:21" s="44" customFormat="1" ht="12.95" customHeight="1">
      <c r="A186" s="18"/>
      <c r="B186" s="18"/>
      <c r="C186" s="18"/>
      <c r="D186" s="18"/>
      <c r="E186" s="18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S186" s="37"/>
      <c r="T186" s="37"/>
      <c r="U186" s="37"/>
    </row>
    <row r="187" spans="1:21" s="44" customFormat="1" ht="12.95" customHeight="1">
      <c r="A187" s="18"/>
      <c r="B187" s="18"/>
      <c r="C187" s="18"/>
      <c r="D187" s="18"/>
      <c r="E187" s="18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S187" s="37"/>
      <c r="T187" s="37"/>
      <c r="U187" s="37"/>
    </row>
    <row r="188" spans="1:21" s="44" customFormat="1" ht="12.95" customHeight="1">
      <c r="A188" s="18"/>
      <c r="B188" s="18"/>
      <c r="C188" s="18"/>
      <c r="D188" s="18"/>
      <c r="E188" s="18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S188" s="37"/>
      <c r="T188" s="37"/>
      <c r="U188" s="37"/>
    </row>
    <row r="189" spans="1:21" s="44" customFormat="1" ht="12.95" customHeight="1">
      <c r="A189" s="18"/>
      <c r="B189" s="18"/>
      <c r="C189" s="18"/>
      <c r="D189" s="18"/>
      <c r="E189" s="18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S189" s="37"/>
      <c r="T189" s="37"/>
      <c r="U189" s="37"/>
    </row>
    <row r="190" spans="1:21" s="44" customFormat="1" ht="12.95" customHeight="1">
      <c r="A190" s="18"/>
      <c r="B190" s="18"/>
      <c r="C190" s="18"/>
      <c r="D190" s="18"/>
      <c r="E190" s="18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S190" s="37"/>
      <c r="T190" s="37"/>
      <c r="U190" s="37"/>
    </row>
    <row r="191" spans="1:21" s="44" customFormat="1" ht="12.95" customHeight="1">
      <c r="A191" s="18"/>
      <c r="B191" s="18"/>
      <c r="C191" s="18"/>
      <c r="D191" s="18"/>
      <c r="E191" s="18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S191" s="37"/>
      <c r="T191" s="37"/>
      <c r="U191" s="37"/>
    </row>
    <row r="192" spans="1:21" s="44" customFormat="1" ht="12.95" customHeight="1">
      <c r="A192" s="18"/>
      <c r="B192" s="18"/>
      <c r="C192" s="18"/>
      <c r="D192" s="18"/>
      <c r="E192" s="18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S192" s="37"/>
      <c r="T192" s="37"/>
      <c r="U192" s="37"/>
    </row>
    <row r="193" spans="1:21" s="44" customFormat="1" ht="12.95" customHeight="1">
      <c r="A193" s="18"/>
      <c r="B193" s="18"/>
      <c r="C193" s="18"/>
      <c r="D193" s="18"/>
      <c r="E193" s="18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S193" s="37"/>
      <c r="T193" s="37"/>
      <c r="U193" s="37"/>
    </row>
    <row r="194" spans="1:21" s="44" customFormat="1" ht="12.95" customHeight="1">
      <c r="A194" s="18"/>
      <c r="B194" s="18"/>
      <c r="C194" s="18"/>
      <c r="D194" s="18"/>
      <c r="E194" s="18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S194" s="37"/>
      <c r="T194" s="37"/>
      <c r="U194" s="37"/>
    </row>
    <row r="195" spans="1:21" s="44" customFormat="1" ht="12.95" customHeight="1">
      <c r="A195" s="18"/>
      <c r="B195" s="18"/>
      <c r="C195" s="18"/>
      <c r="D195" s="18"/>
      <c r="E195" s="18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S195" s="37"/>
      <c r="T195" s="37"/>
      <c r="U195" s="37"/>
    </row>
    <row r="196" spans="1:21" s="44" customFormat="1" ht="12.95" customHeight="1">
      <c r="A196" s="18"/>
      <c r="B196" s="18"/>
      <c r="C196" s="18"/>
      <c r="D196" s="18"/>
      <c r="E196" s="18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S196" s="37"/>
      <c r="T196" s="37"/>
      <c r="U196" s="37"/>
    </row>
    <row r="197" spans="1:21" s="44" customFormat="1" ht="12.95" customHeight="1">
      <c r="A197" s="18"/>
      <c r="B197" s="18"/>
      <c r="C197" s="18"/>
      <c r="D197" s="18"/>
      <c r="E197" s="18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S197" s="37"/>
      <c r="T197" s="37"/>
      <c r="U197" s="37"/>
    </row>
    <row r="198" spans="1:21" s="44" customFormat="1" ht="12.95" customHeight="1">
      <c r="A198" s="18"/>
      <c r="B198" s="18"/>
      <c r="C198" s="18"/>
      <c r="D198" s="18"/>
      <c r="E198" s="18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S198" s="37"/>
      <c r="T198" s="37"/>
      <c r="U198" s="37"/>
    </row>
    <row r="199" spans="1:21" s="44" customFormat="1" ht="12.9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S199" s="37"/>
      <c r="T199" s="37"/>
      <c r="U199" s="37"/>
    </row>
    <row r="200" spans="1:21" s="44" customFormat="1" ht="12.9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S200" s="37"/>
      <c r="T200" s="37"/>
      <c r="U200" s="37"/>
    </row>
    <row r="201" spans="1:21" s="44" customFormat="1" ht="12.9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S201" s="37"/>
      <c r="T201" s="37"/>
      <c r="U201" s="37"/>
    </row>
    <row r="202" spans="1:21" s="44" customFormat="1" ht="12.9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S202" s="37"/>
      <c r="T202" s="37"/>
      <c r="U202" s="37"/>
    </row>
    <row r="203" spans="1:21" s="44" customFormat="1" ht="12.9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S203" s="37"/>
      <c r="T203" s="37"/>
      <c r="U203" s="37"/>
    </row>
    <row r="204" spans="1:21" s="44" customFormat="1" ht="12.9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S204" s="37"/>
      <c r="T204" s="37"/>
      <c r="U204" s="37"/>
    </row>
    <row r="205" spans="1:21" s="44" customFormat="1" ht="12.9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S205" s="37"/>
      <c r="T205" s="37"/>
      <c r="U205" s="37"/>
    </row>
    <row r="206" spans="1:21" s="44" customFormat="1" ht="12.9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S206" s="37"/>
      <c r="T206" s="37"/>
      <c r="U206" s="37"/>
    </row>
    <row r="207" spans="1:21" s="44" customFormat="1" ht="12.9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S207" s="37"/>
      <c r="T207" s="37"/>
      <c r="U207" s="37"/>
    </row>
    <row r="208" spans="1:21" s="44" customFormat="1" ht="12.9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S208" s="37"/>
      <c r="T208" s="37"/>
      <c r="U208" s="37"/>
    </row>
    <row r="209" spans="1:21" s="44" customFormat="1" ht="12.9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S209" s="37"/>
      <c r="T209" s="37"/>
      <c r="U209" s="37"/>
    </row>
    <row r="210" spans="1:21" s="44" customFormat="1" ht="12.9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S210" s="37"/>
      <c r="T210" s="37"/>
      <c r="U210" s="37"/>
    </row>
    <row r="211" spans="1:2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S211" s="31"/>
      <c r="T211" s="31"/>
      <c r="U211" s="31"/>
    </row>
    <row r="212" spans="1:2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S212" s="31"/>
      <c r="T212" s="31"/>
      <c r="U212" s="31"/>
    </row>
    <row r="213" spans="1:2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S213" s="31"/>
      <c r="T213" s="31"/>
      <c r="U213" s="31"/>
    </row>
    <row r="214" spans="1:2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S214" s="31"/>
      <c r="T214" s="31"/>
      <c r="U214" s="31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workbookViewId="0"/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28</v>
      </c>
      <c r="C1" s="12" t="s">
        <v>47</v>
      </c>
    </row>
    <row r="2" spans="1:4">
      <c r="A2" t="s">
        <v>25</v>
      </c>
    </row>
    <row r="4" spans="1:4">
      <c r="A4" s="8" t="s">
        <v>0</v>
      </c>
      <c r="C4" s="3">
        <v>29588.5</v>
      </c>
      <c r="D4" s="4">
        <v>1.1475</v>
      </c>
    </row>
    <row r="6" spans="1:4">
      <c r="A6" s="8" t="s">
        <v>1</v>
      </c>
    </row>
    <row r="7" spans="1:4">
      <c r="A7" t="s">
        <v>2</v>
      </c>
      <c r="C7">
        <f>+C4</f>
        <v>29588.5</v>
      </c>
    </row>
    <row r="8" spans="1:4">
      <c r="A8" t="s">
        <v>3</v>
      </c>
      <c r="C8">
        <f>+D4</f>
        <v>1.1475</v>
      </c>
    </row>
    <row r="10" spans="1:4" ht="13.5" thickBot="1">
      <c r="C10" s="7" t="s">
        <v>20</v>
      </c>
      <c r="D10" s="7" t="s">
        <v>21</v>
      </c>
    </row>
    <row r="11" spans="1:4">
      <c r="A11" t="s">
        <v>16</v>
      </c>
      <c r="C11">
        <f>INTERCEPT(G21:G85,F21:F85)</f>
        <v>-4.6009105663303608E-3</v>
      </c>
      <c r="D11" s="6"/>
    </row>
    <row r="12" spans="1:4">
      <c r="A12" t="s">
        <v>17</v>
      </c>
      <c r="C12">
        <f>SLOPE(G21:G85,F21:F85)</f>
        <v>1.5445623189587599E-6</v>
      </c>
      <c r="D12" s="6"/>
    </row>
    <row r="13" spans="1:4">
      <c r="A13" t="s">
        <v>19</v>
      </c>
      <c r="C13" s="6" t="s">
        <v>14</v>
      </c>
      <c r="D13" s="6"/>
    </row>
    <row r="14" spans="1:4">
      <c r="A14" t="s">
        <v>24</v>
      </c>
    </row>
    <row r="15" spans="1:4">
      <c r="A15" s="5" t="s">
        <v>18</v>
      </c>
      <c r="C15" s="16">
        <v>51955.564899999998</v>
      </c>
    </row>
    <row r="16" spans="1:4">
      <c r="A16" s="8" t="s">
        <v>4</v>
      </c>
      <c r="C16">
        <f>+C8+C12</f>
        <v>1.1475015445623189</v>
      </c>
    </row>
    <row r="17" spans="1:18" ht="13.5" thickBot="1"/>
    <row r="18" spans="1:18">
      <c r="A18" s="8" t="s">
        <v>5</v>
      </c>
      <c r="C18" s="3">
        <f>+C15</f>
        <v>51955.564899999998</v>
      </c>
      <c r="D18" s="4">
        <f>+C16</f>
        <v>1.1475015445623189</v>
      </c>
    </row>
    <row r="19" spans="1:18" ht="13.5" thickTop="1">
      <c r="C19">
        <f>COUNT(C21:C1377)</f>
        <v>23</v>
      </c>
    </row>
    <row r="20" spans="1:18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33</v>
      </c>
      <c r="J20" s="10" t="s">
        <v>36</v>
      </c>
      <c r="K20" s="10" t="s">
        <v>39</v>
      </c>
      <c r="L20" s="10" t="s">
        <v>36</v>
      </c>
      <c r="M20" s="10" t="s">
        <v>26</v>
      </c>
      <c r="N20" s="10" t="s">
        <v>27</v>
      </c>
      <c r="O20" s="10" t="s">
        <v>23</v>
      </c>
      <c r="P20" s="9" t="s">
        <v>22</v>
      </c>
      <c r="Q20" s="7" t="s">
        <v>15</v>
      </c>
    </row>
    <row r="21" spans="1:18">
      <c r="A21" t="s">
        <v>38</v>
      </c>
      <c r="C21" s="11">
        <v>15103.29</v>
      </c>
      <c r="D21" s="6"/>
      <c r="E21">
        <f t="shared" ref="E21:E43" si="0">+(C21-C$7)/C$8</f>
        <v>-12623.276688453159</v>
      </c>
      <c r="F21">
        <f t="shared" ref="F21:F43" si="1">ROUND(2*E21,0)/2</f>
        <v>-12623.5</v>
      </c>
      <c r="G21">
        <f t="shared" ref="G21:G43" si="2">+C21-(C$7+F21*C$8)</f>
        <v>0.2562500000003638</v>
      </c>
      <c r="K21">
        <f t="shared" ref="K21:K31" si="3">G21</f>
        <v>0.2562500000003638</v>
      </c>
      <c r="O21">
        <f t="shared" ref="O21:O43" si="4">+C$11+C$12*F21</f>
        <v>-2.4098692999706267E-2</v>
      </c>
      <c r="Q21" s="2">
        <f t="shared" ref="Q21:Q43" si="5">+C21-15018.5</f>
        <v>84.790000000000873</v>
      </c>
      <c r="R21" t="s">
        <v>41</v>
      </c>
    </row>
    <row r="22" spans="1:18">
      <c r="A22" t="s">
        <v>38</v>
      </c>
      <c r="C22" s="11">
        <v>16504.46</v>
      </c>
      <c r="D22" s="6"/>
      <c r="E22">
        <f t="shared" si="0"/>
        <v>-11402.213507625273</v>
      </c>
      <c r="F22">
        <f t="shared" si="1"/>
        <v>-11402</v>
      </c>
      <c r="G22">
        <f t="shared" si="2"/>
        <v>-0.24500000000261934</v>
      </c>
      <c r="K22">
        <f t="shared" si="3"/>
        <v>-0.24500000000261934</v>
      </c>
      <c r="O22">
        <f t="shared" si="4"/>
        <v>-2.2212010127098142E-2</v>
      </c>
      <c r="Q22" s="2">
        <f t="shared" si="5"/>
        <v>1485.9599999999991</v>
      </c>
    </row>
    <row r="23" spans="1:18">
      <c r="A23" t="s">
        <v>38</v>
      </c>
      <c r="C23" s="11">
        <v>16575.3</v>
      </c>
      <c r="D23" s="6"/>
      <c r="E23">
        <f t="shared" si="0"/>
        <v>-11340.479302832246</v>
      </c>
      <c r="F23">
        <f t="shared" si="1"/>
        <v>-11340.5</v>
      </c>
      <c r="G23">
        <f t="shared" si="2"/>
        <v>2.3749999996653059E-2</v>
      </c>
      <c r="K23">
        <f t="shared" si="3"/>
        <v>2.3749999996653059E-2</v>
      </c>
      <c r="O23">
        <f t="shared" si="4"/>
        <v>-2.2117019544482176E-2</v>
      </c>
      <c r="Q23" s="2">
        <f t="shared" si="5"/>
        <v>1556.7999999999993</v>
      </c>
    </row>
    <row r="24" spans="1:18">
      <c r="A24" t="s">
        <v>38</v>
      </c>
      <c r="C24" s="11">
        <v>17318.3</v>
      </c>
      <c r="D24" s="6"/>
      <c r="E24">
        <f t="shared" si="0"/>
        <v>-10692.984749455338</v>
      </c>
      <c r="F24">
        <f t="shared" si="1"/>
        <v>-10693</v>
      </c>
      <c r="G24">
        <f t="shared" si="2"/>
        <v>1.7499999998108251E-2</v>
      </c>
      <c r="K24">
        <f t="shared" si="3"/>
        <v>1.7499999998108251E-2</v>
      </c>
      <c r="O24">
        <f t="shared" si="4"/>
        <v>-2.111691544295638E-2</v>
      </c>
      <c r="Q24" s="2">
        <f t="shared" si="5"/>
        <v>2299.7999999999993</v>
      </c>
    </row>
    <row r="25" spans="1:18">
      <c r="A25" t="s">
        <v>38</v>
      </c>
      <c r="C25" s="11">
        <v>18028.28</v>
      </c>
      <c r="D25" s="6"/>
      <c r="E25">
        <f t="shared" si="0"/>
        <v>-10074.265795206973</v>
      </c>
      <c r="F25">
        <f t="shared" si="1"/>
        <v>-10074.5</v>
      </c>
      <c r="G25">
        <f t="shared" si="2"/>
        <v>0.2687499999992724</v>
      </c>
      <c r="K25">
        <f t="shared" si="3"/>
        <v>0.2687499999992724</v>
      </c>
      <c r="O25">
        <f t="shared" si="4"/>
        <v>-2.0161603648680387E-2</v>
      </c>
      <c r="Q25" s="2">
        <f t="shared" si="5"/>
        <v>3009.7799999999988</v>
      </c>
    </row>
    <row r="26" spans="1:18">
      <c r="A26" t="s">
        <v>38</v>
      </c>
      <c r="C26" s="11">
        <v>18327.28</v>
      </c>
      <c r="D26" s="6"/>
      <c r="E26">
        <f t="shared" si="0"/>
        <v>-9813.6993464052302</v>
      </c>
      <c r="F26">
        <f t="shared" si="1"/>
        <v>-9813.5</v>
      </c>
      <c r="G26">
        <f t="shared" si="2"/>
        <v>-0.22875000000203727</v>
      </c>
      <c r="K26">
        <f t="shared" si="3"/>
        <v>-0.22875000000203727</v>
      </c>
      <c r="O26">
        <f t="shared" si="4"/>
        <v>-1.9758472883432153E-2</v>
      </c>
      <c r="Q26" s="2">
        <f t="shared" si="5"/>
        <v>3308.7799999999988</v>
      </c>
    </row>
    <row r="27" spans="1:18">
      <c r="A27" t="s">
        <v>38</v>
      </c>
      <c r="C27" s="11">
        <v>18742.259999999998</v>
      </c>
      <c r="D27" s="6"/>
      <c r="E27">
        <f t="shared" si="0"/>
        <v>-9452.0610021786506</v>
      </c>
      <c r="F27">
        <f t="shared" si="1"/>
        <v>-9452</v>
      </c>
      <c r="G27">
        <f t="shared" si="2"/>
        <v>-7.0000000003346941E-2</v>
      </c>
      <c r="K27">
        <f t="shared" si="3"/>
        <v>-7.0000000003346941E-2</v>
      </c>
      <c r="O27">
        <f t="shared" si="4"/>
        <v>-1.920011360512856E-2</v>
      </c>
      <c r="Q27" s="2">
        <f t="shared" si="5"/>
        <v>3723.7599999999984</v>
      </c>
    </row>
    <row r="28" spans="1:18">
      <c r="A28" t="s">
        <v>38</v>
      </c>
      <c r="C28" s="11">
        <v>19501.3</v>
      </c>
      <c r="D28" s="6"/>
      <c r="E28">
        <f t="shared" si="0"/>
        <v>-8790.5882352941189</v>
      </c>
      <c r="F28">
        <f t="shared" si="1"/>
        <v>-8790.5</v>
      </c>
      <c r="G28">
        <f t="shared" si="2"/>
        <v>-0.10125000000334694</v>
      </c>
      <c r="K28">
        <f t="shared" si="3"/>
        <v>-0.10125000000334694</v>
      </c>
      <c r="O28">
        <f t="shared" si="4"/>
        <v>-1.8178385631137342E-2</v>
      </c>
      <c r="Q28" s="2">
        <f t="shared" si="5"/>
        <v>4482.7999999999993</v>
      </c>
    </row>
    <row r="29" spans="1:18">
      <c r="A29" t="s">
        <v>38</v>
      </c>
      <c r="C29" s="11">
        <v>19800.2</v>
      </c>
      <c r="D29" s="6"/>
      <c r="E29">
        <f t="shared" si="0"/>
        <v>-8530.1089324618733</v>
      </c>
      <c r="F29">
        <f t="shared" si="1"/>
        <v>-8530</v>
      </c>
      <c r="G29">
        <f t="shared" si="2"/>
        <v>-0.125</v>
      </c>
      <c r="K29">
        <f t="shared" si="3"/>
        <v>-0.125</v>
      </c>
      <c r="O29">
        <f t="shared" si="4"/>
        <v>-1.7776027147048581E-2</v>
      </c>
      <c r="Q29" s="2">
        <f t="shared" si="5"/>
        <v>4781.7000000000007</v>
      </c>
    </row>
    <row r="30" spans="1:18">
      <c r="A30" t="s">
        <v>38</v>
      </c>
      <c r="C30" s="11">
        <v>28794.45</v>
      </c>
      <c r="D30" s="6"/>
      <c r="E30">
        <f t="shared" si="0"/>
        <v>-691.9825708060996</v>
      </c>
      <c r="F30">
        <f t="shared" si="1"/>
        <v>-692</v>
      </c>
      <c r="G30">
        <f t="shared" si="2"/>
        <v>2.0000000000436557E-2</v>
      </c>
      <c r="K30">
        <f t="shared" si="3"/>
        <v>2.0000000000436557E-2</v>
      </c>
      <c r="O30">
        <f t="shared" si="4"/>
        <v>-5.6697476910498226E-3</v>
      </c>
      <c r="Q30" s="2">
        <f t="shared" si="5"/>
        <v>13775.95</v>
      </c>
    </row>
    <row r="31" spans="1:18">
      <c r="A31" t="s">
        <v>38</v>
      </c>
      <c r="C31" s="11">
        <v>28817.34</v>
      </c>
      <c r="D31" s="6"/>
      <c r="E31">
        <f t="shared" si="0"/>
        <v>-672.03485838779943</v>
      </c>
      <c r="F31">
        <f t="shared" si="1"/>
        <v>-672</v>
      </c>
      <c r="G31">
        <f t="shared" si="2"/>
        <v>-4.0000000000873115E-2</v>
      </c>
      <c r="K31">
        <f t="shared" si="3"/>
        <v>-4.0000000000873115E-2</v>
      </c>
      <c r="O31">
        <f t="shared" si="4"/>
        <v>-5.6388564446706469E-3</v>
      </c>
      <c r="Q31" s="2">
        <f t="shared" si="5"/>
        <v>13798.84</v>
      </c>
    </row>
    <row r="32" spans="1:18">
      <c r="A32" t="s">
        <v>12</v>
      </c>
      <c r="C32">
        <v>29588.5</v>
      </c>
      <c r="D32" s="6" t="s">
        <v>14</v>
      </c>
      <c r="E32">
        <f t="shared" si="0"/>
        <v>0</v>
      </c>
      <c r="F32">
        <f t="shared" si="1"/>
        <v>0</v>
      </c>
      <c r="G32">
        <f t="shared" si="2"/>
        <v>0</v>
      </c>
      <c r="H32">
        <f>+G32</f>
        <v>0</v>
      </c>
      <c r="O32">
        <f t="shared" si="4"/>
        <v>-4.6009105663303608E-3</v>
      </c>
      <c r="Q32" s="2">
        <f t="shared" si="5"/>
        <v>14570</v>
      </c>
    </row>
    <row r="33" spans="1:32">
      <c r="A33" t="s">
        <v>34</v>
      </c>
      <c r="C33" s="11">
        <v>49640.459900000002</v>
      </c>
      <c r="D33" s="6"/>
      <c r="E33">
        <f t="shared" si="0"/>
        <v>17474.474858387803</v>
      </c>
      <c r="F33">
        <f t="shared" si="1"/>
        <v>17474.5</v>
      </c>
      <c r="G33">
        <f t="shared" si="2"/>
        <v>-2.8850000002421439E-2</v>
      </c>
      <c r="J33">
        <f t="shared" ref="J33:J38" si="6">G33</f>
        <v>-2.8850000002421439E-2</v>
      </c>
      <c r="O33">
        <f t="shared" si="4"/>
        <v>2.2389543676314488E-2</v>
      </c>
      <c r="Q33" s="2">
        <f t="shared" si="5"/>
        <v>34621.959900000002</v>
      </c>
    </row>
    <row r="34" spans="1:32">
      <c r="A34" t="s">
        <v>35</v>
      </c>
      <c r="C34" s="11">
        <v>49688.476000000002</v>
      </c>
      <c r="D34" s="6"/>
      <c r="E34">
        <f t="shared" si="0"/>
        <v>17516.318954248367</v>
      </c>
      <c r="F34">
        <f t="shared" si="1"/>
        <v>17516.5</v>
      </c>
      <c r="G34">
        <f t="shared" si="2"/>
        <v>-0.20774999999412103</v>
      </c>
      <c r="J34">
        <f t="shared" si="6"/>
        <v>-0.20774999999412103</v>
      </c>
      <c r="O34">
        <f t="shared" si="4"/>
        <v>2.2454415293710756E-2</v>
      </c>
      <c r="Q34" s="2">
        <f t="shared" si="5"/>
        <v>34669.976000000002</v>
      </c>
    </row>
    <row r="35" spans="1:32">
      <c r="A35" t="s">
        <v>35</v>
      </c>
      <c r="C35" s="11">
        <v>49721.628299999997</v>
      </c>
      <c r="D35" s="6"/>
      <c r="E35">
        <f t="shared" si="0"/>
        <v>17545.209847494552</v>
      </c>
      <c r="F35">
        <f t="shared" si="1"/>
        <v>17545</v>
      </c>
      <c r="G35">
        <f t="shared" si="2"/>
        <v>0.2407999999995809</v>
      </c>
      <c r="J35">
        <f t="shared" si="6"/>
        <v>0.2407999999995809</v>
      </c>
      <c r="O35">
        <f t="shared" si="4"/>
        <v>2.2498435319801082E-2</v>
      </c>
      <c r="Q35" s="2">
        <f t="shared" si="5"/>
        <v>34703.128299999997</v>
      </c>
    </row>
    <row r="36" spans="1:32">
      <c r="A36" t="s">
        <v>35</v>
      </c>
      <c r="C36" s="11">
        <v>50043.454100000003</v>
      </c>
      <c r="D36" s="6"/>
      <c r="E36">
        <f t="shared" si="0"/>
        <v>17825.668061002183</v>
      </c>
      <c r="F36">
        <f t="shared" si="1"/>
        <v>17825.5</v>
      </c>
      <c r="G36">
        <f t="shared" si="2"/>
        <v>0.19285000000672881</v>
      </c>
      <c r="J36">
        <f t="shared" si="6"/>
        <v>0.19285000000672881</v>
      </c>
      <c r="O36">
        <f t="shared" si="4"/>
        <v>2.2931685050269015E-2</v>
      </c>
      <c r="Q36" s="2">
        <f t="shared" si="5"/>
        <v>35024.954100000003</v>
      </c>
    </row>
    <row r="37" spans="1:32">
      <c r="A37" t="s">
        <v>37</v>
      </c>
      <c r="C37" s="11">
        <v>50098.330499999996</v>
      </c>
      <c r="D37" s="6"/>
      <c r="E37">
        <f t="shared" si="0"/>
        <v>17873.490631808276</v>
      </c>
      <c r="F37">
        <f t="shared" si="1"/>
        <v>17873.5</v>
      </c>
      <c r="G37">
        <f t="shared" si="2"/>
        <v>-1.0750000001280569E-2</v>
      </c>
      <c r="J37">
        <f t="shared" si="6"/>
        <v>-1.0750000001280569E-2</v>
      </c>
      <c r="O37">
        <f t="shared" si="4"/>
        <v>2.3005824041579033E-2</v>
      </c>
      <c r="Q37" s="2">
        <f t="shared" si="5"/>
        <v>35079.830499999996</v>
      </c>
    </row>
    <row r="38" spans="1:32">
      <c r="A38" t="s">
        <v>37</v>
      </c>
      <c r="C38" s="11">
        <v>50158.352400000003</v>
      </c>
      <c r="D38" s="6"/>
      <c r="E38">
        <f t="shared" si="0"/>
        <v>17925.79729847495</v>
      </c>
      <c r="F38">
        <f t="shared" si="1"/>
        <v>17926</v>
      </c>
      <c r="G38">
        <f t="shared" si="2"/>
        <v>-0.23259999999572756</v>
      </c>
      <c r="J38">
        <f t="shared" si="6"/>
        <v>-0.23259999999572756</v>
      </c>
      <c r="O38">
        <f t="shared" si="4"/>
        <v>2.308691356332437E-2</v>
      </c>
      <c r="Q38" s="2">
        <f t="shared" si="5"/>
        <v>35139.852400000003</v>
      </c>
    </row>
    <row r="39" spans="1:32">
      <c r="A39" t="s">
        <v>31</v>
      </c>
      <c r="C39" s="11">
        <v>50509.333100000003</v>
      </c>
      <c r="D39">
        <v>8.9999999999999998E-4</v>
      </c>
      <c r="E39">
        <f t="shared" si="0"/>
        <v>18231.662832244012</v>
      </c>
      <c r="F39">
        <f t="shared" si="1"/>
        <v>18231.5</v>
      </c>
      <c r="G39">
        <f t="shared" si="2"/>
        <v>0.18685000000550644</v>
      </c>
      <c r="I39">
        <f>G39</f>
        <v>0.18685000000550644</v>
      </c>
      <c r="O39">
        <f t="shared" si="4"/>
        <v>2.3558777351766268E-2</v>
      </c>
      <c r="Q39" s="2">
        <f t="shared" si="5"/>
        <v>35490.833100000003</v>
      </c>
      <c r="AA39">
        <v>15</v>
      </c>
      <c r="AC39" t="s">
        <v>29</v>
      </c>
      <c r="AD39" t="s">
        <v>30</v>
      </c>
      <c r="AF39" t="s">
        <v>32</v>
      </c>
    </row>
    <row r="40" spans="1:32">
      <c r="A40" s="14" t="s">
        <v>43</v>
      </c>
      <c r="B40" s="15"/>
      <c r="C40" s="16">
        <v>51955.564899999998</v>
      </c>
      <c r="D40" s="16">
        <v>2.9999999999999997E-4</v>
      </c>
      <c r="E40">
        <f t="shared" si="0"/>
        <v>19491.995555555553</v>
      </c>
      <c r="F40">
        <f t="shared" si="1"/>
        <v>19492</v>
      </c>
      <c r="G40">
        <f t="shared" si="2"/>
        <v>-5.1000000021304004E-3</v>
      </c>
      <c r="L40">
        <f>G40</f>
        <v>-5.1000000021304004E-3</v>
      </c>
      <c r="O40">
        <f t="shared" si="4"/>
        <v>2.5505698154813787E-2</v>
      </c>
      <c r="Q40" s="2">
        <f t="shared" si="5"/>
        <v>36937.064899999998</v>
      </c>
    </row>
    <row r="41" spans="1:32">
      <c r="A41" t="s">
        <v>42</v>
      </c>
      <c r="C41" s="13">
        <v>52306.538699999997</v>
      </c>
      <c r="D41" s="13">
        <v>6.9999999999999999E-4</v>
      </c>
      <c r="E41">
        <f t="shared" si="0"/>
        <v>19797.855076252723</v>
      </c>
      <c r="F41">
        <f t="shared" si="1"/>
        <v>19798</v>
      </c>
      <c r="G41">
        <f t="shared" si="2"/>
        <v>-0.16630000000441214</v>
      </c>
      <c r="L41">
        <f>G41</f>
        <v>-0.16630000000441214</v>
      </c>
      <c r="O41">
        <f t="shared" si="4"/>
        <v>2.5978334224415166E-2</v>
      </c>
      <c r="Q41" s="2">
        <f t="shared" si="5"/>
        <v>37288.038699999997</v>
      </c>
    </row>
    <row r="42" spans="1:32">
      <c r="A42" s="18" t="s">
        <v>45</v>
      </c>
      <c r="B42" s="15"/>
      <c r="C42" s="17">
        <v>52681.5239</v>
      </c>
      <c r="D42">
        <v>4.0000000000000002E-4</v>
      </c>
      <c r="E42">
        <f t="shared" si="0"/>
        <v>20124.639564270154</v>
      </c>
      <c r="F42">
        <f t="shared" si="1"/>
        <v>20124.5</v>
      </c>
      <c r="G42">
        <f t="shared" si="2"/>
        <v>0.16014999999606516</v>
      </c>
      <c r="L42">
        <f>G42</f>
        <v>0.16014999999606516</v>
      </c>
      <c r="O42">
        <f t="shared" si="4"/>
        <v>2.6482633821555201E-2</v>
      </c>
      <c r="Q42" s="2">
        <f t="shared" si="5"/>
        <v>37663.0239</v>
      </c>
    </row>
    <row r="43" spans="1:32">
      <c r="A43" s="18" t="s">
        <v>45</v>
      </c>
      <c r="B43" s="6" t="s">
        <v>44</v>
      </c>
      <c r="C43" s="17">
        <v>52684.390800000001</v>
      </c>
      <c r="D43">
        <v>6.9999999999999999E-4</v>
      </c>
      <c r="E43">
        <f t="shared" si="0"/>
        <v>20127.137952069719</v>
      </c>
      <c r="F43">
        <f t="shared" si="1"/>
        <v>20127</v>
      </c>
      <c r="G43">
        <f t="shared" si="2"/>
        <v>0.15830000000278233</v>
      </c>
      <c r="L43">
        <f>G43</f>
        <v>0.15830000000278233</v>
      </c>
      <c r="O43">
        <f t="shared" si="4"/>
        <v>2.6486495227352601E-2</v>
      </c>
      <c r="Q43" s="2">
        <f t="shared" si="5"/>
        <v>37665.890800000001</v>
      </c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3"/>
  <sheetViews>
    <sheetView workbookViewId="0">
      <selection activeCell="C2" sqref="C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>
      <c r="A1" s="1" t="s">
        <v>54</v>
      </c>
      <c r="B1" s="20"/>
      <c r="C1" s="1"/>
    </row>
    <row r="2" spans="1:5">
      <c r="A2" t="s">
        <v>25</v>
      </c>
      <c r="B2" s="26" t="s">
        <v>57</v>
      </c>
      <c r="C2" s="19"/>
    </row>
    <row r="3" spans="1:5" ht="13.5" thickBot="1"/>
    <row r="4" spans="1:5">
      <c r="A4" s="8" t="s">
        <v>0</v>
      </c>
      <c r="C4" s="3">
        <v>29588.5</v>
      </c>
      <c r="D4" s="4">
        <v>1.1475</v>
      </c>
    </row>
    <row r="5" spans="1:5" ht="13.5" thickTop="1"/>
    <row r="6" spans="1:5">
      <c r="A6" s="8" t="s">
        <v>1</v>
      </c>
    </row>
    <row r="7" spans="1:5">
      <c r="A7" t="s">
        <v>2</v>
      </c>
      <c r="C7">
        <v>54522.222895618848</v>
      </c>
      <c r="D7" s="42"/>
    </row>
    <row r="8" spans="1:5">
      <c r="A8" t="s">
        <v>3</v>
      </c>
      <c r="C8">
        <v>1.143296662723239</v>
      </c>
      <c r="D8" s="19"/>
    </row>
    <row r="9" spans="1:5">
      <c r="A9" s="27" t="s">
        <v>58</v>
      </c>
      <c r="C9" s="19">
        <v>8</v>
      </c>
    </row>
    <row r="10" spans="1:5" ht="13.5" thickBot="1">
      <c r="C10" s="7" t="s">
        <v>20</v>
      </c>
      <c r="D10" s="7" t="s">
        <v>21</v>
      </c>
    </row>
    <row r="11" spans="1:5">
      <c r="A11" t="s">
        <v>16</v>
      </c>
      <c r="C11">
        <f>INTERCEPT(G45:G998,F45:F998)</f>
        <v>-3.8586036702553036E-12</v>
      </c>
      <c r="D11" s="6"/>
    </row>
    <row r="12" spans="1:5">
      <c r="A12" t="s">
        <v>17</v>
      </c>
      <c r="C12">
        <f>SLOPE(G45:G998,F45:F998)</f>
        <v>-2.5855163356688331E-15</v>
      </c>
      <c r="D12" s="6"/>
    </row>
    <row r="13" spans="1:5">
      <c r="A13" t="s">
        <v>19</v>
      </c>
      <c r="C13" s="6" t="s">
        <v>14</v>
      </c>
      <c r="D13" s="6"/>
    </row>
    <row r="15" spans="1:5">
      <c r="A15" s="5" t="s">
        <v>18</v>
      </c>
      <c r="C15" s="21">
        <f>(C7+C11)+(C8+C12)*INT(MAX(F21:F3533))</f>
        <v>54522.222895618841</v>
      </c>
      <c r="D15" s="23" t="s">
        <v>60</v>
      </c>
      <c r="E15" s="28">
        <f ca="1">TODAY()+15018.5-B9/24</f>
        <v>60322.5</v>
      </c>
    </row>
    <row r="16" spans="1:5">
      <c r="A16" s="8" t="s">
        <v>4</v>
      </c>
      <c r="C16" s="22">
        <f>+C8+C12</f>
        <v>1.1432966627232364</v>
      </c>
      <c r="D16" s="23" t="s">
        <v>61</v>
      </c>
      <c r="E16" s="28">
        <f ca="1">ROUND(2*(E15-C15)/C16,0)/2+1</f>
        <v>5074.5</v>
      </c>
    </row>
    <row r="17" spans="1:21" ht="13.5" thickBot="1">
      <c r="A17" s="23" t="s">
        <v>53</v>
      </c>
      <c r="C17">
        <f>COUNT(C21:C2191)</f>
        <v>31</v>
      </c>
      <c r="D17" s="23" t="s">
        <v>62</v>
      </c>
      <c r="E17" s="29">
        <f ca="1">+C15+C16*E16-15018.5-C9/24</f>
        <v>45305.048477274569</v>
      </c>
    </row>
    <row r="18" spans="1:21" ht="14.25" thickTop="1" thickBot="1">
      <c r="A18" s="8" t="s">
        <v>5</v>
      </c>
      <c r="C18" s="3">
        <f>+C15</f>
        <v>54522.222895618841</v>
      </c>
      <c r="D18" s="4">
        <f>+C16</f>
        <v>1.1432966627232364</v>
      </c>
      <c r="E18" s="30" t="s">
        <v>63</v>
      </c>
    </row>
    <row r="19" spans="1:21" ht="13.5" thickTop="1"/>
    <row r="20" spans="1:2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33</v>
      </c>
      <c r="J20" s="10" t="s">
        <v>36</v>
      </c>
      <c r="K20" s="10" t="s">
        <v>39</v>
      </c>
      <c r="L20" s="10" t="s">
        <v>48</v>
      </c>
      <c r="M20" s="10" t="s">
        <v>26</v>
      </c>
      <c r="N20" s="10" t="s">
        <v>27</v>
      </c>
      <c r="O20" s="10" t="s">
        <v>23</v>
      </c>
      <c r="P20" s="9" t="s">
        <v>22</v>
      </c>
      <c r="Q20" s="7" t="s">
        <v>15</v>
      </c>
    </row>
    <row r="21" spans="1:21">
      <c r="A21" s="31" t="s">
        <v>38</v>
      </c>
      <c r="B21" s="31"/>
      <c r="C21" s="32">
        <v>15103.29</v>
      </c>
      <c r="D21" s="32"/>
      <c r="E21" s="31">
        <f t="shared" ref="E21:E51" si="0">+(C21-C$7)/C$8</f>
        <v>-34478.306620546042</v>
      </c>
      <c r="F21" s="31">
        <f t="shared" ref="F21:F51" si="1">ROUND(2*E21,0)/2</f>
        <v>-34478.5</v>
      </c>
      <c r="G21" s="31">
        <f t="shared" ref="G21:G51" si="2">+C21-(C$7+F21*C$8)</f>
        <v>0.22109008434927091</v>
      </c>
      <c r="H21" s="31"/>
      <c r="I21" s="31"/>
      <c r="J21" s="31"/>
      <c r="K21" s="31">
        <f t="shared" ref="K21:K31" si="3">G21</f>
        <v>0.22109008434927091</v>
      </c>
      <c r="L21" s="31"/>
      <c r="M21" s="31"/>
      <c r="N21" s="31"/>
      <c r="O21" s="31"/>
      <c r="P21" s="31"/>
      <c r="Q21" s="33">
        <f t="shared" ref="Q21:Q51" si="4">+C21-15018.5</f>
        <v>84.790000000000873</v>
      </c>
      <c r="R21" s="31"/>
      <c r="S21" s="31"/>
      <c r="T21" s="31"/>
      <c r="U21" s="31"/>
    </row>
    <row r="22" spans="1:21">
      <c r="A22" s="31" t="s">
        <v>38</v>
      </c>
      <c r="B22" s="31"/>
      <c r="C22" s="32">
        <v>16504.46</v>
      </c>
      <c r="D22" s="32"/>
      <c r="E22" s="31">
        <f t="shared" si="0"/>
        <v>-33252.7541933549</v>
      </c>
      <c r="F22" s="31">
        <f t="shared" si="1"/>
        <v>-33253</v>
      </c>
      <c r="G22" s="31">
        <f t="shared" si="2"/>
        <v>0.28102991701598512</v>
      </c>
      <c r="H22" s="31"/>
      <c r="I22" s="31"/>
      <c r="J22" s="31"/>
      <c r="K22" s="31">
        <f t="shared" si="3"/>
        <v>0.28102991701598512</v>
      </c>
      <c r="L22" s="31"/>
      <c r="M22" s="31"/>
      <c r="N22" s="31"/>
      <c r="O22" s="31"/>
      <c r="P22" s="31"/>
      <c r="Q22" s="33">
        <f t="shared" si="4"/>
        <v>1485.9599999999991</v>
      </c>
      <c r="R22" s="31"/>
      <c r="S22" s="31"/>
      <c r="T22" s="31"/>
      <c r="U22" s="31"/>
    </row>
    <row r="23" spans="1:21">
      <c r="A23" s="31" t="s">
        <v>38</v>
      </c>
      <c r="B23" s="31"/>
      <c r="C23" s="32">
        <v>16575.3</v>
      </c>
      <c r="D23" s="32"/>
      <c r="E23" s="31">
        <f t="shared" si="0"/>
        <v>-33190.793022374775</v>
      </c>
      <c r="F23" s="31">
        <f t="shared" si="1"/>
        <v>-33191</v>
      </c>
      <c r="G23" s="31">
        <f t="shared" si="2"/>
        <v>0.23663682817641529</v>
      </c>
      <c r="H23" s="31"/>
      <c r="I23" s="31"/>
      <c r="J23" s="31"/>
      <c r="K23" s="31">
        <f t="shared" si="3"/>
        <v>0.23663682817641529</v>
      </c>
      <c r="L23" s="31"/>
      <c r="M23" s="31"/>
      <c r="N23" s="31"/>
      <c r="O23" s="31"/>
      <c r="P23" s="31"/>
      <c r="Q23" s="33">
        <f t="shared" si="4"/>
        <v>1556.7999999999993</v>
      </c>
      <c r="R23" s="31"/>
      <c r="S23" s="31"/>
      <c r="T23" s="31"/>
      <c r="U23" s="31"/>
    </row>
    <row r="24" spans="1:21">
      <c r="A24" s="31" t="s">
        <v>38</v>
      </c>
      <c r="B24" s="31"/>
      <c r="C24" s="32">
        <v>17318.3</v>
      </c>
      <c r="D24" s="32"/>
      <c r="E24" s="31">
        <f t="shared" si="0"/>
        <v>-32540.917951253479</v>
      </c>
      <c r="F24" s="31">
        <f t="shared" si="1"/>
        <v>-32541</v>
      </c>
      <c r="G24" s="31">
        <f t="shared" si="2"/>
        <v>9.3806058070185827E-2</v>
      </c>
      <c r="H24" s="31"/>
      <c r="I24" s="31"/>
      <c r="J24" s="31"/>
      <c r="K24" s="31">
        <f t="shared" si="3"/>
        <v>9.3806058070185827E-2</v>
      </c>
      <c r="L24" s="31"/>
      <c r="M24" s="31"/>
      <c r="N24" s="31"/>
      <c r="O24" s="31"/>
      <c r="P24" s="31"/>
      <c r="Q24" s="33">
        <f t="shared" si="4"/>
        <v>2299.7999999999993</v>
      </c>
      <c r="R24" s="31"/>
      <c r="S24" s="31"/>
      <c r="T24" s="31"/>
      <c r="U24" s="31"/>
    </row>
    <row r="25" spans="1:21">
      <c r="A25" s="31" t="s">
        <v>38</v>
      </c>
      <c r="B25" s="31"/>
      <c r="C25" s="32">
        <v>18028.28</v>
      </c>
      <c r="D25" s="32"/>
      <c r="E25" s="31">
        <f t="shared" si="0"/>
        <v>-31919.924272929533</v>
      </c>
      <c r="F25" s="31">
        <f t="shared" si="1"/>
        <v>-31920</v>
      </c>
      <c r="G25" s="31">
        <f t="shared" si="2"/>
        <v>8.6578506939986255E-2</v>
      </c>
      <c r="H25" s="31"/>
      <c r="I25" s="31"/>
      <c r="J25" s="31"/>
      <c r="K25" s="31">
        <f t="shared" si="3"/>
        <v>8.6578506939986255E-2</v>
      </c>
      <c r="L25" s="31"/>
      <c r="M25" s="31"/>
      <c r="N25" s="31"/>
      <c r="O25" s="31"/>
      <c r="P25" s="31"/>
      <c r="Q25" s="33">
        <f t="shared" si="4"/>
        <v>3009.7799999999988</v>
      </c>
      <c r="R25" s="31"/>
      <c r="S25" s="31"/>
      <c r="T25" s="31"/>
      <c r="U25" s="31"/>
    </row>
    <row r="26" spans="1:21">
      <c r="A26" s="31" t="s">
        <v>38</v>
      </c>
      <c r="B26" s="31"/>
      <c r="C26" s="32">
        <v>18327.28</v>
      </c>
      <c r="D26" s="32"/>
      <c r="E26" s="31">
        <f t="shared" si="0"/>
        <v>-31658.399849961479</v>
      </c>
      <c r="F26" s="31">
        <f t="shared" si="1"/>
        <v>-31658.5</v>
      </c>
      <c r="G26" s="31">
        <f t="shared" si="2"/>
        <v>0.11450120481458725</v>
      </c>
      <c r="H26" s="31"/>
      <c r="I26" s="31"/>
      <c r="J26" s="31"/>
      <c r="K26" s="31">
        <f t="shared" si="3"/>
        <v>0.11450120481458725</v>
      </c>
      <c r="L26" s="31"/>
      <c r="M26" s="31"/>
      <c r="N26" s="31"/>
      <c r="O26" s="31"/>
      <c r="P26" s="31"/>
      <c r="Q26" s="33">
        <f t="shared" si="4"/>
        <v>3308.7799999999988</v>
      </c>
      <c r="R26" s="31"/>
      <c r="S26" s="31"/>
      <c r="T26" s="31"/>
      <c r="U26" s="31"/>
    </row>
    <row r="27" spans="1:21">
      <c r="A27" s="31" t="s">
        <v>38</v>
      </c>
      <c r="B27" s="31"/>
      <c r="C27" s="32">
        <v>18742.259999999998</v>
      </c>
      <c r="D27" s="32"/>
      <c r="E27" s="31">
        <f t="shared" si="0"/>
        <v>-31295.431940117724</v>
      </c>
      <c r="F27" s="31">
        <f t="shared" si="1"/>
        <v>-31295.5</v>
      </c>
      <c r="G27" s="31">
        <f t="shared" si="2"/>
        <v>7.7812636274757097E-2</v>
      </c>
      <c r="H27" s="31"/>
      <c r="I27" s="31"/>
      <c r="J27" s="31"/>
      <c r="K27" s="31">
        <f t="shared" si="3"/>
        <v>7.7812636274757097E-2</v>
      </c>
      <c r="L27" s="31"/>
      <c r="M27" s="31"/>
      <c r="N27" s="31"/>
      <c r="O27" s="31"/>
      <c r="P27" s="31"/>
      <c r="Q27" s="33">
        <f t="shared" si="4"/>
        <v>3723.7599999999984</v>
      </c>
      <c r="R27" s="31"/>
      <c r="S27" s="31"/>
      <c r="T27" s="31"/>
      <c r="U27" s="31"/>
    </row>
    <row r="28" spans="1:21">
      <c r="A28" s="31" t="s">
        <v>38</v>
      </c>
      <c r="B28" s="31"/>
      <c r="C28" s="32">
        <v>19501.3</v>
      </c>
      <c r="D28" s="32"/>
      <c r="E28" s="31">
        <f t="shared" si="0"/>
        <v>-30631.527264500077</v>
      </c>
      <c r="F28" s="31">
        <f t="shared" si="1"/>
        <v>-30631.5</v>
      </c>
      <c r="G28" s="31">
        <f t="shared" si="2"/>
        <v>-3.1171411948889727E-2</v>
      </c>
      <c r="H28" s="31"/>
      <c r="I28" s="31"/>
      <c r="J28" s="31"/>
      <c r="K28" s="31">
        <f t="shared" si="3"/>
        <v>-3.1171411948889727E-2</v>
      </c>
      <c r="L28" s="31"/>
      <c r="M28" s="31"/>
      <c r="N28" s="31"/>
      <c r="O28" s="31"/>
      <c r="P28" s="31"/>
      <c r="Q28" s="33">
        <f t="shared" si="4"/>
        <v>4482.7999999999993</v>
      </c>
      <c r="R28" s="31"/>
      <c r="S28" s="31"/>
      <c r="T28" s="31"/>
      <c r="U28" s="31"/>
    </row>
    <row r="29" spans="1:21">
      <c r="A29" s="31" t="s">
        <v>38</v>
      </c>
      <c r="B29" s="31"/>
      <c r="C29" s="32">
        <v>19800.2</v>
      </c>
      <c r="D29" s="32"/>
      <c r="E29" s="31">
        <f t="shared" si="0"/>
        <v>-30370.090307894221</v>
      </c>
      <c r="F29" s="31">
        <f t="shared" si="1"/>
        <v>-30370</v>
      </c>
      <c r="G29" s="31">
        <f t="shared" si="2"/>
        <v>-0.10324871408010949</v>
      </c>
      <c r="H29" s="31"/>
      <c r="I29" s="31"/>
      <c r="J29" s="31"/>
      <c r="K29" s="31">
        <f t="shared" si="3"/>
        <v>-0.10324871408010949</v>
      </c>
      <c r="L29" s="31"/>
      <c r="M29" s="31"/>
      <c r="N29" s="31"/>
      <c r="O29" s="31"/>
      <c r="P29" s="31"/>
      <c r="Q29" s="33">
        <f t="shared" si="4"/>
        <v>4781.7000000000007</v>
      </c>
      <c r="R29" s="31"/>
      <c r="S29" s="31"/>
      <c r="T29" s="31"/>
      <c r="U29" s="31"/>
    </row>
    <row r="30" spans="1:21">
      <c r="A30" s="31" t="s">
        <v>38</v>
      </c>
      <c r="B30" s="31"/>
      <c r="C30" s="32">
        <v>28794.45</v>
      </c>
      <c r="D30" s="32"/>
      <c r="E30" s="31">
        <f t="shared" si="0"/>
        <v>-22503.147026019826</v>
      </c>
      <c r="F30" s="31">
        <f t="shared" si="1"/>
        <v>-22503</v>
      </c>
      <c r="G30" s="31">
        <f t="shared" si="2"/>
        <v>-0.1680943577994185</v>
      </c>
      <c r="H30" s="31"/>
      <c r="I30" s="31"/>
      <c r="J30" s="31"/>
      <c r="K30" s="31">
        <f t="shared" si="3"/>
        <v>-0.1680943577994185</v>
      </c>
      <c r="L30" s="31"/>
      <c r="M30" s="31"/>
      <c r="N30" s="31"/>
      <c r="O30" s="31"/>
      <c r="P30" s="31"/>
      <c r="Q30" s="33">
        <f t="shared" si="4"/>
        <v>13775.95</v>
      </c>
      <c r="R30" s="31"/>
      <c r="S30" s="31"/>
      <c r="T30" s="31"/>
      <c r="U30" s="31"/>
    </row>
    <row r="31" spans="1:21">
      <c r="A31" s="31" t="s">
        <v>38</v>
      </c>
      <c r="B31" s="31"/>
      <c r="C31" s="32">
        <v>28817.34</v>
      </c>
      <c r="D31" s="32"/>
      <c r="E31" s="31">
        <f t="shared" si="0"/>
        <v>-22483.125975713006</v>
      </c>
      <c r="F31" s="31">
        <f t="shared" si="1"/>
        <v>-22483</v>
      </c>
      <c r="G31" s="31">
        <f t="shared" si="2"/>
        <v>-0.14402761226301664</v>
      </c>
      <c r="H31" s="31"/>
      <c r="I31" s="31"/>
      <c r="J31" s="31"/>
      <c r="K31" s="31">
        <f t="shared" si="3"/>
        <v>-0.14402761226301664</v>
      </c>
      <c r="L31" s="31"/>
      <c r="M31" s="31"/>
      <c r="N31" s="31"/>
      <c r="O31" s="31"/>
      <c r="P31" s="31"/>
      <c r="Q31" s="33">
        <f t="shared" si="4"/>
        <v>13798.84</v>
      </c>
      <c r="R31" s="31"/>
      <c r="S31" s="31"/>
      <c r="T31" s="31"/>
      <c r="U31" s="31"/>
    </row>
    <row r="32" spans="1:21">
      <c r="A32" s="31" t="s">
        <v>12</v>
      </c>
      <c r="B32" s="31"/>
      <c r="C32" s="32">
        <v>29588.5</v>
      </c>
      <c r="D32" s="32" t="s">
        <v>14</v>
      </c>
      <c r="E32" s="31">
        <f t="shared" si="0"/>
        <v>-21808.620376997133</v>
      </c>
      <c r="F32" s="31">
        <f t="shared" si="1"/>
        <v>-21808.5</v>
      </c>
      <c r="G32" s="31">
        <f t="shared" si="2"/>
        <v>-0.13762661908913287</v>
      </c>
      <c r="H32" s="31">
        <f>+G32</f>
        <v>-0.13762661908913287</v>
      </c>
      <c r="I32" s="31"/>
      <c r="J32" s="31"/>
      <c r="K32" s="31"/>
      <c r="L32" s="31"/>
      <c r="M32" s="31"/>
      <c r="N32" s="31"/>
      <c r="O32" s="31"/>
      <c r="P32" s="31"/>
      <c r="Q32" s="33">
        <f t="shared" si="4"/>
        <v>14570</v>
      </c>
      <c r="R32" s="31"/>
      <c r="S32" s="31"/>
      <c r="T32" s="31"/>
      <c r="U32" s="31"/>
    </row>
    <row r="33" spans="1:32">
      <c r="A33" s="31" t="s">
        <v>34</v>
      </c>
      <c r="B33" s="31"/>
      <c r="C33" s="32">
        <v>49640.459900000002</v>
      </c>
      <c r="D33" s="32"/>
      <c r="E33" s="31">
        <f t="shared" si="0"/>
        <v>-4269.900503331206</v>
      </c>
      <c r="F33" s="31">
        <f t="shared" si="1"/>
        <v>-4270</v>
      </c>
      <c r="G33" s="31">
        <f t="shared" si="2"/>
        <v>0.11375420938566094</v>
      </c>
      <c r="H33" s="31"/>
      <c r="I33" s="31"/>
      <c r="J33" s="31">
        <f t="shared" ref="J33:J38" si="5">G33</f>
        <v>0.11375420938566094</v>
      </c>
      <c r="K33" s="31"/>
      <c r="L33" s="31"/>
      <c r="M33" s="31"/>
      <c r="N33" s="31"/>
      <c r="O33" s="31"/>
      <c r="P33" s="31"/>
      <c r="Q33" s="33">
        <f t="shared" si="4"/>
        <v>34621.959900000002</v>
      </c>
      <c r="R33" s="31"/>
      <c r="S33" s="31"/>
      <c r="T33" s="31"/>
      <c r="U33" s="31"/>
    </row>
    <row r="34" spans="1:32">
      <c r="A34" s="31" t="s">
        <v>35</v>
      </c>
      <c r="B34" s="31"/>
      <c r="C34" s="32">
        <v>49688.476000000002</v>
      </c>
      <c r="D34" s="32"/>
      <c r="E34" s="31">
        <f t="shared" si="0"/>
        <v>-4227.902567392488</v>
      </c>
      <c r="F34" s="31">
        <f t="shared" si="1"/>
        <v>-4228</v>
      </c>
      <c r="G34" s="31">
        <f t="shared" si="2"/>
        <v>0.11139437500969507</v>
      </c>
      <c r="H34" s="31"/>
      <c r="I34" s="31"/>
      <c r="J34" s="31">
        <f t="shared" si="5"/>
        <v>0.11139437500969507</v>
      </c>
      <c r="K34" s="31"/>
      <c r="L34" s="31"/>
      <c r="M34" s="31"/>
      <c r="N34" s="31"/>
      <c r="O34" s="31"/>
      <c r="P34" s="31"/>
      <c r="Q34" s="33">
        <f t="shared" si="4"/>
        <v>34669.976000000002</v>
      </c>
      <c r="R34" s="31"/>
      <c r="S34" s="31"/>
      <c r="T34" s="31"/>
      <c r="U34" s="31"/>
    </row>
    <row r="35" spans="1:32">
      <c r="A35" s="31" t="s">
        <v>35</v>
      </c>
      <c r="B35" s="31"/>
      <c r="C35" s="32">
        <v>49721.628299999997</v>
      </c>
      <c r="D35" s="32"/>
      <c r="E35" s="31">
        <f t="shared" si="0"/>
        <v>-4198.905456597965</v>
      </c>
      <c r="F35" s="31">
        <f t="shared" si="1"/>
        <v>-4199</v>
      </c>
      <c r="G35" s="31">
        <f t="shared" si="2"/>
        <v>0.10809115602751262</v>
      </c>
      <c r="H35" s="31"/>
      <c r="I35" s="31"/>
      <c r="J35" s="31">
        <f t="shared" si="5"/>
        <v>0.10809115602751262</v>
      </c>
      <c r="K35" s="31"/>
      <c r="L35" s="31"/>
      <c r="M35" s="31"/>
      <c r="N35" s="31"/>
      <c r="O35" s="31"/>
      <c r="P35" s="31"/>
      <c r="Q35" s="33">
        <f t="shared" si="4"/>
        <v>34703.128299999997</v>
      </c>
      <c r="R35" s="31"/>
      <c r="S35" s="31"/>
      <c r="T35" s="31"/>
      <c r="U35" s="31"/>
    </row>
    <row r="36" spans="1:32">
      <c r="A36" s="31" t="s">
        <v>35</v>
      </c>
      <c r="B36" s="31"/>
      <c r="C36" s="32">
        <v>50043.454100000003</v>
      </c>
      <c r="D36" s="32"/>
      <c r="E36" s="31">
        <f t="shared" si="0"/>
        <v>-3917.4161367276147</v>
      </c>
      <c r="F36" s="31">
        <f t="shared" si="1"/>
        <v>-3917.5</v>
      </c>
      <c r="G36" s="31">
        <f t="shared" si="2"/>
        <v>9.5880599445081316E-2</v>
      </c>
      <c r="H36" s="31"/>
      <c r="I36" s="31"/>
      <c r="J36" s="31">
        <f t="shared" si="5"/>
        <v>9.5880599445081316E-2</v>
      </c>
      <c r="K36" s="31"/>
      <c r="L36" s="31"/>
      <c r="M36" s="31"/>
      <c r="N36" s="31"/>
      <c r="O36" s="31"/>
      <c r="P36" s="31"/>
      <c r="Q36" s="33">
        <f t="shared" si="4"/>
        <v>35024.954100000003</v>
      </c>
      <c r="R36" s="31"/>
      <c r="S36" s="31"/>
      <c r="T36" s="31"/>
      <c r="U36" s="31"/>
    </row>
    <row r="37" spans="1:32">
      <c r="A37" s="31" t="s">
        <v>37</v>
      </c>
      <c r="B37" s="31"/>
      <c r="C37" s="32">
        <v>50098.330499999996</v>
      </c>
      <c r="D37" s="32"/>
      <c r="E37" s="31">
        <f t="shared" si="0"/>
        <v>-3869.4177459431244</v>
      </c>
      <c r="F37" s="31">
        <f t="shared" si="1"/>
        <v>-3869.5</v>
      </c>
      <c r="G37" s="31">
        <f t="shared" si="2"/>
        <v>9.4040788724669255E-2</v>
      </c>
      <c r="H37" s="31"/>
      <c r="I37" s="31"/>
      <c r="J37" s="31">
        <f t="shared" si="5"/>
        <v>9.4040788724669255E-2</v>
      </c>
      <c r="K37" s="31"/>
      <c r="L37" s="31"/>
      <c r="M37" s="31"/>
      <c r="N37" s="31"/>
      <c r="O37" s="31"/>
      <c r="P37" s="31"/>
      <c r="Q37" s="33">
        <f t="shared" si="4"/>
        <v>35079.830499999996</v>
      </c>
      <c r="R37" s="31"/>
      <c r="S37" s="31"/>
      <c r="T37" s="31"/>
      <c r="U37" s="31"/>
    </row>
    <row r="38" spans="1:32">
      <c r="A38" s="31" t="s">
        <v>37</v>
      </c>
      <c r="B38" s="31"/>
      <c r="C38" s="32">
        <v>50158.352400000003</v>
      </c>
      <c r="D38" s="32"/>
      <c r="E38" s="31">
        <f t="shared" si="0"/>
        <v>-3816.9187734917923</v>
      </c>
      <c r="F38" s="31">
        <f t="shared" si="1"/>
        <v>-3817</v>
      </c>
      <c r="G38" s="31">
        <f t="shared" si="2"/>
        <v>9.2865995757165365E-2</v>
      </c>
      <c r="H38" s="31"/>
      <c r="I38" s="31"/>
      <c r="J38" s="31">
        <f t="shared" si="5"/>
        <v>9.2865995757165365E-2</v>
      </c>
      <c r="K38" s="31"/>
      <c r="L38" s="31"/>
      <c r="M38" s="31"/>
      <c r="N38" s="31"/>
      <c r="O38" s="31"/>
      <c r="P38" s="31"/>
      <c r="Q38" s="33">
        <f t="shared" si="4"/>
        <v>35139.852400000003</v>
      </c>
      <c r="R38" s="31"/>
      <c r="S38" s="31"/>
      <c r="T38" s="31"/>
      <c r="U38" s="31"/>
    </row>
    <row r="39" spans="1:32">
      <c r="A39" s="31" t="s">
        <v>31</v>
      </c>
      <c r="B39" s="31"/>
      <c r="C39" s="32">
        <v>50509.333100000003</v>
      </c>
      <c r="D39" s="32">
        <v>8.9999999999999998E-4</v>
      </c>
      <c r="E39" s="31">
        <f t="shared" si="0"/>
        <v>-3509.9287231893686</v>
      </c>
      <c r="F39" s="31">
        <f t="shared" si="1"/>
        <v>-3510</v>
      </c>
      <c r="G39" s="31">
        <f t="shared" si="2"/>
        <v>8.1490539727383293E-2</v>
      </c>
      <c r="H39" s="31"/>
      <c r="I39" s="31">
        <f>G39</f>
        <v>8.1490539727383293E-2</v>
      </c>
      <c r="J39" s="31"/>
      <c r="K39" s="31"/>
      <c r="L39" s="31"/>
      <c r="M39" s="31"/>
      <c r="N39" s="31"/>
      <c r="O39" s="31"/>
      <c r="P39" s="31"/>
      <c r="Q39" s="33">
        <f t="shared" si="4"/>
        <v>35490.833100000003</v>
      </c>
      <c r="R39" s="31"/>
      <c r="S39" s="31"/>
      <c r="T39" s="31"/>
      <c r="U39" s="31"/>
      <c r="AA39">
        <v>15</v>
      </c>
      <c r="AC39" t="s">
        <v>29</v>
      </c>
      <c r="AD39" t="s">
        <v>30</v>
      </c>
      <c r="AF39" t="s">
        <v>32</v>
      </c>
    </row>
    <row r="40" spans="1:32">
      <c r="A40" s="14" t="s">
        <v>43</v>
      </c>
      <c r="B40" s="34"/>
      <c r="C40" s="35">
        <v>51955.564899999998</v>
      </c>
      <c r="D40" s="35">
        <v>2.9999999999999997E-4</v>
      </c>
      <c r="E40" s="31">
        <f t="shared" si="0"/>
        <v>-2244.962378797889</v>
      </c>
      <c r="F40" s="31">
        <f t="shared" si="1"/>
        <v>-2245</v>
      </c>
      <c r="G40" s="31">
        <f t="shared" si="2"/>
        <v>4.3012194822949823E-2</v>
      </c>
      <c r="H40" s="31"/>
      <c r="I40" s="31"/>
      <c r="J40" s="31">
        <f t="shared" ref="J40:J47" si="6">G40</f>
        <v>4.3012194822949823E-2</v>
      </c>
      <c r="K40" s="31"/>
      <c r="L40" s="31"/>
      <c r="M40" s="31"/>
      <c r="N40" s="31"/>
      <c r="O40" s="31"/>
      <c r="P40" s="31"/>
      <c r="Q40" s="33">
        <f t="shared" si="4"/>
        <v>36937.064899999998</v>
      </c>
      <c r="R40" s="31"/>
      <c r="S40" s="31"/>
      <c r="T40" s="31"/>
      <c r="U40" s="31"/>
    </row>
    <row r="41" spans="1:32">
      <c r="A41" s="31" t="s">
        <v>42</v>
      </c>
      <c r="B41" s="31"/>
      <c r="C41" s="32">
        <v>52306.538699999997</v>
      </c>
      <c r="D41" s="32">
        <v>6.9999999999999999E-4</v>
      </c>
      <c r="E41" s="31">
        <f t="shared" si="0"/>
        <v>-1937.9783636744576</v>
      </c>
      <c r="F41" s="31">
        <f t="shared" si="1"/>
        <v>-1938</v>
      </c>
      <c r="G41" s="31">
        <f t="shared" si="2"/>
        <v>2.4736738785577472E-2</v>
      </c>
      <c r="H41" s="31"/>
      <c r="I41" s="31"/>
      <c r="J41" s="31">
        <f t="shared" si="6"/>
        <v>2.4736738785577472E-2</v>
      </c>
      <c r="K41" s="31"/>
      <c r="L41" s="31"/>
      <c r="M41" s="31"/>
      <c r="N41" s="31"/>
      <c r="O41" s="31"/>
      <c r="P41" s="31"/>
      <c r="Q41" s="33">
        <f t="shared" si="4"/>
        <v>37288.038699999997</v>
      </c>
      <c r="R41" s="31"/>
      <c r="S41" s="31"/>
      <c r="T41" s="31"/>
      <c r="U41" s="31"/>
    </row>
    <row r="42" spans="1:32">
      <c r="A42" s="18" t="s">
        <v>45</v>
      </c>
      <c r="B42" s="34"/>
      <c r="C42" s="35">
        <v>52681.5239</v>
      </c>
      <c r="D42" s="32">
        <v>4.0000000000000002E-4</v>
      </c>
      <c r="E42" s="31">
        <f t="shared" si="0"/>
        <v>-1609.9924504585308</v>
      </c>
      <c r="F42" s="31">
        <f t="shared" si="1"/>
        <v>-1610</v>
      </c>
      <c r="G42" s="31">
        <f t="shared" si="2"/>
        <v>8.6313655701815151E-3</v>
      </c>
      <c r="H42" s="31"/>
      <c r="I42" s="31"/>
      <c r="J42" s="31">
        <f t="shared" si="6"/>
        <v>8.6313655701815151E-3</v>
      </c>
      <c r="K42" s="31"/>
      <c r="L42" s="31"/>
      <c r="M42" s="31"/>
      <c r="N42" s="31"/>
      <c r="O42" s="31"/>
      <c r="P42" s="31"/>
      <c r="Q42" s="33">
        <f t="shared" si="4"/>
        <v>37663.0239</v>
      </c>
      <c r="R42" s="31"/>
      <c r="S42" s="31"/>
      <c r="T42" s="31"/>
      <c r="U42" s="31"/>
    </row>
    <row r="43" spans="1:32">
      <c r="A43" s="18" t="s">
        <v>45</v>
      </c>
      <c r="B43" s="36" t="s">
        <v>44</v>
      </c>
      <c r="C43" s="35">
        <v>52684.390800000001</v>
      </c>
      <c r="D43" s="32">
        <v>6.9999999999999999E-4</v>
      </c>
      <c r="E43" s="31">
        <f t="shared" si="0"/>
        <v>-1607.4848773207136</v>
      </c>
      <c r="F43" s="31">
        <f t="shared" si="1"/>
        <v>-1607.5</v>
      </c>
      <c r="G43" s="31">
        <f t="shared" si="2"/>
        <v>1.7289708761381917E-2</v>
      </c>
      <c r="H43" s="31"/>
      <c r="I43" s="31"/>
      <c r="J43" s="31">
        <f t="shared" si="6"/>
        <v>1.7289708761381917E-2</v>
      </c>
      <c r="K43" s="31"/>
      <c r="L43" s="31"/>
      <c r="M43" s="31"/>
      <c r="N43" s="31"/>
      <c r="O43" s="31"/>
      <c r="P43" s="31"/>
      <c r="Q43" s="33">
        <f t="shared" si="4"/>
        <v>37665.890800000001</v>
      </c>
      <c r="R43" s="31"/>
      <c r="S43" s="31"/>
      <c r="T43" s="31"/>
      <c r="U43" s="31"/>
    </row>
    <row r="44" spans="1:32">
      <c r="A44" s="37" t="s">
        <v>50</v>
      </c>
      <c r="B44" s="38" t="s">
        <v>51</v>
      </c>
      <c r="C44" s="39">
        <v>52952.481599999999</v>
      </c>
      <c r="D44" s="39">
        <v>1E-4</v>
      </c>
      <c r="E44" s="31">
        <f t="shared" si="0"/>
        <v>-1372.9956071767531</v>
      </c>
      <c r="F44" s="31">
        <f t="shared" si="1"/>
        <v>-1373</v>
      </c>
      <c r="G44" s="31">
        <f t="shared" si="2"/>
        <v>5.0223001599078998E-3</v>
      </c>
      <c r="H44" s="31"/>
      <c r="I44" s="31"/>
      <c r="J44" s="31">
        <f t="shared" si="6"/>
        <v>5.0223001599078998E-3</v>
      </c>
      <c r="K44" s="31"/>
      <c r="L44" s="31"/>
      <c r="M44" s="31"/>
      <c r="N44" s="31"/>
      <c r="O44" s="31"/>
      <c r="P44" s="31"/>
      <c r="Q44" s="33">
        <f t="shared" si="4"/>
        <v>37933.981599999999</v>
      </c>
      <c r="R44" s="31"/>
      <c r="S44" s="31"/>
      <c r="T44" s="31"/>
      <c r="U44" s="31"/>
    </row>
    <row r="45" spans="1:32">
      <c r="A45" s="37" t="s">
        <v>49</v>
      </c>
      <c r="B45" s="38"/>
      <c r="C45" s="32">
        <v>53095.389000000003</v>
      </c>
      <c r="D45" s="32">
        <v>4.0000000000000002E-4</v>
      </c>
      <c r="E45" s="31">
        <f t="shared" si="0"/>
        <v>-1247.9997030868994</v>
      </c>
      <c r="F45" s="31">
        <f t="shared" si="1"/>
        <v>-1248</v>
      </c>
      <c r="G45" s="31">
        <f t="shared" si="2"/>
        <v>3.3945975883398205E-4</v>
      </c>
      <c r="H45" s="31"/>
      <c r="I45" s="31"/>
      <c r="J45" s="31">
        <f t="shared" si="6"/>
        <v>3.3945975883398205E-4</v>
      </c>
      <c r="K45" s="31"/>
      <c r="L45" s="31"/>
      <c r="M45" s="31"/>
      <c r="N45" s="31"/>
      <c r="O45" s="31">
        <f t="shared" ref="O45:O51" si="7">+C$11+C$12*F45</f>
        <v>-6.3187928334059976E-13</v>
      </c>
      <c r="P45" s="31"/>
      <c r="Q45" s="33">
        <f t="shared" si="4"/>
        <v>38076.889000000003</v>
      </c>
      <c r="R45" s="31"/>
      <c r="S45" s="31"/>
      <c r="T45" s="31"/>
      <c r="U45" s="31"/>
    </row>
    <row r="46" spans="1:32">
      <c r="A46" s="24" t="s">
        <v>56</v>
      </c>
      <c r="B46" s="25" t="s">
        <v>51</v>
      </c>
      <c r="C46" s="14">
        <v>53462.385999999999</v>
      </c>
      <c r="D46" s="14">
        <v>5.0000000000000001E-3</v>
      </c>
      <c r="E46" s="31">
        <f t="shared" si="0"/>
        <v>-927.00077781597383</v>
      </c>
      <c r="F46" s="31">
        <f t="shared" si="1"/>
        <v>-927</v>
      </c>
      <c r="G46" s="31">
        <f t="shared" si="2"/>
        <v>-8.892744081094861E-4</v>
      </c>
      <c r="H46" s="31"/>
      <c r="I46" s="31"/>
      <c r="J46" s="31">
        <f t="shared" si="6"/>
        <v>-8.892744081094861E-4</v>
      </c>
      <c r="K46" s="31"/>
      <c r="L46" s="31"/>
      <c r="M46" s="31"/>
      <c r="N46" s="31"/>
      <c r="O46" s="31">
        <f t="shared" si="7"/>
        <v>-1.4618300270902952E-12</v>
      </c>
      <c r="P46" s="31"/>
      <c r="Q46" s="33">
        <f t="shared" si="4"/>
        <v>38443.885999999999</v>
      </c>
      <c r="R46" s="31"/>
      <c r="S46" s="31"/>
      <c r="T46" s="31"/>
      <c r="U46" s="31"/>
    </row>
    <row r="47" spans="1:32">
      <c r="A47" s="40" t="s">
        <v>56</v>
      </c>
      <c r="B47" s="36" t="s">
        <v>51</v>
      </c>
      <c r="C47" s="32">
        <v>53462.385999999999</v>
      </c>
      <c r="D47" s="32">
        <v>5.0000000000000001E-3</v>
      </c>
      <c r="E47" s="31">
        <f t="shared" si="0"/>
        <v>-927.00077781597383</v>
      </c>
      <c r="F47" s="31">
        <f t="shared" si="1"/>
        <v>-927</v>
      </c>
      <c r="G47" s="31">
        <f t="shared" si="2"/>
        <v>-8.892744081094861E-4</v>
      </c>
      <c r="H47" s="31"/>
      <c r="I47" s="31"/>
      <c r="J47" s="31">
        <f t="shared" si="6"/>
        <v>-8.892744081094861E-4</v>
      </c>
      <c r="K47" s="31"/>
      <c r="L47" s="31"/>
      <c r="M47" s="31"/>
      <c r="N47" s="31"/>
      <c r="O47" s="31">
        <f t="shared" si="7"/>
        <v>-1.4618300270902952E-12</v>
      </c>
      <c r="P47" s="31"/>
      <c r="Q47" s="33">
        <f t="shared" si="4"/>
        <v>38443.885999999999</v>
      </c>
      <c r="R47" s="31"/>
      <c r="S47" s="31"/>
      <c r="T47" s="31"/>
      <c r="U47" s="31"/>
    </row>
    <row r="48" spans="1:32">
      <c r="A48" s="8" t="s">
        <v>52</v>
      </c>
      <c r="B48" s="31"/>
      <c r="C48" s="32">
        <v>53680.754399999998</v>
      </c>
      <c r="D48" s="32">
        <v>5.0000000000000001E-4</v>
      </c>
      <c r="E48" s="31">
        <f t="shared" si="0"/>
        <v>-736.00188214889147</v>
      </c>
      <c r="F48" s="31">
        <f t="shared" si="1"/>
        <v>-736</v>
      </c>
      <c r="G48" s="31">
        <f t="shared" si="2"/>
        <v>-2.1518545472645201E-3</v>
      </c>
      <c r="H48" s="31"/>
      <c r="I48" s="31"/>
      <c r="J48" s="31"/>
      <c r="K48" s="31"/>
      <c r="L48" s="31">
        <f>G48</f>
        <v>-2.1518545472645201E-3</v>
      </c>
      <c r="M48" s="31"/>
      <c r="N48" s="31"/>
      <c r="O48" s="31">
        <f t="shared" si="7"/>
        <v>-1.9556636472030425E-12</v>
      </c>
      <c r="P48" s="31"/>
      <c r="Q48" s="33">
        <f t="shared" si="4"/>
        <v>38662.254399999998</v>
      </c>
      <c r="R48" s="31"/>
      <c r="S48" s="31"/>
      <c r="T48" s="31"/>
      <c r="U48" s="31"/>
    </row>
    <row r="49" spans="1:21">
      <c r="A49" s="40" t="s">
        <v>55</v>
      </c>
      <c r="B49" s="34"/>
      <c r="C49" s="32">
        <v>53750.500999999997</v>
      </c>
      <c r="D49" s="32">
        <v>8.0000000000000002E-3</v>
      </c>
      <c r="E49" s="31">
        <f t="shared" si="0"/>
        <v>-674.99706837302699</v>
      </c>
      <c r="F49" s="31">
        <f t="shared" si="1"/>
        <v>-675</v>
      </c>
      <c r="G49" s="31">
        <f t="shared" si="2"/>
        <v>3.3517193369334564E-3</v>
      </c>
      <c r="H49" s="31"/>
      <c r="I49" s="31"/>
      <c r="J49" s="31">
        <f>G49</f>
        <v>3.3517193369334564E-3</v>
      </c>
      <c r="K49" s="31"/>
      <c r="L49" s="31"/>
      <c r="M49" s="31"/>
      <c r="N49" s="31"/>
      <c r="O49" s="31">
        <f t="shared" si="7"/>
        <v>-2.113380143678841E-12</v>
      </c>
      <c r="P49" s="31"/>
      <c r="Q49" s="33">
        <f t="shared" si="4"/>
        <v>38732.000999999997</v>
      </c>
      <c r="R49" s="31"/>
      <c r="S49" s="31"/>
      <c r="T49" s="31"/>
      <c r="U49" s="31"/>
    </row>
    <row r="50" spans="1:21">
      <c r="A50" s="41" t="s">
        <v>64</v>
      </c>
      <c r="B50" s="36" t="s">
        <v>51</v>
      </c>
      <c r="C50" s="32">
        <v>54172.375899999999</v>
      </c>
      <c r="D50" s="32">
        <v>5.0000000000000001E-4</v>
      </c>
      <c r="E50" s="31">
        <f t="shared" si="0"/>
        <v>-305.99844032216652</v>
      </c>
      <c r="F50" s="31">
        <f t="shared" si="1"/>
        <v>-306</v>
      </c>
      <c r="G50" s="31">
        <f t="shared" si="2"/>
        <v>1.7831744626164436E-3</v>
      </c>
      <c r="H50" s="31"/>
      <c r="I50" s="31"/>
      <c r="J50" s="31">
        <f>G50</f>
        <v>1.7831744626164436E-3</v>
      </c>
      <c r="K50" s="31"/>
      <c r="L50" s="31"/>
      <c r="M50" s="31"/>
      <c r="N50" s="31"/>
      <c r="O50" s="31">
        <f t="shared" si="7"/>
        <v>-3.0674356715406406E-12</v>
      </c>
      <c r="P50" s="31"/>
      <c r="Q50" s="33">
        <f t="shared" si="4"/>
        <v>39153.875899999999</v>
      </c>
      <c r="R50" s="31"/>
      <c r="S50" s="31"/>
      <c r="T50" s="31"/>
      <c r="U50" s="31"/>
    </row>
    <row r="51" spans="1:21">
      <c r="A51" s="8" t="s">
        <v>65</v>
      </c>
      <c r="B51" s="31"/>
      <c r="C51" s="32">
        <v>54522.792999999998</v>
      </c>
      <c r="D51" s="32">
        <v>2.9999999999999997E-4</v>
      </c>
      <c r="E51" s="31">
        <f t="shared" si="0"/>
        <v>0.49864956291539814</v>
      </c>
      <c r="F51" s="31">
        <f t="shared" si="1"/>
        <v>0.5</v>
      </c>
      <c r="G51" s="31">
        <f t="shared" si="2"/>
        <v>-1.543950209452305E-3</v>
      </c>
      <c r="H51" s="31"/>
      <c r="I51" s="31"/>
      <c r="J51" s="31"/>
      <c r="K51" s="31"/>
      <c r="L51" s="31">
        <f>G51</f>
        <v>-1.543950209452305E-3</v>
      </c>
      <c r="M51" s="31"/>
      <c r="N51" s="31"/>
      <c r="O51" s="31">
        <f t="shared" si="7"/>
        <v>-3.8598964284231376E-12</v>
      </c>
      <c r="P51" s="31"/>
      <c r="Q51" s="33">
        <f t="shared" si="4"/>
        <v>39504.292999999998</v>
      </c>
      <c r="R51" s="31"/>
      <c r="S51" s="31"/>
      <c r="T51" s="31"/>
      <c r="U51" s="31"/>
    </row>
    <row r="52" spans="1:2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</row>
    <row r="61" spans="1:2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</row>
    <row r="88" spans="1:2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</row>
    <row r="89" spans="1:2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</row>
    <row r="90" spans="1:2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</row>
    <row r="91" spans="1:2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</row>
    <row r="92" spans="1:2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</row>
    <row r="93" spans="1:2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</row>
    <row r="106" spans="1:2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</row>
    <row r="107" spans="1:2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</row>
    <row r="108" spans="1:2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</row>
    <row r="151" spans="1:2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</row>
    <row r="154" spans="1:2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</row>
    <row r="155" spans="1:2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</row>
    <row r="182" spans="1:2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</row>
    <row r="183" spans="1:2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</row>
    <row r="186" spans="1:2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</row>
    <row r="187" spans="1:2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Graphs 1</vt:lpstr>
      <vt:lpstr>A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2024-01-13T06:11:57Z</dcterms:modified>
</cp:coreProperties>
</file>