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B6C2868-B23E-411C-BC11-BC0DFE5261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" sheetId="1" r:id="rId2"/>
  </sheets>
  <calcPr calcId="181029"/>
</workbook>
</file>

<file path=xl/calcChain.xml><?xml version="1.0" encoding="utf-8"?>
<calcChain xmlns="http://schemas.openxmlformats.org/spreadsheetml/2006/main">
  <c r="E60" i="2" l="1"/>
  <c r="F60" i="2" s="1"/>
  <c r="G60" i="2" s="1"/>
  <c r="K60" i="2" s="1"/>
  <c r="Q60" i="2"/>
  <c r="D9" i="2"/>
  <c r="C9" i="2"/>
  <c r="Q58" i="2"/>
  <c r="Q59" i="2"/>
  <c r="Q57" i="2"/>
  <c r="Q47" i="2"/>
  <c r="Q48" i="2"/>
  <c r="C7" i="2"/>
  <c r="E47" i="2"/>
  <c r="F47" i="2"/>
  <c r="C8" i="2"/>
  <c r="Q40" i="2"/>
  <c r="Q46" i="2"/>
  <c r="Q56" i="2"/>
  <c r="E24" i="2"/>
  <c r="F24" i="2"/>
  <c r="E28" i="2"/>
  <c r="F28" i="2"/>
  <c r="E32" i="2"/>
  <c r="F32" i="2"/>
  <c r="E36" i="2"/>
  <c r="F36" i="2"/>
  <c r="F16" i="2"/>
  <c r="Q55" i="2"/>
  <c r="Q54" i="2"/>
  <c r="C17" i="2"/>
  <c r="Q53" i="2"/>
  <c r="Q51" i="2"/>
  <c r="Q50" i="2"/>
  <c r="Q52" i="2"/>
  <c r="Q45" i="2"/>
  <c r="Q49" i="2"/>
  <c r="Q23" i="2"/>
  <c r="Q43" i="2"/>
  <c r="Q42" i="2"/>
  <c r="Q44" i="2"/>
  <c r="Q41" i="2"/>
  <c r="Q21" i="2"/>
  <c r="Q22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38" i="2"/>
  <c r="E23" i="1"/>
  <c r="F23" i="1"/>
  <c r="E31" i="1"/>
  <c r="F31" i="1"/>
  <c r="E39" i="1"/>
  <c r="F3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38" i="1"/>
  <c r="Q41" i="1"/>
  <c r="Q43" i="1"/>
  <c r="Q40" i="1"/>
  <c r="Q42" i="1"/>
  <c r="C7" i="1"/>
  <c r="E26" i="1"/>
  <c r="F26" i="1"/>
  <c r="C8" i="1"/>
  <c r="C18" i="1"/>
  <c r="Q23" i="1"/>
  <c r="E44" i="2"/>
  <c r="F44" i="2"/>
  <c r="E36" i="1"/>
  <c r="F36" i="1"/>
  <c r="E28" i="1"/>
  <c r="F28" i="1"/>
  <c r="G22" i="1"/>
  <c r="I22" i="1"/>
  <c r="G33" i="2"/>
  <c r="J33" i="2"/>
  <c r="E53" i="2"/>
  <c r="F53" i="2"/>
  <c r="E41" i="2"/>
  <c r="F41" i="2"/>
  <c r="G41" i="2"/>
  <c r="J41" i="2"/>
  <c r="G58" i="2"/>
  <c r="K58" i="2"/>
  <c r="G55" i="2"/>
  <c r="K55" i="2"/>
  <c r="G52" i="2"/>
  <c r="K52" i="2"/>
  <c r="E33" i="1"/>
  <c r="F33" i="1"/>
  <c r="G33" i="1"/>
  <c r="I33" i="1"/>
  <c r="G24" i="2"/>
  <c r="J24" i="2"/>
  <c r="E31" i="2"/>
  <c r="F31" i="2"/>
  <c r="G31" i="2"/>
  <c r="J31" i="2"/>
  <c r="E27" i="2"/>
  <c r="F27" i="2"/>
  <c r="E46" i="2"/>
  <c r="F46" i="2"/>
  <c r="G46" i="2"/>
  <c r="K46" i="2"/>
  <c r="G40" i="2"/>
  <c r="J40" i="2"/>
  <c r="E38" i="1"/>
  <c r="F38" i="1"/>
  <c r="G38" i="1"/>
  <c r="I38" i="1"/>
  <c r="G32" i="1"/>
  <c r="I32" i="1"/>
  <c r="E30" i="1"/>
  <c r="F30" i="1"/>
  <c r="G30" i="1"/>
  <c r="I30" i="1"/>
  <c r="E22" i="1"/>
  <c r="F22" i="1"/>
  <c r="G23" i="2"/>
  <c r="H23" i="2"/>
  <c r="G45" i="2"/>
  <c r="J45" i="2"/>
  <c r="E43" i="2"/>
  <c r="F43" i="2"/>
  <c r="G43" i="2"/>
  <c r="K43" i="2"/>
  <c r="E56" i="2"/>
  <c r="F56" i="2"/>
  <c r="G56" i="2"/>
  <c r="K56" i="2"/>
  <c r="E58" i="2"/>
  <c r="F58" i="2"/>
  <c r="E55" i="2"/>
  <c r="F55" i="2"/>
  <c r="E52" i="2"/>
  <c r="F52" i="2"/>
  <c r="E48" i="2"/>
  <c r="F48" i="2"/>
  <c r="G48" i="2"/>
  <c r="K48" i="2"/>
  <c r="E41" i="1"/>
  <c r="F41" i="1"/>
  <c r="G41" i="1"/>
  <c r="I41" i="1"/>
  <c r="G35" i="1"/>
  <c r="I35" i="1"/>
  <c r="E25" i="1"/>
  <c r="F25" i="1"/>
  <c r="G25" i="1"/>
  <c r="I25" i="1"/>
  <c r="G32" i="2"/>
  <c r="J32" i="2"/>
  <c r="E35" i="2"/>
  <c r="F35" i="2"/>
  <c r="E23" i="2"/>
  <c r="F23" i="2"/>
  <c r="E43" i="1"/>
  <c r="F43" i="1"/>
  <c r="G43" i="1"/>
  <c r="I43" i="1"/>
  <c r="G37" i="1"/>
  <c r="I37" i="1"/>
  <c r="E35" i="1"/>
  <c r="F35" i="1"/>
  <c r="G29" i="1"/>
  <c r="I29" i="1"/>
  <c r="E27" i="1"/>
  <c r="F27" i="1"/>
  <c r="G27" i="1"/>
  <c r="I27" i="1"/>
  <c r="G21" i="1"/>
  <c r="E38" i="2"/>
  <c r="F38" i="2"/>
  <c r="G38" i="2"/>
  <c r="J38" i="2"/>
  <c r="E34" i="2"/>
  <c r="F34" i="2"/>
  <c r="G34" i="2"/>
  <c r="J34" i="2"/>
  <c r="E30" i="2"/>
  <c r="F30" i="2"/>
  <c r="G30" i="2"/>
  <c r="J30" i="2"/>
  <c r="E26" i="2"/>
  <c r="F26" i="2"/>
  <c r="G26" i="2"/>
  <c r="J26" i="2"/>
  <c r="E22" i="2"/>
  <c r="F22" i="2"/>
  <c r="G22" i="2"/>
  <c r="J23" i="2"/>
  <c r="E51" i="2"/>
  <c r="F51" i="2"/>
  <c r="G51" i="2"/>
  <c r="J51" i="2"/>
  <c r="E40" i="2"/>
  <c r="F40" i="2"/>
  <c r="E45" i="2"/>
  <c r="F45" i="2"/>
  <c r="G47" i="2"/>
  <c r="K47" i="2"/>
  <c r="E40" i="1"/>
  <c r="F40" i="1"/>
  <c r="G40" i="1"/>
  <c r="I40" i="1"/>
  <c r="E24" i="1"/>
  <c r="F24" i="1"/>
  <c r="G24" i="1"/>
  <c r="I24" i="1"/>
  <c r="G37" i="2"/>
  <c r="J37" i="2"/>
  <c r="G29" i="2"/>
  <c r="J29" i="2"/>
  <c r="G39" i="1"/>
  <c r="I39" i="1"/>
  <c r="E37" i="1"/>
  <c r="F37" i="1"/>
  <c r="G31" i="1"/>
  <c r="I31" i="1"/>
  <c r="E29" i="1"/>
  <c r="F29" i="1"/>
  <c r="G23" i="1"/>
  <c r="H23" i="1"/>
  <c r="E21" i="1"/>
  <c r="F21" i="1"/>
  <c r="G36" i="2"/>
  <c r="J36" i="2"/>
  <c r="G28" i="2"/>
  <c r="J28" i="2"/>
  <c r="E37" i="2"/>
  <c r="F37" i="2"/>
  <c r="E33" i="2"/>
  <c r="F33" i="2"/>
  <c r="E29" i="2"/>
  <c r="F29" i="2"/>
  <c r="E25" i="2"/>
  <c r="F25" i="2"/>
  <c r="G25" i="2"/>
  <c r="J25" i="2"/>
  <c r="E21" i="2"/>
  <c r="F21" i="2"/>
  <c r="G21" i="2"/>
  <c r="J22" i="2"/>
  <c r="G44" i="2"/>
  <c r="J44" i="2"/>
  <c r="E42" i="2"/>
  <c r="F42" i="2"/>
  <c r="G42" i="2"/>
  <c r="K42" i="2"/>
  <c r="E32" i="1"/>
  <c r="F32" i="1"/>
  <c r="G26" i="1"/>
  <c r="I26" i="1"/>
  <c r="E42" i="1"/>
  <c r="F42" i="1"/>
  <c r="G42" i="1"/>
  <c r="I42" i="1"/>
  <c r="G36" i="1"/>
  <c r="I36" i="1"/>
  <c r="E34" i="1"/>
  <c r="F34" i="1"/>
  <c r="G34" i="1"/>
  <c r="I34" i="1"/>
  <c r="G28" i="1"/>
  <c r="I28" i="1"/>
  <c r="G35" i="2"/>
  <c r="J35" i="2"/>
  <c r="G27" i="2"/>
  <c r="J27" i="2"/>
  <c r="G53" i="2"/>
  <c r="J53" i="2"/>
  <c r="E49" i="2"/>
  <c r="F49" i="2"/>
  <c r="G49" i="2"/>
  <c r="J49" i="2"/>
  <c r="E39" i="2"/>
  <c r="F39" i="2"/>
  <c r="G39" i="2"/>
  <c r="E59" i="2"/>
  <c r="F59" i="2"/>
  <c r="G59" i="2"/>
  <c r="K59" i="2"/>
  <c r="E57" i="2"/>
  <c r="F57" i="2"/>
  <c r="G57" i="2"/>
  <c r="K57" i="2"/>
  <c r="E54" i="2"/>
  <c r="F54" i="2"/>
  <c r="G54" i="2"/>
  <c r="K54" i="2"/>
  <c r="E50" i="2"/>
  <c r="F50" i="2"/>
  <c r="G50" i="2"/>
  <c r="K50" i="2"/>
  <c r="J39" i="2"/>
  <c r="I21" i="1"/>
  <c r="C12" i="1"/>
  <c r="C16" i="1"/>
  <c r="D18" i="1"/>
  <c r="C11" i="1"/>
  <c r="O21" i="1"/>
  <c r="O26" i="1"/>
  <c r="O30" i="1"/>
  <c r="O34" i="1"/>
  <c r="O39" i="1"/>
  <c r="O43" i="1"/>
  <c r="O42" i="1"/>
  <c r="O27" i="1"/>
  <c r="O35" i="1"/>
  <c r="O40" i="1"/>
  <c r="O22" i="1"/>
  <c r="O31" i="1"/>
  <c r="O38" i="1"/>
  <c r="O24" i="1"/>
  <c r="O28" i="1"/>
  <c r="O32" i="1"/>
  <c r="O36" i="1"/>
  <c r="O23" i="1"/>
  <c r="O25" i="1"/>
  <c r="O29" i="1"/>
  <c r="O33" i="1"/>
  <c r="O37" i="1"/>
  <c r="O41" i="1"/>
  <c r="C12" i="2"/>
  <c r="C11" i="2"/>
  <c r="O60" i="2" l="1"/>
  <c r="C16" i="2"/>
  <c r="D18" i="2" s="1"/>
  <c r="O50" i="2"/>
  <c r="O37" i="2"/>
  <c r="O27" i="2"/>
  <c r="O22" i="2"/>
  <c r="O25" i="2"/>
  <c r="O40" i="2"/>
  <c r="O26" i="2"/>
  <c r="O32" i="2"/>
  <c r="O54" i="2"/>
  <c r="O51" i="2"/>
  <c r="O29" i="2"/>
  <c r="O43" i="2"/>
  <c r="O35" i="2"/>
  <c r="O38" i="2"/>
  <c r="O31" i="2"/>
  <c r="O21" i="2"/>
  <c r="O34" i="2"/>
  <c r="O47" i="2"/>
  <c r="O45" i="2"/>
  <c r="O30" i="2"/>
  <c r="O44" i="2"/>
  <c r="O24" i="2"/>
  <c r="O55" i="2"/>
  <c r="O23" i="2"/>
  <c r="O39" i="2"/>
  <c r="O28" i="2"/>
  <c r="O59" i="2"/>
  <c r="O57" i="2"/>
  <c r="O53" i="2"/>
  <c r="O33" i="2"/>
  <c r="O58" i="2"/>
  <c r="O36" i="2"/>
  <c r="O52" i="2"/>
  <c r="O48" i="2"/>
  <c r="O49" i="2"/>
  <c r="C15" i="2"/>
  <c r="O41" i="2"/>
  <c r="O56" i="2"/>
  <c r="O42" i="2"/>
  <c r="O46" i="2"/>
  <c r="F17" i="2"/>
  <c r="C18" i="2" l="1"/>
  <c r="F18" i="2"/>
  <c r="F19" i="2" s="1"/>
</calcChain>
</file>

<file path=xl/sharedStrings.xml><?xml version="1.0" encoding="utf-8"?>
<sst xmlns="http://schemas.openxmlformats.org/spreadsheetml/2006/main" count="156" uniqueCount="72">
  <si>
    <t>VSB-063</t>
  </si>
  <si>
    <t>VSB-064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</si>
  <si>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</si>
  <si>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</si>
  <si>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</si>
  <si>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</si>
  <si>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</si>
  <si>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</si>
  <si>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</si>
  <si>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</si>
  <si>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</si>
  <si>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</si>
  <si>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</si>
  <si>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</si>
  <si>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</si>
  <si>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</si>
  <si>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</si>
  <si>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</si>
  <si>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</si>
  <si>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</si>
  <si>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</si>
  <si>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</si>
  <si>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</si>
  <si>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</si>
  <si>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</si>
  <si>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</si>
  <si>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</si>
  <si>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</si>
  <si>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</si>
  <si>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</si>
  <si>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</si>
  <si>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</si>
  <si>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</si>
  <si>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</si>
  <si>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</si>
  <si>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HU Aur</t>
  </si>
  <si>
    <t>IBVS 5263</t>
  </si>
  <si>
    <t>IBVS</t>
  </si>
  <si>
    <t>IBVS 4888</t>
  </si>
  <si>
    <t>IBVS 4912</t>
  </si>
  <si>
    <t>IBVS 4711</t>
  </si>
  <si>
    <t>IBVS 3666</t>
  </si>
  <si>
    <t>See page B</t>
  </si>
  <si>
    <t>IBVS 5484</t>
  </si>
  <si>
    <t>IBVS 5296</t>
  </si>
  <si>
    <t>IBVS 5603</t>
  </si>
  <si>
    <t>I</t>
  </si>
  <si>
    <t>IBVS 5672</t>
  </si>
  <si>
    <t>IBVS 5657</t>
  </si>
  <si>
    <t># of data points:</t>
  </si>
  <si>
    <t>EB</t>
  </si>
  <si>
    <t>IBVS 5731</t>
  </si>
  <si>
    <t>HU Aur / GSC 2382-0993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</si>
  <si>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</si>
  <si>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</si>
  <si>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</si>
  <si>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</si>
  <si>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</si>
  <si>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</si>
  <si>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</si>
  <si>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II</t>
  </si>
  <si>
    <t>IBVS 5920</t>
  </si>
  <si>
    <t>Add cycle</t>
  </si>
  <si>
    <t>Old Cycle</t>
  </si>
  <si>
    <t>IBVS 5960</t>
  </si>
  <si>
    <t>PE</t>
  </si>
  <si>
    <t>OEJV 0074</t>
  </si>
  <si>
    <t>IBVS 6029</t>
  </si>
  <si>
    <t>JAVSO..39..177</t>
  </si>
  <si>
    <t>Rc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</si>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</sst>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2" fillId="0" borderId="0"/>
    <xf numFmtId="0" fontId="6" fillId="0" borderId="0"/>
    <xf numFmtId="0" fontId="12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3" fillId="0" borderId="0" xfId="0" quotePrefix="1" applyFont="1" applyAlignment="1">
      <alignment horizontal="center"/>
    </xf>
    <xf numFmtId="0" fontId="12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22" fontId="13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165" fontId="11" fillId="0" borderId="0" xfId="0" applyNumberFormat="1" applyFont="1" applyAlignment="1">
      <alignment horizontal="left" vertical="center"/>
    </xf>
    <xf numFmtId="0" fontId="19" fillId="0" borderId="0" xfId="41" applyFont="1" applyAlignment="1">
      <alignment horizontal="left" vertical="center"/>
    </xf>
    <xf numFmtId="0" fontId="19" fillId="0" borderId="0" xfId="41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166" fontId="5" fillId="0" borderId="0" xfId="42" applyNumberFormat="1" applyFont="1" applyAlignment="1">
      <alignment horizontal="left" vertical="center"/>
    </xf>
    <xf numFmtId="0" fontId="5" fillId="0" borderId="0" xfId="42" applyFont="1" applyAlignment="1">
      <alignment horizontal="left" vertical="center"/>
    </xf>
    <xf numFmtId="167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B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Aur - O-C Diagr.</a:t>
            </a:r>
          </a:p>
        </c:rich>
      </c:tx>
      <c:layout>
        <c:manualLayout>
          <c:xMode val="edge"/>
          <c:yMode val="edge"/>
          <c:x val="0.3429756404416389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4E-49FB-8ACF-7A87116A40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4E-49FB-8ACF-7A87116A40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">
                  <c:v>-3.8000000000465661E-2</c:v>
                </c:pt>
                <c:pt idx="2">
                  <c:v>-1.6999999999825377E-2</c:v>
                </c:pt>
                <c:pt idx="3">
                  <c:v>3.0100000003585592E-3</c:v>
                </c:pt>
                <c:pt idx="4">
                  <c:v>6.309999999939464E-2</c:v>
                </c:pt>
                <c:pt idx="5">
                  <c:v>-1.2269999999261927E-2</c:v>
                </c:pt>
                <c:pt idx="6">
                  <c:v>-4.5479999997041887E-2</c:v>
                </c:pt>
                <c:pt idx="7">
                  <c:v>-8.4530000000086147E-2</c:v>
                </c:pt>
                <c:pt idx="8">
                  <c:v>-5.3809999997611158E-2</c:v>
                </c:pt>
                <c:pt idx="9">
                  <c:v>6.0019999997166451E-2</c:v>
                </c:pt>
                <c:pt idx="10">
                  <c:v>-4.5199999993201345E-2</c:v>
                </c:pt>
                <c:pt idx="11">
                  <c:v>-1.7469999998866115E-2</c:v>
                </c:pt>
                <c:pt idx="12">
                  <c:v>-5.9520000002521556E-2</c:v>
                </c:pt>
                <c:pt idx="13">
                  <c:v>-7.579000000259839E-2</c:v>
                </c:pt>
                <c:pt idx="14">
                  <c:v>-0.21137000000453554</c:v>
                </c:pt>
                <c:pt idx="15">
                  <c:v>-1.405999999406049E-2</c:v>
                </c:pt>
                <c:pt idx="16">
                  <c:v>4.8900000037974678E-3</c:v>
                </c:pt>
                <c:pt idx="17">
                  <c:v>-0.32835999999952037</c:v>
                </c:pt>
                <c:pt idx="18">
                  <c:v>-1.6170000002603047E-2</c:v>
                </c:pt>
                <c:pt idx="19">
                  <c:v>-1.5380000004370231E-2</c:v>
                </c:pt>
                <c:pt idx="20">
                  <c:v>-1.9850000004225876E-2</c:v>
                </c:pt>
                <c:pt idx="23">
                  <c:v>-1.9609999995736871E-2</c:v>
                </c:pt>
                <c:pt idx="24">
                  <c:v>-1.9410000000789296E-2</c:v>
                </c:pt>
                <c:pt idx="28">
                  <c:v>-2.5040000000444707E-2</c:v>
                </c:pt>
                <c:pt idx="30">
                  <c:v>-2.9470000001310837E-2</c:v>
                </c:pt>
                <c:pt idx="32">
                  <c:v>-2.6089999999385327E-2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4E-49FB-8ACF-7A87116A40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21">
                  <c:v>-1.9849999996949919E-2</c:v>
                </c:pt>
                <c:pt idx="22">
                  <c:v>-2.2120000001450535E-2</c:v>
                </c:pt>
                <c:pt idx="25">
                  <c:v>-2.7280000002065208E-2</c:v>
                </c:pt>
                <c:pt idx="26">
                  <c:v>-2.3820000002160668E-2</c:v>
                </c:pt>
                <c:pt idx="27">
                  <c:v>-2.2279999997408595E-2</c:v>
                </c:pt>
                <c:pt idx="29">
                  <c:v>-2.5509999999485444E-2</c:v>
                </c:pt>
                <c:pt idx="31">
                  <c:v>-2.5845000003755558E-2</c:v>
                </c:pt>
                <c:pt idx="33">
                  <c:v>-2.974499999982072E-2</c:v>
                </c:pt>
                <c:pt idx="34">
                  <c:v>-2.8019999997923151E-2</c:v>
                </c:pt>
                <c:pt idx="35">
                  <c:v>-3.1154999996942934E-2</c:v>
                </c:pt>
                <c:pt idx="36">
                  <c:v>-3.2200000001466833E-2</c:v>
                </c:pt>
                <c:pt idx="37">
                  <c:v>-3.7479999991774093E-2</c:v>
                </c:pt>
                <c:pt idx="38">
                  <c:v>-3.702500000508735E-2</c:v>
                </c:pt>
                <c:pt idx="39">
                  <c:v>-4.2199999996228144E-2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4E-49FB-8ACF-7A87116A40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4E-49FB-8ACF-7A87116A40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4E-49FB-8ACF-7A87116A40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4E-49FB-8ACF-7A87116A40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3.3729206087475171E-2</c:v>
                </c:pt>
                <c:pt idx="1">
                  <c:v>3.3729206087475171E-2</c:v>
                </c:pt>
                <c:pt idx="2">
                  <c:v>3.3729206087475171E-2</c:v>
                </c:pt>
                <c:pt idx="3">
                  <c:v>3.3096402467688801E-2</c:v>
                </c:pt>
                <c:pt idx="4">
                  <c:v>3.2171046420664519E-2</c:v>
                </c:pt>
                <c:pt idx="5">
                  <c:v>3.2053389466231874E-2</c:v>
                </c:pt>
                <c:pt idx="6">
                  <c:v>2.8170709969954712E-2</c:v>
                </c:pt>
                <c:pt idx="7">
                  <c:v>2.8154810381517868E-2</c:v>
                </c:pt>
                <c:pt idx="8">
                  <c:v>1.9162003161639234E-2</c:v>
                </c:pt>
                <c:pt idx="9">
                  <c:v>1.9107944560953966E-2</c:v>
                </c:pt>
                <c:pt idx="10">
                  <c:v>1.7448027528147513E-2</c:v>
                </c:pt>
                <c:pt idx="11">
                  <c:v>1.3864260294483007E-2</c:v>
                </c:pt>
                <c:pt idx="12">
                  <c:v>1.3848360706046163E-2</c:v>
                </c:pt>
                <c:pt idx="13">
                  <c:v>1.376250292848721E-2</c:v>
                </c:pt>
                <c:pt idx="14">
                  <c:v>1.1034133552724878E-2</c:v>
                </c:pt>
                <c:pt idx="15">
                  <c:v>1.0814719232296439E-2</c:v>
                </c:pt>
                <c:pt idx="16">
                  <c:v>8.8908690314383858E-3</c:v>
                </c:pt>
                <c:pt idx="17">
                  <c:v>8.4933793205173025E-3</c:v>
                </c:pt>
                <c:pt idx="18">
                  <c:v>-1.3928220293119284E-2</c:v>
                </c:pt>
                <c:pt idx="19">
                  <c:v>-1.4090396095175088E-2</c:v>
                </c:pt>
                <c:pt idx="20">
                  <c:v>-1.9836507356250296E-2</c:v>
                </c:pt>
                <c:pt idx="21">
                  <c:v>-2.1426466199934636E-2</c:v>
                </c:pt>
                <c:pt idx="22">
                  <c:v>-2.1575922331240963E-2</c:v>
                </c:pt>
                <c:pt idx="23">
                  <c:v>-2.1699939121048346E-2</c:v>
                </c:pt>
                <c:pt idx="24">
                  <c:v>-2.2494918542890513E-2</c:v>
                </c:pt>
                <c:pt idx="25">
                  <c:v>-2.3735086440964302E-2</c:v>
                </c:pt>
                <c:pt idx="26">
                  <c:v>-2.4024458950514853E-2</c:v>
                </c:pt>
                <c:pt idx="27">
                  <c:v>-2.4234333517881186E-2</c:v>
                </c:pt>
                <c:pt idx="28">
                  <c:v>-2.479399903085807E-2</c:v>
                </c:pt>
                <c:pt idx="29">
                  <c:v>-2.573843458400657E-2</c:v>
                </c:pt>
                <c:pt idx="30">
                  <c:v>-2.6329899273857149E-2</c:v>
                </c:pt>
                <c:pt idx="31">
                  <c:v>-2.6639941248375591E-2</c:v>
                </c:pt>
                <c:pt idx="32">
                  <c:v>-2.7194836884821431E-2</c:v>
                </c:pt>
                <c:pt idx="33">
                  <c:v>-2.978805975887059E-2</c:v>
                </c:pt>
                <c:pt idx="34">
                  <c:v>-3.0479691855873285E-2</c:v>
                </c:pt>
                <c:pt idx="35">
                  <c:v>-3.1317600166494923E-2</c:v>
                </c:pt>
                <c:pt idx="36">
                  <c:v>-3.2285885102298691E-2</c:v>
                </c:pt>
                <c:pt idx="37">
                  <c:v>-3.6349819906755863E-2</c:v>
                </c:pt>
                <c:pt idx="38">
                  <c:v>-3.709551060444382E-2</c:v>
                </c:pt>
                <c:pt idx="39">
                  <c:v>-4.0490072735709891E-2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4E-49FB-8ACF-7A87116A4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4480"/>
        <c:axId val="1"/>
      </c:scatterChart>
      <c:valAx>
        <c:axId val="605994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4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9010433613153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Aur - O-C Diagr.</a:t>
            </a:r>
          </a:p>
        </c:rich>
      </c:tx>
      <c:layout>
        <c:manualLayout>
          <c:xMode val="edge"/>
          <c:yMode val="edge"/>
          <c:x val="0.3443298969072164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723926380368099"/>
          <c:w val="0.7505154639175257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54-49AE-9950-4A430A0C81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54-49AE-9950-4A430A0C81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">
                  <c:v>-3.8000000000465661E-2</c:v>
                </c:pt>
                <c:pt idx="2">
                  <c:v>-1.6999999999825377E-2</c:v>
                </c:pt>
                <c:pt idx="3">
                  <c:v>3.0100000003585592E-3</c:v>
                </c:pt>
                <c:pt idx="4">
                  <c:v>6.309999999939464E-2</c:v>
                </c:pt>
                <c:pt idx="5">
                  <c:v>-1.2269999999261927E-2</c:v>
                </c:pt>
                <c:pt idx="6">
                  <c:v>-4.5479999997041887E-2</c:v>
                </c:pt>
                <c:pt idx="7">
                  <c:v>-8.4530000000086147E-2</c:v>
                </c:pt>
                <c:pt idx="8">
                  <c:v>-5.3809999997611158E-2</c:v>
                </c:pt>
                <c:pt idx="9">
                  <c:v>6.0019999997166451E-2</c:v>
                </c:pt>
                <c:pt idx="10">
                  <c:v>-4.5199999993201345E-2</c:v>
                </c:pt>
                <c:pt idx="11">
                  <c:v>-1.7469999998866115E-2</c:v>
                </c:pt>
                <c:pt idx="12">
                  <c:v>-5.9520000002521556E-2</c:v>
                </c:pt>
                <c:pt idx="13">
                  <c:v>-7.579000000259839E-2</c:v>
                </c:pt>
                <c:pt idx="14">
                  <c:v>-0.21137000000453554</c:v>
                </c:pt>
                <c:pt idx="15">
                  <c:v>-1.405999999406049E-2</c:v>
                </c:pt>
                <c:pt idx="16">
                  <c:v>4.8900000037974678E-3</c:v>
                </c:pt>
                <c:pt idx="17">
                  <c:v>-0.32835999999952037</c:v>
                </c:pt>
                <c:pt idx="18">
                  <c:v>-1.6170000002603047E-2</c:v>
                </c:pt>
                <c:pt idx="19">
                  <c:v>-1.5380000004370231E-2</c:v>
                </c:pt>
                <c:pt idx="20">
                  <c:v>-1.9850000004225876E-2</c:v>
                </c:pt>
                <c:pt idx="23">
                  <c:v>-1.9609999995736871E-2</c:v>
                </c:pt>
                <c:pt idx="24">
                  <c:v>-1.9410000000789296E-2</c:v>
                </c:pt>
                <c:pt idx="28">
                  <c:v>-2.5040000000444707E-2</c:v>
                </c:pt>
                <c:pt idx="30">
                  <c:v>-2.9470000001310837E-2</c:v>
                </c:pt>
                <c:pt idx="32">
                  <c:v>-2.6089999999385327E-2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54-49AE-9950-4A430A0C81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21">
                  <c:v>-1.9849999996949919E-2</c:v>
                </c:pt>
                <c:pt idx="22">
                  <c:v>-2.2120000001450535E-2</c:v>
                </c:pt>
                <c:pt idx="25">
                  <c:v>-2.7280000002065208E-2</c:v>
                </c:pt>
                <c:pt idx="26">
                  <c:v>-2.3820000002160668E-2</c:v>
                </c:pt>
                <c:pt idx="27">
                  <c:v>-2.2279999997408595E-2</c:v>
                </c:pt>
                <c:pt idx="29">
                  <c:v>-2.5509999999485444E-2</c:v>
                </c:pt>
                <c:pt idx="31">
                  <c:v>-2.5845000003755558E-2</c:v>
                </c:pt>
                <c:pt idx="33">
                  <c:v>-2.974499999982072E-2</c:v>
                </c:pt>
                <c:pt idx="34">
                  <c:v>-2.8019999997923151E-2</c:v>
                </c:pt>
                <c:pt idx="35">
                  <c:v>-3.1154999996942934E-2</c:v>
                </c:pt>
                <c:pt idx="36">
                  <c:v>-3.2200000001466833E-2</c:v>
                </c:pt>
                <c:pt idx="37">
                  <c:v>-3.7479999991774093E-2</c:v>
                </c:pt>
                <c:pt idx="38">
                  <c:v>-3.702500000508735E-2</c:v>
                </c:pt>
                <c:pt idx="39">
                  <c:v>-4.2199999996228144E-2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54-49AE-9950-4A430A0C81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54-49AE-9950-4A430A0C81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54-49AE-9950-4A430A0C81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54-49AE-9950-4A430A0C81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3.3729206087475171E-2</c:v>
                </c:pt>
                <c:pt idx="1">
                  <c:v>3.3729206087475171E-2</c:v>
                </c:pt>
                <c:pt idx="2">
                  <c:v>3.3729206087475171E-2</c:v>
                </c:pt>
                <c:pt idx="3">
                  <c:v>3.3096402467688801E-2</c:v>
                </c:pt>
                <c:pt idx="4">
                  <c:v>3.2171046420664519E-2</c:v>
                </c:pt>
                <c:pt idx="5">
                  <c:v>3.2053389466231874E-2</c:v>
                </c:pt>
                <c:pt idx="6">
                  <c:v>2.8170709969954712E-2</c:v>
                </c:pt>
                <c:pt idx="7">
                  <c:v>2.8154810381517868E-2</c:v>
                </c:pt>
                <c:pt idx="8">
                  <c:v>1.9162003161639234E-2</c:v>
                </c:pt>
                <c:pt idx="9">
                  <c:v>1.9107944560953966E-2</c:v>
                </c:pt>
                <c:pt idx="10">
                  <c:v>1.7448027528147513E-2</c:v>
                </c:pt>
                <c:pt idx="11">
                  <c:v>1.3864260294483007E-2</c:v>
                </c:pt>
                <c:pt idx="12">
                  <c:v>1.3848360706046163E-2</c:v>
                </c:pt>
                <c:pt idx="13">
                  <c:v>1.376250292848721E-2</c:v>
                </c:pt>
                <c:pt idx="14">
                  <c:v>1.1034133552724878E-2</c:v>
                </c:pt>
                <c:pt idx="15">
                  <c:v>1.0814719232296439E-2</c:v>
                </c:pt>
                <c:pt idx="16">
                  <c:v>8.8908690314383858E-3</c:v>
                </c:pt>
                <c:pt idx="17">
                  <c:v>8.4933793205173025E-3</c:v>
                </c:pt>
                <c:pt idx="18">
                  <c:v>-1.3928220293119284E-2</c:v>
                </c:pt>
                <c:pt idx="19">
                  <c:v>-1.4090396095175088E-2</c:v>
                </c:pt>
                <c:pt idx="20">
                  <c:v>-1.9836507356250296E-2</c:v>
                </c:pt>
                <c:pt idx="21">
                  <c:v>-2.1426466199934636E-2</c:v>
                </c:pt>
                <c:pt idx="22">
                  <c:v>-2.1575922331240963E-2</c:v>
                </c:pt>
                <c:pt idx="23">
                  <c:v>-2.1699939121048346E-2</c:v>
                </c:pt>
                <c:pt idx="24">
                  <c:v>-2.2494918542890513E-2</c:v>
                </c:pt>
                <c:pt idx="25">
                  <c:v>-2.3735086440964302E-2</c:v>
                </c:pt>
                <c:pt idx="26">
                  <c:v>-2.4024458950514853E-2</c:v>
                </c:pt>
                <c:pt idx="27">
                  <c:v>-2.4234333517881186E-2</c:v>
                </c:pt>
                <c:pt idx="28">
                  <c:v>-2.479399903085807E-2</c:v>
                </c:pt>
                <c:pt idx="29">
                  <c:v>-2.573843458400657E-2</c:v>
                </c:pt>
                <c:pt idx="30">
                  <c:v>-2.6329899273857149E-2</c:v>
                </c:pt>
                <c:pt idx="31">
                  <c:v>-2.6639941248375591E-2</c:v>
                </c:pt>
                <c:pt idx="32">
                  <c:v>-2.7194836884821431E-2</c:v>
                </c:pt>
                <c:pt idx="33">
                  <c:v>-2.978805975887059E-2</c:v>
                </c:pt>
                <c:pt idx="34">
                  <c:v>-3.0479691855873285E-2</c:v>
                </c:pt>
                <c:pt idx="35">
                  <c:v>-3.1317600166494923E-2</c:v>
                </c:pt>
                <c:pt idx="36">
                  <c:v>-3.2285885102298691E-2</c:v>
                </c:pt>
                <c:pt idx="37">
                  <c:v>-3.6349819906755863E-2</c:v>
                </c:pt>
                <c:pt idx="38">
                  <c:v>-3.709551060444382E-2</c:v>
                </c:pt>
                <c:pt idx="39">
                  <c:v>-4.0490072735709891E-2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54-49AE-9950-4A430A0C8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6448"/>
        <c:axId val="1"/>
      </c:scatterChart>
      <c:valAx>
        <c:axId val="60599644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587628865979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6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89690721649486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Aur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E8-4980-AAE8-EEF8EDD7109E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0">
                  <c:v>-3.8000000000465661E-2</c:v>
                </c:pt>
                <c:pt idx="1">
                  <c:v>-1.6999999999825377E-2</c:v>
                </c:pt>
                <c:pt idx="3">
                  <c:v>3.0100000003585592E-3</c:v>
                </c:pt>
                <c:pt idx="4">
                  <c:v>6.309999999939464E-2</c:v>
                </c:pt>
                <c:pt idx="5">
                  <c:v>-1.2269999999261927E-2</c:v>
                </c:pt>
                <c:pt idx="6">
                  <c:v>-4.5479999997041887E-2</c:v>
                </c:pt>
                <c:pt idx="7">
                  <c:v>-8.4530000000086147E-2</c:v>
                </c:pt>
                <c:pt idx="8">
                  <c:v>-5.3809999997611158E-2</c:v>
                </c:pt>
                <c:pt idx="9">
                  <c:v>6.0019999997166451E-2</c:v>
                </c:pt>
                <c:pt idx="10">
                  <c:v>-4.5199999993201345E-2</c:v>
                </c:pt>
                <c:pt idx="11">
                  <c:v>-1.7469999998866115E-2</c:v>
                </c:pt>
                <c:pt idx="12">
                  <c:v>-5.9520000002521556E-2</c:v>
                </c:pt>
                <c:pt idx="13">
                  <c:v>-7.579000000259839E-2</c:v>
                </c:pt>
                <c:pt idx="14">
                  <c:v>-0.21137000000453554</c:v>
                </c:pt>
                <c:pt idx="15">
                  <c:v>-1.405999999406049E-2</c:v>
                </c:pt>
                <c:pt idx="16">
                  <c:v>4.8900000037974678E-3</c:v>
                </c:pt>
                <c:pt idx="17">
                  <c:v>-0.32835999999952037</c:v>
                </c:pt>
                <c:pt idx="18">
                  <c:v>-1.6170000002603047E-2</c:v>
                </c:pt>
                <c:pt idx="19">
                  <c:v>-1.9850000004225876E-2</c:v>
                </c:pt>
                <c:pt idx="20">
                  <c:v>-1.9849999996949919E-2</c:v>
                </c:pt>
                <c:pt idx="21">
                  <c:v>-2.2120000001450535E-2</c:v>
                </c:pt>
                <c:pt idx="22">
                  <c:v>-1.9609999995736871E-2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E8-4980-AAE8-EEF8EDD7109E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E8-4980-AAE8-EEF8EDD7109E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E8-4980-AAE8-EEF8EDD7109E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E8-4980-AAE8-EEF8EDD7109E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E8-4980-AAE8-EEF8EDD7109E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E8-4980-AAE8-EEF8EDD7109E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0">
                  <c:v>-3.59190495679012E-2</c:v>
                </c:pt>
                <c:pt idx="1">
                  <c:v>-3.59190495679012E-2</c:v>
                </c:pt>
                <c:pt idx="2">
                  <c:v>-3.59190495679012E-2</c:v>
                </c:pt>
                <c:pt idx="3">
                  <c:v>-3.6106805158520987E-2</c:v>
                </c:pt>
                <c:pt idx="4">
                  <c:v>-3.6381362328723785E-2</c:v>
                </c:pt>
                <c:pt idx="5">
                  <c:v>-3.6416271659643042E-2</c:v>
                </c:pt>
                <c:pt idx="6">
                  <c:v>-3.7568279579978506E-2</c:v>
                </c:pt>
                <c:pt idx="7">
                  <c:v>-3.7572997057129756E-2</c:v>
                </c:pt>
                <c:pt idx="8">
                  <c:v>-4.0241202133877246E-2</c:v>
                </c:pt>
                <c:pt idx="9">
                  <c:v>-4.0257241556191502E-2</c:v>
                </c:pt>
                <c:pt idx="10">
                  <c:v>-4.0749746170782093E-2</c:v>
                </c:pt>
                <c:pt idx="11">
                  <c:v>-4.1813065520674042E-2</c:v>
                </c:pt>
                <c:pt idx="12">
                  <c:v>-4.1817782997825292E-2</c:v>
                </c:pt>
                <c:pt idx="13">
                  <c:v>-4.1843257374442042E-2</c:v>
                </c:pt>
                <c:pt idx="14">
                  <c:v>-4.2652776453596691E-2</c:v>
                </c:pt>
                <c:pt idx="15">
                  <c:v>-4.2717877638283955E-2</c:v>
                </c:pt>
                <c:pt idx="16">
                  <c:v>-4.3288692373585312E-2</c:v>
                </c:pt>
                <c:pt idx="17">
                  <c:v>-4.3406629302366585E-2</c:v>
                </c:pt>
                <c:pt idx="18">
                  <c:v>-5.0059215581060565E-2</c:v>
                </c:pt>
                <c:pt idx="19">
                  <c:v>-5.1812230090465386E-2</c:v>
                </c:pt>
                <c:pt idx="20">
                  <c:v>-5.2283977805590472E-2</c:v>
                </c:pt>
                <c:pt idx="21">
                  <c:v>-5.2328322090812229E-2</c:v>
                </c:pt>
                <c:pt idx="22">
                  <c:v>-5.2365118412591991E-2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E8-4980-AAE8-EEF8EDD71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9560"/>
        <c:axId val="1"/>
      </c:scatterChart>
      <c:valAx>
        <c:axId val="605989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9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115702479338845E-2"/>
          <c:y val="0.91874999999999996"/>
          <c:w val="0.9256207023708813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Aur - O-C Diagr.</a:t>
            </a:r>
          </a:p>
        </c:rich>
      </c:tx>
      <c:layout>
        <c:manualLayout>
          <c:xMode val="edge"/>
          <c:yMode val="edge"/>
          <c:x val="0.3443298969072164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953316519776211"/>
          <c:w val="0.75051546391752577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0F-44A1-BF99-8098032B2AAA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0">
                  <c:v>-3.8000000000465661E-2</c:v>
                </c:pt>
                <c:pt idx="1">
                  <c:v>-1.6999999999825377E-2</c:v>
                </c:pt>
                <c:pt idx="3">
                  <c:v>3.0100000003585592E-3</c:v>
                </c:pt>
                <c:pt idx="4">
                  <c:v>6.309999999939464E-2</c:v>
                </c:pt>
                <c:pt idx="5">
                  <c:v>-1.2269999999261927E-2</c:v>
                </c:pt>
                <c:pt idx="6">
                  <c:v>-4.5479999997041887E-2</c:v>
                </c:pt>
                <c:pt idx="7">
                  <c:v>-8.4530000000086147E-2</c:v>
                </c:pt>
                <c:pt idx="8">
                  <c:v>-5.3809999997611158E-2</c:v>
                </c:pt>
                <c:pt idx="9">
                  <c:v>6.0019999997166451E-2</c:v>
                </c:pt>
                <c:pt idx="10">
                  <c:v>-4.5199999993201345E-2</c:v>
                </c:pt>
                <c:pt idx="11">
                  <c:v>-1.7469999998866115E-2</c:v>
                </c:pt>
                <c:pt idx="12">
                  <c:v>-5.9520000002521556E-2</c:v>
                </c:pt>
                <c:pt idx="13">
                  <c:v>-7.579000000259839E-2</c:v>
                </c:pt>
                <c:pt idx="14">
                  <c:v>-0.21137000000453554</c:v>
                </c:pt>
                <c:pt idx="15">
                  <c:v>-1.405999999406049E-2</c:v>
                </c:pt>
                <c:pt idx="16">
                  <c:v>4.8900000037974678E-3</c:v>
                </c:pt>
                <c:pt idx="17">
                  <c:v>-0.32835999999952037</c:v>
                </c:pt>
                <c:pt idx="18">
                  <c:v>-1.6170000002603047E-2</c:v>
                </c:pt>
                <c:pt idx="19">
                  <c:v>-1.9850000004225876E-2</c:v>
                </c:pt>
                <c:pt idx="20">
                  <c:v>-1.9849999996949919E-2</c:v>
                </c:pt>
                <c:pt idx="21">
                  <c:v>-2.2120000001450535E-2</c:v>
                </c:pt>
                <c:pt idx="22">
                  <c:v>-1.9609999995736871E-2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0F-44A1-BF99-8098032B2AAA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0F-44A1-BF99-8098032B2AAA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0F-44A1-BF99-8098032B2AAA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0F-44A1-BF99-8098032B2AAA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0F-44A1-BF99-8098032B2AAA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0F-44A1-BF99-8098032B2AAA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0">
                  <c:v>-3.59190495679012E-2</c:v>
                </c:pt>
                <c:pt idx="1">
                  <c:v>-3.59190495679012E-2</c:v>
                </c:pt>
                <c:pt idx="2">
                  <c:v>-3.59190495679012E-2</c:v>
                </c:pt>
                <c:pt idx="3">
                  <c:v>-3.6106805158520987E-2</c:v>
                </c:pt>
                <c:pt idx="4">
                  <c:v>-3.6381362328723785E-2</c:v>
                </c:pt>
                <c:pt idx="5">
                  <c:v>-3.6416271659643042E-2</c:v>
                </c:pt>
                <c:pt idx="6">
                  <c:v>-3.7568279579978506E-2</c:v>
                </c:pt>
                <c:pt idx="7">
                  <c:v>-3.7572997057129756E-2</c:v>
                </c:pt>
                <c:pt idx="8">
                  <c:v>-4.0241202133877246E-2</c:v>
                </c:pt>
                <c:pt idx="9">
                  <c:v>-4.0257241556191502E-2</c:v>
                </c:pt>
                <c:pt idx="10">
                  <c:v>-4.0749746170782093E-2</c:v>
                </c:pt>
                <c:pt idx="11">
                  <c:v>-4.1813065520674042E-2</c:v>
                </c:pt>
                <c:pt idx="12">
                  <c:v>-4.1817782997825292E-2</c:v>
                </c:pt>
                <c:pt idx="13">
                  <c:v>-4.1843257374442042E-2</c:v>
                </c:pt>
                <c:pt idx="14">
                  <c:v>-4.2652776453596691E-2</c:v>
                </c:pt>
                <c:pt idx="15">
                  <c:v>-4.2717877638283955E-2</c:v>
                </c:pt>
                <c:pt idx="16">
                  <c:v>-4.3288692373585312E-2</c:v>
                </c:pt>
                <c:pt idx="17">
                  <c:v>-4.3406629302366585E-2</c:v>
                </c:pt>
                <c:pt idx="18">
                  <c:v>-5.0059215581060565E-2</c:v>
                </c:pt>
                <c:pt idx="19">
                  <c:v>-5.1812230090465386E-2</c:v>
                </c:pt>
                <c:pt idx="20">
                  <c:v>-5.2283977805590472E-2</c:v>
                </c:pt>
                <c:pt idx="21">
                  <c:v>-5.2328322090812229E-2</c:v>
                </c:pt>
                <c:pt idx="22">
                  <c:v>-5.2365118412591991E-2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0F-44A1-BF99-8098032B2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3168"/>
        <c:axId val="1"/>
      </c:scatterChart>
      <c:valAx>
        <c:axId val="60599316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5876288659794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4999999999999999E-2"/>
          <c:min val="-2.5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3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8041237113402056E-2"/>
          <c:y val="0.91900605882208652"/>
          <c:w val="0.92371134020618562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19050</xdr:rowOff>
    </xdr:from>
    <xdr:to>
      <xdr:col>16</xdr:col>
      <xdr:colOff>523874</xdr:colOff>
      <xdr:row>18</xdr:row>
      <xdr:rowOff>76200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AEE0414C-8156-A058-BA5D-A107667B2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571500</xdr:colOff>
      <xdr:row>18</xdr:row>
      <xdr:rowOff>47625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306339C6-88F2-3D66-1B6C-0C445A7AC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0</xdr:rowOff>
    </xdr:from>
    <xdr:to>
      <xdr:col>13</xdr:col>
      <xdr:colOff>285750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8B3A2AC-0472-ECD4-EC29-18912E1B2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447675</xdr:colOff>
      <xdr:row>0</xdr:row>
      <xdr:rowOff>123825</xdr:rowOff>
    </xdr:from>
    <xdr:to>
      <xdr:col>21</xdr:col>
      <xdr:colOff>47625</xdr:colOff>
      <xdr:row>18</xdr:row>
      <xdr:rowOff>152400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4129A8D-4E02-5CA3-B8BF-0CCF0F29E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2"/>
  <sheetViews>
    <sheetView tabSelected="1" workbookViewId="0">
      <pane xSplit="14" ySplit="22" topLeftCell="O46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52</v>
      </c>
      <c r="B1" s="13"/>
      <c r="C1" s="1"/>
    </row>
    <row r="2" spans="1:6" s="22" customFormat="1" ht="12.95" customHeight="1">
      <c r="A2" s="22" t="s">
        <v>31</v>
      </c>
      <c r="B2" s="23" t="s">
        <v>50</v>
      </c>
    </row>
    <row r="3" spans="1:6" s="22" customFormat="1" ht="12.95" customHeight="1"/>
    <row r="4" spans="1:6" s="22" customFormat="1" ht="12.95" customHeight="1" thickTop="1" thickBot="1">
      <c r="A4" s="24" t="s">
        <v>4</v>
      </c>
      <c r="C4" s="25">
        <v>26707.37</v>
      </c>
      <c r="D4" s="26">
        <v>1.40801</v>
      </c>
    </row>
    <row r="5" spans="1:6" s="22" customFormat="1" ht="12.95" customHeight="1" thickTop="1">
      <c r="A5" s="27" t="s">
        <v>53</v>
      </c>
      <c r="C5" s="28">
        <v>-9.5</v>
      </c>
      <c r="D5" s="22" t="s">
        <v>54</v>
      </c>
    </row>
    <row r="6" spans="1:6" s="22" customFormat="1" ht="12.95" customHeight="1">
      <c r="A6" s="24" t="s">
        <v>5</v>
      </c>
    </row>
    <row r="7" spans="1:6" s="22" customFormat="1" ht="12.95" customHeight="1">
      <c r="A7" s="22" t="s">
        <v>6</v>
      </c>
      <c r="C7" s="22">
        <f>+C4</f>
        <v>26707.37</v>
      </c>
    </row>
    <row r="8" spans="1:6" s="22" customFormat="1" ht="12.95" customHeight="1">
      <c r="A8" s="22" t="s">
        <v>7</v>
      </c>
      <c r="C8" s="22">
        <f>+D4</f>
        <v>1.40801</v>
      </c>
    </row>
    <row r="9" spans="1:6" s="22" customFormat="1" ht="12.95" customHeight="1">
      <c r="A9" s="29" t="s">
        <v>58</v>
      </c>
      <c r="B9" s="30">
        <v>39</v>
      </c>
      <c r="C9" s="31" t="str">
        <f>"F"&amp;B9</f>
        <v>F39</v>
      </c>
      <c r="D9" s="32" t="str">
        <f>"G"&amp;B9</f>
        <v>G39</v>
      </c>
    </row>
    <row r="10" spans="1:6" s="22" customFormat="1" ht="12.95" customHeight="1" thickBot="1">
      <c r="C10" s="33" t="s">
        <v>26</v>
      </c>
      <c r="D10" s="33" t="s">
        <v>27</v>
      </c>
    </row>
    <row r="11" spans="1:6" s="22" customFormat="1" ht="12.95" customHeight="1">
      <c r="A11" s="22" t="s">
        <v>20</v>
      </c>
      <c r="C11" s="32">
        <f ca="1">INTERCEPT(INDIRECT($D$9):G983,INDIRECT($C$9):F983)</f>
        <v>3.3729206087475171E-2</v>
      </c>
      <c r="D11" s="34"/>
    </row>
    <row r="12" spans="1:6" s="22" customFormat="1" ht="12.95" customHeight="1">
      <c r="A12" s="22" t="s">
        <v>21</v>
      </c>
      <c r="C12" s="32">
        <f ca="1">SLOPE(INDIRECT($D$9):G983,INDIRECT($C$9):F983)</f>
        <v>-3.1799176873686831E-6</v>
      </c>
      <c r="D12" s="34"/>
    </row>
    <row r="13" spans="1:6" s="22" customFormat="1" ht="12.95" customHeight="1">
      <c r="A13" s="22" t="s">
        <v>25</v>
      </c>
      <c r="C13" s="34" t="s">
        <v>18</v>
      </c>
    </row>
    <row r="14" spans="1:6" s="22" customFormat="1" ht="12.95" customHeight="1"/>
    <row r="15" spans="1:6" s="22" customFormat="1" ht="12.95" customHeight="1">
      <c r="A15" s="35" t="s">
        <v>22</v>
      </c>
      <c r="C15" s="36">
        <f ca="1">(C7+C11)+(C8+C12)*INT(MAX(F21:F3524))</f>
        <v>59570.282909927264</v>
      </c>
      <c r="E15" s="37" t="s">
        <v>62</v>
      </c>
      <c r="F15" s="28">
        <v>1</v>
      </c>
    </row>
    <row r="16" spans="1:6" s="22" customFormat="1" ht="12.95" customHeight="1">
      <c r="A16" s="24" t="s">
        <v>8</v>
      </c>
      <c r="C16" s="38">
        <f ca="1">+C8+C12</f>
        <v>1.4080068200823126</v>
      </c>
      <c r="E16" s="37" t="s">
        <v>55</v>
      </c>
      <c r="F16" s="39">
        <f ca="1">NOW()+15018.5+$C$5/24</f>
        <v>60322.803476851848</v>
      </c>
    </row>
    <row r="17" spans="1:21" s="22" customFormat="1" ht="12.95" customHeight="1" thickBot="1">
      <c r="A17" s="37" t="s">
        <v>49</v>
      </c>
      <c r="C17" s="22">
        <f>COUNT(C21:C2182)</f>
        <v>40</v>
      </c>
      <c r="E17" s="37" t="s">
        <v>63</v>
      </c>
      <c r="F17" s="39">
        <f ca="1">ROUND(2*(F16-$C$7)/$C$8,0)/2+F15</f>
        <v>23875.5</v>
      </c>
    </row>
    <row r="18" spans="1:21" s="22" customFormat="1" ht="12.95" customHeight="1" thickTop="1" thickBot="1">
      <c r="A18" s="24" t="s">
        <v>9</v>
      </c>
      <c r="C18" s="25">
        <f ca="1">+C15</f>
        <v>59570.282909927264</v>
      </c>
      <c r="D18" s="26">
        <f ca="1">+C16</f>
        <v>1.4080068200823126</v>
      </c>
      <c r="E18" s="37" t="s">
        <v>56</v>
      </c>
      <c r="F18" s="32">
        <f ca="1">ROUND(2*(F16-$C$15)/$C$16,0)/2+F15</f>
        <v>535.5</v>
      </c>
    </row>
    <row r="19" spans="1:21" s="22" customFormat="1" ht="12.95" customHeight="1" thickTop="1">
      <c r="E19" s="37" t="s">
        <v>57</v>
      </c>
      <c r="F19" s="40">
        <f ca="1">+$C$15+$C$16*F18-15018.5-$C$5/24</f>
        <v>45306.166395414679</v>
      </c>
    </row>
    <row r="20" spans="1:21" s="22" customFormat="1" ht="12.95" customHeight="1" thickBot="1">
      <c r="A20" s="33" t="s">
        <v>10</v>
      </c>
      <c r="B20" s="33" t="s">
        <v>11</v>
      </c>
      <c r="C20" s="33" t="s">
        <v>12</v>
      </c>
      <c r="D20" s="33" t="s">
        <v>17</v>
      </c>
      <c r="E20" s="33" t="s">
        <v>13</v>
      </c>
      <c r="F20" s="33" t="s">
        <v>14</v>
      </c>
      <c r="G20" s="33" t="s">
        <v>15</v>
      </c>
      <c r="H20" s="41" t="s">
        <v>3</v>
      </c>
      <c r="I20" s="41" t="s">
        <v>70</v>
      </c>
      <c r="J20" s="41" t="s">
        <v>65</v>
      </c>
      <c r="K20" s="41" t="s">
        <v>2</v>
      </c>
      <c r="L20" s="41" t="s">
        <v>32</v>
      </c>
      <c r="M20" s="41" t="s">
        <v>33</v>
      </c>
      <c r="N20" s="41" t="s">
        <v>34</v>
      </c>
      <c r="O20" s="41" t="s">
        <v>29</v>
      </c>
      <c r="P20" s="42" t="s">
        <v>28</v>
      </c>
      <c r="Q20" s="33" t="s">
        <v>19</v>
      </c>
    </row>
    <row r="21" spans="1:21" s="22" customFormat="1" ht="12.95" customHeight="1">
      <c r="A21" s="43" t="s">
        <v>41</v>
      </c>
      <c r="B21" s="43"/>
      <c r="C21" s="44">
        <v>26707.331999999999</v>
      </c>
      <c r="D21" s="44"/>
      <c r="E21" s="43">
        <f t="shared" ref="E21:E59" si="0">+(C21-C$7)/C$8</f>
        <v>-2.6988444684672454E-2</v>
      </c>
      <c r="F21" s="43">
        <f t="shared" ref="F21:F59" si="1">ROUND(2*E21,0)/2</f>
        <v>0</v>
      </c>
      <c r="G21" s="43">
        <f t="shared" ref="G21:G59" si="2">+C21-(C$7+F21*C$8)</f>
        <v>-3.8000000000465661E-2</v>
      </c>
      <c r="H21" s="43"/>
      <c r="J21" s="43"/>
      <c r="K21" s="43"/>
      <c r="L21" s="43"/>
      <c r="M21" s="43"/>
      <c r="N21" s="43"/>
      <c r="O21" s="43">
        <f t="shared" ref="O21:O59" ca="1" si="3">+C$11+C$12*F21</f>
        <v>3.3729206087475171E-2</v>
      </c>
      <c r="P21" s="43"/>
      <c r="Q21" s="45">
        <f t="shared" ref="Q21:Q59" si="4">+C21-15018.5</f>
        <v>11688.831999999999</v>
      </c>
      <c r="R21" s="43"/>
      <c r="S21" s="43"/>
      <c r="T21" s="43"/>
      <c r="U21" s="43"/>
    </row>
    <row r="22" spans="1:21" s="22" customFormat="1" ht="12.95" customHeight="1">
      <c r="A22" s="43" t="s">
        <v>41</v>
      </c>
      <c r="B22" s="43"/>
      <c r="C22" s="44">
        <v>26707.352999999999</v>
      </c>
      <c r="D22" s="44"/>
      <c r="E22" s="43">
        <f t="shared" si="0"/>
        <v>-1.2073777884976227E-2</v>
      </c>
      <c r="F22" s="43">
        <f t="shared" si="1"/>
        <v>0</v>
      </c>
      <c r="G22" s="43">
        <f t="shared" si="2"/>
        <v>-1.6999999999825377E-2</v>
      </c>
      <c r="H22" s="43"/>
      <c r="J22" s="43">
        <f>G21</f>
        <v>-3.8000000000465661E-2</v>
      </c>
      <c r="K22" s="43"/>
      <c r="L22" s="43"/>
      <c r="M22" s="43"/>
      <c r="N22" s="43"/>
      <c r="O22" s="43">
        <f t="shared" ca="1" si="3"/>
        <v>3.3729206087475171E-2</v>
      </c>
      <c r="P22" s="43"/>
      <c r="Q22" s="45">
        <f t="shared" si="4"/>
        <v>11688.852999999999</v>
      </c>
      <c r="R22" s="43"/>
      <c r="S22" s="43"/>
      <c r="T22" s="43"/>
      <c r="U22" s="43"/>
    </row>
    <row r="23" spans="1:21" s="22" customFormat="1" ht="12.95" customHeight="1">
      <c r="A23" s="43" t="s">
        <v>16</v>
      </c>
      <c r="B23" s="43"/>
      <c r="C23" s="44">
        <v>26707.37</v>
      </c>
      <c r="D23" s="44" t="s">
        <v>18</v>
      </c>
      <c r="E23" s="43">
        <f t="shared" si="0"/>
        <v>0</v>
      </c>
      <c r="F23" s="43">
        <f t="shared" si="1"/>
        <v>0</v>
      </c>
      <c r="G23" s="43">
        <f t="shared" si="2"/>
        <v>0</v>
      </c>
      <c r="H23" s="43">
        <f>+G23</f>
        <v>0</v>
      </c>
      <c r="I23" s="43"/>
      <c r="J23" s="43">
        <f>G22</f>
        <v>-1.6999999999825377E-2</v>
      </c>
      <c r="K23" s="43"/>
      <c r="L23" s="43"/>
      <c r="M23" s="43"/>
      <c r="N23" s="43"/>
      <c r="O23" s="43">
        <f t="shared" ca="1" si="3"/>
        <v>3.3729206087475171E-2</v>
      </c>
      <c r="P23" s="43"/>
      <c r="Q23" s="45">
        <f t="shared" si="4"/>
        <v>11688.869999999999</v>
      </c>
      <c r="R23" s="43"/>
      <c r="S23" s="43"/>
      <c r="T23" s="43"/>
      <c r="U23" s="43"/>
    </row>
    <row r="24" spans="1:21" s="22" customFormat="1" ht="12.95" customHeight="1">
      <c r="A24" s="43" t="s">
        <v>41</v>
      </c>
      <c r="B24" s="43"/>
      <c r="C24" s="44">
        <v>26987.566999999999</v>
      </c>
      <c r="D24" s="44"/>
      <c r="E24" s="43">
        <f t="shared" si="0"/>
        <v>199.00213776890797</v>
      </c>
      <c r="F24" s="43">
        <f t="shared" si="1"/>
        <v>199</v>
      </c>
      <c r="G24" s="43">
        <f t="shared" si="2"/>
        <v>3.0100000003585592E-3</v>
      </c>
      <c r="H24" s="43"/>
      <c r="J24" s="43">
        <f t="shared" ref="J24:J41" si="5">G24</f>
        <v>3.0100000003585592E-3</v>
      </c>
      <c r="K24" s="43"/>
      <c r="L24" s="43"/>
      <c r="M24" s="43"/>
      <c r="N24" s="43"/>
      <c r="O24" s="43">
        <f t="shared" ca="1" si="3"/>
        <v>3.3096402467688801E-2</v>
      </c>
      <c r="P24" s="43"/>
      <c r="Q24" s="45">
        <f t="shared" si="4"/>
        <v>11969.066999999999</v>
      </c>
      <c r="R24" s="43"/>
      <c r="S24" s="43"/>
      <c r="T24" s="43"/>
      <c r="U24" s="43"/>
    </row>
    <row r="25" spans="1:21" s="22" customFormat="1" ht="12.95" customHeight="1">
      <c r="A25" s="43" t="s">
        <v>41</v>
      </c>
      <c r="B25" s="43"/>
      <c r="C25" s="44">
        <v>27397.358</v>
      </c>
      <c r="D25" s="44"/>
      <c r="E25" s="43">
        <f t="shared" si="0"/>
        <v>490.04481502262144</v>
      </c>
      <c r="F25" s="43">
        <f t="shared" si="1"/>
        <v>490</v>
      </c>
      <c r="G25" s="43">
        <f t="shared" si="2"/>
        <v>6.309999999939464E-2</v>
      </c>
      <c r="H25" s="43"/>
      <c r="J25" s="43">
        <f t="shared" si="5"/>
        <v>6.309999999939464E-2</v>
      </c>
      <c r="K25" s="43"/>
      <c r="L25" s="43"/>
      <c r="M25" s="43"/>
      <c r="N25" s="43"/>
      <c r="O25" s="43">
        <f t="shared" ca="1" si="3"/>
        <v>3.2171046420664519E-2</v>
      </c>
      <c r="P25" s="43"/>
      <c r="Q25" s="45">
        <f t="shared" si="4"/>
        <v>12378.858</v>
      </c>
      <c r="R25" s="43"/>
      <c r="S25" s="43"/>
      <c r="T25" s="43"/>
      <c r="U25" s="43"/>
    </row>
    <row r="26" spans="1:21" s="22" customFormat="1" ht="12.95" customHeight="1">
      <c r="A26" s="43" t="s">
        <v>41</v>
      </c>
      <c r="B26" s="43"/>
      <c r="C26" s="44">
        <v>27449.379000000001</v>
      </c>
      <c r="D26" s="44"/>
      <c r="E26" s="43">
        <f t="shared" si="0"/>
        <v>526.99128557325719</v>
      </c>
      <c r="F26" s="43">
        <f t="shared" si="1"/>
        <v>527</v>
      </c>
      <c r="G26" s="43">
        <f t="shared" si="2"/>
        <v>-1.2269999999261927E-2</v>
      </c>
      <c r="H26" s="43"/>
      <c r="J26" s="43">
        <f t="shared" si="5"/>
        <v>-1.2269999999261927E-2</v>
      </c>
      <c r="K26" s="43"/>
      <c r="L26" s="43"/>
      <c r="M26" s="43"/>
      <c r="N26" s="43"/>
      <c r="O26" s="43">
        <f t="shared" ca="1" si="3"/>
        <v>3.2053389466231874E-2</v>
      </c>
      <c r="P26" s="43"/>
      <c r="Q26" s="45">
        <f t="shared" si="4"/>
        <v>12430.879000000001</v>
      </c>
      <c r="R26" s="43"/>
      <c r="S26" s="43"/>
      <c r="T26" s="43"/>
      <c r="U26" s="43"/>
    </row>
    <row r="27" spans="1:21" s="22" customFormat="1" ht="12.95" customHeight="1">
      <c r="A27" s="43" t="s">
        <v>41</v>
      </c>
      <c r="B27" s="43"/>
      <c r="C27" s="44">
        <v>29168.526000000002</v>
      </c>
      <c r="D27" s="44"/>
      <c r="E27" s="43">
        <f t="shared" si="0"/>
        <v>1747.9676990930482</v>
      </c>
      <c r="F27" s="43">
        <f t="shared" si="1"/>
        <v>1748</v>
      </c>
      <c r="G27" s="43">
        <f t="shared" si="2"/>
        <v>-4.5479999997041887E-2</v>
      </c>
      <c r="H27" s="43"/>
      <c r="J27" s="43">
        <f t="shared" si="5"/>
        <v>-4.5479999997041887E-2</v>
      </c>
      <c r="K27" s="43"/>
      <c r="L27" s="43"/>
      <c r="M27" s="43"/>
      <c r="N27" s="43"/>
      <c r="O27" s="43">
        <f t="shared" ca="1" si="3"/>
        <v>2.8170709969954712E-2</v>
      </c>
      <c r="P27" s="43"/>
      <c r="Q27" s="45">
        <f t="shared" si="4"/>
        <v>14150.026000000002</v>
      </c>
      <c r="R27" s="43"/>
      <c r="S27" s="43"/>
      <c r="T27" s="43"/>
      <c r="U27" s="43"/>
    </row>
    <row r="28" spans="1:21" s="22" customFormat="1" ht="12.95" customHeight="1">
      <c r="A28" s="43" t="s">
        <v>41</v>
      </c>
      <c r="B28" s="43"/>
      <c r="C28" s="44">
        <v>29175.526999999998</v>
      </c>
      <c r="D28" s="44"/>
      <c r="E28" s="43">
        <f t="shared" si="0"/>
        <v>1752.9399649150214</v>
      </c>
      <c r="F28" s="43">
        <f t="shared" si="1"/>
        <v>1753</v>
      </c>
      <c r="G28" s="43">
        <f t="shared" si="2"/>
        <v>-8.4530000000086147E-2</v>
      </c>
      <c r="H28" s="43"/>
      <c r="J28" s="43">
        <f t="shared" si="5"/>
        <v>-8.4530000000086147E-2</v>
      </c>
      <c r="K28" s="43"/>
      <c r="L28" s="43"/>
      <c r="M28" s="43"/>
      <c r="N28" s="43"/>
      <c r="O28" s="43">
        <f t="shared" ca="1" si="3"/>
        <v>2.8154810381517868E-2</v>
      </c>
      <c r="P28" s="43"/>
      <c r="Q28" s="45">
        <f t="shared" si="4"/>
        <v>14157.026999999998</v>
      </c>
      <c r="R28" s="43"/>
      <c r="S28" s="43"/>
      <c r="T28" s="43"/>
      <c r="U28" s="43"/>
    </row>
    <row r="29" spans="1:21" s="22" customFormat="1" ht="12.95" customHeight="1">
      <c r="A29" s="43" t="s">
        <v>41</v>
      </c>
      <c r="B29" s="43"/>
      <c r="C29" s="44">
        <v>33157.410000000003</v>
      </c>
      <c r="D29" s="44"/>
      <c r="E29" s="43">
        <f t="shared" si="0"/>
        <v>4580.9617829418858</v>
      </c>
      <c r="F29" s="43">
        <f t="shared" si="1"/>
        <v>4581</v>
      </c>
      <c r="G29" s="43">
        <f t="shared" si="2"/>
        <v>-5.3809999997611158E-2</v>
      </c>
      <c r="H29" s="43"/>
      <c r="J29" s="43">
        <f t="shared" si="5"/>
        <v>-5.3809999997611158E-2</v>
      </c>
      <c r="K29" s="43"/>
      <c r="L29" s="43"/>
      <c r="M29" s="43"/>
      <c r="N29" s="43"/>
      <c r="O29" s="43">
        <f t="shared" ca="1" si="3"/>
        <v>1.9162003161639234E-2</v>
      </c>
      <c r="P29" s="43"/>
      <c r="Q29" s="45">
        <f t="shared" si="4"/>
        <v>18138.910000000003</v>
      </c>
      <c r="R29" s="43"/>
      <c r="S29" s="43"/>
      <c r="T29" s="43"/>
      <c r="U29" s="43"/>
    </row>
    <row r="30" spans="1:21" s="22" customFormat="1" ht="12.95" customHeight="1">
      <c r="A30" s="43" t="s">
        <v>41</v>
      </c>
      <c r="B30" s="43"/>
      <c r="C30" s="44">
        <v>33181.46</v>
      </c>
      <c r="D30" s="44"/>
      <c r="E30" s="43">
        <f t="shared" si="0"/>
        <v>4598.0426275381569</v>
      </c>
      <c r="F30" s="43">
        <f t="shared" si="1"/>
        <v>4598</v>
      </c>
      <c r="G30" s="43">
        <f t="shared" si="2"/>
        <v>6.0019999997166451E-2</v>
      </c>
      <c r="H30" s="43"/>
      <c r="J30" s="43">
        <f t="shared" si="5"/>
        <v>6.0019999997166451E-2</v>
      </c>
      <c r="K30" s="43"/>
      <c r="L30" s="43"/>
      <c r="M30" s="43"/>
      <c r="N30" s="43"/>
      <c r="O30" s="43">
        <f t="shared" ca="1" si="3"/>
        <v>1.9107944560953966E-2</v>
      </c>
      <c r="P30" s="43"/>
      <c r="Q30" s="45">
        <f t="shared" si="4"/>
        <v>18162.96</v>
      </c>
      <c r="R30" s="43"/>
      <c r="S30" s="43"/>
      <c r="T30" s="43"/>
      <c r="U30" s="43"/>
    </row>
    <row r="31" spans="1:21" s="22" customFormat="1" ht="12.95" customHeight="1">
      <c r="A31" s="43" t="s">
        <v>41</v>
      </c>
      <c r="B31" s="43"/>
      <c r="C31" s="44">
        <v>33916.336000000003</v>
      </c>
      <c r="D31" s="44"/>
      <c r="E31" s="43">
        <f t="shared" si="0"/>
        <v>5119.9678979552727</v>
      </c>
      <c r="F31" s="43">
        <f t="shared" si="1"/>
        <v>5120</v>
      </c>
      <c r="G31" s="43">
        <f t="shared" si="2"/>
        <v>-4.5199999993201345E-2</v>
      </c>
      <c r="H31" s="43"/>
      <c r="J31" s="43">
        <f t="shared" si="5"/>
        <v>-4.5199999993201345E-2</v>
      </c>
      <c r="K31" s="43"/>
      <c r="L31" s="43"/>
      <c r="M31" s="43"/>
      <c r="N31" s="43"/>
      <c r="O31" s="43">
        <f t="shared" ca="1" si="3"/>
        <v>1.7448027528147513E-2</v>
      </c>
      <c r="P31" s="43"/>
      <c r="Q31" s="45">
        <f t="shared" si="4"/>
        <v>18897.836000000003</v>
      </c>
      <c r="R31" s="43"/>
      <c r="S31" s="43"/>
      <c r="T31" s="43"/>
      <c r="U31" s="43"/>
    </row>
    <row r="32" spans="1:21" s="22" customFormat="1" ht="12.95" customHeight="1">
      <c r="A32" s="43" t="s">
        <v>41</v>
      </c>
      <c r="B32" s="43"/>
      <c r="C32" s="44">
        <v>35503.190999999999</v>
      </c>
      <c r="D32" s="44"/>
      <c r="E32" s="43">
        <f t="shared" si="0"/>
        <v>6246.9875924176677</v>
      </c>
      <c r="F32" s="43">
        <f t="shared" si="1"/>
        <v>6247</v>
      </c>
      <c r="G32" s="43">
        <f t="shared" si="2"/>
        <v>-1.7469999998866115E-2</v>
      </c>
      <c r="H32" s="43"/>
      <c r="J32" s="43">
        <f t="shared" si="5"/>
        <v>-1.7469999998866115E-2</v>
      </c>
      <c r="K32" s="43"/>
      <c r="L32" s="43"/>
      <c r="M32" s="43"/>
      <c r="N32" s="43"/>
      <c r="O32" s="43">
        <f t="shared" ca="1" si="3"/>
        <v>1.3864260294483007E-2</v>
      </c>
      <c r="P32" s="43"/>
      <c r="Q32" s="45">
        <f t="shared" si="4"/>
        <v>20484.690999999999</v>
      </c>
      <c r="R32" s="43"/>
      <c r="S32" s="43"/>
      <c r="T32" s="43"/>
      <c r="U32" s="43"/>
    </row>
    <row r="33" spans="1:21" s="22" customFormat="1" ht="12.95" customHeight="1">
      <c r="A33" s="43" t="s">
        <v>41</v>
      </c>
      <c r="B33" s="43"/>
      <c r="C33" s="44">
        <v>35510.188999999998</v>
      </c>
      <c r="D33" s="44"/>
      <c r="E33" s="43">
        <f t="shared" si="0"/>
        <v>6251.9577275729571</v>
      </c>
      <c r="F33" s="43">
        <f t="shared" si="1"/>
        <v>6252</v>
      </c>
      <c r="G33" s="43">
        <f t="shared" si="2"/>
        <v>-5.9520000002521556E-2</v>
      </c>
      <c r="H33" s="43"/>
      <c r="J33" s="43">
        <f t="shared" si="5"/>
        <v>-5.9520000002521556E-2</v>
      </c>
      <c r="K33" s="43"/>
      <c r="L33" s="43"/>
      <c r="M33" s="43"/>
      <c r="N33" s="43"/>
      <c r="O33" s="43">
        <f t="shared" ca="1" si="3"/>
        <v>1.3848360706046163E-2</v>
      </c>
      <c r="P33" s="43"/>
      <c r="Q33" s="45">
        <f t="shared" si="4"/>
        <v>20491.688999999998</v>
      </c>
      <c r="R33" s="43"/>
      <c r="S33" s="43"/>
      <c r="T33" s="43"/>
      <c r="U33" s="43"/>
    </row>
    <row r="34" spans="1:21" s="22" customFormat="1" ht="12.95" customHeight="1">
      <c r="A34" s="19" t="s">
        <v>41</v>
      </c>
      <c r="B34" s="19"/>
      <c r="C34" s="15">
        <v>35548.188999999998</v>
      </c>
      <c r="D34" s="15"/>
      <c r="E34" s="43">
        <f t="shared" si="0"/>
        <v>6278.9461722572987</v>
      </c>
      <c r="F34" s="43">
        <f t="shared" si="1"/>
        <v>6279</v>
      </c>
      <c r="G34" s="43">
        <f t="shared" si="2"/>
        <v>-7.579000000259839E-2</v>
      </c>
      <c r="H34" s="43"/>
      <c r="J34" s="43">
        <f t="shared" si="5"/>
        <v>-7.579000000259839E-2</v>
      </c>
      <c r="K34" s="43"/>
      <c r="L34" s="43"/>
      <c r="M34" s="43"/>
      <c r="N34" s="43"/>
      <c r="O34" s="43">
        <f t="shared" ca="1" si="3"/>
        <v>1.376250292848721E-2</v>
      </c>
      <c r="P34" s="43"/>
      <c r="Q34" s="45">
        <f t="shared" si="4"/>
        <v>20529.688999999998</v>
      </c>
      <c r="R34" s="43"/>
      <c r="S34" s="43"/>
      <c r="T34" s="43"/>
      <c r="U34" s="43"/>
    </row>
    <row r="35" spans="1:21" s="22" customFormat="1" ht="12.95" customHeight="1">
      <c r="A35" s="19" t="s">
        <v>41</v>
      </c>
      <c r="B35" s="19"/>
      <c r="C35" s="15">
        <v>36756.125999999997</v>
      </c>
      <c r="D35" s="15"/>
      <c r="E35" s="43">
        <f t="shared" si="0"/>
        <v>7136.8498803275525</v>
      </c>
      <c r="F35" s="43">
        <f t="shared" si="1"/>
        <v>7137</v>
      </c>
      <c r="G35" s="43">
        <f t="shared" si="2"/>
        <v>-0.21137000000453554</v>
      </c>
      <c r="H35" s="43"/>
      <c r="J35" s="43">
        <f t="shared" si="5"/>
        <v>-0.21137000000453554</v>
      </c>
      <c r="K35" s="43"/>
      <c r="L35" s="43"/>
      <c r="M35" s="43"/>
      <c r="N35" s="43"/>
      <c r="O35" s="43">
        <f t="shared" ca="1" si="3"/>
        <v>1.1034133552724878E-2</v>
      </c>
      <c r="P35" s="43"/>
      <c r="Q35" s="45">
        <f t="shared" si="4"/>
        <v>21737.625999999997</v>
      </c>
      <c r="R35" s="43"/>
      <c r="S35" s="43"/>
      <c r="T35" s="43"/>
      <c r="U35" s="43"/>
    </row>
    <row r="36" spans="1:21" s="22" customFormat="1" ht="12.95" customHeight="1">
      <c r="A36" s="19" t="s">
        <v>41</v>
      </c>
      <c r="B36" s="19"/>
      <c r="C36" s="15">
        <v>36853.476000000002</v>
      </c>
      <c r="D36" s="15"/>
      <c r="E36" s="43">
        <f t="shared" si="0"/>
        <v>7205.9900142754695</v>
      </c>
      <c r="F36" s="43">
        <f t="shared" si="1"/>
        <v>7206</v>
      </c>
      <c r="G36" s="43">
        <f t="shared" si="2"/>
        <v>-1.405999999406049E-2</v>
      </c>
      <c r="H36" s="43"/>
      <c r="J36" s="43">
        <f t="shared" si="5"/>
        <v>-1.405999999406049E-2</v>
      </c>
      <c r="K36" s="43"/>
      <c r="L36" s="43"/>
      <c r="M36" s="43"/>
      <c r="N36" s="43"/>
      <c r="O36" s="43">
        <f t="shared" ca="1" si="3"/>
        <v>1.0814719232296439E-2</v>
      </c>
      <c r="P36" s="43"/>
      <c r="Q36" s="45">
        <f t="shared" si="4"/>
        <v>21834.976000000002</v>
      </c>
      <c r="R36" s="43"/>
      <c r="S36" s="43"/>
      <c r="T36" s="43"/>
      <c r="U36" s="43"/>
    </row>
    <row r="37" spans="1:21" s="22" customFormat="1" ht="12.95" customHeight="1">
      <c r="A37" s="19" t="s">
        <v>41</v>
      </c>
      <c r="B37" s="19"/>
      <c r="C37" s="15">
        <v>37705.341</v>
      </c>
      <c r="D37" s="15"/>
      <c r="E37" s="43">
        <f t="shared" si="0"/>
        <v>7811.0034729866984</v>
      </c>
      <c r="F37" s="43">
        <f t="shared" si="1"/>
        <v>7811</v>
      </c>
      <c r="G37" s="43">
        <f t="shared" si="2"/>
        <v>4.8900000037974678E-3</v>
      </c>
      <c r="H37" s="43"/>
      <c r="J37" s="43">
        <f t="shared" si="5"/>
        <v>4.8900000037974678E-3</v>
      </c>
      <c r="K37" s="43"/>
      <c r="L37" s="43"/>
      <c r="M37" s="43"/>
      <c r="N37" s="43"/>
      <c r="O37" s="43">
        <f t="shared" ca="1" si="3"/>
        <v>8.8908690314383858E-3</v>
      </c>
      <c r="P37" s="43"/>
      <c r="Q37" s="45">
        <f t="shared" si="4"/>
        <v>22686.841</v>
      </c>
      <c r="R37" s="43"/>
      <c r="S37" s="43"/>
      <c r="T37" s="43"/>
      <c r="U37" s="43"/>
    </row>
    <row r="38" spans="1:21" s="22" customFormat="1" ht="12.95" customHeight="1">
      <c r="A38" s="19" t="s">
        <v>41</v>
      </c>
      <c r="B38" s="19"/>
      <c r="C38" s="15">
        <v>37881.008999999998</v>
      </c>
      <c r="D38" s="15"/>
      <c r="E38" s="43">
        <f t="shared" si="0"/>
        <v>7935.7667914290378</v>
      </c>
      <c r="F38" s="43">
        <f t="shared" si="1"/>
        <v>7936</v>
      </c>
      <c r="G38" s="43">
        <f t="shared" si="2"/>
        <v>-0.32835999999952037</v>
      </c>
      <c r="H38" s="43"/>
      <c r="J38" s="43">
        <f t="shared" si="5"/>
        <v>-0.32835999999952037</v>
      </c>
      <c r="K38" s="43"/>
      <c r="L38" s="43"/>
      <c r="M38" s="43"/>
      <c r="N38" s="43"/>
      <c r="O38" s="43">
        <f t="shared" ca="1" si="3"/>
        <v>8.4933793205173025E-3</v>
      </c>
      <c r="P38" s="43"/>
      <c r="Q38" s="45">
        <f t="shared" si="4"/>
        <v>22862.508999999998</v>
      </c>
      <c r="R38" s="43"/>
      <c r="S38" s="43"/>
      <c r="T38" s="43"/>
      <c r="U38" s="43"/>
    </row>
    <row r="39" spans="1:21" s="22" customFormat="1" ht="12.95" customHeight="1">
      <c r="A39" s="19" t="s">
        <v>41</v>
      </c>
      <c r="B39" s="19"/>
      <c r="C39" s="15">
        <v>47809.199699999997</v>
      </c>
      <c r="D39" s="15"/>
      <c r="E39" s="43">
        <f t="shared" si="0"/>
        <v>14986.988515706564</v>
      </c>
      <c r="F39" s="43">
        <f t="shared" si="1"/>
        <v>14987</v>
      </c>
      <c r="G39" s="43">
        <f t="shared" si="2"/>
        <v>-1.6170000002603047E-2</v>
      </c>
      <c r="H39" s="43"/>
      <c r="J39" s="43">
        <f t="shared" si="5"/>
        <v>-1.6170000002603047E-2</v>
      </c>
      <c r="K39" s="43"/>
      <c r="L39" s="43"/>
      <c r="M39" s="43"/>
      <c r="N39" s="43"/>
      <c r="O39" s="43">
        <f t="shared" ca="1" si="3"/>
        <v>-1.3928220293119284E-2</v>
      </c>
      <c r="P39" s="43"/>
      <c r="Q39" s="45">
        <f t="shared" si="4"/>
        <v>32790.699699999997</v>
      </c>
      <c r="R39" s="43"/>
      <c r="S39" s="43"/>
      <c r="T39" s="43"/>
      <c r="U39" s="43"/>
    </row>
    <row r="40" spans="1:21" s="22" customFormat="1" ht="12.95" customHeight="1">
      <c r="A40" s="15" t="s">
        <v>41</v>
      </c>
      <c r="B40" s="16" t="s">
        <v>46</v>
      </c>
      <c r="C40" s="15">
        <v>47881.008999999998</v>
      </c>
      <c r="D40" s="15" t="s">
        <v>65</v>
      </c>
      <c r="E40" s="43">
        <f t="shared" si="0"/>
        <v>15037.989076782125</v>
      </c>
      <c r="F40" s="43">
        <f t="shared" si="1"/>
        <v>15038</v>
      </c>
      <c r="G40" s="43">
        <f t="shared" si="2"/>
        <v>-1.5380000004370231E-2</v>
      </c>
      <c r="H40" s="43"/>
      <c r="J40" s="43">
        <f t="shared" si="5"/>
        <v>-1.5380000004370231E-2</v>
      </c>
      <c r="K40" s="43"/>
      <c r="L40" s="43"/>
      <c r="M40" s="43"/>
      <c r="N40" s="43"/>
      <c r="O40" s="43">
        <f t="shared" ca="1" si="3"/>
        <v>-1.4090396095175088E-2</v>
      </c>
      <c r="P40" s="43"/>
      <c r="Q40" s="45">
        <f t="shared" si="4"/>
        <v>32862.508999999998</v>
      </c>
      <c r="R40" s="43"/>
      <c r="S40" s="43"/>
      <c r="T40" s="43"/>
      <c r="U40" s="43"/>
    </row>
    <row r="41" spans="1:21" s="22" customFormat="1" ht="12.95" customHeight="1">
      <c r="A41" s="19" t="s">
        <v>40</v>
      </c>
      <c r="B41" s="19"/>
      <c r="C41" s="15">
        <v>50425.278599999998</v>
      </c>
      <c r="D41" s="15">
        <v>2.3999999999999998E-3</v>
      </c>
      <c r="E41" s="43">
        <f t="shared" si="0"/>
        <v>16844.985902088763</v>
      </c>
      <c r="F41" s="43">
        <f t="shared" si="1"/>
        <v>16845</v>
      </c>
      <c r="G41" s="43">
        <f t="shared" si="2"/>
        <v>-1.9850000004225876E-2</v>
      </c>
      <c r="H41" s="43"/>
      <c r="J41" s="43">
        <f t="shared" si="5"/>
        <v>-1.9850000004225876E-2</v>
      </c>
      <c r="K41" s="43"/>
      <c r="L41" s="43"/>
      <c r="M41" s="43"/>
      <c r="N41" s="43"/>
      <c r="O41" s="43">
        <f t="shared" ca="1" si="3"/>
        <v>-1.9836507356250296E-2</v>
      </c>
      <c r="P41" s="43"/>
      <c r="Q41" s="45">
        <f t="shared" si="4"/>
        <v>35406.778599999998</v>
      </c>
      <c r="R41" s="43"/>
      <c r="S41" s="43"/>
      <c r="T41" s="43"/>
      <c r="U41" s="43"/>
    </row>
    <row r="42" spans="1:21" s="22" customFormat="1" ht="12.95" customHeight="1">
      <c r="A42" s="19" t="s">
        <v>38</v>
      </c>
      <c r="B42" s="19"/>
      <c r="C42" s="15">
        <v>51129.283600000002</v>
      </c>
      <c r="D42" s="15">
        <v>2.5000000000000001E-3</v>
      </c>
      <c r="E42" s="43">
        <f t="shared" si="0"/>
        <v>17344.985902088767</v>
      </c>
      <c r="F42" s="43">
        <f t="shared" si="1"/>
        <v>17345</v>
      </c>
      <c r="G42" s="43">
        <f t="shared" si="2"/>
        <v>-1.9849999996949919E-2</v>
      </c>
      <c r="H42" s="43"/>
      <c r="J42" s="43"/>
      <c r="K42" s="43">
        <f>G42</f>
        <v>-1.9849999996949919E-2</v>
      </c>
      <c r="L42" s="43"/>
      <c r="M42" s="43"/>
      <c r="N42" s="43"/>
      <c r="O42" s="43">
        <f t="shared" ca="1" si="3"/>
        <v>-2.1426466199934636E-2</v>
      </c>
      <c r="P42" s="43"/>
      <c r="Q42" s="45">
        <f t="shared" si="4"/>
        <v>36110.783600000002</v>
      </c>
      <c r="R42" s="43"/>
      <c r="S42" s="43"/>
      <c r="T42" s="43"/>
      <c r="U42" s="43"/>
    </row>
    <row r="43" spans="1:21" s="22" customFormat="1" ht="12.95" customHeight="1">
      <c r="A43" s="19" t="s">
        <v>36</v>
      </c>
      <c r="B43" s="19"/>
      <c r="C43" s="15">
        <v>51195.457799999996</v>
      </c>
      <c r="D43" s="15">
        <v>2E-3</v>
      </c>
      <c r="E43" s="43">
        <f t="shared" si="0"/>
        <v>17391.984289884302</v>
      </c>
      <c r="F43" s="43">
        <f t="shared" si="1"/>
        <v>17392</v>
      </c>
      <c r="G43" s="43">
        <f t="shared" si="2"/>
        <v>-2.2120000001450535E-2</v>
      </c>
      <c r="H43" s="43"/>
      <c r="J43" s="43"/>
      <c r="K43" s="43">
        <f>G43</f>
        <v>-2.2120000001450535E-2</v>
      </c>
      <c r="L43" s="43"/>
      <c r="M43" s="43"/>
      <c r="N43" s="43"/>
      <c r="O43" s="43">
        <f t="shared" ca="1" si="3"/>
        <v>-2.1575922331240963E-2</v>
      </c>
      <c r="P43" s="43"/>
      <c r="Q43" s="45">
        <f t="shared" si="4"/>
        <v>36176.957799999996</v>
      </c>
      <c r="R43" s="43"/>
      <c r="S43" s="43"/>
      <c r="T43" s="43"/>
      <c r="U43" s="43"/>
    </row>
    <row r="44" spans="1:21" s="22" customFormat="1" ht="12.95" customHeight="1">
      <c r="A44" s="19" t="s">
        <v>39</v>
      </c>
      <c r="B44" s="19"/>
      <c r="C44" s="15">
        <v>51250.3727</v>
      </c>
      <c r="D44" s="15">
        <v>2.9999999999999997E-4</v>
      </c>
      <c r="E44" s="43">
        <f t="shared" si="0"/>
        <v>17430.986072542099</v>
      </c>
      <c r="F44" s="43">
        <f t="shared" si="1"/>
        <v>17431</v>
      </c>
      <c r="G44" s="43">
        <f t="shared" si="2"/>
        <v>-1.9609999995736871E-2</v>
      </c>
      <c r="H44" s="43"/>
      <c r="J44" s="43">
        <f>G44</f>
        <v>-1.9609999995736871E-2</v>
      </c>
      <c r="K44" s="43"/>
      <c r="L44" s="43"/>
      <c r="M44" s="43"/>
      <c r="N44" s="43"/>
      <c r="O44" s="43">
        <f t="shared" ca="1" si="3"/>
        <v>-2.1699939121048346E-2</v>
      </c>
      <c r="P44" s="43"/>
      <c r="Q44" s="45">
        <f t="shared" si="4"/>
        <v>36231.8727</v>
      </c>
      <c r="R44" s="43"/>
      <c r="S44" s="43"/>
      <c r="T44" s="43"/>
      <c r="U44" s="43"/>
    </row>
    <row r="45" spans="1:21" s="22" customFormat="1" ht="12.95" customHeight="1">
      <c r="A45" s="15" t="s">
        <v>44</v>
      </c>
      <c r="B45" s="46"/>
      <c r="C45" s="15">
        <v>51602.375399999997</v>
      </c>
      <c r="D45" s="15">
        <v>2.9999999999999997E-4</v>
      </c>
      <c r="E45" s="43">
        <f t="shared" si="0"/>
        <v>17680.986214586545</v>
      </c>
      <c r="F45" s="43">
        <f t="shared" si="1"/>
        <v>17681</v>
      </c>
      <c r="G45" s="43">
        <f t="shared" si="2"/>
        <v>-1.9410000000789296E-2</v>
      </c>
      <c r="H45" s="43"/>
      <c r="J45" s="43">
        <f>G45</f>
        <v>-1.9410000000789296E-2</v>
      </c>
      <c r="K45" s="43"/>
      <c r="L45" s="43"/>
      <c r="M45" s="43"/>
      <c r="N45" s="43"/>
      <c r="O45" s="43">
        <f t="shared" ca="1" si="3"/>
        <v>-2.2494918542890513E-2</v>
      </c>
      <c r="P45" s="43"/>
      <c r="Q45" s="45">
        <f t="shared" si="4"/>
        <v>36583.875399999997</v>
      </c>
      <c r="R45" s="43"/>
      <c r="S45" s="43"/>
      <c r="T45" s="43"/>
      <c r="U45" s="43"/>
    </row>
    <row r="46" spans="1:21" s="22" customFormat="1" ht="12.95" customHeight="1">
      <c r="A46" s="15" t="s">
        <v>66</v>
      </c>
      <c r="B46" s="16" t="s">
        <v>46</v>
      </c>
      <c r="C46" s="15">
        <v>52151.491430000002</v>
      </c>
      <c r="D46" s="15">
        <v>2.2000000000000001E-3</v>
      </c>
      <c r="E46" s="43">
        <f t="shared" si="0"/>
        <v>18070.980625137607</v>
      </c>
      <c r="F46" s="43">
        <f t="shared" si="1"/>
        <v>18071</v>
      </c>
      <c r="G46" s="43">
        <f t="shared" si="2"/>
        <v>-2.7280000002065208E-2</v>
      </c>
      <c r="H46" s="43"/>
      <c r="K46" s="43">
        <f>G46</f>
        <v>-2.7280000002065208E-2</v>
      </c>
      <c r="L46" s="43"/>
      <c r="M46" s="43"/>
      <c r="N46" s="43"/>
      <c r="O46" s="43">
        <f t="shared" ca="1" si="3"/>
        <v>-2.3735086440964302E-2</v>
      </c>
      <c r="P46" s="43"/>
      <c r="Q46" s="45">
        <f t="shared" si="4"/>
        <v>37132.991430000002</v>
      </c>
      <c r="R46" s="43"/>
      <c r="S46" s="43"/>
      <c r="T46" s="43"/>
      <c r="U46" s="43"/>
    </row>
    <row r="47" spans="1:21" s="22" customFormat="1" ht="12.95" customHeight="1">
      <c r="A47" s="15" t="s">
        <v>68</v>
      </c>
      <c r="B47" s="16" t="s">
        <v>60</v>
      </c>
      <c r="C47" s="23">
        <v>52279.623800000001</v>
      </c>
      <c r="D47" s="15">
        <v>2.0000000000000001E-4</v>
      </c>
      <c r="E47" s="43">
        <f t="shared" si="0"/>
        <v>18161.983082506518</v>
      </c>
      <c r="F47" s="43">
        <f t="shared" si="1"/>
        <v>18162</v>
      </c>
      <c r="G47" s="43">
        <f t="shared" si="2"/>
        <v>-2.3820000002160668E-2</v>
      </c>
      <c r="H47" s="43"/>
      <c r="J47" s="43"/>
      <c r="K47" s="43">
        <f>G47</f>
        <v>-2.3820000002160668E-2</v>
      </c>
      <c r="L47" s="43"/>
      <c r="M47" s="43"/>
      <c r="N47" s="43"/>
      <c r="O47" s="43">
        <f t="shared" ca="1" si="3"/>
        <v>-2.4024458950514853E-2</v>
      </c>
      <c r="P47" s="43"/>
      <c r="Q47" s="45">
        <f t="shared" si="4"/>
        <v>37261.123800000001</v>
      </c>
      <c r="R47" s="43"/>
      <c r="S47" s="43"/>
      <c r="T47" s="43"/>
      <c r="U47" s="43"/>
    </row>
    <row r="48" spans="1:21" s="22" customFormat="1" ht="12.95" customHeight="1">
      <c r="A48" s="15" t="s">
        <v>68</v>
      </c>
      <c r="B48" s="16" t="s">
        <v>60</v>
      </c>
      <c r="C48" s="15">
        <v>52372.553999999996</v>
      </c>
      <c r="D48" s="15">
        <v>1E-4</v>
      </c>
      <c r="E48" s="43">
        <f t="shared" si="0"/>
        <v>18227.984176248745</v>
      </c>
      <c r="F48" s="43">
        <f t="shared" si="1"/>
        <v>18228</v>
      </c>
      <c r="G48" s="43">
        <f t="shared" si="2"/>
        <v>-2.2279999997408595E-2</v>
      </c>
      <c r="H48" s="43"/>
      <c r="J48" s="43"/>
      <c r="K48" s="43">
        <f>G48</f>
        <v>-2.2279999997408595E-2</v>
      </c>
      <c r="L48" s="43"/>
      <c r="M48" s="43"/>
      <c r="N48" s="43"/>
      <c r="O48" s="43">
        <f t="shared" ca="1" si="3"/>
        <v>-2.4234333517881186E-2</v>
      </c>
      <c r="P48" s="43"/>
      <c r="Q48" s="45">
        <f t="shared" si="4"/>
        <v>37354.053999999996</v>
      </c>
      <c r="R48" s="43"/>
      <c r="S48" s="43"/>
      <c r="T48" s="43"/>
      <c r="U48" s="43"/>
    </row>
    <row r="49" spans="1:21" s="22" customFormat="1" ht="12.95" customHeight="1">
      <c r="A49" s="19" t="s">
        <v>43</v>
      </c>
      <c r="B49" s="19"/>
      <c r="C49" s="15">
        <v>52620.360999999997</v>
      </c>
      <c r="D49" s="15">
        <v>2.9999999999999997E-4</v>
      </c>
      <c r="E49" s="43">
        <f t="shared" si="0"/>
        <v>18403.982216035398</v>
      </c>
      <c r="F49" s="43">
        <f t="shared" si="1"/>
        <v>18404</v>
      </c>
      <c r="G49" s="43">
        <f t="shared" si="2"/>
        <v>-2.5040000000444707E-2</v>
      </c>
      <c r="H49" s="43"/>
      <c r="J49" s="43">
        <f>G49</f>
        <v>-2.5040000000444707E-2</v>
      </c>
      <c r="K49" s="43"/>
      <c r="L49" s="43"/>
      <c r="M49" s="43"/>
      <c r="N49" s="43"/>
      <c r="O49" s="43">
        <f t="shared" ca="1" si="3"/>
        <v>-2.479399903085807E-2</v>
      </c>
      <c r="P49" s="43"/>
      <c r="Q49" s="45">
        <f t="shared" si="4"/>
        <v>37601.860999999997</v>
      </c>
      <c r="R49" s="43"/>
      <c r="S49" s="43"/>
      <c r="T49" s="43"/>
      <c r="U49" s="43"/>
    </row>
    <row r="50" spans="1:21" s="22" customFormat="1" ht="12.95" customHeight="1">
      <c r="A50" s="15" t="s">
        <v>45</v>
      </c>
      <c r="B50" s="17" t="s">
        <v>46</v>
      </c>
      <c r="C50" s="18">
        <v>53038.539499999999</v>
      </c>
      <c r="D50" s="15">
        <v>1E-4</v>
      </c>
      <c r="E50" s="43">
        <f t="shared" si="0"/>
        <v>18700.98188223095</v>
      </c>
      <c r="F50" s="43">
        <f t="shared" si="1"/>
        <v>18701</v>
      </c>
      <c r="G50" s="43">
        <f t="shared" si="2"/>
        <v>-2.5509999999485444E-2</v>
      </c>
      <c r="H50" s="43"/>
      <c r="I50" s="43"/>
      <c r="J50" s="43"/>
      <c r="K50" s="43">
        <f>G50</f>
        <v>-2.5509999999485444E-2</v>
      </c>
      <c r="L50" s="43"/>
      <c r="M50" s="43"/>
      <c r="N50" s="43"/>
      <c r="O50" s="43">
        <f t="shared" ca="1" si="3"/>
        <v>-2.573843458400657E-2</v>
      </c>
      <c r="P50" s="43"/>
      <c r="Q50" s="45">
        <f t="shared" si="4"/>
        <v>38020.039499999999</v>
      </c>
      <c r="R50" s="43"/>
      <c r="S50" s="43"/>
      <c r="T50" s="43"/>
      <c r="U50" s="43"/>
    </row>
    <row r="51" spans="1:21" s="22" customFormat="1" ht="12.95" customHeight="1">
      <c r="A51" s="19" t="s">
        <v>48</v>
      </c>
      <c r="B51" s="17"/>
      <c r="C51" s="15">
        <v>53300.4254</v>
      </c>
      <c r="D51" s="15">
        <v>4.0000000000000002E-4</v>
      </c>
      <c r="E51" s="43">
        <f t="shared" si="0"/>
        <v>18886.979069750927</v>
      </c>
      <c r="F51" s="43">
        <f t="shared" si="1"/>
        <v>18887</v>
      </c>
      <c r="G51" s="43">
        <f t="shared" si="2"/>
        <v>-2.9470000001310837E-2</v>
      </c>
      <c r="H51" s="43"/>
      <c r="J51" s="43">
        <f>G51</f>
        <v>-2.9470000001310837E-2</v>
      </c>
      <c r="K51" s="43"/>
      <c r="L51" s="43"/>
      <c r="M51" s="43"/>
      <c r="N51" s="43"/>
      <c r="O51" s="43">
        <f t="shared" ca="1" si="3"/>
        <v>-2.6329899273857149E-2</v>
      </c>
      <c r="P51" s="43"/>
      <c r="Q51" s="45">
        <f t="shared" si="4"/>
        <v>38281.9254</v>
      </c>
      <c r="R51" s="43"/>
      <c r="S51" s="43"/>
      <c r="T51" s="43"/>
      <c r="U51" s="43"/>
    </row>
    <row r="52" spans="1:21" s="22" customFormat="1" ht="12.95" customHeight="1">
      <c r="A52" s="47" t="s">
        <v>47</v>
      </c>
      <c r="B52" s="46"/>
      <c r="C52" s="48">
        <v>53437.71</v>
      </c>
      <c r="D52" s="15">
        <v>1E-3</v>
      </c>
      <c r="E52" s="43">
        <f t="shared" si="0"/>
        <v>18984.481644306503</v>
      </c>
      <c r="F52" s="43">
        <f t="shared" si="1"/>
        <v>18984.5</v>
      </c>
      <c r="G52" s="43">
        <f t="shared" si="2"/>
        <v>-2.5845000003755558E-2</v>
      </c>
      <c r="H52" s="43"/>
      <c r="I52" s="43"/>
      <c r="J52" s="43"/>
      <c r="K52" s="43">
        <f>G52</f>
        <v>-2.5845000003755558E-2</v>
      </c>
      <c r="L52" s="43"/>
      <c r="M52" s="43"/>
      <c r="N52" s="43"/>
      <c r="O52" s="43">
        <f t="shared" ca="1" si="3"/>
        <v>-2.6639941248375591E-2</v>
      </c>
      <c r="P52" s="43"/>
      <c r="Q52" s="45">
        <f t="shared" si="4"/>
        <v>38419.21</v>
      </c>
      <c r="R52" s="43"/>
      <c r="S52" s="43"/>
      <c r="T52" s="43"/>
      <c r="U52" s="43"/>
    </row>
    <row r="53" spans="1:21" s="22" customFormat="1" ht="12.95" customHeight="1">
      <c r="A53" s="19" t="s">
        <v>51</v>
      </c>
      <c r="B53" s="46"/>
      <c r="C53" s="15">
        <v>53683.407500000001</v>
      </c>
      <c r="D53" s="15">
        <v>5.0000000000000001E-4</v>
      </c>
      <c r="E53" s="43">
        <f t="shared" si="0"/>
        <v>19158.98147030206</v>
      </c>
      <c r="F53" s="43">
        <f t="shared" si="1"/>
        <v>19159</v>
      </c>
      <c r="G53" s="43">
        <f t="shared" si="2"/>
        <v>-2.6089999999385327E-2</v>
      </c>
      <c r="H53" s="43"/>
      <c r="J53" s="43">
        <f>G53</f>
        <v>-2.6089999999385327E-2</v>
      </c>
      <c r="K53" s="43"/>
      <c r="L53" s="43"/>
      <c r="M53" s="43"/>
      <c r="N53" s="43"/>
      <c r="O53" s="43">
        <f t="shared" ca="1" si="3"/>
        <v>-2.7194836884821431E-2</v>
      </c>
      <c r="P53" s="43"/>
      <c r="Q53" s="45">
        <f t="shared" si="4"/>
        <v>38664.907500000001</v>
      </c>
      <c r="R53" s="43"/>
      <c r="S53" s="43"/>
      <c r="T53" s="43"/>
      <c r="U53" s="43"/>
    </row>
    <row r="54" spans="1:21" s="22" customFormat="1" ht="12.95" customHeight="1">
      <c r="A54" s="15" t="s">
        <v>59</v>
      </c>
      <c r="B54" s="16" t="s">
        <v>60</v>
      </c>
      <c r="C54" s="15">
        <v>54831.635999999999</v>
      </c>
      <c r="D54" s="15">
        <v>1.1999999999999999E-3</v>
      </c>
      <c r="E54" s="43">
        <f t="shared" si="0"/>
        <v>19974.478874439814</v>
      </c>
      <c r="F54" s="43">
        <f t="shared" si="1"/>
        <v>19974.5</v>
      </c>
      <c r="G54" s="43">
        <f t="shared" si="2"/>
        <v>-2.974499999982072E-2</v>
      </c>
      <c r="H54" s="43"/>
      <c r="I54" s="43"/>
      <c r="J54" s="43"/>
      <c r="K54" s="43">
        <f t="shared" ref="K54:K59" si="6">G54</f>
        <v>-2.974499999982072E-2</v>
      </c>
      <c r="L54" s="43"/>
      <c r="M54" s="43"/>
      <c r="N54" s="43"/>
      <c r="O54" s="43">
        <f t="shared" ca="1" si="3"/>
        <v>-2.978805975887059E-2</v>
      </c>
      <c r="P54" s="43"/>
      <c r="Q54" s="45">
        <f t="shared" si="4"/>
        <v>39813.135999999999</v>
      </c>
      <c r="R54" s="43"/>
      <c r="S54" s="43"/>
      <c r="T54" s="43"/>
      <c r="U54" s="43"/>
    </row>
    <row r="55" spans="1:21" s="22" customFormat="1" ht="12.95" customHeight="1">
      <c r="A55" s="15" t="s">
        <v>61</v>
      </c>
      <c r="B55" s="16" t="s">
        <v>46</v>
      </c>
      <c r="C55" s="15">
        <v>55137.8799</v>
      </c>
      <c r="D55" s="15">
        <v>4.0000000000000002E-4</v>
      </c>
      <c r="E55" s="43">
        <f t="shared" si="0"/>
        <v>20191.980099573157</v>
      </c>
      <c r="F55" s="43">
        <f t="shared" si="1"/>
        <v>20192</v>
      </c>
      <c r="G55" s="43">
        <f t="shared" si="2"/>
        <v>-2.8019999997923151E-2</v>
      </c>
      <c r="H55" s="43"/>
      <c r="I55" s="43"/>
      <c r="J55" s="43"/>
      <c r="K55" s="43">
        <f t="shared" si="6"/>
        <v>-2.8019999997923151E-2</v>
      </c>
      <c r="L55" s="43"/>
      <c r="M55" s="43"/>
      <c r="N55" s="43"/>
      <c r="O55" s="43">
        <f t="shared" ca="1" si="3"/>
        <v>-3.0479691855873285E-2</v>
      </c>
      <c r="P55" s="43"/>
      <c r="Q55" s="45">
        <f t="shared" si="4"/>
        <v>40119.3799</v>
      </c>
      <c r="R55" s="43"/>
      <c r="S55" s="43"/>
      <c r="T55" s="43"/>
      <c r="U55" s="43"/>
    </row>
    <row r="56" spans="1:21" s="22" customFormat="1" ht="12.95" customHeight="1">
      <c r="A56" s="19" t="s">
        <v>64</v>
      </c>
      <c r="B56" s="16" t="s">
        <v>60</v>
      </c>
      <c r="C56" s="15">
        <v>55508.8874</v>
      </c>
      <c r="D56" s="15">
        <v>2.9999999999999997E-4</v>
      </c>
      <c r="E56" s="43">
        <f t="shared" si="0"/>
        <v>20455.47787302647</v>
      </c>
      <c r="F56" s="43">
        <f t="shared" si="1"/>
        <v>20455.5</v>
      </c>
      <c r="G56" s="43">
        <f t="shared" si="2"/>
        <v>-3.1154999996942934E-2</v>
      </c>
      <c r="H56" s="43"/>
      <c r="I56" s="43"/>
      <c r="J56" s="43"/>
      <c r="K56" s="43">
        <f t="shared" si="6"/>
        <v>-3.1154999996942934E-2</v>
      </c>
      <c r="L56" s="43"/>
      <c r="M56" s="43"/>
      <c r="N56" s="43"/>
      <c r="O56" s="43">
        <f t="shared" ca="1" si="3"/>
        <v>-3.1317600166494923E-2</v>
      </c>
      <c r="P56" s="43"/>
      <c r="Q56" s="45">
        <f t="shared" si="4"/>
        <v>40490.3874</v>
      </c>
      <c r="R56" s="43"/>
      <c r="S56" s="43"/>
      <c r="T56" s="43"/>
      <c r="U56" s="43"/>
    </row>
    <row r="57" spans="1:21" s="22" customFormat="1" ht="12.95" customHeight="1">
      <c r="A57" s="15" t="s">
        <v>67</v>
      </c>
      <c r="B57" s="16" t="s">
        <v>46</v>
      </c>
      <c r="C57" s="15">
        <v>55937.625399999997</v>
      </c>
      <c r="D57" s="15">
        <v>2.9999999999999997E-4</v>
      </c>
      <c r="E57" s="43">
        <f t="shared" si="0"/>
        <v>20759.97713084424</v>
      </c>
      <c r="F57" s="43">
        <f t="shared" si="1"/>
        <v>20760</v>
      </c>
      <c r="G57" s="43">
        <f t="shared" si="2"/>
        <v>-3.2200000001466833E-2</v>
      </c>
      <c r="H57" s="43"/>
      <c r="I57" s="43"/>
      <c r="J57" s="43"/>
      <c r="K57" s="43">
        <f t="shared" si="6"/>
        <v>-3.2200000001466833E-2</v>
      </c>
      <c r="L57" s="43"/>
      <c r="M57" s="43"/>
      <c r="N57" s="43"/>
      <c r="O57" s="43">
        <f t="shared" ca="1" si="3"/>
        <v>-3.2285885102298691E-2</v>
      </c>
      <c r="P57" s="43"/>
      <c r="Q57" s="45">
        <f t="shared" si="4"/>
        <v>40919.125399999997</v>
      </c>
      <c r="R57" s="43"/>
      <c r="S57" s="43"/>
      <c r="T57" s="43"/>
      <c r="U57" s="43"/>
    </row>
    <row r="58" spans="1:21" s="22" customFormat="1" ht="12.95" customHeight="1">
      <c r="A58" s="49" t="s">
        <v>0</v>
      </c>
      <c r="B58" s="50" t="s">
        <v>46</v>
      </c>
      <c r="C58" s="49">
        <v>57737.056900000003</v>
      </c>
      <c r="D58" s="49" t="s">
        <v>69</v>
      </c>
      <c r="E58" s="43">
        <f t="shared" si="0"/>
        <v>22037.973380870877</v>
      </c>
      <c r="F58" s="43">
        <f t="shared" si="1"/>
        <v>22038</v>
      </c>
      <c r="G58" s="43">
        <f t="shared" si="2"/>
        <v>-3.7479999991774093E-2</v>
      </c>
      <c r="H58" s="43"/>
      <c r="I58" s="43"/>
      <c r="J58" s="43"/>
      <c r="K58" s="43">
        <f t="shared" si="6"/>
        <v>-3.7479999991774093E-2</v>
      </c>
      <c r="L58" s="43"/>
      <c r="M58" s="43"/>
      <c r="N58" s="43"/>
      <c r="O58" s="43">
        <f t="shared" ca="1" si="3"/>
        <v>-3.6349819906755863E-2</v>
      </c>
      <c r="P58" s="43"/>
      <c r="Q58" s="45">
        <f t="shared" si="4"/>
        <v>42718.556900000003</v>
      </c>
      <c r="R58" s="43"/>
      <c r="S58" s="43"/>
      <c r="T58" s="43"/>
      <c r="U58" s="43"/>
    </row>
    <row r="59" spans="1:21" s="22" customFormat="1" ht="12.95" customHeight="1">
      <c r="A59" s="51" t="s">
        <v>1</v>
      </c>
      <c r="B59" s="52" t="s">
        <v>60</v>
      </c>
      <c r="C59" s="53">
        <v>58067.235699999997</v>
      </c>
      <c r="D59" s="54" t="s">
        <v>69</v>
      </c>
      <c r="E59" s="43">
        <f t="shared" si="0"/>
        <v>22272.473704021988</v>
      </c>
      <c r="F59" s="43">
        <f t="shared" si="1"/>
        <v>22272.5</v>
      </c>
      <c r="G59" s="43">
        <f t="shared" si="2"/>
        <v>-3.702500000508735E-2</v>
      </c>
      <c r="H59" s="43"/>
      <c r="I59" s="43"/>
      <c r="J59" s="43"/>
      <c r="K59" s="43">
        <f t="shared" si="6"/>
        <v>-3.702500000508735E-2</v>
      </c>
      <c r="L59" s="43"/>
      <c r="M59" s="43"/>
      <c r="N59" s="43"/>
      <c r="O59" s="43">
        <f t="shared" ca="1" si="3"/>
        <v>-3.709551060444382E-2</v>
      </c>
      <c r="P59" s="43"/>
      <c r="Q59" s="45">
        <f t="shared" si="4"/>
        <v>43048.735699999997</v>
      </c>
      <c r="R59" s="43"/>
      <c r="S59" s="43"/>
      <c r="T59" s="43"/>
      <c r="U59" s="43"/>
    </row>
    <row r="60" spans="1:21" s="22" customFormat="1" ht="12.95" customHeight="1">
      <c r="A60" s="20" t="s">
        <v>71</v>
      </c>
      <c r="B60" s="21" t="s">
        <v>46</v>
      </c>
      <c r="C60" s="55">
        <v>59570.281199999998</v>
      </c>
      <c r="D60" s="56">
        <v>1.2999999999999999E-3</v>
      </c>
      <c r="E60" s="43">
        <f t="shared" ref="E60" si="7">+(C60-C$7)/C$8</f>
        <v>23339.97002862196</v>
      </c>
      <c r="F60" s="43">
        <f t="shared" ref="F60" si="8">ROUND(2*E60,0)/2</f>
        <v>23340</v>
      </c>
      <c r="G60" s="43">
        <f t="shared" ref="G60" si="9">+C60-(C$7+F60*C$8)</f>
        <v>-4.2199999996228144E-2</v>
      </c>
      <c r="H60" s="43"/>
      <c r="I60" s="43"/>
      <c r="J60" s="43"/>
      <c r="K60" s="43">
        <f t="shared" ref="K60" si="10">G60</f>
        <v>-4.2199999996228144E-2</v>
      </c>
      <c r="L60" s="43"/>
      <c r="M60" s="43"/>
      <c r="N60" s="43"/>
      <c r="O60" s="43">
        <f t="shared" ref="O60" ca="1" si="11">+C$11+C$12*F60</f>
        <v>-4.0490072735709891E-2</v>
      </c>
      <c r="P60" s="43"/>
      <c r="Q60" s="45">
        <f t="shared" ref="Q60" si="12">+C60-15018.5</f>
        <v>44551.781199999998</v>
      </c>
      <c r="R60" s="43"/>
      <c r="S60" s="43"/>
      <c r="T60" s="43"/>
      <c r="U60" s="43"/>
    </row>
    <row r="61" spans="1:21" s="22" customFormat="1" ht="12.95" customHeight="1">
      <c r="A61" s="19"/>
      <c r="B61" s="19"/>
      <c r="C61" s="15"/>
      <c r="D61" s="15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spans="1:21" s="22" customFormat="1" ht="12.95" customHeight="1">
      <c r="A62" s="19"/>
      <c r="B62" s="19"/>
      <c r="C62" s="15"/>
      <c r="D62" s="15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1:21" s="22" customFormat="1" ht="12.95" customHeight="1">
      <c r="A63" s="19"/>
      <c r="B63" s="19"/>
      <c r="C63" s="15"/>
      <c r="D63" s="15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</row>
    <row r="64" spans="1:21" s="22" customFormat="1" ht="12.95" customHeight="1">
      <c r="A64" s="19"/>
      <c r="B64" s="19"/>
      <c r="C64" s="15"/>
      <c r="D64" s="15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spans="1:21" s="22" customFormat="1" ht="12.95" customHeight="1">
      <c r="A65" s="19"/>
      <c r="B65" s="19"/>
      <c r="C65" s="15"/>
      <c r="D65" s="15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</row>
    <row r="66" spans="1:21" s="22" customFormat="1" ht="12.95" customHeight="1">
      <c r="A66" s="19"/>
      <c r="B66" s="19"/>
      <c r="C66" s="15"/>
      <c r="D66" s="15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</row>
    <row r="67" spans="1:21" s="22" customFormat="1" ht="12.95" customHeight="1">
      <c r="A67" s="19"/>
      <c r="B67" s="19"/>
      <c r="C67" s="15"/>
      <c r="D67" s="15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</row>
    <row r="68" spans="1:21" s="22" customFormat="1" ht="12.95" customHeight="1">
      <c r="A68" s="19"/>
      <c r="B68" s="19"/>
      <c r="C68" s="15"/>
      <c r="D68" s="15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</row>
    <row r="69" spans="1:21" s="22" customFormat="1" ht="12.95" customHeight="1">
      <c r="A69" s="19"/>
      <c r="B69" s="19"/>
      <c r="C69" s="15"/>
      <c r="D69" s="15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</row>
    <row r="70" spans="1:21" s="22" customFormat="1" ht="12.95" customHeight="1">
      <c r="A70" s="19"/>
      <c r="B70" s="19"/>
      <c r="C70" s="15"/>
      <c r="D70" s="15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s="22" customFormat="1" ht="12.95" customHeight="1">
      <c r="A71" s="19"/>
      <c r="B71" s="19"/>
      <c r="C71" s="15"/>
      <c r="D71" s="15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</row>
    <row r="72" spans="1:21" s="22" customFormat="1" ht="12.95" customHeight="1">
      <c r="A72" s="43"/>
      <c r="B72" s="43"/>
      <c r="C72" s="44"/>
      <c r="D72" s="44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 spans="1:21" s="22" customFormat="1" ht="12.95" customHeight="1">
      <c r="A73" s="43"/>
      <c r="B73" s="43"/>
      <c r="C73" s="44"/>
      <c r="D73" s="44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 spans="1:21" s="22" customFormat="1" ht="12.95" customHeight="1">
      <c r="A74" s="43"/>
      <c r="B74" s="43"/>
      <c r="C74" s="44"/>
      <c r="D74" s="44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  <row r="75" spans="1:21" s="22" customFormat="1" ht="12.95" customHeight="1">
      <c r="A75" s="43"/>
      <c r="B75" s="43"/>
      <c r="C75" s="44"/>
      <c r="D75" s="44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</row>
    <row r="76" spans="1:21" s="22" customFormat="1" ht="12.95" customHeight="1">
      <c r="A76" s="43"/>
      <c r="B76" s="43"/>
      <c r="C76" s="44"/>
      <c r="D76" s="44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 spans="1:21" s="22" customFormat="1" ht="12.95" customHeight="1">
      <c r="A77" s="43"/>
      <c r="B77" s="43"/>
      <c r="C77" s="44"/>
      <c r="D77" s="44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</row>
    <row r="78" spans="1:21" s="22" customFormat="1" ht="12.95" customHeight="1">
      <c r="A78" s="43"/>
      <c r="B78" s="43"/>
      <c r="C78" s="44"/>
      <c r="D78" s="44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</row>
    <row r="79" spans="1:21" s="22" customFormat="1" ht="12.95" customHeight="1">
      <c r="A79" s="43"/>
      <c r="B79" s="43"/>
      <c r="C79" s="44"/>
      <c r="D79" s="44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</row>
    <row r="80" spans="1:21" s="22" customFormat="1" ht="12.95" customHeight="1">
      <c r="A80" s="43"/>
      <c r="B80" s="43"/>
      <c r="C80" s="44"/>
      <c r="D80" s="44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spans="1:21" s="22" customFormat="1" ht="12.95" customHeight="1">
      <c r="A81" s="43"/>
      <c r="B81" s="43"/>
      <c r="C81" s="44"/>
      <c r="D81" s="44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</row>
    <row r="82" spans="1:21" s="22" customFormat="1" ht="12.95" customHeight="1">
      <c r="A82" s="43"/>
      <c r="B82" s="43"/>
      <c r="C82" s="44"/>
      <c r="D82" s="44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</row>
    <row r="83" spans="1:21" s="22" customFormat="1" ht="12.95" customHeight="1">
      <c r="A83" s="43"/>
      <c r="B83" s="43"/>
      <c r="C83" s="44"/>
      <c r="D83" s="44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 spans="1:21" s="22" customFormat="1" ht="12.95" customHeight="1">
      <c r="A84" s="43"/>
      <c r="B84" s="43"/>
      <c r="C84" s="44"/>
      <c r="D84" s="44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</row>
    <row r="85" spans="1:21" s="22" customFormat="1" ht="12.95" customHeight="1">
      <c r="A85" s="43"/>
      <c r="B85" s="43"/>
      <c r="C85" s="44"/>
      <c r="D85" s="44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 spans="1:21" s="22" customFormat="1" ht="12.95" customHeight="1">
      <c r="A86" s="43"/>
      <c r="B86" s="43"/>
      <c r="C86" s="44"/>
      <c r="D86" s="44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  <row r="87" spans="1:21" s="22" customFormat="1" ht="12.95" customHeight="1">
      <c r="A87" s="43"/>
      <c r="B87" s="43"/>
      <c r="C87" s="44"/>
      <c r="D87" s="44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</row>
    <row r="88" spans="1:21" s="22" customFormat="1" ht="12.95" customHeight="1">
      <c r="A88" s="43"/>
      <c r="B88" s="43"/>
      <c r="C88" s="44"/>
      <c r="D88" s="44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</row>
    <row r="89" spans="1:21" s="22" customFormat="1" ht="12.95" customHeight="1">
      <c r="A89" s="43"/>
      <c r="B89" s="43"/>
      <c r="C89" s="44"/>
      <c r="D89" s="44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spans="1:21" s="22" customFormat="1" ht="12.95" customHeight="1">
      <c r="A90" s="43"/>
      <c r="B90" s="43"/>
      <c r="C90" s="44"/>
      <c r="D90" s="44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</row>
    <row r="91" spans="1:21" s="22" customFormat="1" ht="12.95" customHeight="1">
      <c r="A91" s="43"/>
      <c r="B91" s="43"/>
      <c r="C91" s="44"/>
      <c r="D91" s="44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s="22" customFormat="1" ht="12.95" customHeight="1">
      <c r="A92" s="43"/>
      <c r="B92" s="43"/>
      <c r="C92" s="44"/>
      <c r="D92" s="44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</row>
    <row r="93" spans="1:21" s="22" customFormat="1" ht="12.95" customHeight="1">
      <c r="A93" s="43"/>
      <c r="B93" s="43"/>
      <c r="C93" s="44"/>
      <c r="D93" s="44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</row>
    <row r="94" spans="1:21" s="22" customFormat="1" ht="12.95" customHeight="1">
      <c r="A94" s="43"/>
      <c r="B94" s="43"/>
      <c r="C94" s="44"/>
      <c r="D94" s="44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spans="1:21" s="22" customFormat="1" ht="12.95" customHeight="1">
      <c r="A95" s="43"/>
      <c r="B95" s="43"/>
      <c r="C95" s="44"/>
      <c r="D95" s="44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 s="22" customFormat="1" ht="12.95" customHeight="1">
      <c r="A96" s="43"/>
      <c r="B96" s="43"/>
      <c r="C96" s="44"/>
      <c r="D96" s="44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</row>
    <row r="97" spans="1:21" s="22" customFormat="1" ht="12.95" customHeight="1">
      <c r="A97" s="43"/>
      <c r="B97" s="43"/>
      <c r="C97" s="44"/>
      <c r="D97" s="44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 spans="1:21" s="22" customFormat="1" ht="12.95" customHeight="1">
      <c r="A98" s="43"/>
      <c r="B98" s="43"/>
      <c r="C98" s="44"/>
      <c r="D98" s="44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 spans="1:21" s="22" customFormat="1" ht="12.95" customHeight="1">
      <c r="A99" s="43"/>
      <c r="B99" s="43"/>
      <c r="C99" s="44"/>
      <c r="D99" s="44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</row>
    <row r="100" spans="1:21" s="22" customFormat="1" ht="12.95" customHeight="1">
      <c r="A100" s="43"/>
      <c r="B100" s="43"/>
      <c r="C100" s="44"/>
      <c r="D100" s="44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</row>
    <row r="101" spans="1:21" s="22" customFormat="1" ht="12.95" customHeight="1">
      <c r="A101" s="43"/>
      <c r="B101" s="43"/>
      <c r="C101" s="44"/>
      <c r="D101" s="44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2" spans="1:21" s="22" customFormat="1" ht="12.95" customHeight="1">
      <c r="A102" s="43"/>
      <c r="B102" s="43"/>
      <c r="C102" s="44"/>
      <c r="D102" s="44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 spans="1:21" s="22" customFormat="1" ht="12.95" customHeight="1">
      <c r="A103" s="43"/>
      <c r="B103" s="43"/>
      <c r="C103" s="44"/>
      <c r="D103" s="44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</row>
    <row r="104" spans="1:21" s="22" customFormat="1" ht="12.95" customHeight="1">
      <c r="A104" s="43"/>
      <c r="B104" s="43"/>
      <c r="C104" s="44"/>
      <c r="D104" s="44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</row>
    <row r="105" spans="1:21" s="22" customFormat="1" ht="12.95" customHeight="1">
      <c r="A105" s="43"/>
      <c r="B105" s="43"/>
      <c r="C105" s="44"/>
      <c r="D105" s="44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</row>
    <row r="106" spans="1:21" s="22" customFormat="1" ht="12.95" customHeight="1">
      <c r="A106" s="43"/>
      <c r="B106" s="43"/>
      <c r="C106" s="44"/>
      <c r="D106" s="44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</row>
    <row r="107" spans="1:21" s="22" customFormat="1" ht="12.95" customHeight="1">
      <c r="A107" s="43"/>
      <c r="B107" s="43"/>
      <c r="C107" s="44"/>
      <c r="D107" s="44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</row>
    <row r="108" spans="1:21" s="22" customFormat="1" ht="12.95" customHeight="1">
      <c r="A108" s="43"/>
      <c r="B108" s="43"/>
      <c r="C108" s="44"/>
      <c r="D108" s="44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</row>
    <row r="109" spans="1:21" s="22" customFormat="1" ht="12.95" customHeight="1">
      <c r="A109" s="43"/>
      <c r="B109" s="43"/>
      <c r="C109" s="44"/>
      <c r="D109" s="44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</row>
    <row r="110" spans="1:21" s="22" customFormat="1" ht="12.95" customHeight="1">
      <c r="A110" s="43"/>
      <c r="B110" s="43"/>
      <c r="C110" s="44"/>
      <c r="D110" s="44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</row>
    <row r="111" spans="1:21" s="22" customFormat="1" ht="12.95" customHeight="1">
      <c r="A111" s="43"/>
      <c r="B111" s="43"/>
      <c r="C111" s="44"/>
      <c r="D111" s="44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</row>
    <row r="112" spans="1:21" s="22" customFormat="1" ht="12.95" customHeight="1">
      <c r="A112" s="43"/>
      <c r="B112" s="43"/>
      <c r="C112" s="44"/>
      <c r="D112" s="44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</row>
    <row r="113" spans="1:21" s="22" customFormat="1" ht="12.95" customHeight="1">
      <c r="A113" s="43"/>
      <c r="B113" s="43"/>
      <c r="C113" s="44"/>
      <c r="D113" s="44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</row>
    <row r="114" spans="1:21" s="22" customFormat="1" ht="12.95" customHeight="1">
      <c r="A114" s="43"/>
      <c r="B114" s="43"/>
      <c r="C114" s="44"/>
      <c r="D114" s="44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</row>
    <row r="115" spans="1:21" s="22" customFormat="1" ht="12.95" customHeight="1">
      <c r="A115" s="43"/>
      <c r="B115" s="43"/>
      <c r="C115" s="44"/>
      <c r="D115" s="44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</row>
    <row r="116" spans="1:21" s="22" customFormat="1" ht="12.95" customHeight="1">
      <c r="A116" s="43"/>
      <c r="B116" s="43"/>
      <c r="C116" s="44"/>
      <c r="D116" s="44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</row>
    <row r="117" spans="1:21" s="22" customFormat="1" ht="12.95" customHeight="1">
      <c r="A117" s="43"/>
      <c r="B117" s="43"/>
      <c r="C117" s="44"/>
      <c r="D117" s="44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</row>
    <row r="118" spans="1:21" s="22" customFormat="1" ht="12.95" customHeight="1">
      <c r="A118" s="43"/>
      <c r="B118" s="43"/>
      <c r="C118" s="44"/>
      <c r="D118" s="44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</row>
    <row r="119" spans="1:21" s="22" customFormat="1" ht="12.95" customHeight="1">
      <c r="A119" s="43"/>
      <c r="B119" s="43"/>
      <c r="C119" s="44"/>
      <c r="D119" s="44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</row>
    <row r="120" spans="1:21" s="22" customFormat="1" ht="12.95" customHeight="1">
      <c r="A120" s="43"/>
      <c r="B120" s="43"/>
      <c r="C120" s="44"/>
      <c r="D120" s="44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</row>
    <row r="121" spans="1:21" s="22" customFormat="1" ht="12.95" customHeight="1">
      <c r="A121" s="43"/>
      <c r="B121" s="43"/>
      <c r="C121" s="44"/>
      <c r="D121" s="44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</row>
    <row r="122" spans="1:21" s="22" customFormat="1" ht="12.95" customHeight="1">
      <c r="A122" s="43"/>
      <c r="B122" s="43"/>
      <c r="C122" s="44"/>
      <c r="D122" s="44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</row>
    <row r="123" spans="1:21" s="22" customFormat="1" ht="12.95" customHeight="1">
      <c r="A123" s="43"/>
      <c r="B123" s="43"/>
      <c r="C123" s="44"/>
      <c r="D123" s="44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</row>
    <row r="124" spans="1:21" s="22" customFormat="1" ht="12.95" customHeight="1">
      <c r="A124" s="43"/>
      <c r="B124" s="43"/>
      <c r="C124" s="44"/>
      <c r="D124" s="44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</row>
    <row r="125" spans="1:21" s="22" customFormat="1" ht="12.95" customHeight="1">
      <c r="A125" s="43"/>
      <c r="B125" s="43"/>
      <c r="C125" s="44"/>
      <c r="D125" s="44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</row>
    <row r="126" spans="1:21" s="22" customFormat="1" ht="12.95" customHeight="1">
      <c r="A126" s="43"/>
      <c r="B126" s="43"/>
      <c r="C126" s="44"/>
      <c r="D126" s="44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</row>
    <row r="127" spans="1:21" s="22" customFormat="1" ht="12.95" customHeight="1">
      <c r="A127" s="43"/>
      <c r="B127" s="43"/>
      <c r="C127" s="44"/>
      <c r="D127" s="44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</row>
    <row r="128" spans="1:21" s="22" customFormat="1" ht="12.95" customHeight="1">
      <c r="A128" s="43"/>
      <c r="B128" s="43"/>
      <c r="C128" s="44"/>
      <c r="D128" s="44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</row>
    <row r="129" spans="1:21" s="22" customFormat="1" ht="12.95" customHeight="1">
      <c r="A129" s="43"/>
      <c r="B129" s="43"/>
      <c r="C129" s="44"/>
      <c r="D129" s="44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</row>
    <row r="130" spans="1:21" s="22" customFormat="1" ht="12.95" customHeight="1">
      <c r="A130" s="43"/>
      <c r="B130" s="43"/>
      <c r="C130" s="44"/>
      <c r="D130" s="44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</row>
    <row r="131" spans="1:21" s="22" customFormat="1" ht="12.95" customHeight="1">
      <c r="A131" s="43"/>
      <c r="B131" s="43"/>
      <c r="C131" s="44"/>
      <c r="D131" s="44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</row>
    <row r="132" spans="1:21" s="22" customFormat="1" ht="12.95" customHeight="1">
      <c r="A132" s="43"/>
      <c r="B132" s="43"/>
      <c r="C132" s="44"/>
      <c r="D132" s="44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</row>
    <row r="133" spans="1:21" s="22" customFormat="1" ht="12.95" customHeight="1">
      <c r="A133" s="43"/>
      <c r="B133" s="43"/>
      <c r="C133" s="44"/>
      <c r="D133" s="44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</row>
    <row r="134" spans="1:21" s="22" customFormat="1" ht="12.95" customHeight="1">
      <c r="A134" s="43"/>
      <c r="B134" s="43"/>
      <c r="C134" s="44"/>
      <c r="D134" s="44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</row>
    <row r="135" spans="1:21" s="22" customFormat="1" ht="12.95" customHeight="1">
      <c r="A135" s="43"/>
      <c r="B135" s="43"/>
      <c r="C135" s="44"/>
      <c r="D135" s="44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</row>
    <row r="136" spans="1:21" s="22" customFormat="1" ht="12.95" customHeight="1">
      <c r="A136" s="43"/>
      <c r="B136" s="43"/>
      <c r="C136" s="44"/>
      <c r="D136" s="44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</row>
    <row r="137" spans="1:21" s="22" customFormat="1" ht="12.95" customHeight="1">
      <c r="A137" s="43"/>
      <c r="B137" s="43"/>
      <c r="C137" s="44"/>
      <c r="D137" s="44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</row>
    <row r="138" spans="1:21" s="22" customFormat="1" ht="12.95" customHeight="1">
      <c r="A138" s="43"/>
      <c r="B138" s="43"/>
      <c r="C138" s="44"/>
      <c r="D138" s="44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</row>
    <row r="139" spans="1:21" s="22" customFormat="1" ht="12.95" customHeight="1">
      <c r="A139" s="43"/>
      <c r="B139" s="43"/>
      <c r="C139" s="44"/>
      <c r="D139" s="44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</row>
    <row r="140" spans="1:21" s="22" customFormat="1" ht="12.95" customHeight="1">
      <c r="A140" s="43"/>
      <c r="B140" s="43"/>
      <c r="C140" s="44"/>
      <c r="D140" s="44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</row>
    <row r="141" spans="1:21" s="22" customFormat="1" ht="12.95" customHeight="1">
      <c r="A141" s="43"/>
      <c r="B141" s="43"/>
      <c r="C141" s="44"/>
      <c r="D141" s="44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</row>
    <row r="142" spans="1:21" s="22" customFormat="1" ht="12.95" customHeight="1">
      <c r="A142" s="43"/>
      <c r="B142" s="43"/>
      <c r="C142" s="44"/>
      <c r="D142" s="44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</row>
    <row r="143" spans="1:21" s="22" customFormat="1" ht="12.95" customHeight="1">
      <c r="A143" s="43"/>
      <c r="B143" s="43"/>
      <c r="C143" s="44"/>
      <c r="D143" s="44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</row>
    <row r="144" spans="1:21" s="22" customFormat="1" ht="12.95" customHeight="1">
      <c r="A144" s="43"/>
      <c r="B144" s="43"/>
      <c r="C144" s="44"/>
      <c r="D144" s="44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</row>
    <row r="145" spans="1:21" s="22" customFormat="1" ht="12.95" customHeight="1">
      <c r="A145" s="43"/>
      <c r="B145" s="43"/>
      <c r="C145" s="44"/>
      <c r="D145" s="44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</row>
    <row r="146" spans="1:21" s="22" customFormat="1" ht="12.95" customHeight="1">
      <c r="A146" s="43"/>
      <c r="B146" s="43"/>
      <c r="C146" s="44"/>
      <c r="D146" s="44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</row>
    <row r="147" spans="1:21" s="22" customFormat="1" ht="12.9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</row>
    <row r="148" spans="1:21" s="22" customFormat="1" ht="12.9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</row>
    <row r="149" spans="1:21" s="22" customFormat="1" ht="12.9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</row>
    <row r="150" spans="1:21" s="22" customFormat="1" ht="12.9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</row>
    <row r="151" spans="1:21" s="22" customFormat="1" ht="12.9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</row>
    <row r="152" spans="1:21" s="22" customFormat="1" ht="12.9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</row>
    <row r="153" spans="1:21" s="22" customFormat="1" ht="12.9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</row>
    <row r="154" spans="1:21" s="22" customFormat="1" ht="12.9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</row>
    <row r="155" spans="1:21" s="22" customFormat="1" ht="12.9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</row>
    <row r="156" spans="1:21" s="22" customFormat="1" ht="12.9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</row>
    <row r="157" spans="1:21" s="22" customFormat="1" ht="12.9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</row>
    <row r="158" spans="1:21" s="22" customFormat="1" ht="12.9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</row>
    <row r="159" spans="1:21" s="22" customFormat="1" ht="12.9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</row>
    <row r="160" spans="1:21" s="22" customFormat="1" ht="12.9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</row>
    <row r="161" spans="1:21" s="22" customFormat="1" ht="12.9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</row>
    <row r="162" spans="1:21" s="22" customFormat="1" ht="12.9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</row>
    <row r="163" spans="1:21" s="22" customFormat="1" ht="12.9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</row>
    <row r="164" spans="1:21" s="22" customFormat="1" ht="12.9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</row>
    <row r="165" spans="1:21" s="22" customFormat="1" ht="12.9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</row>
    <row r="166" spans="1:21" s="22" customFormat="1" ht="12.9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</row>
    <row r="167" spans="1:21" s="22" customFormat="1" ht="12.9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</row>
    <row r="168" spans="1:21" s="22" customFormat="1" ht="12.9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</row>
    <row r="169" spans="1:21" s="22" customFormat="1" ht="12.9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</row>
    <row r="170" spans="1:21" s="22" customFormat="1" ht="12.9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</row>
    <row r="171" spans="1:21" s="22" customFormat="1" ht="12.9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</row>
    <row r="172" spans="1:21" s="22" customFormat="1" ht="12.9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</row>
    <row r="173" spans="1:21" s="22" customFormat="1" ht="12.9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</row>
    <row r="174" spans="1:21" s="22" customFormat="1" ht="12.9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</row>
    <row r="175" spans="1:21" s="22" customFormat="1" ht="12.9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</row>
    <row r="176" spans="1:21" s="22" customFormat="1" ht="12.9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</row>
    <row r="177" spans="1:21" s="22" customFormat="1" ht="12.9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</row>
    <row r="178" spans="1:21" s="22" customFormat="1" ht="12.9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</row>
    <row r="179" spans="1:21" s="22" customFormat="1" ht="12.9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</row>
    <row r="180" spans="1:21" s="22" customFormat="1" ht="12.9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</row>
    <row r="181" spans="1:21" s="22" customFormat="1" ht="12.9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</row>
    <row r="182" spans="1:21" s="22" customFormat="1" ht="12.9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</row>
    <row r="183" spans="1:21" s="22" customFormat="1" ht="12.9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</row>
    <row r="184" spans="1:21" s="22" customFormat="1" ht="12.9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</row>
    <row r="185" spans="1:21" s="22" customFormat="1" ht="12.9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</row>
    <row r="186" spans="1:21" s="22" customFormat="1" ht="12.9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</row>
    <row r="187" spans="1:21" s="22" customFormat="1" ht="12.9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</row>
    <row r="188" spans="1:21" s="22" customFormat="1" ht="12.9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</row>
    <row r="189" spans="1:2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</row>
    <row r="190" spans="1:2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</row>
    <row r="191" spans="1:2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</row>
    <row r="192" spans="1:2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</row>
  </sheetData>
  <phoneticPr fontId="8" type="noConversion"/>
  <hyperlinks>
    <hyperlink ref="H64676" r:id="rId1" display="http://vsolj.cetus-net.org/bulletin.html" xr:uid="{00000000-0004-0000-0000-000000000000}"/>
    <hyperlink ref="H64669" r:id="rId2" display="http://vsolj.cetus-net.org/bulletin.html" xr:uid="{00000000-0004-0000-0000-000001000000}"/>
    <hyperlink ref="AP2166" r:id="rId3" display="http://cdsbib.u-strasbg.fr/cgi-bin/cdsbib?1990RMxAA..21..381G" xr:uid="{00000000-0004-0000-0000-000002000000}"/>
    <hyperlink ref="AP2169" r:id="rId4" display="http://cdsbib.u-strasbg.fr/cgi-bin/cdsbib?1990RMxAA..21..381G" xr:uid="{00000000-0004-0000-0000-000003000000}"/>
    <hyperlink ref="AP2167" r:id="rId5" display="http://cdsbib.u-strasbg.fr/cgi-bin/cdsbib?1990RMxAA..21..381G" xr:uid="{00000000-0004-0000-0000-000004000000}"/>
    <hyperlink ref="AP2145" r:id="rId6" display="http://cdsbib.u-strasbg.fr/cgi-bin/cdsbib?1990RMxAA..21..381G" xr:uid="{00000000-0004-0000-0000-000005000000}"/>
    <hyperlink ref="I64676" r:id="rId7" display="http://vsolj.cetus-net.org/bulletin.html" xr:uid="{00000000-0004-0000-0000-000006000000}"/>
    <hyperlink ref="AQ2279" r:id="rId8" display="http://cdsbib.u-strasbg.fr/cgi-bin/cdsbib?1990RMxAA..21..381G" xr:uid="{00000000-0004-0000-0000-000007000000}"/>
    <hyperlink ref="AQ548" r:id="rId9" display="http://cdsbib.u-strasbg.fr/cgi-bin/cdsbib?1990RMxAA..21..381G" xr:uid="{00000000-0004-0000-0000-000008000000}"/>
    <hyperlink ref="AQ2280" r:id="rId10" display="http://cdsbib.u-strasbg.fr/cgi-bin/cdsbib?1990RMxAA..21..381G" xr:uid="{00000000-0004-0000-0000-000009000000}"/>
    <hyperlink ref="H64673" r:id="rId11" display="https://www.aavso.org/ejaavso" xr:uid="{00000000-0004-0000-0000-00000A000000}"/>
    <hyperlink ref="H64909" r:id="rId12" display="http://vsolj.cetus-net.org/bulletin.html" xr:uid="{00000000-0004-0000-0000-00000B000000}"/>
    <hyperlink ref="H64902" r:id="rId13" display="https://www.aavso.org/ejaavso" xr:uid="{00000000-0004-0000-0000-00000C000000}"/>
    <hyperlink ref="I64909" r:id="rId14" display="http://vsolj.cetus-net.org/bulletin.html" xr:uid="{00000000-0004-0000-0000-00000D000000}"/>
    <hyperlink ref="AQ58560" r:id="rId15" display="http://cdsbib.u-strasbg.fr/cgi-bin/cdsbib?1990RMxAA..21..381G" xr:uid="{00000000-0004-0000-0000-00000E000000}"/>
    <hyperlink ref="H64906" r:id="rId16" display="https://www.aavso.org/ejaavso" xr:uid="{00000000-0004-0000-0000-00000F000000}"/>
    <hyperlink ref="AP5924" r:id="rId17" display="http://cdsbib.u-strasbg.fr/cgi-bin/cdsbib?1990RMxAA..21..381G" xr:uid="{00000000-0004-0000-0000-000010000000}"/>
    <hyperlink ref="AP5927" r:id="rId18" display="http://cdsbib.u-strasbg.fr/cgi-bin/cdsbib?1990RMxAA..21..381G" xr:uid="{00000000-0004-0000-0000-000011000000}"/>
    <hyperlink ref="AP5925" r:id="rId19" display="http://cdsbib.u-strasbg.fr/cgi-bin/cdsbib?1990RMxAA..21..381G" xr:uid="{00000000-0004-0000-0000-000012000000}"/>
    <hyperlink ref="AP5909" r:id="rId20" display="http://cdsbib.u-strasbg.fr/cgi-bin/cdsbib?1990RMxAA..21..381G" xr:uid="{00000000-0004-0000-0000-000013000000}"/>
    <hyperlink ref="AQ6138" r:id="rId21" display="http://cdsbib.u-strasbg.fr/cgi-bin/cdsbib?1990RMxAA..21..381G" xr:uid="{00000000-0004-0000-0000-000014000000}"/>
    <hyperlink ref="AQ6142" r:id="rId22" display="http://cdsbib.u-strasbg.fr/cgi-bin/cdsbib?1990RMxAA..21..381G" xr:uid="{00000000-0004-0000-0000-000015000000}"/>
    <hyperlink ref="AQ286" r:id="rId23" display="http://cdsbib.u-strasbg.fr/cgi-bin/cdsbib?1990RMxAA..21..381G" xr:uid="{00000000-0004-0000-0000-000016000000}"/>
    <hyperlink ref="I3030" r:id="rId24" display="http://vsolj.cetus-net.org/bulletin.html" xr:uid="{00000000-0004-0000-0000-000017000000}"/>
    <hyperlink ref="H3030" r:id="rId25" display="http://vsolj.cetus-net.org/bulletin.html" xr:uid="{00000000-0004-0000-0000-000018000000}"/>
    <hyperlink ref="AQ947" r:id="rId26" display="http://cdsbib.u-strasbg.fr/cgi-bin/cdsbib?1990RMxAA..21..381G" xr:uid="{00000000-0004-0000-0000-000019000000}"/>
    <hyperlink ref="AQ946" r:id="rId27" display="http://cdsbib.u-strasbg.fr/cgi-bin/cdsbib?1990RMxAA..21..381G" xr:uid="{00000000-0004-0000-0000-00001A000000}"/>
    <hyperlink ref="AP4200" r:id="rId28" display="http://cdsbib.u-strasbg.fr/cgi-bin/cdsbib?1990RMxAA..21..381G" xr:uid="{00000000-0004-0000-0000-00001B000000}"/>
    <hyperlink ref="AP4218" r:id="rId29" display="http://cdsbib.u-strasbg.fr/cgi-bin/cdsbib?1990RMxAA..21..381G" xr:uid="{00000000-0004-0000-0000-00001C000000}"/>
    <hyperlink ref="AP4219" r:id="rId30" display="http://cdsbib.u-strasbg.fr/cgi-bin/cdsbib?1990RMxAA..21..381G" xr:uid="{00000000-0004-0000-0000-00001D000000}"/>
    <hyperlink ref="AP4215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workbookViewId="0">
      <selection activeCell="C1" sqref="C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35</v>
      </c>
      <c r="C1" s="12" t="s">
        <v>42</v>
      </c>
    </row>
    <row r="2" spans="1:4">
      <c r="A2" t="s">
        <v>31</v>
      </c>
    </row>
    <row r="4" spans="1:4">
      <c r="A4" s="8" t="s">
        <v>4</v>
      </c>
      <c r="C4" s="3">
        <v>26707.37</v>
      </c>
      <c r="D4" s="4">
        <v>1.40801</v>
      </c>
    </row>
    <row r="6" spans="1:4">
      <c r="A6" s="8" t="s">
        <v>5</v>
      </c>
    </row>
    <row r="7" spans="1:4">
      <c r="A7" t="s">
        <v>6</v>
      </c>
      <c r="C7">
        <f>+C4</f>
        <v>26707.37</v>
      </c>
    </row>
    <row r="8" spans="1:4">
      <c r="A8" t="s">
        <v>7</v>
      </c>
      <c r="C8">
        <f>+D4</f>
        <v>1.40801</v>
      </c>
    </row>
    <row r="10" spans="1:4" ht="13.5" thickBot="1">
      <c r="C10" s="7" t="s">
        <v>26</v>
      </c>
      <c r="D10" s="7" t="s">
        <v>27</v>
      </c>
    </row>
    <row r="11" spans="1:4">
      <c r="A11" t="s">
        <v>20</v>
      </c>
      <c r="C11">
        <f>INTERCEPT(G21:G93,F21:F93)</f>
        <v>-3.59190495679012E-2</v>
      </c>
      <c r="D11" s="6"/>
    </row>
    <row r="12" spans="1:4">
      <c r="A12" t="s">
        <v>21</v>
      </c>
      <c r="C12">
        <f>SLOPE(G21:G93,F21:F93)</f>
        <v>-9.4349543025017424E-7</v>
      </c>
      <c r="D12" s="6"/>
    </row>
    <row r="13" spans="1:4">
      <c r="A13" t="s">
        <v>25</v>
      </c>
      <c r="C13" s="6" t="s">
        <v>18</v>
      </c>
      <c r="D13" s="6"/>
    </row>
    <row r="14" spans="1:4">
      <c r="A14" t="s">
        <v>30</v>
      </c>
    </row>
    <row r="15" spans="1:4">
      <c r="A15" s="5" t="s">
        <v>22</v>
      </c>
      <c r="C15">
        <v>51250.3727</v>
      </c>
    </row>
    <row r="16" spans="1:4">
      <c r="A16" s="8" t="s">
        <v>8</v>
      </c>
      <c r="C16">
        <f>+C8+C12</f>
        <v>1.4080090565045698</v>
      </c>
    </row>
    <row r="17" spans="1:17" ht="13.5" thickBot="1"/>
    <row r="18" spans="1:17">
      <c r="A18" s="8" t="s">
        <v>9</v>
      </c>
      <c r="C18" s="3">
        <f>+C15</f>
        <v>51250.3727</v>
      </c>
      <c r="D18" s="4">
        <f>+C16</f>
        <v>1.4080090565045698</v>
      </c>
    </row>
    <row r="19" spans="1:17" ht="13.5" thickTop="1"/>
    <row r="20" spans="1:17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16</v>
      </c>
      <c r="I20" s="10" t="s">
        <v>37</v>
      </c>
      <c r="J20" s="10" t="s">
        <v>23</v>
      </c>
      <c r="K20" s="10" t="s">
        <v>24</v>
      </c>
      <c r="L20" s="10" t="s">
        <v>32</v>
      </c>
      <c r="M20" s="10" t="s">
        <v>33</v>
      </c>
      <c r="N20" s="10" t="s">
        <v>34</v>
      </c>
      <c r="O20" s="10" t="s">
        <v>29</v>
      </c>
      <c r="P20" s="9" t="s">
        <v>28</v>
      </c>
      <c r="Q20" s="7" t="s">
        <v>19</v>
      </c>
    </row>
    <row r="21" spans="1:17">
      <c r="A21" t="s">
        <v>41</v>
      </c>
      <c r="C21" s="11">
        <v>26707.331999999999</v>
      </c>
      <c r="D21" s="6"/>
      <c r="E21">
        <f t="shared" ref="E21:E43" si="0">+(C21-C$7)/C$8</f>
        <v>-2.6988444684672454E-2</v>
      </c>
      <c r="F21">
        <f t="shared" ref="F21:F43" si="1">ROUND(2*E21,0)/2</f>
        <v>0</v>
      </c>
      <c r="G21">
        <f t="shared" ref="G21:G43" si="2">+C21-(C$7+F21*C$8)</f>
        <v>-3.8000000000465661E-2</v>
      </c>
      <c r="I21">
        <f>G21</f>
        <v>-3.8000000000465661E-2</v>
      </c>
      <c r="O21">
        <f t="shared" ref="O21:O43" si="3">+C$11+C$12*F21</f>
        <v>-3.59190495679012E-2</v>
      </c>
      <c r="Q21" s="2">
        <f t="shared" ref="Q21:Q43" si="4">+C21-15018.5</f>
        <v>11688.831999999999</v>
      </c>
    </row>
    <row r="22" spans="1:17">
      <c r="A22" t="s">
        <v>41</v>
      </c>
      <c r="C22" s="11">
        <v>26707.352999999999</v>
      </c>
      <c r="D22" s="6"/>
      <c r="E22">
        <f t="shared" si="0"/>
        <v>-1.2073777884976227E-2</v>
      </c>
      <c r="F22">
        <f t="shared" si="1"/>
        <v>0</v>
      </c>
      <c r="G22">
        <f t="shared" si="2"/>
        <v>-1.6999999999825377E-2</v>
      </c>
      <c r="I22">
        <f>G22</f>
        <v>-1.6999999999825377E-2</v>
      </c>
      <c r="O22">
        <f t="shared" si="3"/>
        <v>-3.59190495679012E-2</v>
      </c>
      <c r="Q22" s="2">
        <f t="shared" si="4"/>
        <v>11688.852999999999</v>
      </c>
    </row>
    <row r="23" spans="1:17">
      <c r="A23" t="s">
        <v>16</v>
      </c>
      <c r="C23">
        <v>26707.37</v>
      </c>
      <c r="D23" s="6" t="s">
        <v>18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si="3"/>
        <v>-3.59190495679012E-2</v>
      </c>
      <c r="Q23" s="2">
        <f t="shared" si="4"/>
        <v>11688.869999999999</v>
      </c>
    </row>
    <row r="24" spans="1:17">
      <c r="A24" t="s">
        <v>41</v>
      </c>
      <c r="C24" s="11">
        <v>26987.566999999999</v>
      </c>
      <c r="D24" s="6"/>
      <c r="E24">
        <f t="shared" si="0"/>
        <v>199.00213776890797</v>
      </c>
      <c r="F24">
        <f t="shared" si="1"/>
        <v>199</v>
      </c>
      <c r="G24">
        <f t="shared" si="2"/>
        <v>3.0100000003585592E-3</v>
      </c>
      <c r="I24">
        <f t="shared" ref="I24:I43" si="5">G24</f>
        <v>3.0100000003585592E-3</v>
      </c>
      <c r="O24">
        <f t="shared" si="3"/>
        <v>-3.6106805158520987E-2</v>
      </c>
      <c r="Q24" s="2">
        <f t="shared" si="4"/>
        <v>11969.066999999999</v>
      </c>
    </row>
    <row r="25" spans="1:17">
      <c r="A25" t="s">
        <v>41</v>
      </c>
      <c r="C25" s="11">
        <v>27397.358</v>
      </c>
      <c r="D25" s="6"/>
      <c r="E25">
        <f t="shared" si="0"/>
        <v>490.04481502262144</v>
      </c>
      <c r="F25">
        <f t="shared" si="1"/>
        <v>490</v>
      </c>
      <c r="G25">
        <f t="shared" si="2"/>
        <v>6.309999999939464E-2</v>
      </c>
      <c r="I25">
        <f t="shared" si="5"/>
        <v>6.309999999939464E-2</v>
      </c>
      <c r="O25">
        <f t="shared" si="3"/>
        <v>-3.6381362328723785E-2</v>
      </c>
      <c r="Q25" s="2">
        <f t="shared" si="4"/>
        <v>12378.858</v>
      </c>
    </row>
    <row r="26" spans="1:17">
      <c r="A26" t="s">
        <v>41</v>
      </c>
      <c r="C26" s="11">
        <v>27449.379000000001</v>
      </c>
      <c r="D26" s="6"/>
      <c r="E26">
        <f t="shared" si="0"/>
        <v>526.99128557325719</v>
      </c>
      <c r="F26">
        <f t="shared" si="1"/>
        <v>527</v>
      </c>
      <c r="G26">
        <f t="shared" si="2"/>
        <v>-1.2269999999261927E-2</v>
      </c>
      <c r="I26">
        <f t="shared" si="5"/>
        <v>-1.2269999999261927E-2</v>
      </c>
      <c r="O26">
        <f t="shared" si="3"/>
        <v>-3.6416271659643042E-2</v>
      </c>
      <c r="Q26" s="2">
        <f t="shared" si="4"/>
        <v>12430.879000000001</v>
      </c>
    </row>
    <row r="27" spans="1:17">
      <c r="A27" t="s">
        <v>41</v>
      </c>
      <c r="C27" s="11">
        <v>29168.526000000002</v>
      </c>
      <c r="D27" s="6"/>
      <c r="E27">
        <f t="shared" si="0"/>
        <v>1747.9676990930482</v>
      </c>
      <c r="F27">
        <f t="shared" si="1"/>
        <v>1748</v>
      </c>
      <c r="G27">
        <f t="shared" si="2"/>
        <v>-4.5479999997041887E-2</v>
      </c>
      <c r="I27">
        <f t="shared" si="5"/>
        <v>-4.5479999997041887E-2</v>
      </c>
      <c r="O27">
        <f t="shared" si="3"/>
        <v>-3.7568279579978506E-2</v>
      </c>
      <c r="Q27" s="2">
        <f t="shared" si="4"/>
        <v>14150.026000000002</v>
      </c>
    </row>
    <row r="28" spans="1:17">
      <c r="A28" t="s">
        <v>41</v>
      </c>
      <c r="C28" s="11">
        <v>29175.526999999998</v>
      </c>
      <c r="D28" s="6"/>
      <c r="E28">
        <f t="shared" si="0"/>
        <v>1752.9399649150214</v>
      </c>
      <c r="F28">
        <f t="shared" si="1"/>
        <v>1753</v>
      </c>
      <c r="G28">
        <f t="shared" si="2"/>
        <v>-8.4530000000086147E-2</v>
      </c>
      <c r="I28">
        <f t="shared" si="5"/>
        <v>-8.4530000000086147E-2</v>
      </c>
      <c r="O28">
        <f t="shared" si="3"/>
        <v>-3.7572997057129756E-2</v>
      </c>
      <c r="Q28" s="2">
        <f t="shared" si="4"/>
        <v>14157.026999999998</v>
      </c>
    </row>
    <row r="29" spans="1:17">
      <c r="A29" t="s">
        <v>41</v>
      </c>
      <c r="C29" s="11">
        <v>33157.410000000003</v>
      </c>
      <c r="D29" s="6"/>
      <c r="E29">
        <f t="shared" si="0"/>
        <v>4580.9617829418858</v>
      </c>
      <c r="F29">
        <f t="shared" si="1"/>
        <v>4581</v>
      </c>
      <c r="G29">
        <f t="shared" si="2"/>
        <v>-5.3809999997611158E-2</v>
      </c>
      <c r="I29">
        <f t="shared" si="5"/>
        <v>-5.3809999997611158E-2</v>
      </c>
      <c r="O29">
        <f t="shared" si="3"/>
        <v>-4.0241202133877246E-2</v>
      </c>
      <c r="Q29" s="2">
        <f t="shared" si="4"/>
        <v>18138.910000000003</v>
      </c>
    </row>
    <row r="30" spans="1:17">
      <c r="A30" t="s">
        <v>41</v>
      </c>
      <c r="C30" s="11">
        <v>33181.46</v>
      </c>
      <c r="D30" s="6"/>
      <c r="E30">
        <f t="shared" si="0"/>
        <v>4598.0426275381569</v>
      </c>
      <c r="F30">
        <f t="shared" si="1"/>
        <v>4598</v>
      </c>
      <c r="G30">
        <f t="shared" si="2"/>
        <v>6.0019999997166451E-2</v>
      </c>
      <c r="I30">
        <f t="shared" si="5"/>
        <v>6.0019999997166451E-2</v>
      </c>
      <c r="O30">
        <f t="shared" si="3"/>
        <v>-4.0257241556191502E-2</v>
      </c>
      <c r="Q30" s="2">
        <f t="shared" si="4"/>
        <v>18162.96</v>
      </c>
    </row>
    <row r="31" spans="1:17">
      <c r="A31" t="s">
        <v>41</v>
      </c>
      <c r="C31" s="11">
        <v>33916.336000000003</v>
      </c>
      <c r="D31" s="6"/>
      <c r="E31">
        <f t="shared" si="0"/>
        <v>5119.9678979552727</v>
      </c>
      <c r="F31">
        <f t="shared" si="1"/>
        <v>5120</v>
      </c>
      <c r="G31">
        <f t="shared" si="2"/>
        <v>-4.5199999993201345E-2</v>
      </c>
      <c r="I31">
        <f t="shared" si="5"/>
        <v>-4.5199999993201345E-2</v>
      </c>
      <c r="O31">
        <f t="shared" si="3"/>
        <v>-4.0749746170782093E-2</v>
      </c>
      <c r="Q31" s="2">
        <f t="shared" si="4"/>
        <v>18897.836000000003</v>
      </c>
    </row>
    <row r="32" spans="1:17">
      <c r="A32" t="s">
        <v>41</v>
      </c>
      <c r="C32" s="11">
        <v>35503.190999999999</v>
      </c>
      <c r="D32" s="6"/>
      <c r="E32">
        <f t="shared" si="0"/>
        <v>6246.9875924176677</v>
      </c>
      <c r="F32">
        <f t="shared" si="1"/>
        <v>6247</v>
      </c>
      <c r="G32">
        <f t="shared" si="2"/>
        <v>-1.7469999998866115E-2</v>
      </c>
      <c r="I32">
        <f t="shared" si="5"/>
        <v>-1.7469999998866115E-2</v>
      </c>
      <c r="O32">
        <f t="shared" si="3"/>
        <v>-4.1813065520674042E-2</v>
      </c>
      <c r="Q32" s="2">
        <f t="shared" si="4"/>
        <v>20484.690999999999</v>
      </c>
    </row>
    <row r="33" spans="1:17">
      <c r="A33" t="s">
        <v>41</v>
      </c>
      <c r="C33" s="11">
        <v>35510.188999999998</v>
      </c>
      <c r="D33" s="6"/>
      <c r="E33">
        <f t="shared" si="0"/>
        <v>6251.9577275729571</v>
      </c>
      <c r="F33">
        <f t="shared" si="1"/>
        <v>6252</v>
      </c>
      <c r="G33">
        <f t="shared" si="2"/>
        <v>-5.9520000002521556E-2</v>
      </c>
      <c r="I33">
        <f t="shared" si="5"/>
        <v>-5.9520000002521556E-2</v>
      </c>
      <c r="O33">
        <f t="shared" si="3"/>
        <v>-4.1817782997825292E-2</v>
      </c>
      <c r="Q33" s="2">
        <f t="shared" si="4"/>
        <v>20491.688999999998</v>
      </c>
    </row>
    <row r="34" spans="1:17">
      <c r="A34" t="s">
        <v>41</v>
      </c>
      <c r="C34" s="11">
        <v>35548.188999999998</v>
      </c>
      <c r="D34" s="6"/>
      <c r="E34">
        <f t="shared" si="0"/>
        <v>6278.9461722572987</v>
      </c>
      <c r="F34">
        <f t="shared" si="1"/>
        <v>6279</v>
      </c>
      <c r="G34">
        <f t="shared" si="2"/>
        <v>-7.579000000259839E-2</v>
      </c>
      <c r="I34">
        <f t="shared" si="5"/>
        <v>-7.579000000259839E-2</v>
      </c>
      <c r="O34">
        <f t="shared" si="3"/>
        <v>-4.1843257374442042E-2</v>
      </c>
      <c r="Q34" s="2">
        <f t="shared" si="4"/>
        <v>20529.688999999998</v>
      </c>
    </row>
    <row r="35" spans="1:17">
      <c r="A35" t="s">
        <v>41</v>
      </c>
      <c r="C35" s="11">
        <v>36756.125999999997</v>
      </c>
      <c r="D35" s="6"/>
      <c r="E35">
        <f t="shared" si="0"/>
        <v>7136.8498803275525</v>
      </c>
      <c r="F35">
        <f t="shared" si="1"/>
        <v>7137</v>
      </c>
      <c r="G35">
        <f t="shared" si="2"/>
        <v>-0.21137000000453554</v>
      </c>
      <c r="I35">
        <f t="shared" si="5"/>
        <v>-0.21137000000453554</v>
      </c>
      <c r="O35">
        <f t="shared" si="3"/>
        <v>-4.2652776453596691E-2</v>
      </c>
      <c r="Q35" s="2">
        <f t="shared" si="4"/>
        <v>21737.625999999997</v>
      </c>
    </row>
    <row r="36" spans="1:17">
      <c r="A36" t="s">
        <v>41</v>
      </c>
      <c r="C36" s="11">
        <v>36853.476000000002</v>
      </c>
      <c r="D36" s="6"/>
      <c r="E36">
        <f t="shared" si="0"/>
        <v>7205.9900142754695</v>
      </c>
      <c r="F36">
        <f t="shared" si="1"/>
        <v>7206</v>
      </c>
      <c r="G36">
        <f t="shared" si="2"/>
        <v>-1.405999999406049E-2</v>
      </c>
      <c r="I36">
        <f t="shared" si="5"/>
        <v>-1.405999999406049E-2</v>
      </c>
      <c r="O36">
        <f t="shared" si="3"/>
        <v>-4.2717877638283955E-2</v>
      </c>
      <c r="Q36" s="2">
        <f t="shared" si="4"/>
        <v>21834.976000000002</v>
      </c>
    </row>
    <row r="37" spans="1:17">
      <c r="A37" t="s">
        <v>41</v>
      </c>
      <c r="C37" s="11">
        <v>37705.341</v>
      </c>
      <c r="D37" s="6"/>
      <c r="E37">
        <f t="shared" si="0"/>
        <v>7811.0034729866984</v>
      </c>
      <c r="F37">
        <f t="shared" si="1"/>
        <v>7811</v>
      </c>
      <c r="G37">
        <f t="shared" si="2"/>
        <v>4.8900000037974678E-3</v>
      </c>
      <c r="I37">
        <f t="shared" si="5"/>
        <v>4.8900000037974678E-3</v>
      </c>
      <c r="O37">
        <f t="shared" si="3"/>
        <v>-4.3288692373585312E-2</v>
      </c>
      <c r="Q37" s="2">
        <f t="shared" si="4"/>
        <v>22686.841</v>
      </c>
    </row>
    <row r="38" spans="1:17">
      <c r="A38" t="s">
        <v>41</v>
      </c>
      <c r="C38" s="11">
        <v>37881.008999999998</v>
      </c>
      <c r="D38" s="6"/>
      <c r="E38">
        <f t="shared" si="0"/>
        <v>7935.7667914290378</v>
      </c>
      <c r="F38">
        <f t="shared" si="1"/>
        <v>7936</v>
      </c>
      <c r="G38">
        <f t="shared" si="2"/>
        <v>-0.32835999999952037</v>
      </c>
      <c r="I38">
        <f t="shared" si="5"/>
        <v>-0.32835999999952037</v>
      </c>
      <c r="O38">
        <f t="shared" si="3"/>
        <v>-4.3406629302366585E-2</v>
      </c>
      <c r="Q38" s="2">
        <f t="shared" si="4"/>
        <v>22862.508999999998</v>
      </c>
    </row>
    <row r="39" spans="1:17">
      <c r="A39" t="s">
        <v>41</v>
      </c>
      <c r="C39" s="11">
        <v>47809.199699999997</v>
      </c>
      <c r="D39" s="6"/>
      <c r="E39">
        <f t="shared" si="0"/>
        <v>14986.988515706564</v>
      </c>
      <c r="F39">
        <f t="shared" si="1"/>
        <v>14987</v>
      </c>
      <c r="G39">
        <f t="shared" si="2"/>
        <v>-1.6170000002603047E-2</v>
      </c>
      <c r="I39">
        <f t="shared" si="5"/>
        <v>-1.6170000002603047E-2</v>
      </c>
      <c r="O39">
        <f t="shared" si="3"/>
        <v>-5.0059215581060565E-2</v>
      </c>
      <c r="Q39" s="2">
        <f t="shared" si="4"/>
        <v>32790.699699999997</v>
      </c>
    </row>
    <row r="40" spans="1:17">
      <c r="A40" t="s">
        <v>40</v>
      </c>
      <c r="C40">
        <v>50425.278599999998</v>
      </c>
      <c r="D40" s="6">
        <v>2.3999999999999998E-3</v>
      </c>
      <c r="E40">
        <f t="shared" si="0"/>
        <v>16844.985902088763</v>
      </c>
      <c r="F40">
        <f t="shared" si="1"/>
        <v>16845</v>
      </c>
      <c r="G40">
        <f t="shared" si="2"/>
        <v>-1.9850000004225876E-2</v>
      </c>
      <c r="I40">
        <f t="shared" si="5"/>
        <v>-1.9850000004225876E-2</v>
      </c>
      <c r="O40">
        <f t="shared" si="3"/>
        <v>-5.1812230090465386E-2</v>
      </c>
      <c r="Q40" s="2">
        <f t="shared" si="4"/>
        <v>35406.778599999998</v>
      </c>
    </row>
    <row r="41" spans="1:17">
      <c r="A41" t="s">
        <v>38</v>
      </c>
      <c r="C41">
        <v>51129.283600000002</v>
      </c>
      <c r="D41" s="6">
        <v>2.5000000000000001E-3</v>
      </c>
      <c r="E41">
        <f t="shared" si="0"/>
        <v>17344.985902088767</v>
      </c>
      <c r="F41">
        <f t="shared" si="1"/>
        <v>17345</v>
      </c>
      <c r="G41">
        <f t="shared" si="2"/>
        <v>-1.9849999996949919E-2</v>
      </c>
      <c r="I41">
        <f t="shared" si="5"/>
        <v>-1.9849999996949919E-2</v>
      </c>
      <c r="O41">
        <f t="shared" si="3"/>
        <v>-5.2283977805590472E-2</v>
      </c>
      <c r="Q41" s="2">
        <f t="shared" si="4"/>
        <v>36110.783600000002</v>
      </c>
    </row>
    <row r="42" spans="1:17">
      <c r="A42" t="s">
        <v>36</v>
      </c>
      <c r="C42">
        <v>51195.457799999996</v>
      </c>
      <c r="D42" s="6">
        <v>2E-3</v>
      </c>
      <c r="E42">
        <f t="shared" si="0"/>
        <v>17391.984289884302</v>
      </c>
      <c r="F42">
        <f t="shared" si="1"/>
        <v>17392</v>
      </c>
      <c r="G42">
        <f t="shared" si="2"/>
        <v>-2.2120000001450535E-2</v>
      </c>
      <c r="I42">
        <f t="shared" si="5"/>
        <v>-2.2120000001450535E-2</v>
      </c>
      <c r="O42">
        <f t="shared" si="3"/>
        <v>-5.2328322090812229E-2</v>
      </c>
      <c r="Q42" s="2">
        <f t="shared" si="4"/>
        <v>36176.957799999996</v>
      </c>
    </row>
    <row r="43" spans="1:17">
      <c r="A43" t="s">
        <v>39</v>
      </c>
      <c r="C43">
        <v>51250.3727</v>
      </c>
      <c r="D43" s="6">
        <v>2.9999999999999997E-4</v>
      </c>
      <c r="E43">
        <f t="shared" si="0"/>
        <v>17430.986072542099</v>
      </c>
      <c r="F43">
        <f t="shared" si="1"/>
        <v>17431</v>
      </c>
      <c r="G43">
        <f t="shared" si="2"/>
        <v>-1.9609999995736871E-2</v>
      </c>
      <c r="I43">
        <f t="shared" si="5"/>
        <v>-1.9609999995736871E-2</v>
      </c>
      <c r="O43">
        <f t="shared" si="3"/>
        <v>-5.2365118412591991E-2</v>
      </c>
      <c r="Q43" s="2">
        <f t="shared" si="4"/>
        <v>36231.8727</v>
      </c>
    </row>
    <row r="44" spans="1:17">
      <c r="D44" s="6"/>
    </row>
    <row r="45" spans="1:17">
      <c r="D45" s="6"/>
    </row>
    <row r="46" spans="1:17">
      <c r="D46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2024-01-13T06:17:00Z</dcterms:modified>
</cp:coreProperties>
</file>