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9DBBCFE-E5D5-414C-A020-EA56BDA79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" sheetId="2" r:id="rId2"/>
  </sheets>
  <calcPr calcId="181029"/>
</workbook>
</file>

<file path=xl/calcChain.xml><?xml version="1.0" encoding="utf-8"?>
<calcChain xmlns="http://schemas.openxmlformats.org/spreadsheetml/2006/main">
  <c r="E41" i="3" l="1"/>
  <c r="F41" i="3" s="1"/>
  <c r="G41" i="3" s="1"/>
  <c r="L41" i="3" s="1"/>
  <c r="Q41" i="3"/>
  <c r="E40" i="3"/>
  <c r="F40" i="3"/>
  <c r="G40" i="3"/>
  <c r="N40" i="3"/>
  <c r="F25" i="3"/>
  <c r="G25" i="3"/>
  <c r="I25" i="3"/>
  <c r="E29" i="3"/>
  <c r="F29" i="3"/>
  <c r="G29" i="3"/>
  <c r="J29" i="3"/>
  <c r="E30" i="3"/>
  <c r="F30" i="3"/>
  <c r="G30" i="3"/>
  <c r="N30" i="3"/>
  <c r="E31" i="3"/>
  <c r="F31" i="3"/>
  <c r="G31" i="3"/>
  <c r="J31" i="3"/>
  <c r="E32" i="3"/>
  <c r="F32" i="3"/>
  <c r="G32" i="3"/>
  <c r="N32" i="3"/>
  <c r="E33" i="3"/>
  <c r="F33" i="3"/>
  <c r="G33" i="3"/>
  <c r="J33" i="3"/>
  <c r="E34" i="3"/>
  <c r="F34" i="3"/>
  <c r="G34" i="3"/>
  <c r="J34" i="3"/>
  <c r="E35" i="3"/>
  <c r="F35" i="3"/>
  <c r="G35" i="3"/>
  <c r="K35" i="3"/>
  <c r="E36" i="3"/>
  <c r="F36" i="3"/>
  <c r="G36" i="3"/>
  <c r="J36" i="3"/>
  <c r="E37" i="3"/>
  <c r="F37" i="3"/>
  <c r="G37" i="3"/>
  <c r="N37" i="3"/>
  <c r="E38" i="3"/>
  <c r="F38" i="3"/>
  <c r="G38" i="3"/>
  <c r="N38" i="3"/>
  <c r="E39" i="3"/>
  <c r="F39" i="3"/>
  <c r="G39" i="3"/>
  <c r="N39" i="3"/>
  <c r="Q40" i="3"/>
  <c r="F11" i="3"/>
  <c r="Q39" i="3"/>
  <c r="E21" i="3"/>
  <c r="F21" i="3"/>
  <c r="G21" i="3"/>
  <c r="I21" i="3"/>
  <c r="E22" i="3"/>
  <c r="F22" i="3"/>
  <c r="G22" i="3"/>
  <c r="H22" i="3"/>
  <c r="E23" i="3"/>
  <c r="F23" i="3"/>
  <c r="G23" i="3"/>
  <c r="I23" i="3"/>
  <c r="E24" i="3"/>
  <c r="F24" i="3"/>
  <c r="G24" i="3"/>
  <c r="I24" i="3"/>
  <c r="E25" i="3"/>
  <c r="E26" i="3"/>
  <c r="F26" i="3"/>
  <c r="G26" i="3"/>
  <c r="I26" i="3"/>
  <c r="E27" i="3"/>
  <c r="F27" i="3"/>
  <c r="G27" i="3"/>
  <c r="J27" i="3"/>
  <c r="E28" i="3"/>
  <c r="F28" i="3"/>
  <c r="G28" i="3"/>
  <c r="J28" i="3"/>
  <c r="G11" i="3"/>
  <c r="Q38" i="3"/>
  <c r="E14" i="3"/>
  <c r="C17" i="3"/>
  <c r="Q37" i="3"/>
  <c r="Q32" i="3"/>
  <c r="Q30" i="3"/>
  <c r="Q36" i="3"/>
  <c r="Q31" i="3"/>
  <c r="Q34" i="3"/>
  <c r="Q33" i="3"/>
  <c r="Q35" i="3"/>
  <c r="Q29" i="3"/>
  <c r="Q21" i="3"/>
  <c r="Q22" i="3"/>
  <c r="Q23" i="3"/>
  <c r="Q24" i="3"/>
  <c r="Q25" i="3"/>
  <c r="Q26" i="3"/>
  <c r="Q27" i="3"/>
  <c r="Q28" i="3"/>
  <c r="C19" i="2"/>
  <c r="E28" i="2"/>
  <c r="F28" i="2"/>
  <c r="G28" i="2"/>
  <c r="J28" i="2"/>
  <c r="Q28" i="2"/>
  <c r="E27" i="2"/>
  <c r="F27" i="2"/>
  <c r="G27" i="2"/>
  <c r="J27" i="2"/>
  <c r="E21" i="2"/>
  <c r="F21" i="2"/>
  <c r="G21" i="2"/>
  <c r="E22" i="2"/>
  <c r="F22" i="2"/>
  <c r="G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C18" i="2"/>
  <c r="Q21" i="2"/>
  <c r="Q22" i="2"/>
  <c r="Q23" i="2"/>
  <c r="Q24" i="2"/>
  <c r="Q25" i="2"/>
  <c r="I26" i="2"/>
  <c r="Q26" i="2"/>
  <c r="Q27" i="2"/>
  <c r="C12" i="2"/>
  <c r="C16" i="2"/>
  <c r="D18" i="2"/>
  <c r="H22" i="2"/>
  <c r="C11" i="2"/>
  <c r="I21" i="2"/>
  <c r="O24" i="2"/>
  <c r="O22" i="2"/>
  <c r="O28" i="2"/>
  <c r="O26" i="2"/>
  <c r="O21" i="2"/>
  <c r="O27" i="2"/>
  <c r="O25" i="2"/>
  <c r="O23" i="2"/>
  <c r="C12" i="3"/>
  <c r="C16" i="3" l="1"/>
  <c r="D18" i="3" s="1"/>
  <c r="E15" i="3"/>
  <c r="C11" i="3"/>
  <c r="O41" i="3" l="1"/>
  <c r="O28" i="3"/>
  <c r="O29" i="3"/>
  <c r="O38" i="3"/>
  <c r="O25" i="3"/>
  <c r="C15" i="3"/>
  <c r="O37" i="3"/>
  <c r="O40" i="3"/>
  <c r="O23" i="3"/>
  <c r="O32" i="3"/>
  <c r="O31" i="3"/>
  <c r="O39" i="3"/>
  <c r="O21" i="3"/>
  <c r="O24" i="3"/>
  <c r="O35" i="3"/>
  <c r="O27" i="3"/>
  <c r="O36" i="3"/>
  <c r="O33" i="3"/>
  <c r="O22" i="3"/>
  <c r="O30" i="3"/>
  <c r="O34" i="3"/>
  <c r="O26" i="3"/>
  <c r="C18" i="3" l="1"/>
  <c r="E16" i="3"/>
  <c r="E17" i="3" s="1"/>
</calcChain>
</file>

<file path=xl/sharedStrings.xml><?xml version="1.0" encoding="utf-8"?>
<sst xmlns="http://schemas.openxmlformats.org/spreadsheetml/2006/main" count="155" uniqueCount="67">
  <si>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</si>
  <si>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</si>
  <si>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</si>
  <si>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</si>
  <si>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</si>
  <si>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</si>
  <si>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</si>
  <si>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</si>
  <si>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</si>
  <si>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</si>
  <si>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</si>
  <si>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</si>
  <si>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</si>
  <si>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</si>
  <si>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</si>
  <si>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</si>
  <si>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</si>
  <si>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</si>
  <si>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</si>
  <si>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</si>
  <si>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</si>
  <si>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</si>
  <si>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</si>
  <si>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</si>
  <si>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</si>
  <si>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</si>
  <si>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</si>
  <si>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</si>
  <si>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</si>
  <si>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</si>
  <si>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</t>
  </si>
  <si>
    <t>BBSAG</t>
  </si>
  <si>
    <t>IZ Aur</t>
  </si>
  <si>
    <t>Diethelm R</t>
  </si>
  <si>
    <t>BBSAG Bull.117</t>
  </si>
  <si>
    <t>Blaettler E</t>
  </si>
  <si>
    <t>II</t>
  </si>
  <si>
    <t>IBVS 4586</t>
  </si>
  <si>
    <t>I</t>
  </si>
  <si>
    <t>IBVS 5583</t>
  </si>
  <si>
    <t>IBVS 5643</t>
  </si>
  <si>
    <t>EA</t>
  </si>
  <si>
    <t>IZ Aur / GSC 3373-0518</t>
  </si>
  <si>
    <t>IBVS 5653</t>
  </si>
  <si>
    <t>IBVS</t>
  </si>
  <si>
    <t># of data points: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</si>
  <si>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</si>
  <si>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</si>
  <si>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</si>
  <si>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</si>
  <si>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</si>
  <si>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</si>
  <si>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</si>
  <si>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</si>
  <si>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IBVS 5802</t>
  </si>
  <si>
    <t>Start of linear fit &gt;&gt;&gt;&gt;&gt;&gt;&gt;&gt;&gt;&gt;&gt;&gt;&gt;&gt;&gt;&gt;&gt;&gt;&gt;&gt;&gt;</t>
  </si>
  <si>
    <t>IBVS 5820</t>
  </si>
  <si>
    <t>IBVS 5871</t>
  </si>
  <si>
    <t>OEJV 0107</t>
  </si>
  <si>
    <t>OEJV 0137</t>
  </si>
  <si>
    <t>Add cycle</t>
  </si>
  <si>
    <t>Old Cycle</t>
  </si>
  <si>
    <t>IBVS 5992</t>
  </si>
  <si>
    <t>IBVS 6029</t>
  </si>
  <si>
    <t>IBVS 6063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</si>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</sst>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0" fillId="0" borderId="0" xfId="0" applyAlignment="1">
      <alignment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Aur - O-C Diagr.</a:t>
            </a:r>
          </a:p>
        </c:rich>
      </c:tx>
      <c:layout>
        <c:manualLayout>
          <c:xMode val="edge"/>
          <c:yMode val="edge"/>
          <c:x val="0.371795448645842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696476320106"/>
          <c:y val="0.14906854902912253"/>
          <c:w val="0.7783896705973675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4586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Active!$H$21:$H$980</c:f>
              <c:numCache>
                <c:formatCode>General</c:formatCode>
                <c:ptCount val="960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8E-454B-B3D1-D10D07FB79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Active!$D$21:$D$980</c:f>
                <c:numCache>
                  <c:formatCode>General</c:formatCode>
                  <c:ptCount val="9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Active!$D$21:$D$980</c:f>
                <c:numCache>
                  <c:formatCode>General</c:formatCode>
                  <c:ptCount val="9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Active!$I$21:$I$980</c:f>
              <c:numCache>
                <c:formatCode>General</c:formatCode>
                <c:ptCount val="960"/>
                <c:pt idx="0">
                  <c:v>-3.5809815963148139E-3</c:v>
                </c:pt>
                <c:pt idx="2">
                  <c:v>2.9999999969732016E-4</c:v>
                </c:pt>
                <c:pt idx="3">
                  <c:v>3.5067478893324733E-4</c:v>
                </c:pt>
                <c:pt idx="4">
                  <c:v>-1.4723936328664422E-4</c:v>
                </c:pt>
                <c:pt idx="5">
                  <c:v>1.5527606374234892E-3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8E-454B-B3D1-D10D07FB79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Active!$J$21:$J$980</c:f>
              <c:numCache>
                <c:formatCode>General</c:formatCode>
                <c:ptCount val="960"/>
                <c:pt idx="6">
                  <c:v>-1.1088400933658704E-3</c:v>
                </c:pt>
                <c:pt idx="7">
                  <c:v>2.1287496929289773E-4</c:v>
                </c:pt>
                <c:pt idx="8">
                  <c:v>1.3569222137448378E-3</c:v>
                </c:pt>
                <c:pt idx="10">
                  <c:v>-1.2465157415135764E-3</c:v>
                </c:pt>
                <c:pt idx="12">
                  <c:v>-3.5326510987943038E-3</c:v>
                </c:pt>
                <c:pt idx="13">
                  <c:v>-1.9876205042237416E-3</c:v>
                </c:pt>
                <c:pt idx="15">
                  <c:v>-1.90568040125072E-4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8E-454B-B3D1-D10D07FB79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Active!$K$21:$K$980</c:f>
              <c:numCache>
                <c:formatCode>General</c:formatCode>
                <c:ptCount val="960"/>
                <c:pt idx="14">
                  <c:v>-1.5693383393227123E-3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8E-454B-B3D1-D10D07FB79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Active!$L$21:$L$980</c:f>
              <c:numCache>
                <c:formatCode>General</c:formatCode>
                <c:ptCount val="960"/>
                <c:pt idx="20">
                  <c:v>9.4106409524101764E-3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8E-454B-B3D1-D10D07FB79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8E-454B-B3D1-D10D07FB79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  <c:pt idx="8">
                    <c:v>1.5E-3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1E-4</c:v>
                  </c:pt>
                  <c:pt idx="17">
                    <c:v>5.0000000000000001E-4</c:v>
                  </c:pt>
                  <c:pt idx="18">
                    <c:v>4.0000000000000002E-4</c:v>
                  </c:pt>
                  <c:pt idx="19">
                    <c:v>8.0000000000000004E-4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Active!$N$21:$N$980</c:f>
              <c:numCache>
                <c:formatCode>General</c:formatCode>
                <c:ptCount val="960"/>
                <c:pt idx="9">
                  <c:v>1.8459002603776753E-4</c:v>
                </c:pt>
                <c:pt idx="11">
                  <c:v>-1.0619145978125744E-3</c:v>
                </c:pt>
                <c:pt idx="16">
                  <c:v>-3.0129631923045963E-3</c:v>
                </c:pt>
                <c:pt idx="17">
                  <c:v>-3.2740067545091733E-3</c:v>
                </c:pt>
                <c:pt idx="18">
                  <c:v>-3.8635788077954203E-3</c:v>
                </c:pt>
                <c:pt idx="19">
                  <c:v>3.9617434231331572E-4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8E-454B-B3D1-D10D07FB79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  <c:pt idx="8">
                  <c:v>3323.5</c:v>
                </c:pt>
                <c:pt idx="9">
                  <c:v>3613</c:v>
                </c:pt>
                <c:pt idx="10">
                  <c:v>4089</c:v>
                </c:pt>
                <c:pt idx="11">
                  <c:v>4116</c:v>
                </c:pt>
                <c:pt idx="12">
                  <c:v>4216</c:v>
                </c:pt>
                <c:pt idx="13">
                  <c:v>4239</c:v>
                </c:pt>
                <c:pt idx="14">
                  <c:v>4255</c:v>
                </c:pt>
                <c:pt idx="15">
                  <c:v>5128</c:v>
                </c:pt>
                <c:pt idx="16">
                  <c:v>5942</c:v>
                </c:pt>
                <c:pt idx="17">
                  <c:v>6138</c:v>
                </c:pt>
                <c:pt idx="18">
                  <c:v>6623</c:v>
                </c:pt>
                <c:pt idx="19">
                  <c:v>7091</c:v>
                </c:pt>
                <c:pt idx="20">
                  <c:v>10938</c:v>
                </c:pt>
              </c:numCache>
            </c:numRef>
          </c:xVal>
          <c:yVal>
            <c:numRef>
              <c:f>Active!$O$21:$O$980</c:f>
              <c:numCache>
                <c:formatCode>General</c:formatCode>
                <c:ptCount val="960"/>
                <c:pt idx="0">
                  <c:v>-1.4159276951416523E-3</c:v>
                </c:pt>
                <c:pt idx="1">
                  <c:v>-1.4152920841686832E-3</c:v>
                </c:pt>
                <c:pt idx="2">
                  <c:v>-1.4152920841686832E-3</c:v>
                </c:pt>
                <c:pt idx="3">
                  <c:v>-1.4109699295524929E-3</c:v>
                </c:pt>
                <c:pt idx="4">
                  <c:v>-1.4070291415200842E-3</c:v>
                </c:pt>
                <c:pt idx="5">
                  <c:v>-1.4070291415200842E-3</c:v>
                </c:pt>
                <c:pt idx="6">
                  <c:v>-9.444314753931345E-4</c:v>
                </c:pt>
                <c:pt idx="7">
                  <c:v>-7.2056929071339889E-4</c:v>
                </c:pt>
                <c:pt idx="8">
                  <c:v>-5.7031085670349111E-4</c:v>
                </c:pt>
                <c:pt idx="9">
                  <c:v>-4.9670710603366317E-4</c:v>
                </c:pt>
                <c:pt idx="10">
                  <c:v>-3.7568677678033631E-4</c:v>
                </c:pt>
                <c:pt idx="11">
                  <c:v>-3.6882217827226955E-4</c:v>
                </c:pt>
                <c:pt idx="12">
                  <c:v>-3.4339773935350339E-4</c:v>
                </c:pt>
                <c:pt idx="13">
                  <c:v>-3.3755011840218719E-4</c:v>
                </c:pt>
                <c:pt idx="14">
                  <c:v>-3.3348220817518474E-4</c:v>
                </c:pt>
                <c:pt idx="15">
                  <c:v>-1.1152685641435634E-4</c:v>
                </c:pt>
                <c:pt idx="16">
                  <c:v>9.542807638439994E-5</c:v>
                </c:pt>
                <c:pt idx="17">
                  <c:v>1.4525997666518147E-4</c:v>
                </c:pt>
                <c:pt idx="18">
                  <c:v>2.6856850542119714E-4</c:v>
                </c:pt>
                <c:pt idx="19">
                  <c:v>3.8755487956102256E-4</c:v>
                </c:pt>
                <c:pt idx="20">
                  <c:v>1.3656330447659555E-3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8E-454B-B3D1-D10D07FB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383400"/>
        <c:axId val="1"/>
      </c:scatterChart>
      <c:valAx>
        <c:axId val="47138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0499072231363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13553113553112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38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597261880726444E-2"/>
          <c:y val="0.91925596256989606"/>
          <c:w val="0.9230786536298347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Aur - O-C Diagr.</a:t>
            </a:r>
          </a:p>
        </c:rich>
      </c:tx>
      <c:layout>
        <c:manualLayout>
          <c:xMode val="edge"/>
          <c:yMode val="edge"/>
          <c:x val="0.3553723346565150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 4586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D-4F3C-99D9-B66247B3E02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A!$D$21:$D$993</c:f>
                <c:numCache>
                  <c:formatCode>General</c:formatCode>
                  <c:ptCount val="9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A!$D$21:$D$993</c:f>
                <c:numCache>
                  <c:formatCode>General</c:formatCode>
                  <c:ptCount val="9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A!$I$21:$I$993</c:f>
              <c:numCache>
                <c:formatCode>General</c:formatCode>
                <c:ptCount val="973"/>
                <c:pt idx="0">
                  <c:v>-3.2475000043632463E-3</c:v>
                </c:pt>
                <c:pt idx="2">
                  <c:v>2.9999999969732016E-4</c:v>
                </c:pt>
                <c:pt idx="3">
                  <c:v>-1.9170000014128163E-3</c:v>
                </c:pt>
                <c:pt idx="4">
                  <c:v>-4.4825000004493631E-3</c:v>
                </c:pt>
                <c:pt idx="5">
                  <c:v>-2.7824999997392297E-3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D-4F3C-99D9-B66247B3E02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A!$J$21:$J$993</c:f>
              <c:numCache>
                <c:formatCode>General</c:formatCode>
                <c:ptCount val="973"/>
                <c:pt idx="6">
                  <c:v>-0.24815200000011828</c:v>
                </c:pt>
                <c:pt idx="7">
                  <c:v>-0.36428249999880791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D-4F3C-99D9-B66247B3E02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D-4F3C-99D9-B66247B3E02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7D-4F3C-99D9-B66247B3E02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7D-4F3C-99D9-B66247B3E02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A!$D$21:$D$93</c:f>
                <c:numCache>
                  <c:formatCode>General</c:formatCode>
                  <c:ptCount val="73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3.0000000000000001E-3</c:v>
                  </c:pt>
                  <c:pt idx="6">
                    <c:v>4.1000000000000003E-3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7D-4F3C-99D9-B66247B3E02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32.5</c:v>
                </c:pt>
                <c:pt idx="5">
                  <c:v>32.5</c:v>
                </c:pt>
                <c:pt idx="6">
                  <c:v>1852</c:v>
                </c:pt>
                <c:pt idx="7">
                  <c:v>2732.5</c:v>
                </c:pt>
              </c:numCache>
            </c:numRef>
          </c:xVal>
          <c:yVal>
            <c:numRef>
              <c:f>A!$O$21:$O$993</c:f>
              <c:numCache>
                <c:formatCode>General</c:formatCode>
                <c:ptCount val="973"/>
                <c:pt idx="0">
                  <c:v>3.0887755838839655E-5</c:v>
                </c:pt>
                <c:pt idx="1">
                  <c:v>-3.025938315073945E-4</c:v>
                </c:pt>
                <c:pt idx="2">
                  <c:v>-3.025938315073945E-4</c:v>
                </c:pt>
                <c:pt idx="3">
                  <c:v>-2.5702686254617866E-3</c:v>
                </c:pt>
                <c:pt idx="4">
                  <c:v>-4.6378544670084383E-3</c:v>
                </c:pt>
                <c:pt idx="5">
                  <c:v>-4.6378544670084383E-3</c:v>
                </c:pt>
                <c:pt idx="6">
                  <c:v>-0.24734575373759765</c:v>
                </c:pt>
                <c:pt idx="7">
                  <c:v>-0.36479796880094129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7D-4F3C-99D9-B66247B3E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848400"/>
        <c:axId val="1"/>
      </c:scatterChart>
      <c:valAx>
        <c:axId val="47884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848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462809917355372E-2"/>
          <c:y val="0.91874999999999996"/>
          <c:w val="0.9772738118478991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18</xdr:col>
      <xdr:colOff>266700</xdr:colOff>
      <xdr:row>18</xdr:row>
      <xdr:rowOff>28574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3DEC363-B8D5-C4AA-60E6-05DFB4C27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F0E9D10-6A01-391D-3968-DF5101AE0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8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5.140625" customWidth="1"/>
    <col min="3" max="3" width="13.71093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  <c r="B1" s="19"/>
      <c r="C1" s="20"/>
    </row>
    <row r="2" spans="1:7" s="18" customFormat="1" ht="12.95" customHeight="1">
      <c r="A2" s="18" t="s">
        <v>26</v>
      </c>
      <c r="B2" s="26" t="s">
        <v>41</v>
      </c>
    </row>
    <row r="3" spans="1:7" s="18" customFormat="1" ht="12.95" customHeight="1"/>
    <row r="4" spans="1:7" s="18" customFormat="1" ht="12.95" customHeight="1">
      <c r="A4" s="27" t="s">
        <v>0</v>
      </c>
      <c r="C4" s="28" t="s">
        <v>13</v>
      </c>
      <c r="D4" s="29" t="s">
        <v>13</v>
      </c>
    </row>
    <row r="5" spans="1:7" s="18" customFormat="1" ht="12.95" customHeight="1"/>
    <row r="6" spans="1:7" s="18" customFormat="1" ht="12.95" customHeight="1">
      <c r="A6" s="27" t="s">
        <v>1</v>
      </c>
    </row>
    <row r="7" spans="1:7" s="18" customFormat="1" ht="12.95" customHeight="1">
      <c r="A7" s="18" t="s">
        <v>2</v>
      </c>
      <c r="C7" s="30">
        <v>50846.273500000003</v>
      </c>
    </row>
    <row r="8" spans="1:7" s="18" customFormat="1" ht="12.95" customHeight="1">
      <c r="A8" s="18" t="s">
        <v>3</v>
      </c>
      <c r="C8" s="30">
        <v>0.77116760736506151</v>
      </c>
    </row>
    <row r="9" spans="1:7" s="18" customFormat="1" ht="12.95" customHeight="1">
      <c r="A9" s="31" t="s">
        <v>47</v>
      </c>
      <c r="C9" s="32">
        <v>-9.5</v>
      </c>
      <c r="D9" s="18" t="s">
        <v>48</v>
      </c>
    </row>
    <row r="10" spans="1:7" s="18" customFormat="1" ht="12.95" customHeight="1" thickBot="1">
      <c r="C10" s="33" t="s">
        <v>21</v>
      </c>
      <c r="D10" s="33" t="s">
        <v>22</v>
      </c>
    </row>
    <row r="11" spans="1:7" s="18" customFormat="1" ht="12.95" customHeight="1">
      <c r="A11" s="18" t="s">
        <v>15</v>
      </c>
      <c r="C11" s="34">
        <f ca="1">INTERCEPT(INDIRECT($G$11):G982,INDIRECT($F$11):F982)</f>
        <v>-1.4152920841686832E-3</v>
      </c>
      <c r="D11" s="35"/>
      <c r="F11" s="36" t="str">
        <f>"F"&amp;E19</f>
        <v>F21</v>
      </c>
      <c r="G11" s="34" t="str">
        <f>"G"&amp;E19</f>
        <v>G21</v>
      </c>
    </row>
    <row r="12" spans="1:7" s="18" customFormat="1" ht="12.95" customHeight="1">
      <c r="A12" s="18" t="s">
        <v>16</v>
      </c>
      <c r="C12" s="34">
        <f ca="1">SLOPE(INDIRECT($G$11):G982,INDIRECT($F$11):F982)</f>
        <v>2.5424438918766123E-7</v>
      </c>
      <c r="D12" s="35"/>
    </row>
    <row r="13" spans="1:7" s="18" customFormat="1" ht="12.95" customHeight="1">
      <c r="A13" s="18" t="s">
        <v>20</v>
      </c>
      <c r="C13" s="35" t="s">
        <v>13</v>
      </c>
      <c r="D13" s="37" t="s">
        <v>60</v>
      </c>
      <c r="E13" s="32">
        <v>1</v>
      </c>
    </row>
    <row r="14" spans="1:7" s="18" customFormat="1" ht="12.95" customHeight="1">
      <c r="D14" s="37" t="s">
        <v>49</v>
      </c>
      <c r="E14" s="38">
        <f ca="1">NOW()+15018.5+$C$9/24</f>
        <v>60322.80884907407</v>
      </c>
    </row>
    <row r="15" spans="1:7" s="18" customFormat="1" ht="12.95" customHeight="1">
      <c r="A15" s="39" t="s">
        <v>17</v>
      </c>
      <c r="C15" s="40">
        <f ca="1">(C7+C11)+(C8+C12)*INT(MAX(F21:F3523))</f>
        <v>59281.306154992089</v>
      </c>
      <c r="D15" s="37" t="s">
        <v>61</v>
      </c>
      <c r="E15" s="38">
        <f ca="1">ROUND(2*(E14-$C$7)/$C$8,0)/2+E13</f>
        <v>12289.5</v>
      </c>
    </row>
    <row r="16" spans="1:7" s="18" customFormat="1" ht="12.95" customHeight="1">
      <c r="A16" s="27" t="s">
        <v>4</v>
      </c>
      <c r="C16" s="41">
        <f ca="1">+C8+C12</f>
        <v>0.77116786160945072</v>
      </c>
      <c r="D16" s="37" t="s">
        <v>50</v>
      </c>
      <c r="E16" s="34">
        <f ca="1">ROUND(2*(E14-$C$15)/$C$16,0)/2+E13</f>
        <v>1351.5</v>
      </c>
    </row>
    <row r="17" spans="1:32" s="18" customFormat="1" ht="12.95" customHeight="1" thickBot="1">
      <c r="A17" s="37" t="s">
        <v>45</v>
      </c>
      <c r="C17" s="18">
        <f>COUNT(C21:C2181)</f>
        <v>21</v>
      </c>
      <c r="D17" s="37" t="s">
        <v>51</v>
      </c>
      <c r="E17" s="42">
        <f ca="1">+$C$15+$C$16*E16-15018.5-$C$9/24</f>
        <v>45305.435353290595</v>
      </c>
    </row>
    <row r="18" spans="1:32" s="18" customFormat="1" ht="12.95" customHeight="1" thickTop="1" thickBot="1">
      <c r="A18" s="27" t="s">
        <v>5</v>
      </c>
      <c r="C18" s="43">
        <f ca="1">+C15</f>
        <v>59281.306154992089</v>
      </c>
      <c r="D18" s="44">
        <f ca="1">+C16</f>
        <v>0.77116786160945072</v>
      </c>
      <c r="E18" s="45" t="s">
        <v>52</v>
      </c>
    </row>
    <row r="19" spans="1:32" s="18" customFormat="1" ht="12.95" customHeight="1" thickTop="1">
      <c r="A19" s="46" t="s">
        <v>55</v>
      </c>
      <c r="E19" s="47">
        <v>21</v>
      </c>
    </row>
    <row r="20" spans="1:32" s="18" customFormat="1" ht="12.95" customHeight="1" thickBot="1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8" t="s">
        <v>37</v>
      </c>
      <c r="I20" s="48" t="s">
        <v>31</v>
      </c>
      <c r="J20" s="48" t="s">
        <v>44</v>
      </c>
      <c r="K20" s="48" t="s">
        <v>46</v>
      </c>
      <c r="L20" s="48" t="s">
        <v>66</v>
      </c>
      <c r="M20" s="48" t="s">
        <v>28</v>
      </c>
      <c r="N20" s="48" t="s">
        <v>29</v>
      </c>
      <c r="O20" s="48" t="s">
        <v>24</v>
      </c>
      <c r="P20" s="49" t="s">
        <v>23</v>
      </c>
      <c r="Q20" s="33" t="s">
        <v>14</v>
      </c>
    </row>
    <row r="21" spans="1:32" s="18" customFormat="1" ht="12.95" customHeight="1">
      <c r="A21" s="18" t="s">
        <v>34</v>
      </c>
      <c r="B21" s="35" t="s">
        <v>36</v>
      </c>
      <c r="C21" s="50">
        <v>50844.341999999997</v>
      </c>
      <c r="D21" s="50">
        <v>2E-3</v>
      </c>
      <c r="E21" s="18">
        <f t="shared" ref="E21:E40" si="0">+(C21-C$7)/C$8</f>
        <v>-2.5046435840395778</v>
      </c>
      <c r="F21" s="18">
        <f t="shared" ref="F21:F40" si="1">ROUND(2*E21,0)/2</f>
        <v>-2.5</v>
      </c>
      <c r="G21" s="18">
        <f t="shared" ref="G21:G40" si="2">+C21-(C$7+F21*C$8)</f>
        <v>-3.5809815963148139E-3</v>
      </c>
      <c r="I21" s="18">
        <f>G21</f>
        <v>-3.5809815963148139E-3</v>
      </c>
      <c r="O21" s="18">
        <f t="shared" ref="O21:O40" ca="1" si="3">+C$11+C$12*F21</f>
        <v>-1.4159276951416523E-3</v>
      </c>
      <c r="Q21" s="51">
        <f t="shared" ref="Q21:Q40" si="4">+C21-15018.5</f>
        <v>35825.841999999997</v>
      </c>
      <c r="AA21" s="18">
        <v>7</v>
      </c>
      <c r="AC21" s="18" t="s">
        <v>33</v>
      </c>
      <c r="AE21" s="18" t="s">
        <v>30</v>
      </c>
      <c r="AF21" s="18" t="s">
        <v>30</v>
      </c>
    </row>
    <row r="22" spans="1:32" s="18" customFormat="1" ht="12.95" customHeight="1">
      <c r="A22" s="18" t="s">
        <v>37</v>
      </c>
      <c r="B22" s="35"/>
      <c r="C22" s="50">
        <v>50846.273500000003</v>
      </c>
      <c r="D22" s="50" t="s">
        <v>13</v>
      </c>
      <c r="E22" s="18">
        <f t="shared" si="0"/>
        <v>0</v>
      </c>
      <c r="F22" s="18">
        <f t="shared" si="1"/>
        <v>0</v>
      </c>
      <c r="G22" s="18">
        <f t="shared" si="2"/>
        <v>0</v>
      </c>
      <c r="H22" s="18">
        <f>+G22</f>
        <v>0</v>
      </c>
      <c r="O22" s="18">
        <f t="shared" ca="1" si="3"/>
        <v>-1.4152920841686832E-3</v>
      </c>
      <c r="Q22" s="51">
        <f t="shared" si="4"/>
        <v>35827.773500000003</v>
      </c>
    </row>
    <row r="23" spans="1:32" s="18" customFormat="1" ht="12.95" customHeight="1">
      <c r="A23" s="18" t="s">
        <v>34</v>
      </c>
      <c r="B23" s="35"/>
      <c r="C23" s="50">
        <v>50846.273800000003</v>
      </c>
      <c r="D23" s="50">
        <v>6.9999999999999999E-4</v>
      </c>
      <c r="E23" s="18">
        <f t="shared" si="0"/>
        <v>3.8902048897303303E-4</v>
      </c>
      <c r="F23" s="18">
        <f t="shared" si="1"/>
        <v>0</v>
      </c>
      <c r="G23" s="18">
        <f t="shared" si="2"/>
        <v>2.9999999969732016E-4</v>
      </c>
      <c r="I23" s="18">
        <f>G23</f>
        <v>2.9999999969732016E-4</v>
      </c>
      <c r="O23" s="18">
        <f t="shared" ca="1" si="3"/>
        <v>-1.4152920841686832E-3</v>
      </c>
      <c r="Q23" s="51">
        <f t="shared" si="4"/>
        <v>35827.773800000003</v>
      </c>
      <c r="AA23" s="18">
        <v>7</v>
      </c>
      <c r="AC23" s="18" t="s">
        <v>33</v>
      </c>
      <c r="AE23" s="18" t="s">
        <v>30</v>
      </c>
      <c r="AF23" s="18" t="s">
        <v>30</v>
      </c>
    </row>
    <row r="24" spans="1:32" s="18" customFormat="1" ht="12.95" customHeight="1">
      <c r="A24" s="18" t="s">
        <v>34</v>
      </c>
      <c r="B24" s="35"/>
      <c r="C24" s="50">
        <v>50859.383699999998</v>
      </c>
      <c r="D24" s="50">
        <v>8.0000000000000004E-4</v>
      </c>
      <c r="E24" s="18">
        <f t="shared" si="0"/>
        <v>17.00045473226071</v>
      </c>
      <c r="F24" s="18">
        <f t="shared" si="1"/>
        <v>17</v>
      </c>
      <c r="G24" s="18">
        <f t="shared" si="2"/>
        <v>3.5067478893324733E-4</v>
      </c>
      <c r="I24" s="18">
        <f>G24</f>
        <v>3.5067478893324733E-4</v>
      </c>
      <c r="O24" s="18">
        <f t="shared" ca="1" si="3"/>
        <v>-1.4109699295524929E-3</v>
      </c>
      <c r="Q24" s="51">
        <f t="shared" si="4"/>
        <v>35840.883699999998</v>
      </c>
      <c r="AA24" s="18">
        <v>12</v>
      </c>
      <c r="AC24" s="18" t="s">
        <v>33</v>
      </c>
      <c r="AE24" s="18" t="s">
        <v>30</v>
      </c>
      <c r="AF24" s="18" t="s">
        <v>30</v>
      </c>
    </row>
    <row r="25" spans="1:32" s="18" customFormat="1" ht="12.95" customHeight="1">
      <c r="A25" s="18" t="s">
        <v>34</v>
      </c>
      <c r="B25" s="35" t="s">
        <v>36</v>
      </c>
      <c r="C25" s="50">
        <v>50871.336300000003</v>
      </c>
      <c r="D25" s="50">
        <v>8.0000000000000004E-4</v>
      </c>
      <c r="E25" s="18">
        <f t="shared" si="0"/>
        <v>32.499809069567505</v>
      </c>
      <c r="F25" s="18">
        <f t="shared" si="1"/>
        <v>32.5</v>
      </c>
      <c r="G25" s="18">
        <f t="shared" si="2"/>
        <v>-1.4723936328664422E-4</v>
      </c>
      <c r="I25" s="18">
        <f>G25</f>
        <v>-1.4723936328664422E-4</v>
      </c>
      <c r="O25" s="18">
        <f t="shared" ca="1" si="3"/>
        <v>-1.4070291415200842E-3</v>
      </c>
      <c r="Q25" s="51">
        <f t="shared" si="4"/>
        <v>35852.836300000003</v>
      </c>
      <c r="AA25" s="18">
        <v>32</v>
      </c>
      <c r="AC25" s="18" t="s">
        <v>35</v>
      </c>
      <c r="AE25" s="18" t="s">
        <v>30</v>
      </c>
    </row>
    <row r="26" spans="1:32" s="18" customFormat="1" ht="12.95" customHeight="1">
      <c r="A26" s="18" t="s">
        <v>34</v>
      </c>
      <c r="B26" s="35" t="s">
        <v>36</v>
      </c>
      <c r="C26" s="50">
        <v>50871.338000000003</v>
      </c>
      <c r="D26" s="50">
        <v>3.0000000000000001E-3</v>
      </c>
      <c r="E26" s="18">
        <f t="shared" si="0"/>
        <v>32.502013519008159</v>
      </c>
      <c r="F26" s="18">
        <f t="shared" si="1"/>
        <v>32.5</v>
      </c>
      <c r="G26" s="18">
        <f t="shared" si="2"/>
        <v>1.5527606374234892E-3</v>
      </c>
      <c r="I26" s="18">
        <f>G26</f>
        <v>1.5527606374234892E-3</v>
      </c>
      <c r="O26" s="18">
        <f t="shared" ca="1" si="3"/>
        <v>-1.4070291415200842E-3</v>
      </c>
      <c r="Q26" s="51">
        <f t="shared" si="4"/>
        <v>35852.838000000003</v>
      </c>
      <c r="AA26" s="18">
        <v>8</v>
      </c>
      <c r="AC26" s="18" t="s">
        <v>33</v>
      </c>
      <c r="AE26" s="18" t="s">
        <v>30</v>
      </c>
    </row>
    <row r="27" spans="1:32" s="18" customFormat="1" ht="12.95" customHeight="1">
      <c r="A27" s="22" t="s">
        <v>39</v>
      </c>
      <c r="B27" s="52" t="s">
        <v>38</v>
      </c>
      <c r="C27" s="53">
        <v>52274.474800000004</v>
      </c>
      <c r="D27" s="53">
        <v>4.1000000000000003E-3</v>
      </c>
      <c r="E27" s="18">
        <f t="shared" si="0"/>
        <v>1851.998562128281</v>
      </c>
      <c r="F27" s="18">
        <f t="shared" si="1"/>
        <v>1852</v>
      </c>
      <c r="G27" s="18">
        <f t="shared" si="2"/>
        <v>-1.1088400933658704E-3</v>
      </c>
      <c r="J27" s="18">
        <f>G27</f>
        <v>-1.1088400933658704E-3</v>
      </c>
      <c r="O27" s="18">
        <f t="shared" ca="1" si="3"/>
        <v>-9.444314753931345E-4</v>
      </c>
      <c r="Q27" s="51">
        <f t="shared" si="4"/>
        <v>37255.974800000004</v>
      </c>
    </row>
    <row r="28" spans="1:32" s="18" customFormat="1" ht="12.95" customHeight="1">
      <c r="A28" s="22" t="s">
        <v>40</v>
      </c>
      <c r="B28" s="54"/>
      <c r="C28" s="21">
        <v>52953.489200000004</v>
      </c>
      <c r="D28" s="21">
        <v>1.2999999999999999E-3</v>
      </c>
      <c r="E28" s="18">
        <f t="shared" si="0"/>
        <v>2732.5002760424168</v>
      </c>
      <c r="F28" s="18">
        <f t="shared" si="1"/>
        <v>2732.5</v>
      </c>
      <c r="G28" s="18">
        <f t="shared" si="2"/>
        <v>2.1287496929289773E-4</v>
      </c>
      <c r="J28" s="18">
        <f>G28</f>
        <v>2.1287496929289773E-4</v>
      </c>
      <c r="O28" s="18">
        <f t="shared" ca="1" si="3"/>
        <v>-7.2056929071339889E-4</v>
      </c>
      <c r="Q28" s="51">
        <f t="shared" si="4"/>
        <v>37934.989200000004</v>
      </c>
    </row>
    <row r="29" spans="1:32" s="18" customFormat="1" ht="12.95" customHeight="1">
      <c r="A29" s="22" t="s">
        <v>43</v>
      </c>
      <c r="B29" s="23" t="s">
        <v>36</v>
      </c>
      <c r="C29" s="21">
        <v>53409.250399999997</v>
      </c>
      <c r="D29" s="21">
        <v>1.5E-3</v>
      </c>
      <c r="E29" s="18">
        <f t="shared" si="0"/>
        <v>3323.5017595684767</v>
      </c>
      <c r="F29" s="18">
        <f t="shared" si="1"/>
        <v>3323.5</v>
      </c>
      <c r="G29" s="18">
        <f t="shared" si="2"/>
        <v>1.3569222137448378E-3</v>
      </c>
      <c r="J29" s="18">
        <f>G29</f>
        <v>1.3569222137448378E-3</v>
      </c>
      <c r="O29" s="18">
        <f t="shared" ca="1" si="3"/>
        <v>-5.7031085670349111E-4</v>
      </c>
      <c r="Q29" s="51">
        <f t="shared" si="4"/>
        <v>38390.750399999997</v>
      </c>
    </row>
    <row r="30" spans="1:32" s="18" customFormat="1" ht="12.95" customHeight="1">
      <c r="A30" s="22" t="s">
        <v>58</v>
      </c>
      <c r="B30" s="23" t="s">
        <v>38</v>
      </c>
      <c r="C30" s="21">
        <v>53632.502249999998</v>
      </c>
      <c r="D30" s="21">
        <v>1E-4</v>
      </c>
      <c r="E30" s="18">
        <f t="shared" si="0"/>
        <v>3613.0002393643426</v>
      </c>
      <c r="F30" s="18">
        <f t="shared" si="1"/>
        <v>3613</v>
      </c>
      <c r="G30" s="18">
        <f t="shared" si="2"/>
        <v>1.8459002603776753E-4</v>
      </c>
      <c r="N30" s="18">
        <f>G30</f>
        <v>1.8459002603776753E-4</v>
      </c>
      <c r="O30" s="18">
        <f t="shared" ca="1" si="3"/>
        <v>-4.9670710603366317E-4</v>
      </c>
      <c r="Q30" s="51">
        <f t="shared" si="4"/>
        <v>38614.002249999998</v>
      </c>
    </row>
    <row r="31" spans="1:32" s="18" customFormat="1" ht="12.95" customHeight="1">
      <c r="A31" s="21" t="s">
        <v>54</v>
      </c>
      <c r="B31" s="52"/>
      <c r="C31" s="21">
        <v>53999.5766</v>
      </c>
      <c r="D31" s="21">
        <v>2.9999999999999997E-4</v>
      </c>
      <c r="E31" s="18">
        <f t="shared" si="0"/>
        <v>4088.9983835994572</v>
      </c>
      <c r="F31" s="18">
        <f t="shared" si="1"/>
        <v>4089</v>
      </c>
      <c r="G31" s="18">
        <f t="shared" si="2"/>
        <v>-1.2465157415135764E-3</v>
      </c>
      <c r="J31" s="18">
        <f>G31</f>
        <v>-1.2465157415135764E-3</v>
      </c>
      <c r="O31" s="18">
        <f t="shared" ca="1" si="3"/>
        <v>-3.7568677678033631E-4</v>
      </c>
      <c r="Q31" s="51">
        <f t="shared" si="4"/>
        <v>38981.0766</v>
      </c>
    </row>
    <row r="32" spans="1:32" s="18" customFormat="1" ht="12.95" customHeight="1">
      <c r="A32" s="22" t="s">
        <v>58</v>
      </c>
      <c r="B32" s="23" t="s">
        <v>38</v>
      </c>
      <c r="C32" s="21">
        <v>54020.398309999997</v>
      </c>
      <c r="D32" s="21">
        <v>1E-4</v>
      </c>
      <c r="E32" s="18">
        <f t="shared" si="0"/>
        <v>4115.9986229782098</v>
      </c>
      <c r="F32" s="18">
        <f t="shared" si="1"/>
        <v>4116</v>
      </c>
      <c r="G32" s="18">
        <f t="shared" si="2"/>
        <v>-1.0619145978125744E-3</v>
      </c>
      <c r="N32" s="18">
        <f>G32</f>
        <v>-1.0619145978125744E-3</v>
      </c>
      <c r="O32" s="18">
        <f t="shared" ca="1" si="3"/>
        <v>-3.6882217827226955E-4</v>
      </c>
      <c r="Q32" s="51">
        <f t="shared" si="4"/>
        <v>39001.898309999997</v>
      </c>
    </row>
    <row r="33" spans="1:17" s="18" customFormat="1" ht="12.95" customHeight="1">
      <c r="A33" s="21" t="s">
        <v>53</v>
      </c>
      <c r="B33" s="23" t="s">
        <v>38</v>
      </c>
      <c r="C33" s="21">
        <v>54097.512600000002</v>
      </c>
      <c r="D33" s="21">
        <v>2.9999999999999997E-4</v>
      </c>
      <c r="E33" s="18">
        <f t="shared" si="0"/>
        <v>4215.9954190878007</v>
      </c>
      <c r="F33" s="18">
        <f t="shared" si="1"/>
        <v>4216</v>
      </c>
      <c r="G33" s="18">
        <f t="shared" si="2"/>
        <v>-3.5326510987943038E-3</v>
      </c>
      <c r="J33" s="18">
        <f>G33</f>
        <v>-3.5326510987943038E-3</v>
      </c>
      <c r="O33" s="18">
        <f t="shared" ca="1" si="3"/>
        <v>-3.4339773935350339E-4</v>
      </c>
      <c r="Q33" s="51">
        <f t="shared" si="4"/>
        <v>39079.012600000002</v>
      </c>
    </row>
    <row r="34" spans="1:17" s="18" customFormat="1" ht="12.95" customHeight="1">
      <c r="A34" s="21" t="s">
        <v>54</v>
      </c>
      <c r="B34" s="52"/>
      <c r="C34" s="21">
        <v>54115.250999999997</v>
      </c>
      <c r="D34" s="21">
        <v>2.9999999999999997E-4</v>
      </c>
      <c r="E34" s="18">
        <f t="shared" si="0"/>
        <v>4238.9974225829983</v>
      </c>
      <c r="F34" s="18">
        <f t="shared" si="1"/>
        <v>4239</v>
      </c>
      <c r="G34" s="18">
        <f t="shared" si="2"/>
        <v>-1.9876205042237416E-3</v>
      </c>
      <c r="J34" s="18">
        <f>G34</f>
        <v>-1.9876205042237416E-3</v>
      </c>
      <c r="O34" s="18">
        <f t="shared" ca="1" si="3"/>
        <v>-3.3755011840218719E-4</v>
      </c>
      <c r="Q34" s="51">
        <f t="shared" si="4"/>
        <v>39096.750999999997</v>
      </c>
    </row>
    <row r="35" spans="1:17" s="18" customFormat="1" ht="12.95" customHeight="1">
      <c r="A35" s="55" t="s">
        <v>56</v>
      </c>
      <c r="B35" s="22"/>
      <c r="C35" s="21">
        <v>54127.590100000001</v>
      </c>
      <c r="D35" s="21">
        <v>2.0000000000000001E-4</v>
      </c>
      <c r="E35" s="22">
        <f t="shared" si="0"/>
        <v>4254.9979649841052</v>
      </c>
      <c r="F35" s="18">
        <f t="shared" si="1"/>
        <v>4255</v>
      </c>
      <c r="G35" s="18">
        <f t="shared" si="2"/>
        <v>-1.5693383393227123E-3</v>
      </c>
      <c r="K35" s="18">
        <f>G35</f>
        <v>-1.5693383393227123E-3</v>
      </c>
      <c r="O35" s="18">
        <f t="shared" ca="1" si="3"/>
        <v>-3.3348220817518474E-4</v>
      </c>
      <c r="Q35" s="51">
        <f t="shared" si="4"/>
        <v>39109.090100000001</v>
      </c>
    </row>
    <row r="36" spans="1:17" s="18" customFormat="1" ht="12.95" customHeight="1">
      <c r="A36" s="21" t="s">
        <v>57</v>
      </c>
      <c r="B36" s="23" t="s">
        <v>38</v>
      </c>
      <c r="C36" s="21">
        <v>54800.820800000001</v>
      </c>
      <c r="D36" s="21">
        <v>1E-3</v>
      </c>
      <c r="E36" s="22">
        <f t="shared" si="0"/>
        <v>5127.999752883763</v>
      </c>
      <c r="F36" s="18">
        <f t="shared" si="1"/>
        <v>5128</v>
      </c>
      <c r="G36" s="18">
        <f t="shared" si="2"/>
        <v>-1.90568040125072E-4</v>
      </c>
      <c r="J36" s="18">
        <f>G36</f>
        <v>-1.90568040125072E-4</v>
      </c>
      <c r="O36" s="18">
        <f t="shared" ca="1" si="3"/>
        <v>-1.1152685641435634E-4</v>
      </c>
      <c r="Q36" s="51">
        <f t="shared" si="4"/>
        <v>39782.320800000001</v>
      </c>
    </row>
    <row r="37" spans="1:17" s="18" customFormat="1" ht="12.95" customHeight="1">
      <c r="A37" s="22" t="s">
        <v>59</v>
      </c>
      <c r="B37" s="23" t="s">
        <v>38</v>
      </c>
      <c r="C37" s="21">
        <v>55428.548410000003</v>
      </c>
      <c r="D37" s="21">
        <v>1E-4</v>
      </c>
      <c r="E37" s="22">
        <f t="shared" si="0"/>
        <v>5941.9960929852778</v>
      </c>
      <c r="F37" s="18">
        <f t="shared" si="1"/>
        <v>5942</v>
      </c>
      <c r="G37" s="18">
        <f t="shared" si="2"/>
        <v>-3.0129631923045963E-3</v>
      </c>
      <c r="N37" s="18">
        <f>G37</f>
        <v>-3.0129631923045963E-3</v>
      </c>
      <c r="O37" s="18">
        <f t="shared" ca="1" si="3"/>
        <v>9.542807638439994E-5</v>
      </c>
      <c r="Q37" s="51">
        <f t="shared" si="4"/>
        <v>40410.048410000003</v>
      </c>
    </row>
    <row r="38" spans="1:17" s="18" customFormat="1" ht="12.95" customHeight="1">
      <c r="A38" s="21" t="s">
        <v>62</v>
      </c>
      <c r="B38" s="23" t="s">
        <v>38</v>
      </c>
      <c r="C38" s="21">
        <v>55579.697</v>
      </c>
      <c r="D38" s="21">
        <v>5.0000000000000001E-4</v>
      </c>
      <c r="E38" s="22">
        <f t="shared" si="0"/>
        <v>6137.9957544809722</v>
      </c>
      <c r="F38" s="18">
        <f t="shared" si="1"/>
        <v>6138</v>
      </c>
      <c r="G38" s="18">
        <f t="shared" si="2"/>
        <v>-3.2740067545091733E-3</v>
      </c>
      <c r="N38" s="18">
        <f>G38</f>
        <v>-3.2740067545091733E-3</v>
      </c>
      <c r="O38" s="18">
        <f t="shared" ca="1" si="3"/>
        <v>1.4525997666518147E-4</v>
      </c>
      <c r="Q38" s="51">
        <f t="shared" si="4"/>
        <v>40561.197</v>
      </c>
    </row>
    <row r="39" spans="1:17" s="18" customFormat="1" ht="12.95" customHeight="1">
      <c r="A39" s="21" t="s">
        <v>63</v>
      </c>
      <c r="B39" s="23" t="s">
        <v>38</v>
      </c>
      <c r="C39" s="21">
        <v>55953.712699999996</v>
      </c>
      <c r="D39" s="21">
        <v>4.0000000000000002E-4</v>
      </c>
      <c r="E39" s="22">
        <f t="shared" si="0"/>
        <v>6622.9949899622698</v>
      </c>
      <c r="F39" s="18">
        <f t="shared" si="1"/>
        <v>6623</v>
      </c>
      <c r="G39" s="18">
        <f t="shared" si="2"/>
        <v>-3.8635788077954203E-3</v>
      </c>
      <c r="N39" s="18">
        <f>G39</f>
        <v>-3.8635788077954203E-3</v>
      </c>
      <c r="O39" s="18">
        <f t="shared" ca="1" si="3"/>
        <v>2.6856850542119714E-4</v>
      </c>
      <c r="Q39" s="51">
        <f t="shared" si="4"/>
        <v>40935.212699999996</v>
      </c>
    </row>
    <row r="40" spans="1:17" s="18" customFormat="1" ht="12.95" customHeight="1">
      <c r="A40" s="56" t="s">
        <v>64</v>
      </c>
      <c r="B40" s="57" t="s">
        <v>38</v>
      </c>
      <c r="C40" s="58">
        <v>56314.623399999997</v>
      </c>
      <c r="D40" s="58">
        <v>8.0000000000000004E-4</v>
      </c>
      <c r="E40" s="22">
        <f t="shared" si="0"/>
        <v>7091.0005137331218</v>
      </c>
      <c r="F40" s="18">
        <f t="shared" si="1"/>
        <v>7091</v>
      </c>
      <c r="G40" s="18">
        <f t="shared" si="2"/>
        <v>3.9617434231331572E-4</v>
      </c>
      <c r="N40" s="18">
        <f>G40</f>
        <v>3.9617434231331572E-4</v>
      </c>
      <c r="O40" s="18">
        <f t="shared" ca="1" si="3"/>
        <v>3.8755487956102256E-4</v>
      </c>
      <c r="Q40" s="51">
        <f t="shared" si="4"/>
        <v>41296.123399999997</v>
      </c>
    </row>
    <row r="41" spans="1:17" s="18" customFormat="1" ht="12.95" customHeight="1">
      <c r="A41" s="24" t="s">
        <v>65</v>
      </c>
      <c r="B41" s="25" t="s">
        <v>38</v>
      </c>
      <c r="C41" s="59">
        <v>59281.314200000001</v>
      </c>
      <c r="D41" s="60">
        <v>1E-4</v>
      </c>
      <c r="E41" s="22">
        <f t="shared" ref="E41" si="5">+(C41-C$7)/C$8</f>
        <v>10938.012203107164</v>
      </c>
      <c r="F41" s="18">
        <f t="shared" ref="F41" si="6">ROUND(2*E41,0)/2</f>
        <v>10938</v>
      </c>
      <c r="G41" s="18">
        <f t="shared" ref="G41" si="7">+C41-(C$7+F41*C$8)</f>
        <v>9.4106409524101764E-3</v>
      </c>
      <c r="L41" s="18">
        <f>G41</f>
        <v>9.4106409524101764E-3</v>
      </c>
      <c r="O41" s="18">
        <f t="shared" ref="O41" ca="1" si="8">+C$11+C$12*F41</f>
        <v>1.3656330447659555E-3</v>
      </c>
      <c r="Q41" s="51">
        <f t="shared" ref="Q41" si="9">+C41-15018.5</f>
        <v>44262.814200000001</v>
      </c>
    </row>
    <row r="42" spans="1:17" s="18" customFormat="1" ht="12.95" customHeight="1">
      <c r="A42" s="22"/>
      <c r="B42" s="22"/>
      <c r="C42" s="21"/>
      <c r="D42" s="21"/>
      <c r="E42" s="22"/>
    </row>
    <row r="43" spans="1:17" s="18" customFormat="1" ht="12.95" customHeight="1">
      <c r="C43" s="61"/>
      <c r="D43" s="61"/>
    </row>
    <row r="44" spans="1:17" s="18" customFormat="1" ht="12.95" customHeight="1">
      <c r="C44" s="61"/>
      <c r="D44" s="61"/>
    </row>
    <row r="45" spans="1:17" s="18" customFormat="1" ht="12.95" customHeight="1">
      <c r="C45" s="61"/>
      <c r="D45" s="61"/>
    </row>
    <row r="46" spans="1:17" s="18" customFormat="1" ht="12.95" customHeight="1">
      <c r="C46" s="61"/>
      <c r="D46" s="61"/>
    </row>
    <row r="47" spans="1:17" s="18" customFormat="1" ht="12.95" customHeight="1">
      <c r="C47" s="61"/>
      <c r="D47" s="61"/>
    </row>
    <row r="48" spans="1:17" s="18" customFormat="1" ht="12.95" customHeight="1">
      <c r="C48" s="61"/>
      <c r="D48" s="61"/>
    </row>
    <row r="49" spans="3:4" s="18" customFormat="1" ht="12.95" customHeight="1">
      <c r="C49" s="61"/>
      <c r="D49" s="61"/>
    </row>
    <row r="50" spans="3:4" s="18" customFormat="1" ht="12.95" customHeight="1">
      <c r="C50" s="61"/>
      <c r="D50" s="61"/>
    </row>
    <row r="51" spans="3:4" s="18" customFormat="1" ht="12.95" customHeight="1">
      <c r="C51" s="61"/>
      <c r="D51" s="61"/>
    </row>
    <row r="52" spans="3:4" s="18" customFormat="1" ht="12.95" customHeight="1">
      <c r="C52" s="61"/>
      <c r="D52" s="61"/>
    </row>
    <row r="53" spans="3:4" s="18" customFormat="1" ht="12.95" customHeight="1">
      <c r="C53" s="61"/>
      <c r="D53" s="61"/>
    </row>
    <row r="54" spans="3:4" s="18" customFormat="1" ht="12.95" customHeight="1">
      <c r="C54" s="61"/>
      <c r="D54" s="61"/>
    </row>
    <row r="55" spans="3:4" s="18" customFormat="1" ht="12.95" customHeight="1">
      <c r="C55" s="61"/>
      <c r="D55" s="61"/>
    </row>
    <row r="56" spans="3:4" s="18" customFormat="1" ht="12.95" customHeight="1">
      <c r="C56" s="61"/>
      <c r="D56" s="61"/>
    </row>
    <row r="57" spans="3:4" s="18" customFormat="1" ht="12.95" customHeight="1">
      <c r="C57" s="61"/>
      <c r="D57" s="61"/>
    </row>
    <row r="58" spans="3:4" s="18" customFormat="1" ht="12.95" customHeight="1">
      <c r="C58" s="61"/>
      <c r="D58" s="61"/>
    </row>
    <row r="59" spans="3:4" s="18" customFormat="1" ht="12.95" customHeight="1">
      <c r="C59" s="61"/>
      <c r="D59" s="61"/>
    </row>
    <row r="60" spans="3:4" s="18" customFormat="1" ht="12.95" customHeight="1">
      <c r="C60" s="61"/>
      <c r="D60" s="61"/>
    </row>
    <row r="61" spans="3:4" s="18" customFormat="1" ht="12.95" customHeight="1">
      <c r="C61" s="61"/>
      <c r="D61" s="61"/>
    </row>
    <row r="62" spans="3:4" s="18" customFormat="1" ht="12.95" customHeight="1">
      <c r="C62" s="61"/>
      <c r="D62" s="61"/>
    </row>
    <row r="63" spans="3:4" s="18" customFormat="1" ht="12.95" customHeight="1">
      <c r="C63" s="61"/>
      <c r="D63" s="61"/>
    </row>
    <row r="64" spans="3:4" s="18" customFormat="1" ht="12.95" customHeight="1">
      <c r="C64" s="61"/>
      <c r="D64" s="61"/>
    </row>
    <row r="65" spans="3:4" s="18" customFormat="1" ht="12.95" customHeight="1">
      <c r="C65" s="61"/>
      <c r="D65" s="61"/>
    </row>
    <row r="66" spans="3:4" s="18" customFormat="1" ht="12.95" customHeight="1">
      <c r="C66" s="61"/>
      <c r="D66" s="61"/>
    </row>
    <row r="67" spans="3:4" s="18" customFormat="1" ht="12.95" customHeight="1">
      <c r="C67" s="61"/>
      <c r="D67" s="61"/>
    </row>
    <row r="68" spans="3:4" s="18" customFormat="1" ht="12.95" customHeight="1">
      <c r="C68" s="61"/>
      <c r="D68" s="61"/>
    </row>
    <row r="69" spans="3:4" s="18" customFormat="1" ht="12.95" customHeight="1">
      <c r="C69" s="61"/>
      <c r="D69" s="61"/>
    </row>
    <row r="70" spans="3:4" s="18" customFormat="1" ht="12.95" customHeight="1">
      <c r="C70" s="61"/>
      <c r="D70" s="61"/>
    </row>
    <row r="71" spans="3:4" s="18" customFormat="1" ht="12.95" customHeight="1">
      <c r="C71" s="61"/>
      <c r="D71" s="61"/>
    </row>
    <row r="72" spans="3:4" s="18" customFormat="1" ht="12.95" customHeight="1">
      <c r="C72" s="61"/>
      <c r="D72" s="61"/>
    </row>
    <row r="73" spans="3:4" s="18" customFormat="1" ht="12.95" customHeight="1">
      <c r="C73" s="61"/>
      <c r="D73" s="61"/>
    </row>
    <row r="74" spans="3:4" s="18" customFormat="1" ht="12.95" customHeight="1">
      <c r="C74" s="61"/>
      <c r="D74" s="61"/>
    </row>
    <row r="75" spans="3:4" s="18" customFormat="1" ht="12.95" customHeight="1">
      <c r="C75" s="61"/>
      <c r="D75" s="61"/>
    </row>
    <row r="76" spans="3:4" s="18" customFormat="1" ht="12.95" customHeight="1">
      <c r="C76" s="61"/>
      <c r="D76" s="61"/>
    </row>
    <row r="77" spans="3:4" s="18" customFormat="1" ht="12.95" customHeight="1">
      <c r="C77" s="61"/>
      <c r="D77" s="61"/>
    </row>
    <row r="78" spans="3:4" s="18" customFormat="1" ht="12.95" customHeight="1">
      <c r="C78" s="61"/>
      <c r="D78" s="61"/>
    </row>
    <row r="79" spans="3:4" s="18" customFormat="1" ht="12.95" customHeight="1">
      <c r="C79" s="61"/>
      <c r="D79" s="61"/>
    </row>
    <row r="80" spans="3:4" s="18" customFormat="1" ht="12.95" customHeight="1">
      <c r="C80" s="61"/>
      <c r="D80" s="61"/>
    </row>
    <row r="81" spans="3:4" s="18" customFormat="1" ht="12.95" customHeight="1">
      <c r="C81" s="61"/>
      <c r="D81" s="61"/>
    </row>
    <row r="82" spans="3:4" s="18" customFormat="1" ht="12.95" customHeight="1">
      <c r="C82" s="61"/>
      <c r="D82" s="61"/>
    </row>
    <row r="83" spans="3:4" s="18" customFormat="1" ht="12.95" customHeight="1">
      <c r="C83" s="61"/>
      <c r="D83" s="61"/>
    </row>
    <row r="84" spans="3:4" s="18" customFormat="1" ht="12.95" customHeight="1">
      <c r="C84" s="61"/>
      <c r="D84" s="61"/>
    </row>
    <row r="85" spans="3:4" s="18" customFormat="1" ht="12.95" customHeight="1">
      <c r="C85" s="61"/>
      <c r="D85" s="61"/>
    </row>
    <row r="86" spans="3:4" s="18" customFormat="1" ht="12.95" customHeight="1">
      <c r="C86" s="61"/>
      <c r="D86" s="61"/>
    </row>
    <row r="87" spans="3:4" s="18" customFormat="1" ht="12.95" customHeight="1">
      <c r="C87" s="61"/>
      <c r="D87" s="61"/>
    </row>
    <row r="88" spans="3:4" s="18" customFormat="1" ht="12.95" customHeight="1">
      <c r="C88" s="61"/>
      <c r="D88" s="61"/>
    </row>
    <row r="89" spans="3:4" s="18" customFormat="1" ht="12.95" customHeight="1">
      <c r="C89" s="61"/>
      <c r="D89" s="61"/>
    </row>
    <row r="90" spans="3:4" s="18" customFormat="1" ht="12.95" customHeight="1">
      <c r="C90" s="61"/>
      <c r="D90" s="61"/>
    </row>
    <row r="91" spans="3:4" s="18" customFormat="1" ht="12.95" customHeight="1">
      <c r="C91" s="61"/>
      <c r="D91" s="61"/>
    </row>
    <row r="92" spans="3:4" s="18" customFormat="1" ht="12.95" customHeight="1">
      <c r="C92" s="61"/>
      <c r="D92" s="61"/>
    </row>
    <row r="93" spans="3:4" s="18" customFormat="1" ht="12.95" customHeight="1">
      <c r="C93" s="61"/>
      <c r="D93" s="61"/>
    </row>
    <row r="94" spans="3:4" s="18" customFormat="1" ht="12.95" customHeight="1">
      <c r="C94" s="61"/>
      <c r="D94" s="61"/>
    </row>
    <row r="95" spans="3:4" s="18" customFormat="1" ht="12.95" customHeight="1">
      <c r="C95" s="61"/>
      <c r="D95" s="61"/>
    </row>
    <row r="96" spans="3:4" s="18" customFormat="1" ht="12.95" customHeight="1">
      <c r="C96" s="61"/>
      <c r="D96" s="61"/>
    </row>
    <row r="97" spans="3:4" s="18" customFormat="1" ht="12.95" customHeight="1">
      <c r="C97" s="61"/>
      <c r="D97" s="61"/>
    </row>
    <row r="98" spans="3:4" s="18" customFormat="1" ht="12.95" customHeight="1">
      <c r="C98" s="61"/>
      <c r="D98" s="61"/>
    </row>
    <row r="99" spans="3:4" s="18" customFormat="1" ht="12.95" customHeight="1">
      <c r="C99" s="61"/>
      <c r="D99" s="61"/>
    </row>
    <row r="100" spans="3:4" s="18" customFormat="1" ht="12.95" customHeight="1">
      <c r="C100" s="61"/>
      <c r="D100" s="61"/>
    </row>
    <row r="101" spans="3:4" s="18" customFormat="1" ht="12.95" customHeight="1">
      <c r="C101" s="61"/>
      <c r="D101" s="61"/>
    </row>
    <row r="102" spans="3:4" s="18" customFormat="1" ht="12.95" customHeight="1">
      <c r="C102" s="61"/>
      <c r="D102" s="61"/>
    </row>
    <row r="103" spans="3:4" s="18" customFormat="1" ht="12.95" customHeight="1">
      <c r="C103" s="61"/>
      <c r="D103" s="61"/>
    </row>
    <row r="104" spans="3:4" s="18" customFormat="1" ht="12.95" customHeight="1">
      <c r="C104" s="61"/>
      <c r="D104" s="61"/>
    </row>
    <row r="105" spans="3:4" s="18" customFormat="1" ht="12.95" customHeight="1">
      <c r="C105" s="61"/>
      <c r="D105" s="61"/>
    </row>
    <row r="106" spans="3:4" s="18" customFormat="1" ht="12.95" customHeight="1">
      <c r="C106" s="61"/>
      <c r="D106" s="61"/>
    </row>
    <row r="107" spans="3:4" s="18" customFormat="1" ht="12.95" customHeight="1">
      <c r="C107" s="61"/>
      <c r="D107" s="61"/>
    </row>
    <row r="108" spans="3:4" s="18" customFormat="1" ht="12.95" customHeight="1">
      <c r="C108" s="61"/>
      <c r="D108" s="61"/>
    </row>
    <row r="109" spans="3:4" s="18" customFormat="1" ht="12.95" customHeight="1">
      <c r="C109" s="61"/>
      <c r="D109" s="61"/>
    </row>
    <row r="110" spans="3:4" s="18" customFormat="1" ht="12.95" customHeight="1">
      <c r="C110" s="61"/>
      <c r="D110" s="61"/>
    </row>
    <row r="111" spans="3:4" s="18" customFormat="1" ht="12.95" customHeight="1">
      <c r="C111" s="61"/>
      <c r="D111" s="61"/>
    </row>
    <row r="112" spans="3:4" s="18" customFormat="1" ht="12.95" customHeight="1">
      <c r="C112" s="61"/>
      <c r="D112" s="61"/>
    </row>
    <row r="113" spans="3:4" s="18" customFormat="1" ht="12.95" customHeight="1">
      <c r="C113" s="61"/>
      <c r="D113" s="61"/>
    </row>
    <row r="114" spans="3:4" s="18" customFormat="1" ht="12.95" customHeight="1">
      <c r="C114" s="61"/>
      <c r="D114" s="61"/>
    </row>
    <row r="115" spans="3:4" s="18" customFormat="1" ht="12.95" customHeight="1">
      <c r="C115" s="61"/>
      <c r="D115" s="61"/>
    </row>
    <row r="116" spans="3:4" s="18" customFormat="1" ht="12.95" customHeight="1">
      <c r="C116" s="61"/>
      <c r="D116" s="61"/>
    </row>
    <row r="117" spans="3:4" s="18" customFormat="1" ht="12.95" customHeight="1">
      <c r="C117" s="61"/>
      <c r="D117" s="61"/>
    </row>
    <row r="118" spans="3:4" s="18" customFormat="1" ht="12.95" customHeight="1">
      <c r="C118" s="61"/>
      <c r="D118" s="61"/>
    </row>
    <row r="119" spans="3:4" s="18" customFormat="1" ht="12.95" customHeight="1">
      <c r="C119" s="61"/>
      <c r="D119" s="61"/>
    </row>
    <row r="120" spans="3:4" s="18" customFormat="1" ht="12.95" customHeight="1">
      <c r="C120" s="61"/>
      <c r="D120" s="61"/>
    </row>
    <row r="121" spans="3:4" s="18" customFormat="1" ht="12.95" customHeight="1">
      <c r="C121" s="61"/>
      <c r="D121" s="61"/>
    </row>
    <row r="122" spans="3:4" s="18" customFormat="1" ht="12.95" customHeight="1">
      <c r="C122" s="61"/>
      <c r="D122" s="61"/>
    </row>
    <row r="123" spans="3:4" s="18" customFormat="1" ht="12.95" customHeight="1">
      <c r="C123" s="61"/>
      <c r="D123" s="61"/>
    </row>
    <row r="124" spans="3:4" s="18" customFormat="1" ht="12.95" customHeight="1">
      <c r="C124" s="61"/>
      <c r="D124" s="61"/>
    </row>
    <row r="125" spans="3:4" s="18" customFormat="1" ht="12.95" customHeight="1">
      <c r="C125" s="61"/>
      <c r="D125" s="61"/>
    </row>
    <row r="126" spans="3:4" s="18" customFormat="1" ht="12.95" customHeight="1">
      <c r="C126" s="61"/>
      <c r="D126" s="61"/>
    </row>
    <row r="127" spans="3:4" s="18" customFormat="1" ht="12.95" customHeight="1">
      <c r="C127" s="61"/>
      <c r="D127" s="61"/>
    </row>
    <row r="128" spans="3:4" s="18" customFormat="1" ht="12.95" customHeight="1">
      <c r="C128" s="61"/>
      <c r="D128" s="61"/>
    </row>
    <row r="129" spans="3:4" s="18" customFormat="1" ht="12.95" customHeight="1">
      <c r="C129" s="61"/>
      <c r="D129" s="61"/>
    </row>
    <row r="130" spans="3:4" s="18" customFormat="1" ht="12.95" customHeight="1">
      <c r="C130" s="61"/>
      <c r="D130" s="61"/>
    </row>
    <row r="131" spans="3:4" s="18" customFormat="1" ht="12.95" customHeight="1">
      <c r="C131" s="61"/>
      <c r="D131" s="61"/>
    </row>
    <row r="132" spans="3:4" s="18" customFormat="1" ht="12.95" customHeight="1">
      <c r="C132" s="61"/>
      <c r="D132" s="61"/>
    </row>
    <row r="133" spans="3:4" s="18" customFormat="1" ht="12.95" customHeight="1">
      <c r="C133" s="61"/>
      <c r="D133" s="61"/>
    </row>
    <row r="134" spans="3:4" s="18" customFormat="1" ht="12.95" customHeight="1">
      <c r="C134" s="61"/>
      <c r="D134" s="61"/>
    </row>
    <row r="135" spans="3:4" s="18" customFormat="1" ht="12.95" customHeight="1">
      <c r="C135" s="61"/>
      <c r="D135" s="61"/>
    </row>
    <row r="136" spans="3:4" s="18" customFormat="1" ht="12.95" customHeight="1">
      <c r="C136" s="61"/>
      <c r="D136" s="61"/>
    </row>
    <row r="137" spans="3:4" s="18" customFormat="1" ht="12.95" customHeight="1">
      <c r="C137" s="61"/>
      <c r="D137" s="61"/>
    </row>
    <row r="138" spans="3:4" s="18" customFormat="1" ht="12.95" customHeight="1">
      <c r="C138" s="61"/>
      <c r="D138" s="61"/>
    </row>
    <row r="139" spans="3:4" s="18" customFormat="1" ht="12.95" customHeight="1">
      <c r="C139" s="61"/>
      <c r="D139" s="61"/>
    </row>
    <row r="140" spans="3:4" s="18" customFormat="1" ht="12.95" customHeight="1">
      <c r="C140" s="61"/>
      <c r="D140" s="61"/>
    </row>
    <row r="141" spans="3:4" s="18" customFormat="1" ht="12.95" customHeight="1">
      <c r="C141" s="61"/>
      <c r="D141" s="61"/>
    </row>
    <row r="142" spans="3:4" s="18" customFormat="1" ht="12.95" customHeight="1">
      <c r="C142" s="61"/>
      <c r="D142" s="61"/>
    </row>
    <row r="143" spans="3:4" s="18" customFormat="1" ht="12.95" customHeight="1">
      <c r="C143" s="61"/>
      <c r="D143" s="61"/>
    </row>
    <row r="144" spans="3:4" s="18" customFormat="1" ht="12.95" customHeight="1">
      <c r="C144" s="61"/>
      <c r="D144" s="61"/>
    </row>
    <row r="145" spans="3:4" s="18" customFormat="1" ht="12.95" customHeight="1">
      <c r="C145" s="61"/>
      <c r="D145" s="61"/>
    </row>
    <row r="146" spans="3:4" s="18" customFormat="1" ht="12.95" customHeight="1">
      <c r="C146" s="61"/>
      <c r="D146" s="61"/>
    </row>
    <row r="147" spans="3:4" s="18" customFormat="1" ht="12.95" customHeight="1">
      <c r="C147" s="61"/>
      <c r="D147" s="61"/>
    </row>
    <row r="148" spans="3:4" s="18" customFormat="1" ht="12.95" customHeight="1">
      <c r="C148" s="61"/>
      <c r="D148" s="61"/>
    </row>
    <row r="149" spans="3:4" s="18" customFormat="1" ht="12.95" customHeight="1">
      <c r="C149" s="61"/>
      <c r="D149" s="61"/>
    </row>
    <row r="150" spans="3:4" s="18" customFormat="1" ht="12.95" customHeight="1">
      <c r="C150" s="61"/>
      <c r="D150" s="61"/>
    </row>
    <row r="151" spans="3:4" s="18" customFormat="1" ht="12.95" customHeight="1">
      <c r="C151" s="61"/>
      <c r="D151" s="61"/>
    </row>
    <row r="152" spans="3:4" s="18" customFormat="1" ht="12.95" customHeight="1">
      <c r="C152" s="61"/>
      <c r="D152" s="61"/>
    </row>
    <row r="153" spans="3:4" s="18" customFormat="1" ht="12.95" customHeight="1">
      <c r="C153" s="61"/>
      <c r="D153" s="61"/>
    </row>
    <row r="154" spans="3:4" s="18" customFormat="1" ht="12.95" customHeight="1">
      <c r="C154" s="61"/>
      <c r="D154" s="61"/>
    </row>
    <row r="155" spans="3:4" s="18" customFormat="1" ht="12.95" customHeight="1">
      <c r="C155" s="61"/>
      <c r="D155" s="61"/>
    </row>
    <row r="156" spans="3:4" s="18" customFormat="1" ht="12.95" customHeight="1">
      <c r="C156" s="61"/>
      <c r="D156" s="61"/>
    </row>
    <row r="157" spans="3:4" s="18" customFormat="1" ht="12.95" customHeight="1">
      <c r="C157" s="61"/>
      <c r="D157" s="61"/>
    </row>
    <row r="158" spans="3:4" s="18" customFormat="1" ht="12.95" customHeight="1">
      <c r="C158" s="61"/>
      <c r="D158" s="61"/>
    </row>
    <row r="159" spans="3:4" s="18" customFormat="1" ht="12.95" customHeight="1">
      <c r="C159" s="61"/>
      <c r="D159" s="61"/>
    </row>
    <row r="160" spans="3:4" s="18" customFormat="1" ht="12.95" customHeight="1">
      <c r="C160" s="61"/>
      <c r="D160" s="61"/>
    </row>
    <row r="161" spans="3:4" s="18" customFormat="1" ht="12.95" customHeight="1">
      <c r="C161" s="61"/>
      <c r="D161" s="61"/>
    </row>
    <row r="162" spans="3:4" s="18" customFormat="1" ht="12.95" customHeight="1">
      <c r="C162" s="61"/>
      <c r="D162" s="61"/>
    </row>
    <row r="163" spans="3:4" s="18" customFormat="1" ht="12.95" customHeight="1">
      <c r="C163" s="61"/>
      <c r="D163" s="61"/>
    </row>
    <row r="164" spans="3:4" s="18" customFormat="1" ht="12.95" customHeight="1">
      <c r="C164" s="61"/>
      <c r="D164" s="61"/>
    </row>
    <row r="165" spans="3:4" s="18" customFormat="1" ht="12.95" customHeight="1">
      <c r="C165" s="61"/>
      <c r="D165" s="61"/>
    </row>
    <row r="166" spans="3:4" s="18" customFormat="1" ht="12.95" customHeight="1">
      <c r="C166" s="61"/>
      <c r="D166" s="61"/>
    </row>
    <row r="167" spans="3:4" s="18" customFormat="1" ht="12.95" customHeight="1">
      <c r="C167" s="61"/>
      <c r="D167" s="61"/>
    </row>
    <row r="168" spans="3:4" s="18" customFormat="1" ht="12.95" customHeight="1">
      <c r="C168" s="61"/>
      <c r="D168" s="61"/>
    </row>
    <row r="169" spans="3:4" s="18" customFormat="1" ht="12.95" customHeight="1">
      <c r="C169" s="61"/>
      <c r="D169" s="61"/>
    </row>
    <row r="170" spans="3:4" s="18" customFormat="1" ht="12.95" customHeight="1"/>
    <row r="171" spans="3:4" s="18" customFormat="1" ht="12.95" customHeight="1"/>
    <row r="172" spans="3:4" s="18" customFormat="1" ht="12.95" customHeight="1"/>
    <row r="173" spans="3:4" s="18" customFormat="1" ht="12.95" customHeight="1"/>
    <row r="174" spans="3:4" s="18" customFormat="1" ht="12.95" customHeight="1"/>
    <row r="175" spans="3:4" s="18" customFormat="1" ht="12.95" customHeight="1"/>
    <row r="176" spans="3:4" s="18" customFormat="1" ht="12.95" customHeight="1"/>
    <row r="177" s="18" customFormat="1" ht="12.95" customHeight="1"/>
    <row r="178" s="18" customFormat="1" ht="12.95" customHeight="1"/>
    <row r="179" s="18" customFormat="1" ht="12.95" customHeight="1"/>
    <row r="180" s="18" customFormat="1" ht="12.95" customHeight="1"/>
    <row r="181" s="18" customFormat="1" ht="12.95" customHeight="1"/>
    <row r="182" s="18" customFormat="1" ht="12.95" customHeight="1"/>
    <row r="183" s="18" customFormat="1" ht="12.95" customHeight="1"/>
    <row r="184" s="18" customFormat="1" ht="12.95" customHeight="1"/>
    <row r="185" s="18" customFormat="1" ht="12.95" customHeight="1"/>
    <row r="186" s="18" customFormat="1" ht="12.95" customHeight="1"/>
    <row r="187" s="18" customFormat="1" ht="12.95" customHeight="1"/>
    <row r="188" s="18" customFormat="1" ht="12.95" customHeight="1"/>
    <row r="189" s="18" customFormat="1" ht="12.95" customHeight="1"/>
    <row r="190" s="18" customFormat="1" ht="12.95" customHeight="1"/>
    <row r="191" s="18" customFormat="1" ht="12.95" customHeight="1"/>
    <row r="192" s="18" customFormat="1" ht="12.95" customHeight="1"/>
    <row r="193" s="18" customFormat="1" ht="12.95" customHeight="1"/>
    <row r="194" s="18" customFormat="1" ht="12.95" customHeight="1"/>
    <row r="195" s="18" customFormat="1" ht="12.95" customHeight="1"/>
    <row r="196" s="18" customFormat="1" ht="12.95" customHeight="1"/>
    <row r="197" s="18" customFormat="1" ht="12.95" customHeight="1"/>
    <row r="198" s="18" customFormat="1" ht="12.95" customHeight="1"/>
    <row r="199" s="18" customFormat="1" ht="12.95" customHeight="1"/>
    <row r="200" s="18" customFormat="1" ht="12.95" customHeight="1"/>
    <row r="201" s="18" customFormat="1" ht="12.95" customHeight="1"/>
    <row r="202" s="18" customFormat="1" ht="12.95" customHeight="1"/>
    <row r="203" s="18" customFormat="1" ht="12.95" customHeight="1"/>
    <row r="204" s="18" customFormat="1" ht="12.95" customHeight="1"/>
    <row r="205" s="18" customFormat="1" ht="12.95" customHeight="1"/>
    <row r="206" s="18" customFormat="1" ht="12.95" customHeight="1"/>
    <row r="207" s="18" customFormat="1" ht="12.95" customHeight="1"/>
    <row r="208" s="18" customFormat="1" ht="12.9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6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26</v>
      </c>
    </row>
    <row r="4" spans="1:4">
      <c r="A4" s="8" t="s">
        <v>0</v>
      </c>
      <c r="C4" s="13" t="s">
        <v>13</v>
      </c>
      <c r="D4" s="14" t="s">
        <v>13</v>
      </c>
    </row>
    <row r="6" spans="1:4">
      <c r="A6" s="8" t="s">
        <v>1</v>
      </c>
    </row>
    <row r="7" spans="1:4">
      <c r="A7" t="s">
        <v>2</v>
      </c>
      <c r="C7" s="12">
        <v>50846.273500000003</v>
      </c>
    </row>
    <row r="8" spans="1:4">
      <c r="A8" t="s">
        <v>3</v>
      </c>
      <c r="C8" s="12">
        <v>0.77130100000000001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INTERCEPT(G21:G993,F21:F993)</f>
        <v>-3.025938315073945E-4</v>
      </c>
      <c r="D11" s="6"/>
    </row>
    <row r="12" spans="1:4">
      <c r="A12" t="s">
        <v>16</v>
      </c>
      <c r="C12">
        <f>SLOPE(G21:G993,F21:F993)</f>
        <v>-1.3339263493849365E-4</v>
      </c>
      <c r="D12" s="6"/>
    </row>
    <row r="13" spans="1:4">
      <c r="A13" t="s">
        <v>20</v>
      </c>
      <c r="C13" s="6" t="s">
        <v>13</v>
      </c>
      <c r="D13" s="6"/>
    </row>
    <row r="14" spans="1:4">
      <c r="A14" t="s">
        <v>25</v>
      </c>
    </row>
    <row r="15" spans="1:4">
      <c r="A15" s="3" t="s">
        <v>17</v>
      </c>
      <c r="C15">
        <v>52953.489200000004</v>
      </c>
    </row>
    <row r="16" spans="1:4">
      <c r="A16" s="8" t="s">
        <v>4</v>
      </c>
      <c r="C16">
        <f>+C8+C12</f>
        <v>0.77116760736506151</v>
      </c>
    </row>
    <row r="17" spans="1:32" ht="13.5" thickBot="1"/>
    <row r="18" spans="1:32">
      <c r="A18" s="8" t="s">
        <v>5</v>
      </c>
      <c r="C18" s="4">
        <f>+C15</f>
        <v>52953.489200000004</v>
      </c>
      <c r="D18" s="5">
        <f>+C16</f>
        <v>0.77116760736506151</v>
      </c>
    </row>
    <row r="19" spans="1:32" ht="13.5" thickTop="1">
      <c r="C19">
        <f>COUNT(C21:C264)</f>
        <v>8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37</v>
      </c>
      <c r="I20" s="10" t="s">
        <v>31</v>
      </c>
      <c r="J20" s="10" t="s">
        <v>18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14</v>
      </c>
    </row>
    <row r="21" spans="1:32">
      <c r="A21" t="s">
        <v>34</v>
      </c>
      <c r="B21" s="6" t="s">
        <v>36</v>
      </c>
      <c r="C21" s="11">
        <v>50844.341999999997</v>
      </c>
      <c r="D21">
        <v>2E-3</v>
      </c>
      <c r="E21">
        <f t="shared" ref="E21:E27" si="0">+(C21-C$7)/C$8</f>
        <v>-2.5042104185085376</v>
      </c>
      <c r="F21">
        <f t="shared" ref="F21:F26" si="1">ROUND(2*E21,0)/2</f>
        <v>-2.5</v>
      </c>
      <c r="G21">
        <f t="shared" ref="G21:G27" si="2">+C21-(C$7+F21*C$8)</f>
        <v>-3.2475000043632463E-3</v>
      </c>
      <c r="I21">
        <f>G21</f>
        <v>-3.2475000043632463E-3</v>
      </c>
      <c r="O21">
        <f t="shared" ref="O21:O27" si="3">+C$11+C$12*F21</f>
        <v>3.0887755838839655E-5</v>
      </c>
      <c r="Q21" s="2">
        <f t="shared" ref="Q21:Q27" si="4">+C21-15018.5</f>
        <v>35825.841999999997</v>
      </c>
      <c r="AA21">
        <v>7</v>
      </c>
      <c r="AC21" t="s">
        <v>33</v>
      </c>
      <c r="AE21" t="s">
        <v>30</v>
      </c>
      <c r="AF21" t="s">
        <v>30</v>
      </c>
    </row>
    <row r="22" spans="1:32">
      <c r="A22" t="s">
        <v>37</v>
      </c>
      <c r="B22" s="6"/>
      <c r="C22" s="12">
        <v>50846.273500000003</v>
      </c>
      <c r="D22" s="6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-3.025938315073945E-4</v>
      </c>
      <c r="Q22" s="2">
        <f t="shared" si="4"/>
        <v>35827.773500000003</v>
      </c>
    </row>
    <row r="23" spans="1:32">
      <c r="A23" t="s">
        <v>34</v>
      </c>
      <c r="B23" s="6"/>
      <c r="C23" s="11">
        <v>50846.273800000003</v>
      </c>
      <c r="D23">
        <v>6.9999999999999999E-4</v>
      </c>
      <c r="E23">
        <f t="shared" si="0"/>
        <v>3.8895320983289296E-4</v>
      </c>
      <c r="F23">
        <f t="shared" si="1"/>
        <v>0</v>
      </c>
      <c r="G23">
        <f t="shared" si="2"/>
        <v>2.9999999969732016E-4</v>
      </c>
      <c r="I23">
        <f>G23</f>
        <v>2.9999999969732016E-4</v>
      </c>
      <c r="O23">
        <f t="shared" si="3"/>
        <v>-3.025938315073945E-4</v>
      </c>
      <c r="Q23" s="2">
        <f t="shared" si="4"/>
        <v>35827.773800000003</v>
      </c>
      <c r="AA23">
        <v>7</v>
      </c>
      <c r="AC23" t="s">
        <v>33</v>
      </c>
      <c r="AE23" t="s">
        <v>30</v>
      </c>
      <c r="AF23" t="s">
        <v>30</v>
      </c>
    </row>
    <row r="24" spans="1:32">
      <c r="A24" t="s">
        <v>34</v>
      </c>
      <c r="B24" s="6"/>
      <c r="C24" s="11">
        <v>50859.383699999998</v>
      </c>
      <c r="D24">
        <v>8.0000000000000004E-4</v>
      </c>
      <c r="E24">
        <f t="shared" si="0"/>
        <v>16.997514588980863</v>
      </c>
      <c r="F24">
        <f t="shared" si="1"/>
        <v>17</v>
      </c>
      <c r="G24">
        <f t="shared" si="2"/>
        <v>-1.9170000014128163E-3</v>
      </c>
      <c r="I24">
        <f>G24</f>
        <v>-1.9170000014128163E-3</v>
      </c>
      <c r="O24">
        <f t="shared" si="3"/>
        <v>-2.5702686254617866E-3</v>
      </c>
      <c r="Q24" s="2">
        <f t="shared" si="4"/>
        <v>35840.883699999998</v>
      </c>
      <c r="AA24">
        <v>12</v>
      </c>
      <c r="AC24" t="s">
        <v>33</v>
      </c>
      <c r="AE24" t="s">
        <v>30</v>
      </c>
      <c r="AF24" t="s">
        <v>30</v>
      </c>
    </row>
    <row r="25" spans="1:32">
      <c r="A25" t="s">
        <v>34</v>
      </c>
      <c r="B25" s="6" t="s">
        <v>36</v>
      </c>
      <c r="C25" s="11">
        <v>50871.336300000003</v>
      </c>
      <c r="D25">
        <v>8.0000000000000004E-4</v>
      </c>
      <c r="E25">
        <f t="shared" si="0"/>
        <v>32.494188390783492</v>
      </c>
      <c r="F25">
        <f t="shared" si="1"/>
        <v>32.5</v>
      </c>
      <c r="G25">
        <f t="shared" si="2"/>
        <v>-4.4825000004493631E-3</v>
      </c>
      <c r="I25">
        <f>G25</f>
        <v>-4.4825000004493631E-3</v>
      </c>
      <c r="O25">
        <f t="shared" si="3"/>
        <v>-4.6378544670084383E-3</v>
      </c>
      <c r="Q25" s="2">
        <f t="shared" si="4"/>
        <v>35852.836300000003</v>
      </c>
      <c r="AA25">
        <v>32</v>
      </c>
      <c r="AC25" t="s">
        <v>35</v>
      </c>
      <c r="AE25" t="s">
        <v>30</v>
      </c>
    </row>
    <row r="26" spans="1:32">
      <c r="A26" t="s">
        <v>34</v>
      </c>
      <c r="B26" s="6" t="s">
        <v>36</v>
      </c>
      <c r="C26" s="11">
        <v>50871.338000000003</v>
      </c>
      <c r="D26">
        <v>3.0000000000000001E-3</v>
      </c>
      <c r="E26">
        <f t="shared" si="0"/>
        <v>32.496392458975684</v>
      </c>
      <c r="F26">
        <f t="shared" si="1"/>
        <v>32.5</v>
      </c>
      <c r="G26">
        <f t="shared" si="2"/>
        <v>-2.7824999997392297E-3</v>
      </c>
      <c r="I26">
        <f>G26</f>
        <v>-2.7824999997392297E-3</v>
      </c>
      <c r="O26">
        <f t="shared" si="3"/>
        <v>-4.6378544670084383E-3</v>
      </c>
      <c r="Q26" s="2">
        <f t="shared" si="4"/>
        <v>35852.838000000003</v>
      </c>
      <c r="AA26">
        <v>8</v>
      </c>
      <c r="AC26" t="s">
        <v>33</v>
      </c>
      <c r="AE26" t="s">
        <v>30</v>
      </c>
    </row>
    <row r="27" spans="1:32">
      <c r="A27" t="s">
        <v>39</v>
      </c>
      <c r="B27" s="16" t="s">
        <v>38</v>
      </c>
      <c r="C27" s="15">
        <v>52274.474800000004</v>
      </c>
      <c r="D27" s="15">
        <v>4.1000000000000003E-3</v>
      </c>
      <c r="E27">
        <f t="shared" si="0"/>
        <v>1851.6782682765879</v>
      </c>
      <c r="F27" s="17">
        <f>ROUND(2*E27,0)/2+0.5</f>
        <v>1852</v>
      </c>
      <c r="G27">
        <f t="shared" si="2"/>
        <v>-0.24815200000011828</v>
      </c>
      <c r="J27">
        <f>G27</f>
        <v>-0.24815200000011828</v>
      </c>
      <c r="O27">
        <f t="shared" si="3"/>
        <v>-0.24734575373759765</v>
      </c>
      <c r="Q27" s="2">
        <f t="shared" si="4"/>
        <v>37255.974800000004</v>
      </c>
    </row>
    <row r="28" spans="1:32">
      <c r="A28" s="18" t="s">
        <v>40</v>
      </c>
      <c r="B28" s="15"/>
      <c r="C28">
        <v>52953.489200000004</v>
      </c>
      <c r="D28">
        <v>1.2999999999999999E-3</v>
      </c>
      <c r="E28">
        <f>+(C28-C$7)/C$8</f>
        <v>2732.0277038406543</v>
      </c>
      <c r="F28" s="17">
        <f>ROUND(2*E28,0)/2+0.5</f>
        <v>2732.5</v>
      </c>
      <c r="G28">
        <f>+C28-(C$7+F28*C$8)</f>
        <v>-0.36428249999880791</v>
      </c>
      <c r="J28">
        <f>G28</f>
        <v>-0.36428249999880791</v>
      </c>
      <c r="O28">
        <f>+C$11+C$12*F28</f>
        <v>-0.36479796880094129</v>
      </c>
      <c r="Q28" s="2">
        <f>+C28-15018.5</f>
        <v>37934.989200000004</v>
      </c>
    </row>
    <row r="29" spans="1:32">
      <c r="D29" s="6"/>
    </row>
    <row r="30" spans="1:32">
      <c r="D30" s="6"/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2024-01-13T06:24:44Z</dcterms:modified>
</cp:coreProperties>
</file>