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55B6E9-8230-41BC-A7EB-EC3A3D420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E57" i="2" l="1"/>
  <c r="F57" i="2" s="1"/>
  <c r="G57" i="2" s="1"/>
  <c r="J57" i="2" s="1"/>
  <c r="Q57" i="2"/>
  <c r="E50" i="2"/>
  <c r="F50" i="2" s="1"/>
  <c r="G50" i="2" s="1"/>
  <c r="I50" i="2" s="1"/>
  <c r="E51" i="2"/>
  <c r="F51" i="2"/>
  <c r="G51" i="2"/>
  <c r="I51" i="2"/>
  <c r="E56" i="2"/>
  <c r="F56" i="2" s="1"/>
  <c r="G56" i="2" s="1"/>
  <c r="I56" i="2" s="1"/>
  <c r="E41" i="2"/>
  <c r="F41" i="2"/>
  <c r="G41" i="2"/>
  <c r="N41" i="2"/>
  <c r="E42" i="2"/>
  <c r="F42" i="2" s="1"/>
  <c r="G42" i="2" s="1"/>
  <c r="N42" i="2" s="1"/>
  <c r="E43" i="2"/>
  <c r="F43" i="2"/>
  <c r="G43" i="2"/>
  <c r="N43" i="2"/>
  <c r="E44" i="2"/>
  <c r="F44" i="2" s="1"/>
  <c r="G44" i="2" s="1"/>
  <c r="N44" i="2" s="1"/>
  <c r="E45" i="2"/>
  <c r="F45" i="2" s="1"/>
  <c r="G45" i="2" s="1"/>
  <c r="I45" i="2" s="1"/>
  <c r="E46" i="2"/>
  <c r="F46" i="2" s="1"/>
  <c r="G46" i="2" s="1"/>
  <c r="I46" i="2" s="1"/>
  <c r="E47" i="2"/>
  <c r="F47" i="2" s="1"/>
  <c r="G47" i="2" s="1"/>
  <c r="I47" i="2" s="1"/>
  <c r="E49" i="2"/>
  <c r="F49" i="2" s="1"/>
  <c r="G49" i="2" s="1"/>
  <c r="I49" i="2" s="1"/>
  <c r="E52" i="2"/>
  <c r="F52" i="2" s="1"/>
  <c r="G52" i="2" s="1"/>
  <c r="I52" i="2" s="1"/>
  <c r="E53" i="2"/>
  <c r="F53" i="2" s="1"/>
  <c r="G53" i="2" s="1"/>
  <c r="I53" i="2" s="1"/>
  <c r="E54" i="2"/>
  <c r="F54" i="2" s="1"/>
  <c r="G54" i="2" s="1"/>
  <c r="I54" i="2" s="1"/>
  <c r="E55" i="2"/>
  <c r="F55" i="2" s="1"/>
  <c r="G55" i="2" s="1"/>
  <c r="I55" i="2" s="1"/>
  <c r="E48" i="2"/>
  <c r="F48" i="2"/>
  <c r="Q50" i="2"/>
  <c r="Q51" i="2"/>
  <c r="Q56" i="2"/>
  <c r="F11" i="2"/>
  <c r="Q54" i="2"/>
  <c r="Q55" i="2"/>
  <c r="E14" i="2"/>
  <c r="E15" i="2" s="1"/>
  <c r="Q53" i="2"/>
  <c r="E29" i="2"/>
  <c r="F29" i="2"/>
  <c r="G29" i="2" s="1"/>
  <c r="I29" i="2" s="1"/>
  <c r="E30" i="2"/>
  <c r="F30" i="2"/>
  <c r="G30" i="2" s="1"/>
  <c r="I30" i="2" s="1"/>
  <c r="E31" i="2"/>
  <c r="F31" i="2"/>
  <c r="G31" i="2" s="1"/>
  <c r="I31" i="2" s="1"/>
  <c r="E32" i="2"/>
  <c r="F32" i="2"/>
  <c r="G32" i="2" s="1"/>
  <c r="N32" i="2" s="1"/>
  <c r="E33" i="2"/>
  <c r="F33" i="2"/>
  <c r="G33" i="2" s="1"/>
  <c r="N33" i="2" s="1"/>
  <c r="E34" i="2"/>
  <c r="F34" i="2"/>
  <c r="G34" i="2" s="1"/>
  <c r="N34" i="2" s="1"/>
  <c r="E35" i="2"/>
  <c r="F35" i="2"/>
  <c r="G35" i="2" s="1"/>
  <c r="N35" i="2" s="1"/>
  <c r="E36" i="2"/>
  <c r="F36" i="2"/>
  <c r="G36" i="2" s="1"/>
  <c r="N36" i="2" s="1"/>
  <c r="E37" i="2"/>
  <c r="F37" i="2"/>
  <c r="G37" i="2" s="1"/>
  <c r="N37" i="2" s="1"/>
  <c r="E38" i="2"/>
  <c r="F38" i="2"/>
  <c r="G38" i="2" s="1"/>
  <c r="N38" i="2" s="1"/>
  <c r="E39" i="2"/>
  <c r="F39" i="2"/>
  <c r="G39" i="2" s="1"/>
  <c r="N39" i="2" s="1"/>
  <c r="E40" i="2"/>
  <c r="F40" i="2"/>
  <c r="G40" i="2" s="1"/>
  <c r="N40" i="2" s="1"/>
  <c r="Q52" i="2"/>
  <c r="E21" i="2"/>
  <c r="F21" i="2" s="1"/>
  <c r="G21" i="2" s="1"/>
  <c r="H21" i="2" s="1"/>
  <c r="E22" i="2"/>
  <c r="F22" i="2" s="1"/>
  <c r="G22" i="2" s="1"/>
  <c r="H22" i="2" s="1"/>
  <c r="E23" i="2"/>
  <c r="F23" i="2"/>
  <c r="G23" i="2"/>
  <c r="H23" i="2" s="1"/>
  <c r="E24" i="2"/>
  <c r="F24" i="2"/>
  <c r="G24" i="2"/>
  <c r="H24" i="2" s="1"/>
  <c r="E25" i="2"/>
  <c r="F25" i="2"/>
  <c r="G25" i="2"/>
  <c r="H25" i="2" s="1"/>
  <c r="E26" i="2"/>
  <c r="F26" i="2" s="1"/>
  <c r="G26" i="2" s="1"/>
  <c r="I26" i="2" s="1"/>
  <c r="E27" i="2"/>
  <c r="F27" i="2"/>
  <c r="G27" i="2" s="1"/>
  <c r="I27" i="2" s="1"/>
  <c r="E28" i="2"/>
  <c r="F28" i="2"/>
  <c r="G28" i="2" s="1"/>
  <c r="I28" i="2" s="1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8" i="2"/>
  <c r="Q49" i="2"/>
  <c r="G11" i="2"/>
  <c r="C17" i="2"/>
  <c r="Q45" i="2"/>
  <c r="Q46" i="2"/>
  <c r="Q47" i="2"/>
  <c r="Q21" i="2"/>
  <c r="Q22" i="2"/>
  <c r="Q23" i="2"/>
  <c r="Q24" i="2"/>
  <c r="Q25" i="2"/>
  <c r="Q26" i="2"/>
  <c r="Q27" i="2"/>
  <c r="Q28" i="2"/>
  <c r="Q29" i="2"/>
  <c r="Q30" i="2"/>
  <c r="Q31" i="2"/>
  <c r="Q22" i="1"/>
  <c r="Q23" i="1"/>
  <c r="Q24" i="1"/>
  <c r="Q25" i="1"/>
  <c r="Q26" i="1"/>
  <c r="Q27" i="1"/>
  <c r="Q28" i="1"/>
  <c r="Q29" i="1"/>
  <c r="Q30" i="1"/>
  <c r="Q31" i="1"/>
  <c r="F26" i="1"/>
  <c r="G26" i="1"/>
  <c r="I26" i="1"/>
  <c r="E31" i="1"/>
  <c r="F31" i="1"/>
  <c r="G31" i="1"/>
  <c r="I31" i="1"/>
  <c r="E30" i="1"/>
  <c r="F30" i="1"/>
  <c r="G30" i="1"/>
  <c r="I30" i="1"/>
  <c r="E29" i="1"/>
  <c r="F29" i="1"/>
  <c r="G29" i="1"/>
  <c r="I29" i="1"/>
  <c r="E28" i="1"/>
  <c r="F28" i="1"/>
  <c r="G28" i="1"/>
  <c r="I28" i="1"/>
  <c r="E27" i="1"/>
  <c r="F27" i="1"/>
  <c r="G27" i="1"/>
  <c r="I27" i="1"/>
  <c r="E26" i="1"/>
  <c r="E25" i="1"/>
  <c r="F25" i="1"/>
  <c r="G25" i="1"/>
  <c r="H25" i="1"/>
  <c r="E24" i="1"/>
  <c r="F24" i="1"/>
  <c r="G24" i="1"/>
  <c r="H24" i="1"/>
  <c r="E23" i="1"/>
  <c r="F23" i="1"/>
  <c r="G23" i="1"/>
  <c r="H23" i="1"/>
  <c r="E22" i="1"/>
  <c r="F22" i="1"/>
  <c r="G22" i="1"/>
  <c r="H22" i="1"/>
  <c r="E21" i="1"/>
  <c r="F21" i="1"/>
  <c r="G21" i="1"/>
  <c r="C19" i="1"/>
  <c r="C18" i="1"/>
  <c r="Q21" i="1"/>
  <c r="C12" i="1"/>
  <c r="C16" i="1"/>
  <c r="D18" i="1"/>
  <c r="H21" i="1"/>
  <c r="C11" i="1"/>
  <c r="O21" i="1"/>
  <c r="O26" i="1"/>
  <c r="O25" i="1"/>
  <c r="O29" i="1"/>
  <c r="O30" i="1"/>
  <c r="O23" i="1"/>
  <c r="O31" i="1"/>
  <c r="O22" i="1"/>
  <c r="O27" i="1"/>
  <c r="O24" i="1"/>
  <c r="O28" i="1"/>
  <c r="C12" i="2"/>
  <c r="C16" i="2" l="1"/>
  <c r="D18" i="2" s="1"/>
  <c r="C11" i="2"/>
  <c r="O57" i="2" l="1"/>
  <c r="O43" i="2"/>
  <c r="O49" i="2"/>
  <c r="O40" i="2"/>
  <c r="O33" i="2"/>
  <c r="O42" i="2"/>
  <c r="O41" i="2"/>
  <c r="O54" i="2"/>
  <c r="O26" i="2"/>
  <c r="O21" i="2"/>
  <c r="O36" i="2"/>
  <c r="O44" i="2"/>
  <c r="O53" i="2"/>
  <c r="O22" i="2"/>
  <c r="O24" i="2"/>
  <c r="O50" i="2"/>
  <c r="O37" i="2"/>
  <c r="O34" i="2"/>
  <c r="O39" i="2"/>
  <c r="O46" i="2"/>
  <c r="O52" i="2"/>
  <c r="O29" i="2"/>
  <c r="O25" i="2"/>
  <c r="O47" i="2"/>
  <c r="O35" i="2"/>
  <c r="C15" i="2"/>
  <c r="O30" i="2"/>
  <c r="O55" i="2"/>
  <c r="O23" i="2"/>
  <c r="O48" i="2"/>
  <c r="O31" i="2"/>
  <c r="O27" i="2"/>
  <c r="O56" i="2"/>
  <c r="O38" i="2"/>
  <c r="O45" i="2"/>
  <c r="O32" i="2"/>
  <c r="O51" i="2"/>
  <c r="O28" i="2"/>
  <c r="E16" i="2" l="1"/>
  <c r="E17" i="2" s="1"/>
  <c r="C18" i="2"/>
</calcChain>
</file>

<file path=xl/sharedStrings.xml><?xml version="1.0" encoding="utf-8"?>
<sst xmlns="http://schemas.openxmlformats.org/spreadsheetml/2006/main" count="185" uniqueCount="67">
  <si>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</si>
  <si>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</si>
  <si>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</si>
  <si>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</si>
  <si>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</si>
  <si>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</si>
  <si>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</si>
  <si>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</si>
  <si>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</si>
  <si>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</si>
  <si>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</si>
  <si>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</si>
  <si>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</si>
  <si>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</si>
  <si>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</si>
  <si>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</si>
  <si>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</si>
  <si>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</si>
  <si>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</si>
  <si>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</si>
  <si>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</si>
  <si>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</si>
  <si>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</si>
  <si>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</si>
  <si>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</si>
  <si>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</si>
  <si>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</si>
  <si>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</si>
  <si>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</si>
  <si>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</si>
  <si>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</si>
  <si>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V523 Aur / GSC 2965-0210</t>
  </si>
  <si>
    <t>EW</t>
  </si>
  <si>
    <t>not avail.</t>
  </si>
  <si>
    <t>IBVS 5476</t>
  </si>
  <si>
    <t>II</t>
  </si>
  <si>
    <t>I</t>
  </si>
  <si>
    <t>IBVS 5643</t>
  </si>
  <si>
    <t>IBVS 5583</t>
  </si>
  <si>
    <t>http://www.aerith.net/misao/data/misv.cgi?0002</t>
  </si>
  <si>
    <t>Nakajima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</si>
  <si>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</si>
  <si>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</si>
  <si>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</si>
  <si>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</si>
  <si>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</si>
  <si>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</si>
  <si>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</si>
  <si>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5741</t>
  </si>
  <si>
    <t>IBVS 5781</t>
  </si>
  <si>
    <t>Start of linear fit &gt;&gt;&gt;&gt;&gt;&gt;&gt;&gt;&gt;&gt;&gt;&gt;&gt;&gt;&gt;&gt;&gt;&gt;&gt;&gt;&gt;</t>
  </si>
  <si>
    <t>IBVS 5837</t>
  </si>
  <si>
    <t>IBVS 5871</t>
  </si>
  <si>
    <t>OEJV 0074</t>
  </si>
  <si>
    <t>CCD+R</t>
  </si>
  <si>
    <t>CCD+I</t>
  </si>
  <si>
    <t>CCD+V</t>
  </si>
  <si>
    <t>IBVS 5992</t>
  </si>
  <si>
    <t>IBVS 6029</t>
  </si>
  <si>
    <t>Add cycle</t>
  </si>
  <si>
    <t>Old Cycle</t>
  </si>
  <si>
    <t>IBVS 6084</t>
  </si>
  <si>
    <t>V0523 Aur / GSC 2965-0210</t>
  </si>
  <si>
    <t>IBVS 5984</t>
  </si>
  <si>
    <t>IBVS 6152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</si>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</sst>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wrapText="1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0" fillId="2" borderId="0" xfId="0" applyFill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3" borderId="1" xfId="0" applyFill="1" applyBorder="1" applyAlignment="1"/>
    <xf numFmtId="0" fontId="9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Aur - O-C Diagr.</a:t>
            </a:r>
          </a:p>
        </c:rich>
      </c:tx>
      <c:layout>
        <c:manualLayout>
          <c:xMode val="edge"/>
          <c:yMode val="edge"/>
          <c:x val="0.355000524934383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906854902912253"/>
          <c:w val="0.7933346245680738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Nakajima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1.9134429312543944E-3</c:v>
                </c:pt>
                <c:pt idx="1">
                  <c:v>1.7015929697663523E-3</c:v>
                </c:pt>
                <c:pt idx="2">
                  <c:v>7.8974279313115403E-4</c:v>
                </c:pt>
                <c:pt idx="3">
                  <c:v>1.8711012526182458E-3</c:v>
                </c:pt>
                <c:pt idx="4">
                  <c:v>1.6007106751203537E-10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1-4DB3-BDB7-A21F36565E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-1.3183849441702478E-3</c:v>
                </c:pt>
                <c:pt idx="6">
                  <c:v>1.2884065654361621E-3</c:v>
                </c:pt>
                <c:pt idx="7">
                  <c:v>1.5394128713523969E-3</c:v>
                </c:pt>
                <c:pt idx="8">
                  <c:v>1.5394128713523969E-3</c:v>
                </c:pt>
                <c:pt idx="9">
                  <c:v>1.6275626912829466E-3</c:v>
                </c:pt>
                <c:pt idx="10">
                  <c:v>2.7275626925984398E-3</c:v>
                </c:pt>
                <c:pt idx="24">
                  <c:v>1.857751798524987E-3</c:v>
                </c:pt>
                <c:pt idx="25">
                  <c:v>1.9629503440228291E-3</c:v>
                </c:pt>
                <c:pt idx="26">
                  <c:v>4.9873463285621256E-4</c:v>
                </c:pt>
                <c:pt idx="27">
                  <c:v>-7.8082926440401934E-2</c:v>
                </c:pt>
                <c:pt idx="28">
                  <c:v>7.7182238819659688E-3</c:v>
                </c:pt>
                <c:pt idx="29">
                  <c:v>7.5851994406548329E-3</c:v>
                </c:pt>
                <c:pt idx="30">
                  <c:v>6.2665577424922958E-3</c:v>
                </c:pt>
                <c:pt idx="31">
                  <c:v>5.073768894362729E-3</c:v>
                </c:pt>
                <c:pt idx="32">
                  <c:v>3.0416610461543314E-3</c:v>
                </c:pt>
                <c:pt idx="33">
                  <c:v>7.1859927047626115E-3</c:v>
                </c:pt>
                <c:pt idx="34">
                  <c:v>5.1673510097316466E-3</c:v>
                </c:pt>
                <c:pt idx="35">
                  <c:v>6.4984106793417595E-3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C1-4DB3-BDB7-A21F36565E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6">
                  <c:v>6.3276767541537993E-3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C1-4DB3-BDB7-A21F36565E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C1-4DB3-BDB7-A21F36565E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C1-4DB3-BDB7-A21F36565E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C1-4DB3-BDB7-A21F36565E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1">
                  <c:v>1.5332167604356073E-3</c:v>
                </c:pt>
                <c:pt idx="12">
                  <c:v>2.3936364013934508E-3</c:v>
                </c:pt>
                <c:pt idx="13">
                  <c:v>1.1825804031104781E-3</c:v>
                </c:pt>
                <c:pt idx="14">
                  <c:v>5.0888003897853196E-4</c:v>
                </c:pt>
                <c:pt idx="15">
                  <c:v>-8.6482032929779962E-4</c:v>
                </c:pt>
                <c:pt idx="16">
                  <c:v>-1.7482032853877172E-4</c:v>
                </c:pt>
                <c:pt idx="17">
                  <c:v>5.7653797557577491E-4</c:v>
                </c:pt>
                <c:pt idx="18">
                  <c:v>1.6246877930825576E-3</c:v>
                </c:pt>
                <c:pt idx="19">
                  <c:v>3.1545930105494335E-3</c:v>
                </c:pt>
                <c:pt idx="20">
                  <c:v>1.2002834337181412E-3</c:v>
                </c:pt>
                <c:pt idx="21">
                  <c:v>8.49843325704569E-3</c:v>
                </c:pt>
                <c:pt idx="22">
                  <c:v>-5.102084469399415E-4</c:v>
                </c:pt>
                <c:pt idx="23">
                  <c:v>7.9609118984080851E-4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C1-4DB3-BDB7-A21F36565E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1.0156033868419006E-3</c:v>
                </c:pt>
                <c:pt idx="1">
                  <c:v>1.0168142959547002E-3</c:v>
                </c:pt>
                <c:pt idx="2">
                  <c:v>1.0180252050675E-3</c:v>
                </c:pt>
                <c:pt idx="3">
                  <c:v>1.0182270232529666E-3</c:v>
                </c:pt>
                <c:pt idx="4">
                  <c:v>1.0254924779297648E-3</c:v>
                </c:pt>
                <c:pt idx="5">
                  <c:v>1.4803906679715197E-3</c:v>
                </c:pt>
                <c:pt idx="6">
                  <c:v>1.4813997588988528E-3</c:v>
                </c:pt>
                <c:pt idx="7">
                  <c:v>1.4949215773251161E-3</c:v>
                </c:pt>
                <c:pt idx="8">
                  <c:v>1.4949215773251161E-3</c:v>
                </c:pt>
                <c:pt idx="9">
                  <c:v>1.4961324864379158E-3</c:v>
                </c:pt>
                <c:pt idx="10">
                  <c:v>1.4961324864379158E-3</c:v>
                </c:pt>
                <c:pt idx="11">
                  <c:v>1.7465888546019876E-3</c:v>
                </c:pt>
                <c:pt idx="12">
                  <c:v>1.7823106734295789E-3</c:v>
                </c:pt>
                <c:pt idx="13">
                  <c:v>1.822270674151969E-3</c:v>
                </c:pt>
                <c:pt idx="14">
                  <c:v>1.8246924923775686E-3</c:v>
                </c:pt>
                <c:pt idx="15">
                  <c:v>1.8271143106031679E-3</c:v>
                </c:pt>
                <c:pt idx="16">
                  <c:v>1.8271143106031679E-3</c:v>
                </c:pt>
                <c:pt idx="17">
                  <c:v>1.8273161287886345E-3</c:v>
                </c:pt>
                <c:pt idx="18">
                  <c:v>1.8285270379014341E-3</c:v>
                </c:pt>
                <c:pt idx="19">
                  <c:v>1.8493143110044957E-3</c:v>
                </c:pt>
                <c:pt idx="20">
                  <c:v>1.857588856608627E-3</c:v>
                </c:pt>
                <c:pt idx="21">
                  <c:v>1.8587997657214268E-3</c:v>
                </c:pt>
                <c:pt idx="22">
                  <c:v>1.8590015839068932E-3</c:v>
                </c:pt>
                <c:pt idx="23">
                  <c:v>1.8614234021324927E-3</c:v>
                </c:pt>
                <c:pt idx="24">
                  <c:v>1.901787039225816E-3</c:v>
                </c:pt>
                <c:pt idx="25">
                  <c:v>1.9114743121282137E-3</c:v>
                </c:pt>
                <c:pt idx="26">
                  <c:v>2.7934197826173304E-3</c:v>
                </c:pt>
                <c:pt idx="27">
                  <c:v>3.2002852445180306E-3</c:v>
                </c:pt>
                <c:pt idx="28">
                  <c:v>3.5867670696866022E-3</c:v>
                </c:pt>
                <c:pt idx="29">
                  <c:v>4.5268361775901043E-3</c:v>
                </c:pt>
                <c:pt idx="30">
                  <c:v>4.5270379957755708E-3</c:v>
                </c:pt>
                <c:pt idx="31">
                  <c:v>4.5637689055304954E-3</c:v>
                </c:pt>
                <c:pt idx="32">
                  <c:v>5.0047416407750537E-3</c:v>
                </c:pt>
                <c:pt idx="33">
                  <c:v>5.460043467187742E-3</c:v>
                </c:pt>
                <c:pt idx="34">
                  <c:v>5.4602452853732084E-3</c:v>
                </c:pt>
                <c:pt idx="35">
                  <c:v>6.22856711744462E-3</c:v>
                </c:pt>
                <c:pt idx="36">
                  <c:v>9.0084108040618029E-3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C1-4DB3-BDB7-A21F3656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066496"/>
        <c:axId val="1"/>
      </c:scatterChart>
      <c:valAx>
        <c:axId val="33906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008748906387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66701662292212"/>
          <c:y val="0.91925596256989606"/>
          <c:w val="0.7516678915135608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Aur - O-C Diagr.</a:t>
            </a:r>
          </a:p>
        </c:rich>
      </c:tx>
      <c:layout>
        <c:manualLayout>
          <c:xMode val="edge"/>
          <c:yMode val="edge"/>
          <c:x val="0.362729134731702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4860681114551083"/>
          <c:w val="0.8036612186567461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Nakajima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1.9134429312543944E-3</c:v>
                </c:pt>
                <c:pt idx="1">
                  <c:v>1.7015929697663523E-3</c:v>
                </c:pt>
                <c:pt idx="2">
                  <c:v>7.8974279313115403E-4</c:v>
                </c:pt>
                <c:pt idx="3">
                  <c:v>1.8711012526182458E-3</c:v>
                </c:pt>
                <c:pt idx="4">
                  <c:v>1.6007106751203537E-10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E5-4532-98FD-A325C41775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-1.3183849441702478E-3</c:v>
                </c:pt>
                <c:pt idx="6">
                  <c:v>1.2884065654361621E-3</c:v>
                </c:pt>
                <c:pt idx="7">
                  <c:v>1.5394128713523969E-3</c:v>
                </c:pt>
                <c:pt idx="8">
                  <c:v>1.5394128713523969E-3</c:v>
                </c:pt>
                <c:pt idx="9">
                  <c:v>1.6275626912829466E-3</c:v>
                </c:pt>
                <c:pt idx="10">
                  <c:v>2.7275626925984398E-3</c:v>
                </c:pt>
                <c:pt idx="24">
                  <c:v>1.857751798524987E-3</c:v>
                </c:pt>
                <c:pt idx="25">
                  <c:v>1.9629503440228291E-3</c:v>
                </c:pt>
                <c:pt idx="26">
                  <c:v>4.9873463285621256E-4</c:v>
                </c:pt>
                <c:pt idx="27">
                  <c:v>-7.8082926440401934E-2</c:v>
                </c:pt>
                <c:pt idx="28">
                  <c:v>7.7182238819659688E-3</c:v>
                </c:pt>
                <c:pt idx="29">
                  <c:v>7.5851994406548329E-3</c:v>
                </c:pt>
                <c:pt idx="30">
                  <c:v>6.2665577424922958E-3</c:v>
                </c:pt>
                <c:pt idx="31">
                  <c:v>5.073768894362729E-3</c:v>
                </c:pt>
                <c:pt idx="32">
                  <c:v>3.0416610461543314E-3</c:v>
                </c:pt>
                <c:pt idx="33">
                  <c:v>7.1859927047626115E-3</c:v>
                </c:pt>
                <c:pt idx="34">
                  <c:v>5.1673510097316466E-3</c:v>
                </c:pt>
                <c:pt idx="35">
                  <c:v>6.4984106793417595E-3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E5-4532-98FD-A325C41775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6">
                  <c:v>6.3276767541537993E-3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E5-4532-98FD-A325C41775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E5-4532-98FD-A325C41775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E5-4532-98FD-A325C41775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E5-4532-98FD-A325C41775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1.1000000000000001E-3</c:v>
                  </c:pt>
                  <c:pt idx="25">
                    <c:v>2.9999999999999997E-4</c:v>
                  </c:pt>
                  <c:pt idx="26">
                    <c:v>1.1000000000000001E-3</c:v>
                  </c:pt>
                  <c:pt idx="28">
                    <c:v>6.9999999999999999E-4</c:v>
                  </c:pt>
                  <c:pt idx="29">
                    <c:v>1.1000000000000001E-3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2.0000000000000001E-4</c:v>
                  </c:pt>
                  <c:pt idx="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1">
                  <c:v>1.5332167604356073E-3</c:v>
                </c:pt>
                <c:pt idx="12">
                  <c:v>2.3936364013934508E-3</c:v>
                </c:pt>
                <c:pt idx="13">
                  <c:v>1.1825804031104781E-3</c:v>
                </c:pt>
                <c:pt idx="14">
                  <c:v>5.0888003897853196E-4</c:v>
                </c:pt>
                <c:pt idx="15">
                  <c:v>-8.6482032929779962E-4</c:v>
                </c:pt>
                <c:pt idx="16">
                  <c:v>-1.7482032853877172E-4</c:v>
                </c:pt>
                <c:pt idx="17">
                  <c:v>5.7653797557577491E-4</c:v>
                </c:pt>
                <c:pt idx="18">
                  <c:v>1.6246877930825576E-3</c:v>
                </c:pt>
                <c:pt idx="19">
                  <c:v>3.1545930105494335E-3</c:v>
                </c:pt>
                <c:pt idx="20">
                  <c:v>1.2002834337181412E-3</c:v>
                </c:pt>
                <c:pt idx="21">
                  <c:v>8.49843325704569E-3</c:v>
                </c:pt>
                <c:pt idx="22">
                  <c:v>-5.102084469399415E-4</c:v>
                </c:pt>
                <c:pt idx="23">
                  <c:v>7.9609118984080851E-4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E5-4532-98FD-A325C41775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  <c:pt idx="11">
                  <c:v>1786.5</c:v>
                </c:pt>
                <c:pt idx="12">
                  <c:v>1875</c:v>
                </c:pt>
                <c:pt idx="13">
                  <c:v>1974</c:v>
                </c:pt>
                <c:pt idx="14">
                  <c:v>1980</c:v>
                </c:pt>
                <c:pt idx="15">
                  <c:v>1986</c:v>
                </c:pt>
                <c:pt idx="16">
                  <c:v>1986</c:v>
                </c:pt>
                <c:pt idx="17">
                  <c:v>1986.5</c:v>
                </c:pt>
                <c:pt idx="18">
                  <c:v>1989.5</c:v>
                </c:pt>
                <c:pt idx="19">
                  <c:v>2041</c:v>
                </c:pt>
                <c:pt idx="20">
                  <c:v>2061.5</c:v>
                </c:pt>
                <c:pt idx="21">
                  <c:v>2064.5</c:v>
                </c:pt>
                <c:pt idx="22">
                  <c:v>2065</c:v>
                </c:pt>
                <c:pt idx="23">
                  <c:v>2071</c:v>
                </c:pt>
                <c:pt idx="24">
                  <c:v>2171</c:v>
                </c:pt>
                <c:pt idx="25">
                  <c:v>2195</c:v>
                </c:pt>
                <c:pt idx="26">
                  <c:v>4380</c:v>
                </c:pt>
                <c:pt idx="27">
                  <c:v>5388</c:v>
                </c:pt>
                <c:pt idx="28">
                  <c:v>6345.5</c:v>
                </c:pt>
                <c:pt idx="29">
                  <c:v>8674.5</c:v>
                </c:pt>
                <c:pt idx="30">
                  <c:v>8675</c:v>
                </c:pt>
                <c:pt idx="31">
                  <c:v>8766</c:v>
                </c:pt>
                <c:pt idx="32">
                  <c:v>9858.5</c:v>
                </c:pt>
                <c:pt idx="33">
                  <c:v>10986.5</c:v>
                </c:pt>
                <c:pt idx="34">
                  <c:v>10987</c:v>
                </c:pt>
                <c:pt idx="35">
                  <c:v>12890.5</c:v>
                </c:pt>
                <c:pt idx="36">
                  <c:v>19777.5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1.0156033868419006E-3</c:v>
                </c:pt>
                <c:pt idx="1">
                  <c:v>1.0168142959547002E-3</c:v>
                </c:pt>
                <c:pt idx="2">
                  <c:v>1.0180252050675E-3</c:v>
                </c:pt>
                <c:pt idx="3">
                  <c:v>1.0182270232529666E-3</c:v>
                </c:pt>
                <c:pt idx="4">
                  <c:v>1.0254924779297648E-3</c:v>
                </c:pt>
                <c:pt idx="5">
                  <c:v>1.4803906679715197E-3</c:v>
                </c:pt>
                <c:pt idx="6">
                  <c:v>1.4813997588988528E-3</c:v>
                </c:pt>
                <c:pt idx="7">
                  <c:v>1.4949215773251161E-3</c:v>
                </c:pt>
                <c:pt idx="8">
                  <c:v>1.4949215773251161E-3</c:v>
                </c:pt>
                <c:pt idx="9">
                  <c:v>1.4961324864379158E-3</c:v>
                </c:pt>
                <c:pt idx="10">
                  <c:v>1.4961324864379158E-3</c:v>
                </c:pt>
                <c:pt idx="11">
                  <c:v>1.7465888546019876E-3</c:v>
                </c:pt>
                <c:pt idx="12">
                  <c:v>1.7823106734295789E-3</c:v>
                </c:pt>
                <c:pt idx="13">
                  <c:v>1.822270674151969E-3</c:v>
                </c:pt>
                <c:pt idx="14">
                  <c:v>1.8246924923775686E-3</c:v>
                </c:pt>
                <c:pt idx="15">
                  <c:v>1.8271143106031679E-3</c:v>
                </c:pt>
                <c:pt idx="16">
                  <c:v>1.8271143106031679E-3</c:v>
                </c:pt>
                <c:pt idx="17">
                  <c:v>1.8273161287886345E-3</c:v>
                </c:pt>
                <c:pt idx="18">
                  <c:v>1.8285270379014341E-3</c:v>
                </c:pt>
                <c:pt idx="19">
                  <c:v>1.8493143110044957E-3</c:v>
                </c:pt>
                <c:pt idx="20">
                  <c:v>1.857588856608627E-3</c:v>
                </c:pt>
                <c:pt idx="21">
                  <c:v>1.8587997657214268E-3</c:v>
                </c:pt>
                <c:pt idx="22">
                  <c:v>1.8590015839068932E-3</c:v>
                </c:pt>
                <c:pt idx="23">
                  <c:v>1.8614234021324927E-3</c:v>
                </c:pt>
                <c:pt idx="24">
                  <c:v>1.901787039225816E-3</c:v>
                </c:pt>
                <c:pt idx="25">
                  <c:v>1.9114743121282137E-3</c:v>
                </c:pt>
                <c:pt idx="26">
                  <c:v>2.7934197826173304E-3</c:v>
                </c:pt>
                <c:pt idx="27">
                  <c:v>3.2002852445180306E-3</c:v>
                </c:pt>
                <c:pt idx="28">
                  <c:v>3.5867670696866022E-3</c:v>
                </c:pt>
                <c:pt idx="29">
                  <c:v>4.5268361775901043E-3</c:v>
                </c:pt>
                <c:pt idx="30">
                  <c:v>4.5270379957755708E-3</c:v>
                </c:pt>
                <c:pt idx="31">
                  <c:v>4.5637689055304954E-3</c:v>
                </c:pt>
                <c:pt idx="32">
                  <c:v>5.0047416407750537E-3</c:v>
                </c:pt>
                <c:pt idx="33">
                  <c:v>5.460043467187742E-3</c:v>
                </c:pt>
                <c:pt idx="34">
                  <c:v>5.4602452853732084E-3</c:v>
                </c:pt>
                <c:pt idx="35">
                  <c:v>6.22856711744462E-3</c:v>
                </c:pt>
                <c:pt idx="36">
                  <c:v>9.0084108040618029E-3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E5-4532-98FD-A325C4177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064696"/>
        <c:axId val="1"/>
      </c:scatterChart>
      <c:valAx>
        <c:axId val="339064696"/>
        <c:scaling>
          <c:orientation val="minMax"/>
          <c:min val="-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268052807874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64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03678034422069"/>
          <c:y val="0.91950464396284826"/>
          <c:w val="0.7504164974386521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V523 Aur - O-C Diagr.</a:t>
            </a:r>
          </a:p>
        </c:rich>
      </c:tx>
      <c:layout>
        <c:manualLayout>
          <c:xMode val="edge"/>
          <c:yMode val="edge"/>
          <c:x val="0.3712948517940717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906854902912253"/>
          <c:w val="0.8190327613104524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Nakajima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-9.025022154673934E-5</c:v>
                </c:pt>
                <c:pt idx="1">
                  <c:v>-5.6750002840999514E-5</c:v>
                </c:pt>
                <c:pt idx="2">
                  <c:v>-7.2324999200645834E-4</c:v>
                </c:pt>
                <c:pt idx="3">
                  <c:v>3.9900016417959705E-4</c:v>
                </c:pt>
                <c:pt idx="4">
                  <c:v>1.6007106751203537E-10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0-42AA-9980-1E83AF844532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5">
                  <c:v>9.0851499997370411E-2</c:v>
                </c:pt>
                <c:pt idx="6">
                  <c:v>9.3662749997747596E-2</c:v>
                </c:pt>
                <c:pt idx="7">
                  <c:v>9.665349999704631E-2</c:v>
                </c:pt>
                <c:pt idx="8">
                  <c:v>9.665349999704631E-2</c:v>
                </c:pt>
                <c:pt idx="9">
                  <c:v>9.6986999997170642E-2</c:v>
                </c:pt>
                <c:pt idx="10">
                  <c:v>9.8086999998486135E-2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0-42AA-9980-1E83AF844532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0-42AA-9980-1E83AF844532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0-42AA-9980-1E83AF844532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0-42AA-9980-1E83AF844532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A0-42AA-9980-1E83AF844532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7">
                    <c:v>1.8E-3</c:v>
                  </c:pt>
                  <c:pt idx="8">
                    <c:v>1.6999999999999999E-3</c:v>
                  </c:pt>
                  <c:pt idx="9">
                    <c:v>2.5000000000000001E-3</c:v>
                  </c:pt>
                  <c:pt idx="10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A0-42AA-9980-1E83AF844532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-24.5</c:v>
                </c:pt>
                <c:pt idx="1">
                  <c:v>-21.5</c:v>
                </c:pt>
                <c:pt idx="2">
                  <c:v>-18.5</c:v>
                </c:pt>
                <c:pt idx="3">
                  <c:v>-18</c:v>
                </c:pt>
                <c:pt idx="4">
                  <c:v>0</c:v>
                </c:pt>
                <c:pt idx="5">
                  <c:v>1127</c:v>
                </c:pt>
                <c:pt idx="6">
                  <c:v>1129.5</c:v>
                </c:pt>
                <c:pt idx="7">
                  <c:v>1163</c:v>
                </c:pt>
                <c:pt idx="8">
                  <c:v>1163</c:v>
                </c:pt>
                <c:pt idx="9">
                  <c:v>1166</c:v>
                </c:pt>
                <c:pt idx="10">
                  <c:v>1166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-7.6007016595363349E-4</c:v>
                </c:pt>
                <c:pt idx="1">
                  <c:v>-5.1471998419560486E-4</c:v>
                </c:pt>
                <c:pt idx="2">
                  <c:v>-2.6936980243757601E-4</c:v>
                </c:pt>
                <c:pt idx="3">
                  <c:v>-2.2847810547790446E-4</c:v>
                </c:pt>
                <c:pt idx="4">
                  <c:v>1.2436229850702682E-3</c:v>
                </c:pt>
                <c:pt idx="5">
                  <c:v>9.3413507932169765E-2</c:v>
                </c:pt>
                <c:pt idx="6">
                  <c:v>9.3617966416968096E-2</c:v>
                </c:pt>
                <c:pt idx="7">
                  <c:v>9.6357710113266104E-2</c:v>
                </c:pt>
                <c:pt idx="8">
                  <c:v>9.6357710113266104E-2</c:v>
                </c:pt>
                <c:pt idx="9">
                  <c:v>9.6603060295024135E-2</c:v>
                </c:pt>
                <c:pt idx="10">
                  <c:v>9.6603060295024135E-2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A0-42AA-9980-1E83AF84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380712"/>
        <c:axId val="1"/>
      </c:scatterChart>
      <c:valAx>
        <c:axId val="633380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410296411856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380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4804992199688"/>
          <c:y val="0.91925596256989606"/>
          <c:w val="0.7035881435257410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17</xdr:col>
      <xdr:colOff>542925</xdr:colOff>
      <xdr:row>18</xdr:row>
      <xdr:rowOff>123824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484EECD-47AF-E15D-3F11-B5D649B55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200025</xdr:colOff>
      <xdr:row>0</xdr:row>
      <xdr:rowOff>95250</xdr:rowOff>
    </xdr:from>
    <xdr:to>
      <xdr:col>26</xdr:col>
      <xdr:colOff>581025</xdr:colOff>
      <xdr:row>18</xdr:row>
      <xdr:rowOff>142875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D1C89CC7-15B1-E953-3D6E-9CDADAB62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8679D2-AC96-C1D9-074A-91FB65C9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57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.28515625" customWidth="1"/>
    <col min="4" max="4" width="9.42578125" customWidth="1"/>
    <col min="5" max="5" width="16" customWidth="1"/>
    <col min="6" max="6" width="9.140625" customWidth="1"/>
    <col min="7" max="7" width="8.140625" customWidth="1"/>
    <col min="8" max="8" width="11.710937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62</v>
      </c>
    </row>
    <row r="2" spans="1:7" x14ac:dyDescent="0.2">
      <c r="A2" t="s">
        <v>25</v>
      </c>
      <c r="B2" t="s">
        <v>32</v>
      </c>
    </row>
    <row r="4" spans="1:7" x14ac:dyDescent="0.2">
      <c r="A4" s="8" t="s">
        <v>0</v>
      </c>
      <c r="C4" s="11" t="s">
        <v>33</v>
      </c>
      <c r="D4" s="12" t="s">
        <v>33</v>
      </c>
    </row>
    <row r="6" spans="1:7" x14ac:dyDescent="0.2">
      <c r="A6" s="8" t="s">
        <v>1</v>
      </c>
    </row>
    <row r="7" spans="1:7" x14ac:dyDescent="0.2">
      <c r="A7" t="s">
        <v>2</v>
      </c>
      <c r="C7">
        <v>52725.079400000002</v>
      </c>
    </row>
    <row r="8" spans="1:7" x14ac:dyDescent="0.2">
      <c r="A8" t="s">
        <v>3</v>
      </c>
      <c r="C8">
        <v>0.33043728339391937</v>
      </c>
    </row>
    <row r="9" spans="1:7" x14ac:dyDescent="0.2">
      <c r="A9" s="24" t="s">
        <v>42</v>
      </c>
      <c r="B9" s="25"/>
      <c r="C9" s="26">
        <v>-9.5</v>
      </c>
      <c r="D9" s="25" t="s">
        <v>43</v>
      </c>
      <c r="E9" s="25"/>
    </row>
    <row r="10" spans="1:7" ht="13.5" thickBot="1" x14ac:dyDescent="0.25">
      <c r="A10" s="25"/>
      <c r="B10" s="25"/>
      <c r="C10" s="7" t="s">
        <v>20</v>
      </c>
      <c r="D10" s="7" t="s">
        <v>21</v>
      </c>
      <c r="E10" s="25"/>
    </row>
    <row r="11" spans="1:7" x14ac:dyDescent="0.2">
      <c r="A11" s="25" t="s">
        <v>15</v>
      </c>
      <c r="B11" s="25"/>
      <c r="C11" s="27">
        <f ca="1">INTERCEPT(INDIRECT($G$11):G992,INDIRECT($F$11):F992)</f>
        <v>1.0254924779297648E-3</v>
      </c>
      <c r="D11" s="6"/>
      <c r="E11" s="25"/>
      <c r="F11" s="28" t="str">
        <f>"F"&amp;E19</f>
        <v>F21</v>
      </c>
      <c r="G11" s="29" t="str">
        <f>"G"&amp;E19</f>
        <v>G21</v>
      </c>
    </row>
    <row r="12" spans="1:7" x14ac:dyDescent="0.2">
      <c r="A12" s="25" t="s">
        <v>16</v>
      </c>
      <c r="B12" s="25"/>
      <c r="C12" s="27">
        <f ca="1">SLOPE(INDIRECT($G$11):G992,INDIRECT($F$11):F992)</f>
        <v>4.0363637093323416E-7</v>
      </c>
      <c r="D12" s="6"/>
      <c r="E12" s="25"/>
    </row>
    <row r="13" spans="1:7" x14ac:dyDescent="0.2">
      <c r="A13" s="25" t="s">
        <v>19</v>
      </c>
      <c r="B13" s="25"/>
      <c r="C13" s="6" t="s">
        <v>13</v>
      </c>
      <c r="D13" s="32" t="s">
        <v>59</v>
      </c>
      <c r="E13" s="26">
        <v>1</v>
      </c>
    </row>
    <row r="14" spans="1:7" x14ac:dyDescent="0.2">
      <c r="A14" s="25"/>
      <c r="B14" s="25"/>
      <c r="C14" s="25"/>
      <c r="D14" s="32" t="s">
        <v>44</v>
      </c>
      <c r="E14" s="33">
        <f ca="1">NOW()+15018.5+$C$9/24</f>
        <v>60324.671067476847</v>
      </c>
    </row>
    <row r="15" spans="1:7" x14ac:dyDescent="0.2">
      <c r="A15" s="30" t="s">
        <v>17</v>
      </c>
      <c r="B15" s="25"/>
      <c r="C15" s="31">
        <f ca="1">(C7+C11)+(C8+C12)*INT(MAX(F21:F3533))</f>
        <v>59260.146561890535</v>
      </c>
      <c r="D15" s="32" t="s">
        <v>60</v>
      </c>
      <c r="E15" s="33">
        <f ca="1">ROUND(2*(E14-$C$7)/$C$8,0)/2+E13</f>
        <v>22999.5</v>
      </c>
    </row>
    <row r="16" spans="1:7" x14ac:dyDescent="0.2">
      <c r="A16" s="34" t="s">
        <v>4</v>
      </c>
      <c r="B16" s="25"/>
      <c r="C16" s="35">
        <f ca="1">+C8+C12</f>
        <v>0.33043768703029031</v>
      </c>
      <c r="D16" s="32" t="s">
        <v>45</v>
      </c>
      <c r="E16" s="29">
        <f ca="1">ROUND(2*(E14-$C$15)/$C$16,0)/2+E13</f>
        <v>3222.5</v>
      </c>
    </row>
    <row r="17" spans="1:17" ht="13.5" thickBot="1" x14ac:dyDescent="0.25">
      <c r="A17" s="32" t="s">
        <v>41</v>
      </c>
      <c r="B17" s="25"/>
      <c r="C17" s="25">
        <f>COUNT(C21:C2191)</f>
        <v>37</v>
      </c>
      <c r="D17" s="32" t="s">
        <v>46</v>
      </c>
      <c r="E17" s="36">
        <f ca="1">+$C$15+$C$16*E16-15018.5-$C$9/24</f>
        <v>45306.877841678979</v>
      </c>
    </row>
    <row r="18" spans="1:17" x14ac:dyDescent="0.2">
      <c r="A18" s="34" t="s">
        <v>5</v>
      </c>
      <c r="B18" s="25"/>
      <c r="C18" s="37">
        <f ca="1">+C15</f>
        <v>59260.146561890535</v>
      </c>
      <c r="D18" s="38">
        <f ca="1">+C16</f>
        <v>0.33043768703029031</v>
      </c>
      <c r="E18" s="39" t="s">
        <v>47</v>
      </c>
    </row>
    <row r="19" spans="1:17" ht="13.5" thickTop="1" x14ac:dyDescent="0.2">
      <c r="A19" s="40" t="s">
        <v>50</v>
      </c>
      <c r="E19" s="41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30</v>
      </c>
      <c r="J20" s="10" t="s">
        <v>66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14</v>
      </c>
    </row>
    <row r="21" spans="1:17" x14ac:dyDescent="0.2">
      <c r="A21" s="14" t="s">
        <v>34</v>
      </c>
      <c r="B21" s="15" t="s">
        <v>35</v>
      </c>
      <c r="C21" s="20">
        <v>52716.985599999782</v>
      </c>
      <c r="D21" s="20">
        <v>4.0000000000000002E-4</v>
      </c>
      <c r="E21">
        <f t="shared" ref="E21:E40" si="0">+(C21-C$7)/C$8</f>
        <v>-24.494209361272077</v>
      </c>
      <c r="F21" s="16">
        <f t="shared" ref="F21:F40" si="1">ROUND(2*E21,0)/2</f>
        <v>-24.5</v>
      </c>
      <c r="G21">
        <f t="shared" ref="G21:G40" si="2">+C21-(C$7+F21*C$8)</f>
        <v>1.9134429312543944E-3</v>
      </c>
      <c r="H21">
        <f>+G21</f>
        <v>1.9134429312543944E-3</v>
      </c>
      <c r="O21">
        <f t="shared" ref="O21:O40" ca="1" si="3">+C$11+C$12*$F21</f>
        <v>1.0156033868419006E-3</v>
      </c>
      <c r="Q21" s="2">
        <f t="shared" ref="Q21:Q40" si="4">+C21-15018.5</f>
        <v>37698.485599999782</v>
      </c>
    </row>
    <row r="22" spans="1:17" x14ac:dyDescent="0.2">
      <c r="A22" s="14" t="s">
        <v>34</v>
      </c>
      <c r="B22" s="15" t="s">
        <v>35</v>
      </c>
      <c r="C22" s="20">
        <v>52717.976699999999</v>
      </c>
      <c r="D22" s="20">
        <v>5.0000000000000001E-4</v>
      </c>
      <c r="E22" s="17">
        <f t="shared" si="0"/>
        <v>-21.494850481311634</v>
      </c>
      <c r="F22" s="18">
        <f t="shared" si="1"/>
        <v>-21.5</v>
      </c>
      <c r="G22" s="17">
        <f t="shared" si="2"/>
        <v>1.7015929697663523E-3</v>
      </c>
      <c r="H22">
        <f>+G22</f>
        <v>1.7015929697663523E-3</v>
      </c>
      <c r="O22">
        <f t="shared" ca="1" si="3"/>
        <v>1.0168142959547002E-3</v>
      </c>
      <c r="Q22" s="2">
        <f t="shared" si="4"/>
        <v>37699.476699999999</v>
      </c>
    </row>
    <row r="23" spans="1:17" x14ac:dyDescent="0.2">
      <c r="A23" s="14" t="s">
        <v>34</v>
      </c>
      <c r="B23" s="15" t="s">
        <v>35</v>
      </c>
      <c r="C23" s="20">
        <v>52718.967100000009</v>
      </c>
      <c r="D23" s="20">
        <v>5.0000000000000001E-4</v>
      </c>
      <c r="E23" s="17">
        <f t="shared" si="0"/>
        <v>-18.497610007000464</v>
      </c>
      <c r="F23" s="18">
        <f t="shared" si="1"/>
        <v>-18.5</v>
      </c>
      <c r="G23" s="17">
        <f t="shared" si="2"/>
        <v>7.8974279313115403E-4</v>
      </c>
      <c r="H23">
        <f>+G23</f>
        <v>7.8974279313115403E-4</v>
      </c>
      <c r="O23">
        <f t="shared" ca="1" si="3"/>
        <v>1.0180252050675E-3</v>
      </c>
      <c r="Q23" s="2">
        <f t="shared" si="4"/>
        <v>37700.467100000009</v>
      </c>
    </row>
    <row r="24" spans="1:17" x14ac:dyDescent="0.2">
      <c r="A24" s="14" t="s">
        <v>34</v>
      </c>
      <c r="B24" s="15" t="s">
        <v>36</v>
      </c>
      <c r="C24" s="20">
        <v>52719.133400000166</v>
      </c>
      <c r="D24" s="20">
        <v>2.9999999999999997E-4</v>
      </c>
      <c r="E24" s="17">
        <f t="shared" si="0"/>
        <v>-17.994337499585015</v>
      </c>
      <c r="F24" s="18">
        <f t="shared" si="1"/>
        <v>-18</v>
      </c>
      <c r="G24" s="17">
        <f t="shared" si="2"/>
        <v>1.8711012526182458E-3</v>
      </c>
      <c r="H24">
        <f>+G24</f>
        <v>1.8711012526182458E-3</v>
      </c>
      <c r="O24">
        <f t="shared" ca="1" si="3"/>
        <v>1.0182270232529666E-3</v>
      </c>
      <c r="Q24" s="2">
        <f t="shared" si="4"/>
        <v>37700.633400000166</v>
      </c>
    </row>
    <row r="25" spans="1:17" x14ac:dyDescent="0.2">
      <c r="A25" s="14" t="s">
        <v>34</v>
      </c>
      <c r="B25" s="15" t="s">
        <v>36</v>
      </c>
      <c r="C25" s="20">
        <v>52725.079400000162</v>
      </c>
      <c r="D25" s="20">
        <v>2.9999999999999997E-4</v>
      </c>
      <c r="E25" s="17">
        <f t="shared" si="0"/>
        <v>4.8442193286407149E-10</v>
      </c>
      <c r="F25" s="18">
        <f t="shared" si="1"/>
        <v>0</v>
      </c>
      <c r="G25" s="17">
        <f t="shared" si="2"/>
        <v>1.6007106751203537E-10</v>
      </c>
      <c r="H25">
        <f>+G25</f>
        <v>1.6007106751203537E-10</v>
      </c>
      <c r="O25">
        <f t="shared" ca="1" si="3"/>
        <v>1.0254924779297648E-3</v>
      </c>
      <c r="Q25" s="2">
        <f t="shared" si="4"/>
        <v>37706.579400000162</v>
      </c>
    </row>
    <row r="26" spans="1:17" x14ac:dyDescent="0.2">
      <c r="A26" s="19" t="s">
        <v>37</v>
      </c>
      <c r="B26" s="15"/>
      <c r="C26" s="20">
        <v>53097.480900000002</v>
      </c>
      <c r="D26" s="20">
        <v>1E-3</v>
      </c>
      <c r="E26" s="17">
        <f t="shared" si="0"/>
        <v>1126.9960101810134</v>
      </c>
      <c r="F26" s="18">
        <f t="shared" si="1"/>
        <v>1127</v>
      </c>
      <c r="G26" s="17">
        <f t="shared" si="2"/>
        <v>-1.3183849441702478E-3</v>
      </c>
      <c r="I26">
        <f t="shared" ref="I26:I31" si="5">+G26</f>
        <v>-1.3183849441702478E-3</v>
      </c>
      <c r="O26">
        <f t="shared" ca="1" si="3"/>
        <v>1.4803906679715197E-3</v>
      </c>
      <c r="Q26" s="2">
        <f t="shared" si="4"/>
        <v>38078.980900000002</v>
      </c>
    </row>
    <row r="27" spans="1:17" x14ac:dyDescent="0.2">
      <c r="A27" s="19" t="s">
        <v>37</v>
      </c>
      <c r="B27" s="15"/>
      <c r="C27" s="20">
        <v>53098.309600000001</v>
      </c>
      <c r="D27" s="13"/>
      <c r="E27" s="17">
        <f t="shared" si="0"/>
        <v>1129.5038990956257</v>
      </c>
      <c r="F27" s="18">
        <f t="shared" si="1"/>
        <v>1129.5</v>
      </c>
      <c r="G27" s="17">
        <f t="shared" si="2"/>
        <v>1.2884065654361621E-3</v>
      </c>
      <c r="I27">
        <f t="shared" si="5"/>
        <v>1.2884065654361621E-3</v>
      </c>
      <c r="O27">
        <f t="shared" ca="1" si="3"/>
        <v>1.4813997588988528E-3</v>
      </c>
      <c r="Q27" s="2">
        <f t="shared" si="4"/>
        <v>38079.809600000001</v>
      </c>
    </row>
    <row r="28" spans="1:17" x14ac:dyDescent="0.2">
      <c r="A28" s="21" t="s">
        <v>38</v>
      </c>
      <c r="B28" s="15" t="s">
        <v>36</v>
      </c>
      <c r="C28" s="13">
        <v>53109.379500000003</v>
      </c>
      <c r="D28" s="13">
        <v>1.8E-3</v>
      </c>
      <c r="E28" s="17">
        <f t="shared" si="0"/>
        <v>1163.0046587142235</v>
      </c>
      <c r="F28" s="18">
        <f t="shared" si="1"/>
        <v>1163</v>
      </c>
      <c r="G28" s="17">
        <f t="shared" si="2"/>
        <v>1.5394128713523969E-3</v>
      </c>
      <c r="I28">
        <f t="shared" si="5"/>
        <v>1.5394128713523969E-3</v>
      </c>
      <c r="O28">
        <f t="shared" ca="1" si="3"/>
        <v>1.4949215773251161E-3</v>
      </c>
      <c r="Q28" s="2">
        <f t="shared" si="4"/>
        <v>38090.879500000003</v>
      </c>
    </row>
    <row r="29" spans="1:17" x14ac:dyDescent="0.2">
      <c r="A29" s="21" t="s">
        <v>38</v>
      </c>
      <c r="B29" s="42" t="s">
        <v>36</v>
      </c>
      <c r="C29" s="43">
        <v>53109.379500000003</v>
      </c>
      <c r="D29" s="43">
        <v>1.6999999999999999E-3</v>
      </c>
      <c r="E29" s="17">
        <f t="shared" si="0"/>
        <v>1163.0046587142235</v>
      </c>
      <c r="F29" s="18">
        <f t="shared" si="1"/>
        <v>1163</v>
      </c>
      <c r="G29" s="17">
        <f t="shared" si="2"/>
        <v>1.5394128713523969E-3</v>
      </c>
      <c r="I29">
        <f t="shared" si="5"/>
        <v>1.5394128713523969E-3</v>
      </c>
      <c r="O29">
        <f t="shared" ca="1" si="3"/>
        <v>1.4949215773251161E-3</v>
      </c>
      <c r="Q29" s="2">
        <f t="shared" si="4"/>
        <v>38090.879500000003</v>
      </c>
    </row>
    <row r="30" spans="1:17" x14ac:dyDescent="0.2">
      <c r="A30" s="21" t="s">
        <v>38</v>
      </c>
      <c r="B30" s="42" t="s">
        <v>36</v>
      </c>
      <c r="C30" s="43">
        <v>53110.370900000002</v>
      </c>
      <c r="D30" s="43">
        <v>2.5000000000000001E-3</v>
      </c>
      <c r="E30" s="17">
        <f t="shared" si="0"/>
        <v>1166.0049254813885</v>
      </c>
      <c r="F30" s="18">
        <f t="shared" si="1"/>
        <v>1166</v>
      </c>
      <c r="G30" s="17">
        <f t="shared" si="2"/>
        <v>1.6275626912829466E-3</v>
      </c>
      <c r="I30">
        <f t="shared" si="5"/>
        <v>1.6275626912829466E-3</v>
      </c>
      <c r="O30">
        <f t="shared" ca="1" si="3"/>
        <v>1.4961324864379158E-3</v>
      </c>
      <c r="Q30" s="2">
        <f t="shared" si="4"/>
        <v>38091.870900000002</v>
      </c>
    </row>
    <row r="31" spans="1:17" x14ac:dyDescent="0.2">
      <c r="A31" s="21" t="s">
        <v>38</v>
      </c>
      <c r="B31" s="42" t="s">
        <v>36</v>
      </c>
      <c r="C31" s="43">
        <v>53110.372000000003</v>
      </c>
      <c r="D31" s="43">
        <v>2.5999999999999999E-3</v>
      </c>
      <c r="E31" s="17">
        <f t="shared" si="0"/>
        <v>1166.008254403567</v>
      </c>
      <c r="F31" s="18">
        <f t="shared" si="1"/>
        <v>1166</v>
      </c>
      <c r="G31" s="17">
        <f t="shared" si="2"/>
        <v>2.7275626925984398E-3</v>
      </c>
      <c r="I31">
        <f t="shared" si="5"/>
        <v>2.7275626925984398E-3</v>
      </c>
      <c r="O31">
        <f t="shared" ca="1" si="3"/>
        <v>1.4961324864379158E-3</v>
      </c>
      <c r="Q31" s="2">
        <f t="shared" si="4"/>
        <v>38091.872000000003</v>
      </c>
    </row>
    <row r="32" spans="1:17" x14ac:dyDescent="0.2">
      <c r="A32" s="44" t="s">
        <v>53</v>
      </c>
      <c r="B32" s="45" t="s">
        <v>35</v>
      </c>
      <c r="C32" s="44">
        <v>53315.407140000003</v>
      </c>
      <c r="D32" s="44" t="s">
        <v>54</v>
      </c>
      <c r="E32" s="17">
        <f t="shared" si="0"/>
        <v>1786.5046399629846</v>
      </c>
      <c r="F32" s="18">
        <f t="shared" si="1"/>
        <v>1786.5</v>
      </c>
      <c r="G32" s="17">
        <f t="shared" si="2"/>
        <v>1.5332167604356073E-3</v>
      </c>
      <c r="N32">
        <f t="shared" ref="N32:N40" si="6">+G32</f>
        <v>1.5332167604356073E-3</v>
      </c>
      <c r="O32">
        <f t="shared" ca="1" si="3"/>
        <v>1.7465888546019876E-3</v>
      </c>
      <c r="Q32" s="2">
        <f t="shared" si="4"/>
        <v>38296.907140000003</v>
      </c>
    </row>
    <row r="33" spans="1:17" x14ac:dyDescent="0.2">
      <c r="A33" s="44" t="s">
        <v>53</v>
      </c>
      <c r="B33" s="45" t="s">
        <v>36</v>
      </c>
      <c r="C33" s="44">
        <v>53344.651700000002</v>
      </c>
      <c r="D33" s="44" t="s">
        <v>54</v>
      </c>
      <c r="E33" s="17">
        <f t="shared" si="0"/>
        <v>1875.0072438448119</v>
      </c>
      <c r="F33" s="18">
        <f t="shared" si="1"/>
        <v>1875</v>
      </c>
      <c r="G33" s="17">
        <f t="shared" si="2"/>
        <v>2.3936364013934508E-3</v>
      </c>
      <c r="N33">
        <f t="shared" si="6"/>
        <v>2.3936364013934508E-3</v>
      </c>
      <c r="O33">
        <f t="shared" ca="1" si="3"/>
        <v>1.7823106734295789E-3</v>
      </c>
      <c r="Q33" s="2">
        <f t="shared" si="4"/>
        <v>38326.151700000002</v>
      </c>
    </row>
    <row r="34" spans="1:17" x14ac:dyDescent="0.2">
      <c r="A34" s="44" t="s">
        <v>53</v>
      </c>
      <c r="B34" s="45" t="s">
        <v>36</v>
      </c>
      <c r="C34" s="44">
        <v>53377.36378</v>
      </c>
      <c r="D34" s="44" t="s">
        <v>55</v>
      </c>
      <c r="E34" s="17">
        <f t="shared" si="0"/>
        <v>1974.0035788346531</v>
      </c>
      <c r="F34" s="18">
        <f t="shared" si="1"/>
        <v>1974</v>
      </c>
      <c r="G34" s="17">
        <f t="shared" si="2"/>
        <v>1.1825804031104781E-3</v>
      </c>
      <c r="N34">
        <f t="shared" si="6"/>
        <v>1.1825804031104781E-3</v>
      </c>
      <c r="O34">
        <f t="shared" ca="1" si="3"/>
        <v>1.822270674151969E-3</v>
      </c>
      <c r="Q34" s="2">
        <f t="shared" si="4"/>
        <v>38358.86378</v>
      </c>
    </row>
    <row r="35" spans="1:17" x14ac:dyDescent="0.2">
      <c r="A35" s="44" t="s">
        <v>53</v>
      </c>
      <c r="B35" s="45" t="s">
        <v>36</v>
      </c>
      <c r="C35" s="44">
        <v>53379.345730000001</v>
      </c>
      <c r="D35" s="44" t="s">
        <v>54</v>
      </c>
      <c r="E35" s="17">
        <f t="shared" si="0"/>
        <v>1980.0015400200396</v>
      </c>
      <c r="F35" s="18">
        <f t="shared" si="1"/>
        <v>1980</v>
      </c>
      <c r="G35" s="17">
        <f t="shared" si="2"/>
        <v>5.0888003897853196E-4</v>
      </c>
      <c r="N35">
        <f t="shared" si="6"/>
        <v>5.0888003897853196E-4</v>
      </c>
      <c r="O35">
        <f t="shared" ca="1" si="3"/>
        <v>1.8246924923775686E-3</v>
      </c>
      <c r="Q35" s="2">
        <f t="shared" si="4"/>
        <v>38360.845730000001</v>
      </c>
    </row>
    <row r="36" spans="1:17" x14ac:dyDescent="0.2">
      <c r="A36" s="44" t="s">
        <v>53</v>
      </c>
      <c r="B36" s="45" t="s">
        <v>36</v>
      </c>
      <c r="C36" s="44">
        <v>53381.326979999998</v>
      </c>
      <c r="D36" s="44" t="s">
        <v>56</v>
      </c>
      <c r="E36" s="17">
        <f t="shared" si="0"/>
        <v>1985.9973828003931</v>
      </c>
      <c r="F36" s="18">
        <f t="shared" si="1"/>
        <v>1986</v>
      </c>
      <c r="G36" s="17">
        <f t="shared" si="2"/>
        <v>-8.6482032929779962E-4</v>
      </c>
      <c r="N36">
        <f t="shared" si="6"/>
        <v>-8.6482032929779962E-4</v>
      </c>
      <c r="O36">
        <f t="shared" ca="1" si="3"/>
        <v>1.8271143106031679E-3</v>
      </c>
      <c r="Q36" s="2">
        <f t="shared" si="4"/>
        <v>38362.826979999998</v>
      </c>
    </row>
    <row r="37" spans="1:17" x14ac:dyDescent="0.2">
      <c r="A37" s="44" t="s">
        <v>53</v>
      </c>
      <c r="B37" s="45" t="s">
        <v>36</v>
      </c>
      <c r="C37" s="44">
        <v>53381.327669999999</v>
      </c>
      <c r="D37" s="44" t="s">
        <v>56</v>
      </c>
      <c r="E37" s="17">
        <f t="shared" si="0"/>
        <v>1985.9994709424866</v>
      </c>
      <c r="F37" s="18">
        <f t="shared" si="1"/>
        <v>1986</v>
      </c>
      <c r="G37" s="17">
        <f t="shared" si="2"/>
        <v>-1.7482032853877172E-4</v>
      </c>
      <c r="N37">
        <f t="shared" si="6"/>
        <v>-1.7482032853877172E-4</v>
      </c>
      <c r="O37">
        <f t="shared" ca="1" si="3"/>
        <v>1.8271143106031679E-3</v>
      </c>
      <c r="Q37" s="2">
        <f t="shared" si="4"/>
        <v>38362.827669999999</v>
      </c>
    </row>
    <row r="38" spans="1:17" x14ac:dyDescent="0.2">
      <c r="A38" s="44" t="s">
        <v>53</v>
      </c>
      <c r="B38" s="45" t="s">
        <v>35</v>
      </c>
      <c r="C38" s="44">
        <v>53381.493640000001</v>
      </c>
      <c r="D38" s="44" t="s">
        <v>54</v>
      </c>
      <c r="E38" s="17">
        <f t="shared" si="0"/>
        <v>1986.5017447727796</v>
      </c>
      <c r="F38" s="18">
        <f t="shared" si="1"/>
        <v>1986.5</v>
      </c>
      <c r="G38" s="17">
        <f t="shared" si="2"/>
        <v>5.7653797557577491E-4</v>
      </c>
      <c r="N38">
        <f t="shared" si="6"/>
        <v>5.7653797557577491E-4</v>
      </c>
      <c r="O38">
        <f t="shared" ca="1" si="3"/>
        <v>1.8273161287886345E-3</v>
      </c>
      <c r="Q38" s="2">
        <f t="shared" si="4"/>
        <v>38362.993640000001</v>
      </c>
    </row>
    <row r="39" spans="1:17" x14ac:dyDescent="0.2">
      <c r="A39" s="44" t="s">
        <v>53</v>
      </c>
      <c r="B39" s="45" t="s">
        <v>35</v>
      </c>
      <c r="C39" s="44">
        <v>53382.485999999997</v>
      </c>
      <c r="D39" s="44" t="s">
        <v>54</v>
      </c>
      <c r="E39" s="17">
        <f t="shared" si="0"/>
        <v>1989.5049167811076</v>
      </c>
      <c r="F39" s="18">
        <f t="shared" si="1"/>
        <v>1989.5</v>
      </c>
      <c r="G39" s="17">
        <f t="shared" si="2"/>
        <v>1.6246877930825576E-3</v>
      </c>
      <c r="N39">
        <f t="shared" si="6"/>
        <v>1.6246877930825576E-3</v>
      </c>
      <c r="O39">
        <f t="shared" ca="1" si="3"/>
        <v>1.8285270379014341E-3</v>
      </c>
      <c r="Q39" s="2">
        <f t="shared" si="4"/>
        <v>38363.985999999997</v>
      </c>
    </row>
    <row r="40" spans="1:17" x14ac:dyDescent="0.2">
      <c r="A40" s="44" t="s">
        <v>53</v>
      </c>
      <c r="B40" s="45" t="s">
        <v>36</v>
      </c>
      <c r="C40" s="44">
        <v>53399.50505</v>
      </c>
      <c r="D40" s="44" t="s">
        <v>55</v>
      </c>
      <c r="E40" s="17">
        <f t="shared" si="0"/>
        <v>2041.0095467223782</v>
      </c>
      <c r="F40" s="18">
        <f t="shared" si="1"/>
        <v>2041</v>
      </c>
      <c r="G40" s="17">
        <f t="shared" si="2"/>
        <v>3.1545930105494335E-3</v>
      </c>
      <c r="N40">
        <f t="shared" si="6"/>
        <v>3.1545930105494335E-3</v>
      </c>
      <c r="O40">
        <f t="shared" ca="1" si="3"/>
        <v>1.8493143110044957E-3</v>
      </c>
      <c r="Q40" s="2">
        <f t="shared" si="4"/>
        <v>38381.00505</v>
      </c>
    </row>
    <row r="41" spans="1:17" x14ac:dyDescent="0.2">
      <c r="A41" s="44" t="s">
        <v>53</v>
      </c>
      <c r="B41" s="45" t="s">
        <v>35</v>
      </c>
      <c r="C41" s="44">
        <v>53406.27706</v>
      </c>
      <c r="D41" s="44" t="s">
        <v>55</v>
      </c>
      <c r="E41" s="17">
        <f t="shared" ref="E41:E56" si="7">+(C41-C$7)/C$8</f>
        <v>2061.5036324092152</v>
      </c>
      <c r="F41" s="18">
        <f t="shared" ref="F41:F56" si="8">ROUND(2*E41,0)/2</f>
        <v>2061.5</v>
      </c>
      <c r="G41" s="17">
        <f t="shared" ref="G41:G47" si="9">+C41-(C$7+F41*C$8)</f>
        <v>1.2002834337181412E-3</v>
      </c>
      <c r="N41">
        <f>+G41</f>
        <v>1.2002834337181412E-3</v>
      </c>
      <c r="O41">
        <f t="shared" ref="O41:O56" ca="1" si="10">+C$11+C$12*$F41</f>
        <v>1.857588856608627E-3</v>
      </c>
      <c r="Q41" s="2">
        <f t="shared" ref="Q41:Q56" si="11">+C41-15018.5</f>
        <v>38387.77706</v>
      </c>
    </row>
    <row r="42" spans="1:17" x14ac:dyDescent="0.2">
      <c r="A42" s="44" t="s">
        <v>53</v>
      </c>
      <c r="B42" s="45" t="s">
        <v>35</v>
      </c>
      <c r="C42" s="44">
        <v>53407.275670000003</v>
      </c>
      <c r="D42" s="44" t="s">
        <v>55</v>
      </c>
      <c r="E42" s="17">
        <f t="shared" si="7"/>
        <v>2064.5257187480979</v>
      </c>
      <c r="F42" s="18">
        <f t="shared" si="8"/>
        <v>2064.5</v>
      </c>
      <c r="G42" s="17">
        <f t="shared" si="9"/>
        <v>8.49843325704569E-3</v>
      </c>
      <c r="N42">
        <f>+G42</f>
        <v>8.49843325704569E-3</v>
      </c>
      <c r="O42">
        <f t="shared" ca="1" si="10"/>
        <v>1.8587997657214268E-3</v>
      </c>
      <c r="Q42" s="2">
        <f t="shared" si="11"/>
        <v>38388.775670000003</v>
      </c>
    </row>
    <row r="43" spans="1:17" x14ac:dyDescent="0.2">
      <c r="A43" s="44" t="s">
        <v>53</v>
      </c>
      <c r="B43" s="45" t="s">
        <v>36</v>
      </c>
      <c r="C43" s="44">
        <v>53407.431879999996</v>
      </c>
      <c r="D43" s="44" t="s">
        <v>55</v>
      </c>
      <c r="E43" s="17">
        <f t="shared" si="7"/>
        <v>2064.9984559597992</v>
      </c>
      <c r="F43" s="18">
        <f t="shared" si="8"/>
        <v>2065</v>
      </c>
      <c r="G43" s="17">
        <f t="shared" si="9"/>
        <v>-5.102084469399415E-4</v>
      </c>
      <c r="N43">
        <f>+G43</f>
        <v>-5.102084469399415E-4</v>
      </c>
      <c r="O43">
        <f t="shared" ca="1" si="10"/>
        <v>1.8590015839068932E-3</v>
      </c>
      <c r="Q43" s="2">
        <f t="shared" si="11"/>
        <v>38388.931879999996</v>
      </c>
    </row>
    <row r="44" spans="1:17" x14ac:dyDescent="0.2">
      <c r="A44" s="44" t="s">
        <v>53</v>
      </c>
      <c r="B44" s="45" t="s">
        <v>36</v>
      </c>
      <c r="C44" s="44">
        <v>53409.415809999999</v>
      </c>
      <c r="D44" s="44" t="s">
        <v>55</v>
      </c>
      <c r="E44" s="17">
        <f t="shared" si="7"/>
        <v>2071.0024092051026</v>
      </c>
      <c r="F44" s="18">
        <f t="shared" si="8"/>
        <v>2071</v>
      </c>
      <c r="G44" s="17">
        <f t="shared" si="9"/>
        <v>7.9609118984080851E-4</v>
      </c>
      <c r="N44">
        <f>+G44</f>
        <v>7.9609118984080851E-4</v>
      </c>
      <c r="O44">
        <f t="shared" ca="1" si="10"/>
        <v>1.8614234021324927E-3</v>
      </c>
      <c r="Q44" s="2">
        <f t="shared" si="11"/>
        <v>38390.915809999999</v>
      </c>
    </row>
    <row r="45" spans="1:17" x14ac:dyDescent="0.2">
      <c r="A45" s="21" t="s">
        <v>48</v>
      </c>
      <c r="B45" s="42" t="s">
        <v>36</v>
      </c>
      <c r="C45" s="43">
        <v>53442.460599999999</v>
      </c>
      <c r="D45" s="43">
        <v>1.1000000000000001E-3</v>
      </c>
      <c r="E45" s="17">
        <f t="shared" si="7"/>
        <v>2171.0056221010477</v>
      </c>
      <c r="F45" s="18">
        <f t="shared" si="8"/>
        <v>2171</v>
      </c>
      <c r="G45" s="17">
        <f t="shared" si="9"/>
        <v>1.857751798524987E-3</v>
      </c>
      <c r="I45">
        <f>+G45</f>
        <v>1.857751798524987E-3</v>
      </c>
      <c r="O45">
        <f t="shared" ca="1" si="10"/>
        <v>1.901787039225816E-3</v>
      </c>
      <c r="Q45" s="2">
        <f t="shared" si="11"/>
        <v>38423.960599999999</v>
      </c>
    </row>
    <row r="46" spans="1:17" x14ac:dyDescent="0.2">
      <c r="A46" s="21" t="s">
        <v>48</v>
      </c>
      <c r="B46" s="42" t="s">
        <v>36</v>
      </c>
      <c r="C46" s="43">
        <v>53450.391199999998</v>
      </c>
      <c r="D46" s="43">
        <v>2.9999999999999997E-4</v>
      </c>
      <c r="E46" s="17">
        <f t="shared" si="7"/>
        <v>2195.0059404626581</v>
      </c>
      <c r="F46" s="18">
        <f t="shared" si="8"/>
        <v>2195</v>
      </c>
      <c r="G46" s="17">
        <f t="shared" si="9"/>
        <v>1.9629503440228291E-3</v>
      </c>
      <c r="I46">
        <f>+G46</f>
        <v>1.9629503440228291E-3</v>
      </c>
      <c r="O46">
        <f t="shared" ca="1" si="10"/>
        <v>1.9114743121282137E-3</v>
      </c>
      <c r="Q46" s="2">
        <f t="shared" si="11"/>
        <v>38431.891199999998</v>
      </c>
    </row>
    <row r="47" spans="1:17" x14ac:dyDescent="0.2">
      <c r="A47" s="23" t="s">
        <v>49</v>
      </c>
      <c r="B47" s="45" t="s">
        <v>36</v>
      </c>
      <c r="C47" s="44">
        <v>54172.395199999999</v>
      </c>
      <c r="D47" s="44">
        <v>1.1000000000000001E-3</v>
      </c>
      <c r="E47" s="17">
        <f t="shared" si="7"/>
        <v>4380.0015093170623</v>
      </c>
      <c r="F47" s="18">
        <f t="shared" si="8"/>
        <v>4380</v>
      </c>
      <c r="G47" s="17">
        <f t="shared" si="9"/>
        <v>4.9873463285621256E-4</v>
      </c>
      <c r="I47">
        <f>+G47</f>
        <v>4.9873463285621256E-4</v>
      </c>
      <c r="O47">
        <f t="shared" ca="1" si="10"/>
        <v>2.7934197826173304E-3</v>
      </c>
      <c r="Q47" s="2">
        <f t="shared" si="11"/>
        <v>39153.895199999999</v>
      </c>
    </row>
    <row r="48" spans="1:17" x14ac:dyDescent="0.2">
      <c r="A48" s="21" t="s">
        <v>51</v>
      </c>
      <c r="B48" s="45" t="s">
        <v>36</v>
      </c>
      <c r="C48" s="44">
        <v>54505.397400000002</v>
      </c>
      <c r="D48" s="44"/>
      <c r="E48" s="17">
        <f t="shared" si="7"/>
        <v>5387.7636981952028</v>
      </c>
      <c r="F48" s="18">
        <f t="shared" si="8"/>
        <v>5388</v>
      </c>
      <c r="G48" s="17"/>
      <c r="I48" s="29">
        <v>-7.8082926440401934E-2</v>
      </c>
      <c r="O48">
        <f t="shared" ca="1" si="10"/>
        <v>3.2002852445180306E-3</v>
      </c>
      <c r="Q48" s="2">
        <f t="shared" si="11"/>
        <v>39486.897400000002</v>
      </c>
    </row>
    <row r="49" spans="1:17" x14ac:dyDescent="0.2">
      <c r="A49" s="44" t="s">
        <v>52</v>
      </c>
      <c r="B49" s="45" t="s">
        <v>35</v>
      </c>
      <c r="C49" s="44">
        <v>54821.876900000003</v>
      </c>
      <c r="D49" s="44">
        <v>6.9999999999999999E-4</v>
      </c>
      <c r="E49" s="17">
        <f t="shared" si="7"/>
        <v>6345.5233576060364</v>
      </c>
      <c r="F49" s="18">
        <f t="shared" si="8"/>
        <v>6345.5</v>
      </c>
      <c r="G49" s="17">
        <f t="shared" ref="G49:G56" si="12">+C49-(C$7+F49*C$8)</f>
        <v>7.7182238819659688E-3</v>
      </c>
      <c r="I49">
        <f t="shared" ref="I49:I56" si="13">+G49</f>
        <v>7.7182238819659688E-3</v>
      </c>
      <c r="O49">
        <f t="shared" ca="1" si="10"/>
        <v>3.5867670696866022E-3</v>
      </c>
      <c r="Q49" s="2">
        <f t="shared" si="11"/>
        <v>39803.376900000003</v>
      </c>
    </row>
    <row r="50" spans="1:17" x14ac:dyDescent="0.2">
      <c r="A50" s="52" t="s">
        <v>63</v>
      </c>
      <c r="B50" s="52"/>
      <c r="C50" s="53">
        <v>55591.465199999999</v>
      </c>
      <c r="D50" s="53">
        <v>1.1000000000000001E-3</v>
      </c>
      <c r="E50" s="49">
        <f t="shared" si="7"/>
        <v>8674.5229550351123</v>
      </c>
      <c r="F50" s="18">
        <f t="shared" si="8"/>
        <v>8674.5</v>
      </c>
      <c r="G50" s="17">
        <f t="shared" si="12"/>
        <v>7.5851994406548329E-3</v>
      </c>
      <c r="I50">
        <f t="shared" si="13"/>
        <v>7.5851994406548329E-3</v>
      </c>
      <c r="O50">
        <f t="shared" ca="1" si="10"/>
        <v>4.5268361775901043E-3</v>
      </c>
      <c r="Q50" s="2">
        <f t="shared" si="11"/>
        <v>40572.965199999999</v>
      </c>
    </row>
    <row r="51" spans="1:17" x14ac:dyDescent="0.2">
      <c r="A51" s="52" t="s">
        <v>63</v>
      </c>
      <c r="B51" s="52"/>
      <c r="C51" s="53">
        <v>55591.629099999998</v>
      </c>
      <c r="D51" s="53">
        <v>1.4E-3</v>
      </c>
      <c r="E51" s="49">
        <f t="shared" si="7"/>
        <v>8675.0189644391248</v>
      </c>
      <c r="F51" s="18">
        <f t="shared" si="8"/>
        <v>8675</v>
      </c>
      <c r="G51" s="17">
        <f t="shared" si="12"/>
        <v>6.2665577424922958E-3</v>
      </c>
      <c r="I51">
        <f t="shared" si="13"/>
        <v>6.2665577424922958E-3</v>
      </c>
      <c r="O51">
        <f t="shared" ca="1" si="10"/>
        <v>4.5270379957755708E-3</v>
      </c>
      <c r="Q51" s="2">
        <f t="shared" si="11"/>
        <v>40573.129099999998</v>
      </c>
    </row>
    <row r="52" spans="1:17" x14ac:dyDescent="0.2">
      <c r="A52" s="23" t="s">
        <v>57</v>
      </c>
      <c r="B52" s="46" t="s">
        <v>36</v>
      </c>
      <c r="C52" s="23">
        <v>55621.697699999997</v>
      </c>
      <c r="D52" s="23">
        <v>4.0000000000000002E-4</v>
      </c>
      <c r="E52" s="17">
        <f t="shared" si="7"/>
        <v>8766.0153547107202</v>
      </c>
      <c r="F52" s="18">
        <f t="shared" si="8"/>
        <v>8766</v>
      </c>
      <c r="G52" s="17">
        <f t="shared" si="12"/>
        <v>5.073768894362729E-3</v>
      </c>
      <c r="I52">
        <f t="shared" si="13"/>
        <v>5.073768894362729E-3</v>
      </c>
      <c r="O52">
        <f t="shared" ca="1" si="10"/>
        <v>4.5637689055304954E-3</v>
      </c>
      <c r="Q52" s="2">
        <f t="shared" si="11"/>
        <v>40603.197699999997</v>
      </c>
    </row>
    <row r="53" spans="1:17" x14ac:dyDescent="0.2">
      <c r="A53" s="47" t="s">
        <v>58</v>
      </c>
      <c r="B53" s="48" t="s">
        <v>35</v>
      </c>
      <c r="C53" s="47">
        <v>55982.698400000001</v>
      </c>
      <c r="D53" s="47">
        <v>8.0000000000000004E-4</v>
      </c>
      <c r="E53" s="49">
        <f t="shared" si="7"/>
        <v>9858.5092049571813</v>
      </c>
      <c r="F53" s="18">
        <f t="shared" si="8"/>
        <v>9858.5</v>
      </c>
      <c r="G53" s="17">
        <f t="shared" si="12"/>
        <v>3.0416610461543314E-3</v>
      </c>
      <c r="I53">
        <f t="shared" si="13"/>
        <v>3.0416610461543314E-3</v>
      </c>
      <c r="O53">
        <f t="shared" ca="1" si="10"/>
        <v>5.0047416407750537E-3</v>
      </c>
      <c r="Q53" s="2">
        <f t="shared" si="11"/>
        <v>40964.198400000001</v>
      </c>
    </row>
    <row r="54" spans="1:17" x14ac:dyDescent="0.2">
      <c r="A54" s="50" t="s">
        <v>61</v>
      </c>
      <c r="B54" s="51" t="s">
        <v>36</v>
      </c>
      <c r="C54" s="50">
        <v>56355.435799999999</v>
      </c>
      <c r="D54" s="50">
        <v>6.9999999999999999E-4</v>
      </c>
      <c r="E54" s="49">
        <f t="shared" si="7"/>
        <v>10986.521746918592</v>
      </c>
      <c r="F54" s="18">
        <f t="shared" si="8"/>
        <v>10986.5</v>
      </c>
      <c r="G54" s="17">
        <f t="shared" si="12"/>
        <v>7.1859927047626115E-3</v>
      </c>
      <c r="I54">
        <f t="shared" si="13"/>
        <v>7.1859927047626115E-3</v>
      </c>
      <c r="O54">
        <f t="shared" ca="1" si="10"/>
        <v>5.460043467187742E-3</v>
      </c>
      <c r="Q54" s="2">
        <f t="shared" si="11"/>
        <v>41336.935799999999</v>
      </c>
    </row>
    <row r="55" spans="1:17" x14ac:dyDescent="0.2">
      <c r="A55" s="50" t="s">
        <v>61</v>
      </c>
      <c r="B55" s="51" t="s">
        <v>36</v>
      </c>
      <c r="C55" s="50">
        <v>56355.599000000002</v>
      </c>
      <c r="D55" s="50">
        <v>2E-3</v>
      </c>
      <c r="E55" s="49">
        <f t="shared" si="7"/>
        <v>10987.015637917593</v>
      </c>
      <c r="F55" s="18">
        <f t="shared" si="8"/>
        <v>10987</v>
      </c>
      <c r="G55" s="17">
        <f t="shared" si="12"/>
        <v>5.1673510097316466E-3</v>
      </c>
      <c r="I55">
        <f t="shared" si="13"/>
        <v>5.1673510097316466E-3</v>
      </c>
      <c r="O55">
        <f t="shared" ca="1" si="10"/>
        <v>5.4602452853732084E-3</v>
      </c>
      <c r="Q55" s="2">
        <f t="shared" si="11"/>
        <v>41337.099000000002</v>
      </c>
    </row>
    <row r="56" spans="1:17" x14ac:dyDescent="0.2">
      <c r="A56" s="54" t="s">
        <v>64</v>
      </c>
      <c r="B56" s="55"/>
      <c r="C56" s="54">
        <v>56984.587699999996</v>
      </c>
      <c r="D56" s="54">
        <v>2.0000000000000001E-4</v>
      </c>
      <c r="E56" s="49">
        <f t="shared" si="7"/>
        <v>12890.519666094</v>
      </c>
      <c r="F56" s="18">
        <f t="shared" si="8"/>
        <v>12890.5</v>
      </c>
      <c r="G56" s="17">
        <f t="shared" si="12"/>
        <v>6.4984106793417595E-3</v>
      </c>
      <c r="I56">
        <f t="shared" si="13"/>
        <v>6.4984106793417595E-3</v>
      </c>
      <c r="O56">
        <f t="shared" ca="1" si="10"/>
        <v>6.22856711744462E-3</v>
      </c>
      <c r="Q56" s="2">
        <f t="shared" si="11"/>
        <v>41966.087699999996</v>
      </c>
    </row>
    <row r="57" spans="1:17" x14ac:dyDescent="0.2">
      <c r="A57" s="56" t="s">
        <v>65</v>
      </c>
      <c r="B57" s="57" t="s">
        <v>36</v>
      </c>
      <c r="C57" s="58">
        <v>59260.309099999999</v>
      </c>
      <c r="D57" s="56">
        <v>1E-4</v>
      </c>
      <c r="E57" s="49">
        <f t="shared" ref="E57" si="14">+(C57-C$7)/C$8</f>
        <v>19777.51914940315</v>
      </c>
      <c r="F57" s="18">
        <f t="shared" ref="F57" si="15">ROUND(2*E57,0)/2</f>
        <v>19777.5</v>
      </c>
      <c r="G57" s="17">
        <f t="shared" ref="G57" si="16">+C57-(C$7+F57*C$8)</f>
        <v>6.3276767541537993E-3</v>
      </c>
      <c r="J57">
        <f>+G57</f>
        <v>6.3276767541537993E-3</v>
      </c>
      <c r="O57">
        <f t="shared" ref="O57" ca="1" si="17">+C$11+C$12*$F57</f>
        <v>9.0084108040618029E-3</v>
      </c>
      <c r="Q57" s="2">
        <f t="shared" ref="Q57" si="18">+C57-15018.5</f>
        <v>44241.809099999999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8" width="11.710937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31</v>
      </c>
    </row>
    <row r="2" spans="1:4" x14ac:dyDescent="0.2">
      <c r="A2" t="s">
        <v>25</v>
      </c>
      <c r="B2" t="s">
        <v>32</v>
      </c>
    </row>
    <row r="4" spans="1:4" x14ac:dyDescent="0.2">
      <c r="A4" s="8" t="s">
        <v>0</v>
      </c>
      <c r="C4" s="11" t="s">
        <v>33</v>
      </c>
      <c r="D4" s="12" t="s">
        <v>33</v>
      </c>
    </row>
    <row r="6" spans="1:4" x14ac:dyDescent="0.2">
      <c r="A6" s="8" t="s">
        <v>1</v>
      </c>
    </row>
    <row r="7" spans="1:4" x14ac:dyDescent="0.2">
      <c r="A7" t="s">
        <v>2</v>
      </c>
      <c r="C7">
        <v>52725.079400000002</v>
      </c>
      <c r="D7" t="s">
        <v>40</v>
      </c>
    </row>
    <row r="8" spans="1:4" x14ac:dyDescent="0.2">
      <c r="A8" t="s">
        <v>3</v>
      </c>
      <c r="C8">
        <v>0.33035550000000002</v>
      </c>
      <c r="D8" t="s">
        <v>39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15</v>
      </c>
      <c r="C11">
        <f>INTERCEPT(G21:G998,$F21:$F998)</f>
        <v>1.2436229850702682E-3</v>
      </c>
      <c r="D11" s="6"/>
    </row>
    <row r="12" spans="1:4" x14ac:dyDescent="0.2">
      <c r="A12" t="s">
        <v>16</v>
      </c>
      <c r="C12">
        <f>SLOPE(G21:G998,$F21:$F998)</f>
        <v>8.1783393919342931E-5</v>
      </c>
      <c r="D12" s="6"/>
    </row>
    <row r="13" spans="1:4" x14ac:dyDescent="0.2">
      <c r="A13" t="s">
        <v>19</v>
      </c>
      <c r="C13" s="6" t="s">
        <v>13</v>
      </c>
      <c r="D13" s="6"/>
    </row>
    <row r="14" spans="1:4" x14ac:dyDescent="0.2">
      <c r="A14" t="s">
        <v>24</v>
      </c>
    </row>
    <row r="15" spans="1:4" x14ac:dyDescent="0.2">
      <c r="A15" s="3" t="s">
        <v>17</v>
      </c>
      <c r="C15" s="13">
        <v>53110.372000000003</v>
      </c>
    </row>
    <row r="16" spans="1:4" x14ac:dyDescent="0.2">
      <c r="A16" s="8" t="s">
        <v>4</v>
      </c>
      <c r="C16">
        <f>+C8+C12</f>
        <v>0.33043728339391937</v>
      </c>
    </row>
    <row r="17" spans="1:17" ht="13.5" thickBot="1" x14ac:dyDescent="0.25"/>
    <row r="18" spans="1:17" x14ac:dyDescent="0.2">
      <c r="A18" s="8" t="s">
        <v>5</v>
      </c>
      <c r="C18" s="4">
        <f>+C15</f>
        <v>53110.372000000003</v>
      </c>
      <c r="D18" s="5">
        <f>+C16</f>
        <v>0.33043728339391937</v>
      </c>
    </row>
    <row r="19" spans="1:17" ht="13.5" thickTop="1" x14ac:dyDescent="0.2">
      <c r="C19">
        <f>COUNT(C21:C2190)</f>
        <v>11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30</v>
      </c>
      <c r="J20" s="10" t="s">
        <v>18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14</v>
      </c>
    </row>
    <row r="21" spans="1:17" x14ac:dyDescent="0.2">
      <c r="A21" s="14" t="s">
        <v>34</v>
      </c>
      <c r="B21" s="15" t="s">
        <v>35</v>
      </c>
      <c r="C21">
        <v>52716.985599999782</v>
      </c>
      <c r="D21" s="6">
        <v>4.0000000000000002E-4</v>
      </c>
      <c r="E21">
        <f t="shared" ref="E21:E31" si="0">+(C21-C$7)/C$8</f>
        <v>-24.500273191215683</v>
      </c>
      <c r="F21" s="16">
        <f>ROUND(2*E21,0)/2</f>
        <v>-24.5</v>
      </c>
      <c r="G21">
        <f t="shared" ref="G21:G31" si="1">+C21-(C$7+F21*C$8)</f>
        <v>-9.025022154673934E-5</v>
      </c>
      <c r="H21">
        <f>+G21</f>
        <v>-9.025022154673934E-5</v>
      </c>
      <c r="O21">
        <f>+C$11+C$12*$F21</f>
        <v>-7.6007016595363349E-4</v>
      </c>
      <c r="Q21" s="2">
        <f>+C21-15018.5</f>
        <v>37698.485599999782</v>
      </c>
    </row>
    <row r="22" spans="1:17" x14ac:dyDescent="0.2">
      <c r="A22" s="14" t="s">
        <v>34</v>
      </c>
      <c r="B22" s="15" t="s">
        <v>35</v>
      </c>
      <c r="C22">
        <v>52717.976699999999</v>
      </c>
      <c r="D22" s="6">
        <v>5.0000000000000001E-4</v>
      </c>
      <c r="E22" s="17">
        <f t="shared" si="0"/>
        <v>-21.500171784647435</v>
      </c>
      <c r="F22" s="18">
        <f>ROUND(2*E22,0)/2</f>
        <v>-21.5</v>
      </c>
      <c r="G22" s="17">
        <f t="shared" si="1"/>
        <v>-5.6750002840999514E-5</v>
      </c>
      <c r="H22">
        <f>+G22</f>
        <v>-5.6750002840999514E-5</v>
      </c>
      <c r="O22">
        <f t="shared" ref="O22:O31" si="2">+C$11+C$12*$F22</f>
        <v>-5.1471998419560486E-4</v>
      </c>
      <c r="Q22" s="2">
        <f t="shared" ref="Q22:Q31" si="3">+C22-15018.5</f>
        <v>37699.476699999999</v>
      </c>
    </row>
    <row r="23" spans="1:17" x14ac:dyDescent="0.2">
      <c r="A23" s="14" t="s">
        <v>34</v>
      </c>
      <c r="B23" s="15" t="s">
        <v>35</v>
      </c>
      <c r="C23">
        <v>52718.967100000009</v>
      </c>
      <c r="D23" s="6">
        <v>5.0000000000000001E-4</v>
      </c>
      <c r="E23" s="17">
        <f t="shared" si="0"/>
        <v>-18.50218930816472</v>
      </c>
      <c r="F23" s="18">
        <f>ROUND(2*E23,0)/2</f>
        <v>-18.5</v>
      </c>
      <c r="G23" s="17">
        <f t="shared" si="1"/>
        <v>-7.2324999200645834E-4</v>
      </c>
      <c r="H23">
        <f>+G23</f>
        <v>-7.2324999200645834E-4</v>
      </c>
      <c r="O23">
        <f t="shared" si="2"/>
        <v>-2.6936980243757601E-4</v>
      </c>
      <c r="Q23" s="2">
        <f t="shared" si="3"/>
        <v>37700.467100000009</v>
      </c>
    </row>
    <row r="24" spans="1:17" x14ac:dyDescent="0.2">
      <c r="A24" s="14" t="s">
        <v>34</v>
      </c>
      <c r="B24" s="15" t="s">
        <v>36</v>
      </c>
      <c r="C24">
        <v>52719.133400000166</v>
      </c>
      <c r="D24" s="6">
        <v>2.9999999999999997E-4</v>
      </c>
      <c r="E24" s="17">
        <f t="shared" si="0"/>
        <v>-17.99879220971409</v>
      </c>
      <c r="F24" s="18">
        <f>ROUND(2*E24,0)/2</f>
        <v>-18</v>
      </c>
      <c r="G24" s="17">
        <f t="shared" si="1"/>
        <v>3.9900016417959705E-4</v>
      </c>
      <c r="H24">
        <f>+G24</f>
        <v>3.9900016417959705E-4</v>
      </c>
      <c r="O24">
        <f t="shared" si="2"/>
        <v>-2.2847810547790446E-4</v>
      </c>
      <c r="Q24" s="2">
        <f t="shared" si="3"/>
        <v>37700.633400000166</v>
      </c>
    </row>
    <row r="25" spans="1:17" x14ac:dyDescent="0.2">
      <c r="A25" s="14" t="s">
        <v>34</v>
      </c>
      <c r="B25" s="15" t="s">
        <v>36</v>
      </c>
      <c r="C25">
        <v>52725.079400000162</v>
      </c>
      <c r="D25" s="6">
        <v>2.9999999999999997E-4</v>
      </c>
      <c r="E25" s="17">
        <f t="shared" si="0"/>
        <v>4.8454185721755909E-10</v>
      </c>
      <c r="F25" s="18">
        <f>ROUND(2*E25,0)/2</f>
        <v>0</v>
      </c>
      <c r="G25" s="17">
        <f t="shared" si="1"/>
        <v>1.6007106751203537E-10</v>
      </c>
      <c r="H25">
        <f>+G25</f>
        <v>1.6007106751203537E-10</v>
      </c>
      <c r="O25">
        <f t="shared" si="2"/>
        <v>1.2436229850702682E-3</v>
      </c>
      <c r="Q25" s="2">
        <f t="shared" si="3"/>
        <v>37706.579400000162</v>
      </c>
    </row>
    <row r="26" spans="1:17" x14ac:dyDescent="0.2">
      <c r="A26" s="19" t="s">
        <v>37</v>
      </c>
      <c r="B26" s="15"/>
      <c r="C26" s="20">
        <v>53097.480900000002</v>
      </c>
      <c r="D26" s="20">
        <v>1E-3</v>
      </c>
      <c r="E26" s="17">
        <f t="shared" si="0"/>
        <v>1127.2750113135696</v>
      </c>
      <c r="F26" s="22">
        <f t="shared" ref="F26:F31" si="4">ROUND(2*E26,0)/2-0.5</f>
        <v>1127</v>
      </c>
      <c r="G26" s="17">
        <f t="shared" si="1"/>
        <v>9.0851499997370411E-2</v>
      </c>
      <c r="I26">
        <f t="shared" ref="I26:I31" si="5">+G26</f>
        <v>9.0851499997370411E-2</v>
      </c>
      <c r="O26">
        <f t="shared" si="2"/>
        <v>9.3413507932169765E-2</v>
      </c>
      <c r="Q26" s="2">
        <f t="shared" si="3"/>
        <v>38078.980900000002</v>
      </c>
    </row>
    <row r="27" spans="1:17" x14ac:dyDescent="0.2">
      <c r="A27" s="19" t="s">
        <v>37</v>
      </c>
      <c r="B27" s="15"/>
      <c r="C27" s="20">
        <v>53098.309600000001</v>
      </c>
      <c r="D27" s="13"/>
      <c r="E27" s="17">
        <f t="shared" si="0"/>
        <v>1129.7835210856126</v>
      </c>
      <c r="F27" s="22">
        <f t="shared" si="4"/>
        <v>1129.5</v>
      </c>
      <c r="G27" s="17">
        <f t="shared" si="1"/>
        <v>9.3662749997747596E-2</v>
      </c>
      <c r="I27">
        <f t="shared" si="5"/>
        <v>9.3662749997747596E-2</v>
      </c>
      <c r="O27">
        <f t="shared" si="2"/>
        <v>9.3617966416968096E-2</v>
      </c>
      <c r="Q27" s="2">
        <f t="shared" si="3"/>
        <v>38079.809600000001</v>
      </c>
    </row>
    <row r="28" spans="1:17" x14ac:dyDescent="0.2">
      <c r="A28" s="21" t="s">
        <v>38</v>
      </c>
      <c r="B28" s="15" t="s">
        <v>36</v>
      </c>
      <c r="C28" s="13">
        <v>53109.379500000003</v>
      </c>
      <c r="D28" s="13">
        <v>1.8E-3</v>
      </c>
      <c r="E28" s="17">
        <f t="shared" si="0"/>
        <v>1163.2925742117216</v>
      </c>
      <c r="F28" s="22">
        <f t="shared" si="4"/>
        <v>1163</v>
      </c>
      <c r="G28" s="17">
        <f t="shared" si="1"/>
        <v>9.665349999704631E-2</v>
      </c>
      <c r="I28">
        <f t="shared" si="5"/>
        <v>9.665349999704631E-2</v>
      </c>
      <c r="O28">
        <f t="shared" si="2"/>
        <v>9.6357710113266104E-2</v>
      </c>
      <c r="Q28" s="2">
        <f t="shared" si="3"/>
        <v>38090.879500000003</v>
      </c>
    </row>
    <row r="29" spans="1:17" x14ac:dyDescent="0.2">
      <c r="A29" s="21" t="s">
        <v>38</v>
      </c>
      <c r="B29" s="15" t="s">
        <v>36</v>
      </c>
      <c r="C29" s="13">
        <v>53109.379500000003</v>
      </c>
      <c r="D29" s="13">
        <v>1.6999999999999999E-3</v>
      </c>
      <c r="E29" s="17">
        <f t="shared" si="0"/>
        <v>1163.2925742117216</v>
      </c>
      <c r="F29" s="22">
        <f t="shared" si="4"/>
        <v>1163</v>
      </c>
      <c r="G29" s="17">
        <f t="shared" si="1"/>
        <v>9.665349999704631E-2</v>
      </c>
      <c r="I29">
        <f t="shared" si="5"/>
        <v>9.665349999704631E-2</v>
      </c>
      <c r="O29">
        <f t="shared" si="2"/>
        <v>9.6357710113266104E-2</v>
      </c>
      <c r="Q29" s="2">
        <f t="shared" si="3"/>
        <v>38090.879500000003</v>
      </c>
    </row>
    <row r="30" spans="1:17" x14ac:dyDescent="0.2">
      <c r="A30" s="21" t="s">
        <v>38</v>
      </c>
      <c r="B30" s="15" t="s">
        <v>36</v>
      </c>
      <c r="C30" s="13">
        <v>53110.370900000002</v>
      </c>
      <c r="D30" s="13">
        <v>2.5000000000000001E-3</v>
      </c>
      <c r="E30" s="17">
        <f t="shared" si="0"/>
        <v>1166.2935837302523</v>
      </c>
      <c r="F30" s="22">
        <f t="shared" si="4"/>
        <v>1166</v>
      </c>
      <c r="G30" s="17">
        <f t="shared" si="1"/>
        <v>9.6986999997170642E-2</v>
      </c>
      <c r="I30">
        <f t="shared" si="5"/>
        <v>9.6986999997170642E-2</v>
      </c>
      <c r="O30">
        <f t="shared" si="2"/>
        <v>9.6603060295024135E-2</v>
      </c>
      <c r="Q30" s="2">
        <f t="shared" si="3"/>
        <v>38091.870900000002</v>
      </c>
    </row>
    <row r="31" spans="1:17" x14ac:dyDescent="0.2">
      <c r="A31" s="21" t="s">
        <v>38</v>
      </c>
      <c r="B31" s="15" t="s">
        <v>36</v>
      </c>
      <c r="C31" s="13">
        <v>53110.372000000003</v>
      </c>
      <c r="D31" s="13">
        <v>2.5999999999999999E-3</v>
      </c>
      <c r="E31" s="17">
        <f t="shared" si="0"/>
        <v>1166.2969134765447</v>
      </c>
      <c r="F31" s="22">
        <f t="shared" si="4"/>
        <v>1166</v>
      </c>
      <c r="G31" s="17">
        <f t="shared" si="1"/>
        <v>9.8086999998486135E-2</v>
      </c>
      <c r="I31">
        <f t="shared" si="5"/>
        <v>9.8086999998486135E-2</v>
      </c>
      <c r="O31">
        <f t="shared" si="2"/>
        <v>9.6603060295024135E-2</v>
      </c>
      <c r="Q31" s="2">
        <f t="shared" si="3"/>
        <v>38091.872000000003</v>
      </c>
    </row>
    <row r="32" spans="1:17" x14ac:dyDescent="0.2">
      <c r="D32" s="6"/>
      <c r="Q32" s="2"/>
    </row>
    <row r="33" spans="4:17" x14ac:dyDescent="0.2">
      <c r="D33" s="6"/>
      <c r="Q33" s="2"/>
    </row>
    <row r="34" spans="4:17" x14ac:dyDescent="0.2">
      <c r="D34" s="6"/>
    </row>
    <row r="35" spans="4:17" x14ac:dyDescent="0.2">
      <c r="D35" s="6"/>
    </row>
    <row r="36" spans="4:17" x14ac:dyDescent="0.2">
      <c r="D36" s="6"/>
    </row>
    <row r="37" spans="4:17" x14ac:dyDescent="0.2">
      <c r="D37" s="6"/>
    </row>
    <row r="38" spans="4:17" x14ac:dyDescent="0.2">
      <c r="D38" s="6"/>
    </row>
    <row r="39" spans="4:17" x14ac:dyDescent="0.2">
      <c r="D39" s="6"/>
    </row>
    <row r="40" spans="4:17" x14ac:dyDescent="0.2">
      <c r="D40" s="6"/>
    </row>
    <row r="41" spans="4:17" x14ac:dyDescent="0.2">
      <c r="D41" s="6"/>
    </row>
    <row r="42" spans="4:17" x14ac:dyDescent="0.2">
      <c r="D42" s="6"/>
    </row>
    <row r="43" spans="4:17" x14ac:dyDescent="0.2">
      <c r="D43" s="6"/>
    </row>
    <row r="44" spans="4:17" x14ac:dyDescent="0.2">
      <c r="D44" s="6"/>
    </row>
    <row r="45" spans="4:17" x14ac:dyDescent="0.2">
      <c r="D45" s="6"/>
    </row>
    <row r="46" spans="4:17" x14ac:dyDescent="0.2">
      <c r="D46" s="6"/>
    </row>
    <row r="47" spans="4:17" x14ac:dyDescent="0.2">
      <c r="D47" s="6"/>
    </row>
    <row r="48" spans="4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2024-01-15T03:06:20Z</dcterms:modified>
</cp:coreProperties>
</file>