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6135C59-0B17-4C3C-92E4-113B78F7F2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9" i="1"/>
  <c r="D9" i="1"/>
  <c r="E21" i="1"/>
  <c r="F21" i="1"/>
  <c r="G21" i="1"/>
  <c r="K21" i="1"/>
  <c r="E22" i="1"/>
  <c r="F22" i="1"/>
  <c r="G22" i="1"/>
  <c r="K22" i="1"/>
  <c r="E23" i="1"/>
  <c r="F23" i="1"/>
  <c r="G23" i="1"/>
  <c r="H23" i="1"/>
  <c r="Q24" i="1"/>
  <c r="Q22" i="1"/>
  <c r="Q23" i="1"/>
  <c r="D8" i="1"/>
  <c r="F16" i="1"/>
  <c r="F17" i="1" s="1"/>
  <c r="C17" i="1"/>
  <c r="Q21" i="1"/>
  <c r="C11" i="1"/>
  <c r="C12" i="1"/>
  <c r="C16" i="1" l="1"/>
  <c r="D18" i="1" s="1"/>
  <c r="C15" i="1"/>
  <c r="O23" i="1"/>
  <c r="O21" i="1"/>
  <c r="O24" i="1"/>
  <c r="O22" i="1"/>
  <c r="C18" i="1" l="1"/>
  <c r="F18" i="1"/>
  <c r="F19" i="1" s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<sst xmlns="http://schemas.openxmlformats.org/spreadsheetml/2006/main" count="60" uniqueCount="51">
  <si>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</si>
  <si>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</si>
  <si>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</si>
  <si>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</si>
  <si>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</si>
  <si>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</si>
  <si>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</si>
  <si>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</si>
  <si>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</si>
  <si>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</si>
  <si>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</si>
  <si>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</si>
  <si>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</si>
  <si>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</si>
  <si>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</si>
  <si>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</si>
  <si>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</si>
  <si>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</si>
  <si>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</si>
  <si>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</si>
  <si>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</si>
  <si>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</si>
  <si>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</si>
  <si>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</si>
  <si>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</si>
  <si>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</si>
  <si>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</si>
  <si>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</si>
  <si>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</si>
  <si>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</si>
  <si>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</si>
  <si>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</si>
  <si>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</si>
  <si>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</si>
  <si>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</si>
  <si>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</si>
  <si>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</si>
  <si>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</si>
  <si>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</si>
  <si>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</si>
  <si>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</si>
  <si>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</si>
  <si>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V0555 Aur</t>
  </si>
  <si>
    <t>2013a</t>
  </si>
  <si>
    <t>V0555 Aur (p)</t>
  </si>
  <si>
    <t>V0555 Aur / GSC na</t>
  </si>
  <si>
    <t>BRNO</t>
  </si>
  <si>
    <t>I</t>
  </si>
  <si>
    <t>II</t>
  </si>
  <si>
    <t>IBVS 5984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</si>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</sst>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left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V0555 Aur - O-C Diagr.</a:t>
            </a:r>
          </a:p>
        </c:rich>
      </c:tx>
      <c:layout>
        <c:manualLayout>
          <c:xMode val="edge"/>
          <c:yMode val="edge"/>
          <c:x val="0.379949874686716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-8.5450000187847763E-4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0A-492D-A836-7BAA5BC151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0A-492D-A836-7BAA5BC151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0A-492D-A836-7BAA5BC151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-1.4087500021560118E-3</c:v>
                </c:pt>
                <c:pt idx="3">
                  <c:v>1.8639999980223365E-3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0A-492D-A836-7BAA5BC151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0A-492D-A836-7BAA5BC151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0A-492D-A836-7BAA5BC151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1.1999999999999999E-3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0A-492D-A836-7BAA5BC151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-1.1033170209371478E-3</c:v>
                </c:pt>
                <c:pt idx="1">
                  <c:v>-3.6143848821015942E-4</c:v>
                </c:pt>
                <c:pt idx="2">
                  <c:v>1.9220248150918781E-5</c:v>
                </c:pt>
                <c:pt idx="3">
                  <c:v>1.0462852549842352E-3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0A-492D-A836-7BAA5BC151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1507.5</c:v>
                </c:pt>
                <c:pt idx="2">
                  <c:v>2281</c:v>
                </c:pt>
                <c:pt idx="3">
                  <c:v>4368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0A-492D-A836-7BAA5BC1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541592"/>
        <c:axId val="1"/>
      </c:scatterChart>
      <c:valAx>
        <c:axId val="574541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541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18</xdr:col>
      <xdr:colOff>28575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66D66B-6FCA-E5EA-0F45-C3E261A8E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 t="s">
        <v>43</v>
      </c>
      <c r="H1" s="33">
        <v>1</v>
      </c>
      <c r="I1" s="34" t="s">
        <v>13</v>
      </c>
      <c r="J1" s="35" t="s">
        <v>44</v>
      </c>
      <c r="K1" s="36">
        <v>5.2925000000000004</v>
      </c>
      <c r="L1" s="37">
        <v>28.455179999999999</v>
      </c>
      <c r="M1" s="38">
        <v>53406.385600000001</v>
      </c>
      <c r="N1" s="38">
        <v>0.90979449999999995</v>
      </c>
      <c r="O1" s="34" t="s">
        <v>13</v>
      </c>
    </row>
    <row r="2" spans="1:15" x14ac:dyDescent="0.2">
      <c r="A2" t="s">
        <v>23</v>
      </c>
      <c r="B2" t="s">
        <v>13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53406.385600000001</v>
      </c>
      <c r="D7" s="34" t="s">
        <v>46</v>
      </c>
    </row>
    <row r="8" spans="1:15" x14ac:dyDescent="0.2">
      <c r="A8" t="s">
        <v>3</v>
      </c>
      <c r="C8" s="8">
        <v>0.90979449999999995</v>
      </c>
      <c r="D8" s="29" t="str">
        <f>D7</f>
        <v>BRNO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-1.1033170209371478E-3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4.9212506316881482E-7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57380.369022285253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0.9097949921250631</v>
      </c>
      <c r="E16" s="14" t="s">
        <v>30</v>
      </c>
      <c r="F16" s="40">
        <f ca="1">NOW()+15018.5+$C$5/24</f>
        <v>60324.672900925922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7605</v>
      </c>
    </row>
    <row r="18" spans="1:21" ht="14.25" thickTop="1" thickBot="1" x14ac:dyDescent="0.25">
      <c r="A18" s="16" t="s">
        <v>5</v>
      </c>
      <c r="B18" s="10"/>
      <c r="C18" s="19">
        <f ca="1">+C15</f>
        <v>57380.369022285253</v>
      </c>
      <c r="D18" s="20">
        <f ca="1">+C16</f>
        <v>0.9097949921250631</v>
      </c>
      <c r="E18" s="14" t="s">
        <v>36</v>
      </c>
      <c r="F18" s="23">
        <f ca="1">ROUND(2*(F16-$C$15)/$C$16,0)/2+F15</f>
        <v>3237</v>
      </c>
    </row>
    <row r="19" spans="1:21" ht="13.5" thickTop="1" x14ac:dyDescent="0.2">
      <c r="E19" s="14" t="s">
        <v>31</v>
      </c>
      <c r="F19" s="18">
        <f ca="1">+$C$15+$C$16*F18-15018.5-$C$5/24</f>
        <v>45307.27124512742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B21" s="3" t="s">
        <v>47</v>
      </c>
      <c r="C21" s="8">
        <v>53406.385600000001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-1.1033170209371478E-3</v>
      </c>
      <c r="Q21" s="2">
        <f>+C21-15018.5</f>
        <v>38387.885600000001</v>
      </c>
    </row>
    <row r="22" spans="1:21" x14ac:dyDescent="0.2">
      <c r="A22" t="s">
        <v>46</v>
      </c>
      <c r="B22" s="3" t="s">
        <v>48</v>
      </c>
      <c r="C22" s="8">
        <v>54777.899400000002</v>
      </c>
      <c r="D22" s="8"/>
      <c r="E22">
        <f>+(C22-C$7)/C$8</f>
        <v>1507.4984515734056</v>
      </c>
      <c r="F22">
        <f>ROUND(2*E22,0)/2</f>
        <v>1507.5</v>
      </c>
      <c r="G22">
        <f>+C22-(C$7+F22*C$8)</f>
        <v>-1.4087500021560118E-3</v>
      </c>
      <c r="K22">
        <f>+G22</f>
        <v>-1.4087500021560118E-3</v>
      </c>
      <c r="O22">
        <f ca="1">+C$11+C$12*$F22</f>
        <v>-3.6143848821015942E-4</v>
      </c>
      <c r="Q22" s="2">
        <f>+C22-15018.5</f>
        <v>39759.399400000002</v>
      </c>
    </row>
    <row r="23" spans="1:21" x14ac:dyDescent="0.2">
      <c r="A23" s="41" t="s">
        <v>49</v>
      </c>
      <c r="B23" s="41"/>
      <c r="C23" s="42">
        <v>55481.625999999997</v>
      </c>
      <c r="D23" s="42">
        <v>1.1999999999999999E-3</v>
      </c>
      <c r="E23">
        <f>+(C23-C$7)/C$8</f>
        <v>2280.9990607769064</v>
      </c>
      <c r="F23">
        <f>ROUND(2*E23,0)/2</f>
        <v>2281</v>
      </c>
      <c r="G23">
        <f>+C23-(C$7+F23*C$8)</f>
        <v>-8.5450000187847763E-4</v>
      </c>
      <c r="H23">
        <f>+G23</f>
        <v>-8.5450000187847763E-4</v>
      </c>
      <c r="O23">
        <f ca="1">+C$11+C$12*$F23</f>
        <v>1.9220248150918781E-5</v>
      </c>
      <c r="Q23" s="2">
        <f>+C23-15018.5</f>
        <v>40463.125999999997</v>
      </c>
    </row>
    <row r="24" spans="1:21" x14ac:dyDescent="0.2">
      <c r="A24" s="43" t="s">
        <v>50</v>
      </c>
      <c r="B24" s="44" t="s">
        <v>47</v>
      </c>
      <c r="C24" s="45">
        <v>57380.369839999999</v>
      </c>
      <c r="D24" s="45">
        <v>2.0000000000000001E-4</v>
      </c>
      <c r="E24">
        <f>+(C24-C$7)/C$8</f>
        <v>4368.0020488143182</v>
      </c>
      <c r="F24">
        <f>ROUND(2*E24,0)/2</f>
        <v>4368</v>
      </c>
      <c r="G24">
        <f>+C24-(C$7+F24*C$8)</f>
        <v>1.8639999980223365E-3</v>
      </c>
      <c r="K24">
        <f>+G24</f>
        <v>1.8639999980223365E-3</v>
      </c>
      <c r="O24">
        <f ca="1">+C$11+C$12*$F24</f>
        <v>1.0462852549842352E-3</v>
      </c>
      <c r="Q24" s="2">
        <f>+C24-15018.5</f>
        <v>42361.869839999999</v>
      </c>
      <c r="R24" t="s">
        <v>41</v>
      </c>
    </row>
    <row r="25" spans="1:21" x14ac:dyDescent="0.2">
      <c r="B25" s="3"/>
      <c r="C25" s="8"/>
      <c r="D25" s="8"/>
      <c r="Q25" s="2"/>
    </row>
    <row r="26" spans="1:21" x14ac:dyDescent="0.2">
      <c r="B26" s="3"/>
      <c r="C26" s="8"/>
      <c r="D26" s="8"/>
      <c r="Q26" s="2"/>
    </row>
    <row r="27" spans="1:21" x14ac:dyDescent="0.2">
      <c r="B27" s="3"/>
      <c r="C27" s="8"/>
      <c r="D27" s="8"/>
      <c r="Q27" s="2"/>
    </row>
    <row r="28" spans="1:21" x14ac:dyDescent="0.2">
      <c r="B28" s="3"/>
      <c r="C28" s="8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13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2024-01-15T03:08:58Z</dcterms:modified>
</cp:coreProperties>
</file>