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DCCBDE7-F1B6-4D79-B819-94A5B48A749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C9" i="1"/>
  <c r="D9" i="1"/>
  <c r="Q25" i="1"/>
  <c r="Q24" i="1"/>
  <c r="F22" i="1"/>
  <c r="G22" i="1"/>
  <c r="H22" i="1"/>
  <c r="Q23" i="1"/>
  <c r="E22" i="1"/>
  <c r="Q22" i="1"/>
  <c r="C7" i="1"/>
  <c r="E25" i="1"/>
  <c r="F25" i="1"/>
  <c r="C8" i="1"/>
  <c r="E21" i="1"/>
  <c r="F21" i="1"/>
  <c r="G21" i="1"/>
  <c r="H21" i="1"/>
  <c r="C17" i="1"/>
  <c r="Q21" i="1"/>
  <c r="G25" i="1"/>
  <c r="J25" i="1"/>
  <c r="G23" i="1"/>
  <c r="E23" i="1"/>
  <c r="F23" i="1"/>
  <c r="E24" i="1"/>
  <c r="F24" i="1"/>
  <c r="G24" i="1"/>
  <c r="H24" i="1"/>
  <c r="I23" i="1"/>
  <c r="C12" i="1"/>
  <c r="C11" i="1"/>
  <c r="O22" i="1" l="1"/>
  <c r="C15" i="1"/>
  <c r="O21" i="1"/>
  <c r="O24" i="1"/>
  <c r="O25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<sst xmlns="http://schemas.openxmlformats.org/spreadsheetml/2006/main" count="56" uniqueCount="50">
  <si>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JAVSO..44…69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</si>
  <si>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</si>
  <si>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</si>
  <si>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</si>
  <si>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</si>
  <si>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</si>
  <si>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</si>
  <si>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</si>
  <si>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</si>
  <si>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</si>
  <si>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</si>
  <si>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</si>
  <si>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</si>
  <si>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</si>
  <si>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</si>
  <si>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</si>
  <si>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</si>
  <si>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</si>
  <si>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</si>
  <si>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</si>
  <si>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</si>
  <si>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</si>
  <si>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</si>
  <si>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</si>
  <si>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</si>
  <si>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</si>
  <si>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</si>
  <si>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</si>
  <si>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</si>
  <si>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</si>
  <si>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</si>
  <si>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</si>
  <si>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</si>
  <si>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</si>
  <si>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</si>
  <si>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</si>
  <si>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Aur</t>
  </si>
  <si>
    <t>EW</t>
  </si>
  <si>
    <t>IBVS 5686 Eph.</t>
  </si>
  <si>
    <t>IBVS 5686</t>
  </si>
  <si>
    <t>G1859-0532_Aur.xls</t>
  </si>
  <si>
    <t>V0562 Aur / GSC 1859-0532</t>
  </si>
  <si>
    <t>IBVS 6033</t>
  </si>
  <si>
    <t>I</t>
  </si>
  <si>
    <t>Nelson</t>
  </si>
  <si>
    <t>IBVS 6131</t>
  </si>
  <si>
    <t>IBVS 6149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</si>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</sst>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25" borderId="0" xfId="0" applyFont="1" applyFill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V0562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0.21355000000039581</c:v>
                </c:pt>
                <c:pt idx="3">
                  <c:v>0.24858000000676839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386-B295-816385AF76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0.24868000000424217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4-4386-B295-816385AF76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0.28628999999637017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44-4386-B295-816385AF76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44-4386-B295-816385AF76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44-4386-B295-816385AF76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44-4386-B295-816385AF76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2E-3</c:v>
                  </c:pt>
                  <c:pt idx="3">
                    <c:v>1.8E-3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44-4386-B295-816385AF76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8332.5</c:v>
                </c:pt>
                <c:pt idx="2">
                  <c:v>9744</c:v>
                </c:pt>
                <c:pt idx="3">
                  <c:v>9819</c:v>
                </c:pt>
                <c:pt idx="4">
                  <c:v>11154.5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-1.9656930148276297E-3</c:v>
                </c:pt>
                <c:pt idx="1">
                  <c:v>0.2124735463769522</c:v>
                </c:pt>
                <c:pt idx="2">
                  <c:v>0.2487988972802222</c:v>
                </c:pt>
                <c:pt idx="3">
                  <c:v>0.25072904344936514</c:v>
                </c:pt>
                <c:pt idx="4">
                  <c:v>0.28509851290123694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44-4386-B295-816385AF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4416"/>
        <c:axId val="1"/>
      </c:scatterChart>
      <c:valAx>
        <c:axId val="67665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97937099967764"/>
          <c:w val="0.664661654135338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20</xdr:col>
      <xdr:colOff>457200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55F30F-702B-C177-2C42-E6214EB81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9"/>
      <c r="F1" s="34" t="s">
        <v>36</v>
      </c>
      <c r="G1" s="29" t="s">
        <v>37</v>
      </c>
      <c r="H1" s="30" t="s">
        <v>38</v>
      </c>
      <c r="I1" s="31">
        <v>51509.097999999998</v>
      </c>
      <c r="J1" s="31">
        <v>0.52878000000000003</v>
      </c>
      <c r="K1" s="32" t="s">
        <v>39</v>
      </c>
      <c r="L1" s="33" t="s">
        <v>40</v>
      </c>
    </row>
    <row r="2" spans="1:12" x14ac:dyDescent="0.2">
      <c r="A2" t="s">
        <v>23</v>
      </c>
      <c r="B2" t="s">
        <v>37</v>
      </c>
      <c r="C2" s="3"/>
      <c r="D2" s="10"/>
    </row>
    <row r="3" spans="1:12" ht="13.5" thickBot="1" x14ac:dyDescent="0.25"/>
    <row r="4" spans="1:12" ht="14.25" thickTop="1" thickBot="1" x14ac:dyDescent="0.25">
      <c r="A4" s="28" t="s">
        <v>38</v>
      </c>
      <c r="C4" s="8">
        <v>51509.097999999998</v>
      </c>
      <c r="D4" s="9">
        <v>0.52878000000000003</v>
      </c>
    </row>
    <row r="5" spans="1:12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12" x14ac:dyDescent="0.2">
      <c r="A6" s="5" t="s">
        <v>1</v>
      </c>
    </row>
    <row r="7" spans="1:12" x14ac:dyDescent="0.2">
      <c r="A7" t="s">
        <v>2</v>
      </c>
      <c r="C7">
        <f>+C4</f>
        <v>51509.097999999998</v>
      </c>
    </row>
    <row r="8" spans="1:12" x14ac:dyDescent="0.2">
      <c r="A8" t="s">
        <v>3</v>
      </c>
      <c r="C8">
        <f>+D4</f>
        <v>0.52878000000000003</v>
      </c>
    </row>
    <row r="9" spans="1:12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12" x14ac:dyDescent="0.2">
      <c r="A11" s="12" t="s">
        <v>15</v>
      </c>
      <c r="B11" s="12"/>
      <c r="C11" s="23">
        <f ca="1">INTERCEPT(INDIRECT($D$9):G992,INDIRECT($C$9):F992)</f>
        <v>-1.9656930148276297E-3</v>
      </c>
      <c r="D11" s="3"/>
      <c r="E11" s="12"/>
    </row>
    <row r="12" spans="1:12" x14ac:dyDescent="0.2">
      <c r="A12" s="12" t="s">
        <v>16</v>
      </c>
      <c r="B12" s="12"/>
      <c r="C12" s="23">
        <f ca="1">SLOPE(INDIRECT($D$9):G992,INDIRECT($C$9):F992)</f>
        <v>2.5735282255239103E-5</v>
      </c>
      <c r="D12" s="3"/>
      <c r="E12" s="12"/>
    </row>
    <row r="13" spans="1:12" x14ac:dyDescent="0.2">
      <c r="A13" s="12" t="s">
        <v>18</v>
      </c>
      <c r="B13" s="12"/>
      <c r="C13" s="3" t="s">
        <v>13</v>
      </c>
      <c r="D13" s="3"/>
      <c r="E13" s="12"/>
    </row>
    <row r="14" spans="1:12" x14ac:dyDescent="0.2">
      <c r="A14" s="12"/>
      <c r="B14" s="12"/>
      <c r="C14" s="12"/>
      <c r="D14" s="12"/>
      <c r="E14" s="12"/>
    </row>
    <row r="15" spans="1:12" x14ac:dyDescent="0.2">
      <c r="A15" s="14" t="s">
        <v>17</v>
      </c>
      <c r="B15" s="12"/>
      <c r="C15" s="15">
        <f ca="1">(C7+C11)+(C8+C12)*INT(MAX(F21:F3533))</f>
        <v>57407.395205645254</v>
      </c>
      <c r="E15" s="16" t="s">
        <v>47</v>
      </c>
      <c r="F15" s="13">
        <v>1</v>
      </c>
    </row>
    <row r="16" spans="1:12" x14ac:dyDescent="0.2">
      <c r="A16" s="18" t="s">
        <v>4</v>
      </c>
      <c r="B16" s="12"/>
      <c r="C16" s="19">
        <f ca="1">+C8+C12</f>
        <v>0.52880573528225527</v>
      </c>
      <c r="E16" s="16" t="s">
        <v>32</v>
      </c>
      <c r="F16" s="17">
        <f ca="1">NOW()+15018.5+$C$5/24</f>
        <v>60324.675097800922</v>
      </c>
    </row>
    <row r="17" spans="1:17" ht="13.5" thickBot="1" x14ac:dyDescent="0.25">
      <c r="A17" s="16" t="s">
        <v>29</v>
      </c>
      <c r="B17" s="12"/>
      <c r="C17" s="12">
        <f>COUNT(C21:C2191)</f>
        <v>5</v>
      </c>
      <c r="E17" s="16" t="s">
        <v>48</v>
      </c>
      <c r="F17" s="17">
        <f ca="1">ROUND(2*(F16-$C$7)/$C$8,0)/2+F15</f>
        <v>16672.5</v>
      </c>
    </row>
    <row r="18" spans="1:17" ht="14.25" thickTop="1" thickBot="1" x14ac:dyDescent="0.25">
      <c r="A18" s="18" t="s">
        <v>5</v>
      </c>
      <c r="B18" s="12"/>
      <c r="C18" s="21">
        <f ca="1">+C15</f>
        <v>57407.395205645254</v>
      </c>
      <c r="D18" s="22">
        <f ca="1">+C16</f>
        <v>0.52880573528225527</v>
      </c>
      <c r="E18" s="16" t="s">
        <v>33</v>
      </c>
      <c r="F18" s="25">
        <f ca="1">ROUND(2*(F16-$C$15)/$C$16,0)/2+F15</f>
        <v>5517.5</v>
      </c>
    </row>
    <row r="19" spans="1:17" ht="13.5" thickTop="1" x14ac:dyDescent="0.2">
      <c r="E19" s="16" t="s">
        <v>34</v>
      </c>
      <c r="F19" s="20">
        <f ca="1">+$C$15+$C$16*F18-15018.5-$C$5/24</f>
        <v>45306.976683398432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44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39</v>
      </c>
      <c r="C21" s="10">
        <v>51509.097999999998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-1.9656930148276297E-3</v>
      </c>
      <c r="Q21" s="2">
        <f>+C21-15018.5</f>
        <v>36490.597999999998</v>
      </c>
    </row>
    <row r="22" spans="1:17" x14ac:dyDescent="0.2">
      <c r="A22" s="36" t="s">
        <v>42</v>
      </c>
      <c r="B22" s="37" t="s">
        <v>43</v>
      </c>
      <c r="C22" s="38">
        <v>55915.370900000002</v>
      </c>
      <c r="D22" s="38">
        <v>1.6999999999999999E-3</v>
      </c>
      <c r="E22">
        <f>+(C22-C$7)/C$8</f>
        <v>8332.9038541548525</v>
      </c>
      <c r="F22" s="35">
        <f>ROUND(2*E22,0)/2-0.5</f>
        <v>8332.5</v>
      </c>
      <c r="G22">
        <f>+C22-(C$7+F22*C$8)</f>
        <v>0.21355000000039581</v>
      </c>
      <c r="H22">
        <f>+G22</f>
        <v>0.21355000000039581</v>
      </c>
      <c r="O22">
        <f ca="1">+C$11+C$12*$F22</f>
        <v>0.2124735463769522</v>
      </c>
      <c r="Q22" s="2">
        <f>+C22-15018.5</f>
        <v>40896.870900000002</v>
      </c>
    </row>
    <row r="23" spans="1:17" x14ac:dyDescent="0.2">
      <c r="A23" s="39" t="s">
        <v>45</v>
      </c>
      <c r="B23" s="40"/>
      <c r="C23" s="41">
        <v>56661.779000000002</v>
      </c>
      <c r="D23" s="41">
        <v>2E-3</v>
      </c>
      <c r="E23">
        <f>+(C23-C$7)/C$8</f>
        <v>9744.4702901017517</v>
      </c>
      <c r="F23" s="35">
        <f>ROUND(2*E23,0)/2-0.5</f>
        <v>9744</v>
      </c>
      <c r="G23">
        <f>+C23-(C$7+F23*C$8)</f>
        <v>0.24868000000424217</v>
      </c>
      <c r="I23">
        <f>+G23</f>
        <v>0.24868000000424217</v>
      </c>
      <c r="O23">
        <f ca="1">+C$11+C$12*$F23</f>
        <v>0.2487988972802222</v>
      </c>
      <c r="Q23" s="2">
        <f>+C23-15018.5</f>
        <v>41643.279000000002</v>
      </c>
    </row>
    <row r="24" spans="1:17" x14ac:dyDescent="0.2">
      <c r="A24" s="38" t="s">
        <v>46</v>
      </c>
      <c r="B24" s="37" t="s">
        <v>43</v>
      </c>
      <c r="C24" s="38">
        <v>56701.437400000003</v>
      </c>
      <c r="D24" s="38">
        <v>1.8E-3</v>
      </c>
      <c r="E24">
        <f>+(C24-C$7)/C$8</f>
        <v>9819.470100987186</v>
      </c>
      <c r="F24" s="35">
        <f>ROUND(2*E24,0)/2-0.5</f>
        <v>9819</v>
      </c>
      <c r="G24">
        <f>+C24-(C$7+F24*C$8)</f>
        <v>0.24858000000676839</v>
      </c>
      <c r="H24">
        <f>+G24</f>
        <v>0.24858000000676839</v>
      </c>
      <c r="O24">
        <f ca="1">+C$11+C$12*$F24</f>
        <v>0.25072904344936514</v>
      </c>
      <c r="Q24" s="2">
        <f>+C24-15018.5</f>
        <v>41682.937400000003</v>
      </c>
    </row>
    <row r="25" spans="1:17" x14ac:dyDescent="0.2">
      <c r="A25" s="42" t="s">
        <v>0</v>
      </c>
      <c r="B25" s="43" t="s">
        <v>43</v>
      </c>
      <c r="C25" s="44">
        <v>57407.660799999998</v>
      </c>
      <c r="D25" s="44">
        <v>2.0000000000000001E-4</v>
      </c>
      <c r="E25">
        <f>+(C25-C$7)/C$8</f>
        <v>11155.041416089865</v>
      </c>
      <c r="F25" s="35">
        <f>ROUND(2*E25,0)/2-0.5</f>
        <v>11154.5</v>
      </c>
      <c r="G25">
        <f>+C25-(C$7+F25*C$8)</f>
        <v>0.28628999999637017</v>
      </c>
      <c r="J25">
        <f>+G25</f>
        <v>0.28628999999637017</v>
      </c>
      <c r="O25">
        <f ca="1">+C$11+C$12*$F25</f>
        <v>0.28509851290123694</v>
      </c>
      <c r="Q25" s="2">
        <f>+C25-15018.5</f>
        <v>42389.160799999998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64614" r:id="rId1" display="http://vsolj.cetus-net.org/bulletin.html"/>
    <hyperlink ref="H64607" r:id="rId2" display="http://vsolj.cetus-net.org/bulletin.html"/>
    <hyperlink ref="AP2104" r:id="rId3" display="http://cdsbib.u-strasbg.fr/cgi-bin/cdsbib?1990RMxAA..21..381G"/>
    <hyperlink ref="AP2107" r:id="rId4" display="http://cdsbib.u-strasbg.fr/cgi-bin/cdsbib?1990RMxAA..21..381G"/>
    <hyperlink ref="AP2105" r:id="rId5" display="http://cdsbib.u-strasbg.fr/cgi-bin/cdsbib?1990RMxAA..21..381G"/>
    <hyperlink ref="AP2083" r:id="rId6" display="http://cdsbib.u-strasbg.fr/cgi-bin/cdsbib?1990RMxAA..21..381G"/>
    <hyperlink ref="I64614" r:id="rId7" display="http://vsolj.cetus-net.org/bulletin.html"/>
    <hyperlink ref="AQ2217" r:id="rId8" display="http://cdsbib.u-strasbg.fr/cgi-bin/cdsbib?1990RMxAA..21..381G"/>
    <hyperlink ref="AQ486" r:id="rId9" display="http://cdsbib.u-strasbg.fr/cgi-bin/cdsbib?1990RMxAA..21..381G"/>
    <hyperlink ref="AQ2218" r:id="rId10" display="http://cdsbib.u-strasbg.fr/cgi-bin/cdsbib?1990RMxAA..21..381G"/>
    <hyperlink ref="H64611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2024-01-15T03:12:08Z</dcterms:modified>
</cp:coreProperties>
</file>