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FE35D33-F504-4596-9B5B-D990514AF2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0" i="1"/>
  <c r="F30" i="1"/>
  <c r="G30" i="1"/>
  <c r="K30" i="1"/>
  <c r="Q30" i="1"/>
  <c r="E29" i="1"/>
  <c r="F29" i="1"/>
  <c r="G29" i="1"/>
  <c r="K29" i="1"/>
  <c r="Q29" i="1"/>
  <c r="E22" i="1"/>
  <c r="F22" i="1"/>
  <c r="G22" i="1"/>
  <c r="K22" i="1"/>
  <c r="E23" i="1"/>
  <c r="F23" i="1"/>
  <c r="G23" i="1"/>
  <c r="K23" i="1"/>
  <c r="E28" i="1"/>
  <c r="F28" i="1"/>
  <c r="G28" i="1"/>
  <c r="K28" i="1"/>
  <c r="E24" i="1"/>
  <c r="F24" i="1"/>
  <c r="G24" i="1"/>
  <c r="K24" i="1"/>
  <c r="E25" i="1"/>
  <c r="F25" i="1"/>
  <c r="G25" i="1"/>
  <c r="K25" i="1"/>
  <c r="E26" i="1"/>
  <c r="F26" i="1"/>
  <c r="G26" i="1"/>
  <c r="K26" i="1"/>
  <c r="Q28" i="1"/>
  <c r="E27" i="1"/>
  <c r="F27" i="1"/>
  <c r="G27" i="1"/>
  <c r="K27" i="1"/>
  <c r="C9" i="1"/>
  <c r="D9" i="1"/>
  <c r="Q27" i="1"/>
  <c r="E21" i="1"/>
  <c r="F21" i="1"/>
  <c r="G21" i="1"/>
  <c r="I21" i="1"/>
  <c r="F16" i="1"/>
  <c r="Q26" i="1"/>
  <c r="Q25" i="1"/>
  <c r="Q24" i="1"/>
  <c r="Q23" i="1"/>
  <c r="Q22" i="1"/>
  <c r="C17" i="1"/>
  <c r="Q21" i="1"/>
  <c r="C11" i="1"/>
  <c r="C12" i="1"/>
  <c r="O31" i="1" l="1"/>
  <c r="C15" i="1"/>
  <c r="F18" i="1" s="1"/>
  <c r="O25" i="1"/>
  <c r="O28" i="1"/>
  <c r="O23" i="1"/>
  <c r="O30" i="1"/>
  <c r="O21" i="1"/>
  <c r="O26" i="1"/>
  <c r="O29" i="1"/>
  <c r="O22" i="1"/>
  <c r="O27" i="1"/>
  <c r="O24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<sst xmlns="http://schemas.openxmlformats.org/spreadsheetml/2006/main" count="66" uniqueCount="57">
  <si>
    <t>JAVSO..44..164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</si>
  <si>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</si>
  <si>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</si>
  <si>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</si>
  <si>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</si>
  <si>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</si>
  <si>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</si>
  <si>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</si>
  <si>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</si>
  <si>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</si>
  <si>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</si>
  <si>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</si>
  <si>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</si>
  <si>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</si>
  <si>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</si>
  <si>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</si>
  <si>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</si>
  <si>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</si>
  <si>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</si>
  <si>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</si>
  <si>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</si>
  <si>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</si>
  <si>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</si>
  <si>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</si>
  <si>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</si>
  <si>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</si>
  <si>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</si>
  <si>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</si>
  <si>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</si>
  <si>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</si>
  <si>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</si>
  <si>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</si>
  <si>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</si>
  <si>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</si>
  <si>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</si>
  <si>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</si>
  <si>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</si>
  <si>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</si>
  <si>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EB</t>
  </si>
  <si>
    <t>OEJV 0083</t>
  </si>
  <si>
    <t>Aur</t>
  </si>
  <si>
    <t>IBVS 5966</t>
  </si>
  <si>
    <t>IBVS 5992</t>
  </si>
  <si>
    <t>I</t>
  </si>
  <si>
    <t>IBVS 6011</t>
  </si>
  <si>
    <t>IBVS 6018</t>
  </si>
  <si>
    <t>IBVS 6042</t>
  </si>
  <si>
    <t>OEJV 0160</t>
  </si>
  <si>
    <t>Add cycle</t>
  </si>
  <si>
    <t>Old Cycle</t>
  </si>
  <si>
    <t>V0585 Aur / GSC 2374-0055</t>
  </si>
  <si>
    <t>vis</t>
  </si>
  <si>
    <t>OEJV 0179</t>
  </si>
  <si>
    <t>0.535297.</t>
  </si>
  <si>
    <t>as of 2020-10-25</t>
  </si>
  <si>
    <t>OEJV 212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</si>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</sst>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i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4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5" xfId="0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43" applyFont="1"/>
    <xf numFmtId="0" fontId="15" fillId="0" borderId="0" xfId="43" applyFont="1" applyAlignment="1">
      <alignment horizontal="center"/>
    </xf>
    <xf numFmtId="0" fontId="15" fillId="0" borderId="0" xfId="43" applyFont="1" applyAlignment="1">
      <alignment horizontal="left"/>
    </xf>
    <xf numFmtId="0" fontId="32" fillId="0" borderId="0" xfId="42" applyFont="1" applyAlignment="1">
      <alignment horizontal="left" vertical="center"/>
    </xf>
    <xf numFmtId="0" fontId="32" fillId="0" borderId="0" xfId="42" applyFont="1" applyAlignment="1">
      <alignment horizontal="center" vertical="center"/>
    </xf>
    <xf numFmtId="0" fontId="32" fillId="0" borderId="0" xfId="42" applyFont="1" applyAlignment="1">
      <alignment horizontal="left"/>
    </xf>
    <xf numFmtId="0" fontId="33" fillId="0" borderId="11" xfId="0" applyFont="1" applyBorder="1" applyAlignment="1"/>
    <xf numFmtId="0" fontId="0" fillId="0" borderId="12" xfId="0" applyBorder="1" applyAlignment="1">
      <alignment horizontal="center"/>
    </xf>
    <xf numFmtId="0" fontId="34" fillId="0" borderId="0" xfId="0" applyFont="1" applyAlignment="1"/>
    <xf numFmtId="0" fontId="35" fillId="0" borderId="0" xfId="0" applyFont="1">
      <alignment vertical="top"/>
    </xf>
    <xf numFmtId="4" fontId="36" fillId="0" borderId="0" xfId="28" applyFont="1" applyBorder="1"/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V0585 Aur - O-C Diagr.</a:t>
            </a:r>
          </a:p>
        </c:rich>
      </c:tx>
      <c:layout>
        <c:manualLayout>
          <c:xMode val="edge"/>
          <c:yMode val="edge"/>
          <c:x val="0.34135338345864663"/>
          <c:y val="3.50878493129535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7325</c:v>
                </c:pt>
                <c:pt idx="2">
                  <c:v>8038.5</c:v>
                </c:pt>
                <c:pt idx="3">
                  <c:v>7422</c:v>
                </c:pt>
                <c:pt idx="4">
                  <c:v>7996</c:v>
                </c:pt>
                <c:pt idx="5">
                  <c:v>8676</c:v>
                </c:pt>
                <c:pt idx="6">
                  <c:v>8690</c:v>
                </c:pt>
                <c:pt idx="7">
                  <c:v>10562</c:v>
                </c:pt>
                <c:pt idx="8">
                  <c:v>10140</c:v>
                </c:pt>
                <c:pt idx="9">
                  <c:v>14097</c:v>
                </c:pt>
                <c:pt idx="10">
                  <c:v>15419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45-4EA8-9007-951133C93D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7325</c:v>
                </c:pt>
                <c:pt idx="2">
                  <c:v>8038.5</c:v>
                </c:pt>
                <c:pt idx="3">
                  <c:v>7422</c:v>
                </c:pt>
                <c:pt idx="4">
                  <c:v>7996</c:v>
                </c:pt>
                <c:pt idx="5">
                  <c:v>8676</c:v>
                </c:pt>
                <c:pt idx="6">
                  <c:v>8690</c:v>
                </c:pt>
                <c:pt idx="7">
                  <c:v>10562</c:v>
                </c:pt>
                <c:pt idx="8">
                  <c:v>10140</c:v>
                </c:pt>
                <c:pt idx="9">
                  <c:v>14097</c:v>
                </c:pt>
                <c:pt idx="10">
                  <c:v>15419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45-4EA8-9007-951133C93D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7325</c:v>
                </c:pt>
                <c:pt idx="2">
                  <c:v>8038.5</c:v>
                </c:pt>
                <c:pt idx="3">
                  <c:v>7422</c:v>
                </c:pt>
                <c:pt idx="4">
                  <c:v>7996</c:v>
                </c:pt>
                <c:pt idx="5">
                  <c:v>8676</c:v>
                </c:pt>
                <c:pt idx="6">
                  <c:v>8690</c:v>
                </c:pt>
                <c:pt idx="7">
                  <c:v>10562</c:v>
                </c:pt>
                <c:pt idx="8">
                  <c:v>10140</c:v>
                </c:pt>
                <c:pt idx="9">
                  <c:v>14097</c:v>
                </c:pt>
                <c:pt idx="10">
                  <c:v>15419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45-4EA8-9007-951133C93D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7325</c:v>
                </c:pt>
                <c:pt idx="2">
                  <c:v>8038.5</c:v>
                </c:pt>
                <c:pt idx="3">
                  <c:v>7422</c:v>
                </c:pt>
                <c:pt idx="4">
                  <c:v>7996</c:v>
                </c:pt>
                <c:pt idx="5">
                  <c:v>8676</c:v>
                </c:pt>
                <c:pt idx="6">
                  <c:v>8690</c:v>
                </c:pt>
                <c:pt idx="7">
                  <c:v>10562</c:v>
                </c:pt>
                <c:pt idx="8">
                  <c:v>10140</c:v>
                </c:pt>
                <c:pt idx="9">
                  <c:v>14097</c:v>
                </c:pt>
                <c:pt idx="10">
                  <c:v>15419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2.7774999798566569E-2</c:v>
                </c:pt>
                <c:pt idx="2">
                  <c:v>3.1465499800106045E-2</c:v>
                </c:pt>
                <c:pt idx="3">
                  <c:v>2.82659997974406E-2</c:v>
                </c:pt>
                <c:pt idx="4">
                  <c:v>3.2987999795295764E-2</c:v>
                </c:pt>
                <c:pt idx="5">
                  <c:v>3.5927999793784693E-2</c:v>
                </c:pt>
                <c:pt idx="6">
                  <c:v>3.4929999797896016E-2</c:v>
                </c:pt>
                <c:pt idx="7">
                  <c:v>4.1075999797612894E-2</c:v>
                </c:pt>
                <c:pt idx="8">
                  <c:v>3.9919999799167272E-2</c:v>
                </c:pt>
                <c:pt idx="9">
                  <c:v>5.5790999795135576E-2</c:v>
                </c:pt>
                <c:pt idx="10">
                  <c:v>5.1756999746430665E-2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45-4EA8-9007-951133C93D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7325</c:v>
                </c:pt>
                <c:pt idx="2">
                  <c:v>8038.5</c:v>
                </c:pt>
                <c:pt idx="3">
                  <c:v>7422</c:v>
                </c:pt>
                <c:pt idx="4">
                  <c:v>7996</c:v>
                </c:pt>
                <c:pt idx="5">
                  <c:v>8676</c:v>
                </c:pt>
                <c:pt idx="6">
                  <c:v>8690</c:v>
                </c:pt>
                <c:pt idx="7">
                  <c:v>10562</c:v>
                </c:pt>
                <c:pt idx="8">
                  <c:v>10140</c:v>
                </c:pt>
                <c:pt idx="9">
                  <c:v>14097</c:v>
                </c:pt>
                <c:pt idx="10">
                  <c:v>15419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45-4EA8-9007-951133C93D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7325</c:v>
                </c:pt>
                <c:pt idx="2">
                  <c:v>8038.5</c:v>
                </c:pt>
                <c:pt idx="3">
                  <c:v>7422</c:v>
                </c:pt>
                <c:pt idx="4">
                  <c:v>7996</c:v>
                </c:pt>
                <c:pt idx="5">
                  <c:v>8676</c:v>
                </c:pt>
                <c:pt idx="6">
                  <c:v>8690</c:v>
                </c:pt>
                <c:pt idx="7">
                  <c:v>10562</c:v>
                </c:pt>
                <c:pt idx="8">
                  <c:v>10140</c:v>
                </c:pt>
                <c:pt idx="9">
                  <c:v>14097</c:v>
                </c:pt>
                <c:pt idx="10">
                  <c:v>15419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45-4EA8-9007-951133C93D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7325</c:v>
                </c:pt>
                <c:pt idx="2">
                  <c:v>8038.5</c:v>
                </c:pt>
                <c:pt idx="3">
                  <c:v>7422</c:v>
                </c:pt>
                <c:pt idx="4">
                  <c:v>7996</c:v>
                </c:pt>
                <c:pt idx="5">
                  <c:v>8676</c:v>
                </c:pt>
                <c:pt idx="6">
                  <c:v>8690</c:v>
                </c:pt>
                <c:pt idx="7">
                  <c:v>10562</c:v>
                </c:pt>
                <c:pt idx="8">
                  <c:v>10140</c:v>
                </c:pt>
                <c:pt idx="9">
                  <c:v>14097</c:v>
                </c:pt>
                <c:pt idx="10">
                  <c:v>15419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45-4EA8-9007-951133C93D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7325</c:v>
                </c:pt>
                <c:pt idx="2">
                  <c:v>8038.5</c:v>
                </c:pt>
                <c:pt idx="3">
                  <c:v>7422</c:v>
                </c:pt>
                <c:pt idx="4">
                  <c:v>7996</c:v>
                </c:pt>
                <c:pt idx="5">
                  <c:v>8676</c:v>
                </c:pt>
                <c:pt idx="6">
                  <c:v>8690</c:v>
                </c:pt>
                <c:pt idx="7">
                  <c:v>10562</c:v>
                </c:pt>
                <c:pt idx="8">
                  <c:v>10140</c:v>
                </c:pt>
                <c:pt idx="9">
                  <c:v>14097</c:v>
                </c:pt>
                <c:pt idx="10">
                  <c:v>15419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6.0769519510995018E-3</c:v>
                </c:pt>
                <c:pt idx="1">
                  <c:v>2.9841433571753909E-2</c:v>
                </c:pt>
                <c:pt idx="2">
                  <c:v>3.2156240075008093E-2</c:v>
                </c:pt>
                <c:pt idx="3">
                  <c:v>3.0156130461474518E-2</c:v>
                </c:pt>
                <c:pt idx="4">
                  <c:v>3.2018357417140819E-2</c:v>
                </c:pt>
                <c:pt idx="5">
                  <c:v>3.4224479943017264E-2</c:v>
                </c:pt>
                <c:pt idx="6">
                  <c:v>3.4269900112667659E-2</c:v>
                </c:pt>
                <c:pt idx="7">
                  <c:v>4.0343225654492242E-2</c:v>
                </c:pt>
                <c:pt idx="8">
                  <c:v>3.8974131969315977E-2</c:v>
                </c:pt>
                <c:pt idx="9">
                  <c:v>5.1811818491217611E-2</c:v>
                </c:pt>
                <c:pt idx="10">
                  <c:v>5.6100780225348007E-2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45-4EA8-9007-951133C93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124960"/>
        <c:axId val="1"/>
      </c:scatterChart>
      <c:valAx>
        <c:axId val="33712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5045545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878029952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12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14285714285712"/>
          <c:y val="0.92353064690443099"/>
          <c:w val="0.6300751879699247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54CC44C-A748-0760-7E4A-9F505B451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5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50</v>
      </c>
    </row>
    <row r="2" spans="1:6">
      <c r="A2" t="s">
        <v>27</v>
      </c>
      <c r="B2" t="s">
        <v>38</v>
      </c>
      <c r="C2" s="3"/>
      <c r="D2" s="3" t="s">
        <v>40</v>
      </c>
    </row>
    <row r="3" spans="1:6" ht="13.5" thickBot="1"/>
    <row r="4" spans="1:6" ht="13.5" thickBot="1">
      <c r="A4" s="5" t="s">
        <v>4</v>
      </c>
      <c r="C4" s="38">
        <v>51601.665999999997</v>
      </c>
      <c r="D4" s="39" t="s">
        <v>53</v>
      </c>
      <c r="E4" s="40" t="s">
        <v>54</v>
      </c>
    </row>
    <row r="5" spans="1:6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>
        <v>51601.666000000201</v>
      </c>
      <c r="D7" s="26" t="s">
        <v>39</v>
      </c>
    </row>
    <row r="8" spans="1:6">
      <c r="A8" t="s">
        <v>7</v>
      </c>
      <c r="C8">
        <v>0.53529700000000002</v>
      </c>
      <c r="D8" s="26" t="s">
        <v>39</v>
      </c>
    </row>
    <row r="9" spans="1:6">
      <c r="A9" s="24" t="s">
        <v>37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21">
        <f ca="1">INTERCEPT(INDIRECT($D$9):G991,INDIRECT($C$9):F991)</f>
        <v>6.0769519510995018E-3</v>
      </c>
      <c r="D11" s="3"/>
      <c r="E11" s="10"/>
    </row>
    <row r="12" spans="1:6">
      <c r="A12" s="10" t="s">
        <v>20</v>
      </c>
      <c r="B12" s="10"/>
      <c r="C12" s="21">
        <f ca="1">SLOPE(INDIRECT($D$9):G991,INDIRECT($C$9):F991)</f>
        <v>3.2442978321712499E-6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(C7+C11)+(C8+C12)*INT(MAX(F21:F3532))</f>
        <v>59855.466543780421</v>
      </c>
      <c r="E15" s="14" t="s">
        <v>48</v>
      </c>
      <c r="F15" s="11">
        <v>1</v>
      </c>
    </row>
    <row r="16" spans="1:6">
      <c r="A16" s="16" t="s">
        <v>8</v>
      </c>
      <c r="B16" s="10"/>
      <c r="C16" s="17">
        <f ca="1">+C8+C12</f>
        <v>0.53530024429783218</v>
      </c>
      <c r="E16" s="14" t="s">
        <v>34</v>
      </c>
      <c r="F16" s="15">
        <f ca="1">NOW()+15018.5+$C$5/24</f>
        <v>60324.679932407402</v>
      </c>
    </row>
    <row r="17" spans="1:17" ht="13.5" thickBot="1">
      <c r="A17" s="14" t="s">
        <v>31</v>
      </c>
      <c r="B17" s="10"/>
      <c r="C17" s="10">
        <f>COUNT(C21:C2190)</f>
        <v>11</v>
      </c>
      <c r="E17" s="14" t="s">
        <v>49</v>
      </c>
      <c r="F17" s="15">
        <f ca="1">ROUND(2*(F16-$C$7)/$C$8,0)/2+F15</f>
        <v>16296.5</v>
      </c>
    </row>
    <row r="18" spans="1:17" ht="14.25" thickTop="1" thickBot="1">
      <c r="A18" s="16" t="s">
        <v>9</v>
      </c>
      <c r="B18" s="10"/>
      <c r="C18" s="19">
        <f ca="1">+C15</f>
        <v>59855.466543780421</v>
      </c>
      <c r="D18" s="20">
        <f ca="1">+C16</f>
        <v>0.53530024429783218</v>
      </c>
      <c r="E18" s="14" t="s">
        <v>35</v>
      </c>
      <c r="F18" s="23">
        <f ca="1">ROUND(2*(F16-$C$15)/$C$16,0)/2+F15</f>
        <v>877.5</v>
      </c>
    </row>
    <row r="19" spans="1:17" ht="13.5" thickTop="1">
      <c r="E19" s="14" t="s">
        <v>36</v>
      </c>
      <c r="F19" s="18">
        <f ca="1">+$C$15+$C$16*F18-15018.5-$C$5/24</f>
        <v>45307.088341485105</v>
      </c>
    </row>
    <row r="20" spans="1:17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51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>
      <c r="A21" s="26" t="s">
        <v>39</v>
      </c>
      <c r="C21" s="8">
        <v>51601.666000000201</v>
      </c>
      <c r="D21" s="8" t="s">
        <v>17</v>
      </c>
      <c r="E21">
        <f t="shared" ref="E21:E26" si="0">+(C21-C$7)/C$8</f>
        <v>0</v>
      </c>
      <c r="F21">
        <f t="shared" ref="F21:F30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6.0769519510995018E-3</v>
      </c>
      <c r="Q21" s="2">
        <f t="shared" ref="Q21:Q26" si="4">+C21-15018.5</f>
        <v>36583.166000000201</v>
      </c>
    </row>
    <row r="22" spans="1:17">
      <c r="A22" s="5" t="s">
        <v>41</v>
      </c>
      <c r="C22" s="8">
        <v>55522.744299999998</v>
      </c>
      <c r="D22" s="8">
        <v>2.9999999999999997E-4</v>
      </c>
      <c r="E22">
        <f t="shared" si="0"/>
        <v>7325.0518870828664</v>
      </c>
      <c r="F22">
        <f t="shared" si="1"/>
        <v>7325</v>
      </c>
      <c r="G22">
        <f t="shared" si="2"/>
        <v>2.7774999798566569E-2</v>
      </c>
      <c r="K22">
        <f t="shared" ref="K22:K28" si="5">+G22</f>
        <v>2.7774999798566569E-2</v>
      </c>
      <c r="O22">
        <f t="shared" ca="1" si="3"/>
        <v>2.9841433571753909E-2</v>
      </c>
      <c r="Q22" s="2">
        <f t="shared" si="4"/>
        <v>40504.244299999998</v>
      </c>
    </row>
    <row r="23" spans="1:17">
      <c r="A23" s="5" t="s">
        <v>45</v>
      </c>
      <c r="C23" s="8">
        <v>55904.682399999998</v>
      </c>
      <c r="D23" s="8">
        <v>5.0000000000000001E-4</v>
      </c>
      <c r="E23">
        <f t="shared" si="0"/>
        <v>8038.5587813864013</v>
      </c>
      <c r="F23">
        <f t="shared" si="1"/>
        <v>8038.5</v>
      </c>
      <c r="G23">
        <f t="shared" si="2"/>
        <v>3.1465499800106045E-2</v>
      </c>
      <c r="K23">
        <f t="shared" si="5"/>
        <v>3.1465499800106045E-2</v>
      </c>
      <c r="O23">
        <f t="shared" ca="1" si="3"/>
        <v>3.2156240075008093E-2</v>
      </c>
      <c r="Q23" s="2">
        <f t="shared" si="4"/>
        <v>40886.182399999998</v>
      </c>
    </row>
    <row r="24" spans="1:17">
      <c r="A24" s="27" t="s">
        <v>42</v>
      </c>
      <c r="B24" s="28" t="s">
        <v>43</v>
      </c>
      <c r="C24" s="27">
        <v>55574.668599999997</v>
      </c>
      <c r="D24" s="27">
        <v>2.9999999999999997E-4</v>
      </c>
      <c r="E24">
        <f t="shared" si="0"/>
        <v>7422.0528043306722</v>
      </c>
      <c r="F24">
        <f t="shared" si="1"/>
        <v>7422</v>
      </c>
      <c r="G24">
        <f t="shared" si="2"/>
        <v>2.82659997974406E-2</v>
      </c>
      <c r="K24">
        <f t="shared" si="5"/>
        <v>2.82659997974406E-2</v>
      </c>
      <c r="O24">
        <f t="shared" ca="1" si="3"/>
        <v>3.0156130461474518E-2</v>
      </c>
      <c r="Q24" s="2">
        <f t="shared" si="4"/>
        <v>40556.168599999997</v>
      </c>
    </row>
    <row r="25" spans="1:17">
      <c r="A25" s="27" t="s">
        <v>44</v>
      </c>
      <c r="B25" s="28" t="s">
        <v>43</v>
      </c>
      <c r="C25" s="27">
        <v>55881.933799999999</v>
      </c>
      <c r="D25" s="27">
        <v>5.9999999999999995E-4</v>
      </c>
      <c r="E25">
        <f t="shared" si="0"/>
        <v>7996.0616256018575</v>
      </c>
      <c r="F25">
        <f t="shared" si="1"/>
        <v>7996</v>
      </c>
      <c r="G25">
        <f t="shared" si="2"/>
        <v>3.2987999795295764E-2</v>
      </c>
      <c r="K25">
        <f t="shared" si="5"/>
        <v>3.2987999795295764E-2</v>
      </c>
      <c r="O25">
        <f t="shared" ca="1" si="3"/>
        <v>3.2018357417140819E-2</v>
      </c>
      <c r="Q25" s="2">
        <f t="shared" si="4"/>
        <v>40863.433799999999</v>
      </c>
    </row>
    <row r="26" spans="1:17">
      <c r="A26" s="29" t="s">
        <v>46</v>
      </c>
      <c r="B26" s="30" t="s">
        <v>43</v>
      </c>
      <c r="C26" s="31">
        <v>56245.938699999999</v>
      </c>
      <c r="D26" s="31">
        <v>5.0000000000000001E-4</v>
      </c>
      <c r="E26">
        <f t="shared" si="0"/>
        <v>8676.0671178799766</v>
      </c>
      <c r="F26">
        <f t="shared" si="1"/>
        <v>8676</v>
      </c>
      <c r="G26">
        <f t="shared" si="2"/>
        <v>3.5927999793784693E-2</v>
      </c>
      <c r="K26">
        <f t="shared" si="5"/>
        <v>3.5927999793784693E-2</v>
      </c>
      <c r="O26">
        <f t="shared" ca="1" si="3"/>
        <v>3.4224479943017264E-2</v>
      </c>
      <c r="Q26" s="2">
        <f t="shared" si="4"/>
        <v>41227.438699999999</v>
      </c>
    </row>
    <row r="27" spans="1:17">
      <c r="A27" s="29" t="s">
        <v>47</v>
      </c>
      <c r="B27" s="30" t="s">
        <v>43</v>
      </c>
      <c r="C27" s="31">
        <v>56253.431859999997</v>
      </c>
      <c r="D27" s="31">
        <v>1E-4</v>
      </c>
      <c r="E27">
        <f>+(C27-C$7)/C$8</f>
        <v>8690.0652534944074</v>
      </c>
      <c r="F27">
        <f t="shared" si="1"/>
        <v>8690</v>
      </c>
      <c r="G27">
        <f>+C27-(C$7+F27*C$8)</f>
        <v>3.4929999797896016E-2</v>
      </c>
      <c r="K27">
        <f t="shared" si="5"/>
        <v>3.4929999797896016E-2</v>
      </c>
      <c r="O27">
        <f ca="1">+C$11+C$12*$F27</f>
        <v>3.4269900112667659E-2</v>
      </c>
      <c r="Q27" s="2">
        <f>+C27-15018.5</f>
        <v>41234.931859999997</v>
      </c>
    </row>
    <row r="28" spans="1:17">
      <c r="A28" s="32" t="s">
        <v>52</v>
      </c>
      <c r="B28" s="33" t="s">
        <v>43</v>
      </c>
      <c r="C28" s="34">
        <v>57255.513989999999</v>
      </c>
      <c r="D28" s="34">
        <v>2.9999999999999997E-4</v>
      </c>
      <c r="E28">
        <f>+(C28-C$7)/C$8</f>
        <v>10562.07673497105</v>
      </c>
      <c r="F28">
        <f t="shared" si="1"/>
        <v>10562</v>
      </c>
      <c r="G28">
        <f>+C28-(C$7+F28*C$8)</f>
        <v>4.1075999797612894E-2</v>
      </c>
      <c r="K28">
        <f t="shared" si="5"/>
        <v>4.1075999797612894E-2</v>
      </c>
      <c r="O28">
        <f ca="1">+C$11+C$12*$F28</f>
        <v>4.0343225654492242E-2</v>
      </c>
      <c r="Q28" s="2">
        <f>+C28-15018.5</f>
        <v>42237.013989999999</v>
      </c>
    </row>
    <row r="29" spans="1:17">
      <c r="A29" s="35" t="s">
        <v>0</v>
      </c>
      <c r="B29" s="36" t="s">
        <v>43</v>
      </c>
      <c r="C29" s="37">
        <v>57029.6175</v>
      </c>
      <c r="D29" s="37">
        <v>2.9999999999999997E-4</v>
      </c>
      <c r="E29">
        <f>+(C29-C$7)/C$8</f>
        <v>10140.074575422241</v>
      </c>
      <c r="F29">
        <f t="shared" si="1"/>
        <v>10140</v>
      </c>
      <c r="G29">
        <f>+C29-(C$7+F29*C$8)</f>
        <v>3.9919999799167272E-2</v>
      </c>
      <c r="K29">
        <f>+G29</f>
        <v>3.9919999799167272E-2</v>
      </c>
      <c r="O29">
        <f ca="1">+C$11+C$12*$F29</f>
        <v>3.8974131969315977E-2</v>
      </c>
      <c r="Q29" s="2">
        <f>+C29-15018.5</f>
        <v>42011.1175</v>
      </c>
    </row>
    <row r="30" spans="1:17">
      <c r="A30" s="41" t="s">
        <v>55</v>
      </c>
      <c r="C30" s="8">
        <v>59147.803599999999</v>
      </c>
      <c r="D30" s="8">
        <v>4.0000000000000002E-4</v>
      </c>
      <c r="E30">
        <f>+(C30-C$7)/C$8</f>
        <v>14097.104224383469</v>
      </c>
      <c r="F30">
        <f t="shared" si="1"/>
        <v>14097</v>
      </c>
      <c r="G30">
        <f>+C30-(C$7+F30*C$8)</f>
        <v>5.5790999795135576E-2</v>
      </c>
      <c r="K30">
        <f>+G30</f>
        <v>5.5790999795135576E-2</v>
      </c>
      <c r="O30">
        <f ca="1">+C$11+C$12*$F30</f>
        <v>5.1811818491217611E-2</v>
      </c>
      <c r="Q30" s="2">
        <f>+C30-15018.5</f>
        <v>44129.303599999999</v>
      </c>
    </row>
    <row r="31" spans="1:17">
      <c r="A31" s="42" t="s">
        <v>56</v>
      </c>
      <c r="B31" s="42" t="s">
        <v>43</v>
      </c>
      <c r="C31" s="43">
        <v>59855.462199999951</v>
      </c>
      <c r="D31" s="44">
        <v>6.9999999999999999E-4</v>
      </c>
      <c r="E31">
        <f>+(C31-C$7)/C$8</f>
        <v>15419.096688380001</v>
      </c>
      <c r="F31">
        <f t="shared" ref="F31" si="6">ROUND(2*E31,0)/2</f>
        <v>15419</v>
      </c>
      <c r="G31">
        <f>+C31-(C$7+F31*C$8)</f>
        <v>5.1756999746430665E-2</v>
      </c>
      <c r="K31">
        <f>+G31</f>
        <v>5.1756999746430665E-2</v>
      </c>
      <c r="O31">
        <f ca="1">+C$11+C$12*$F31</f>
        <v>5.6100780225348007E-2</v>
      </c>
      <c r="Q31" s="2">
        <f>+C31-15018.5</f>
        <v>44836.962199999951</v>
      </c>
    </row>
    <row r="32" spans="1:17">
      <c r="C32" s="8"/>
      <c r="D32" s="8"/>
      <c r="Q32" s="2"/>
    </row>
    <row r="33" spans="3:4">
      <c r="C33" s="8"/>
      <c r="D33" s="8"/>
    </row>
    <row r="34" spans="3:4">
      <c r="C34" s="8"/>
      <c r="D34" s="8"/>
    </row>
    <row r="35" spans="3:4">
      <c r="C35" s="8"/>
      <c r="D35" s="8"/>
    </row>
    <row r="36" spans="3:4">
      <c r="C36" s="8"/>
      <c r="D36" s="8"/>
    </row>
    <row r="37" spans="3:4">
      <c r="C37" s="8"/>
      <c r="D37" s="8"/>
    </row>
    <row r="38" spans="3:4">
      <c r="C38" s="8"/>
      <c r="D38" s="8"/>
    </row>
    <row r="39" spans="3:4">
      <c r="C39" s="8"/>
      <c r="D39" s="8"/>
    </row>
    <row r="40" spans="3:4">
      <c r="C40" s="8"/>
      <c r="D40" s="8"/>
    </row>
    <row r="41" spans="3:4">
      <c r="C41" s="8"/>
      <c r="D41" s="8"/>
    </row>
    <row r="42" spans="3:4">
      <c r="C42" s="8"/>
      <c r="D42" s="8"/>
    </row>
    <row r="43" spans="3:4">
      <c r="C43" s="8"/>
      <c r="D43" s="8"/>
    </row>
    <row r="44" spans="3:4">
      <c r="C44" s="8"/>
      <c r="D44" s="8"/>
    </row>
    <row r="45" spans="3:4">
      <c r="C45" s="8"/>
      <c r="D45" s="8"/>
    </row>
    <row r="46" spans="3:4">
      <c r="C46" s="8"/>
      <c r="D46" s="8"/>
    </row>
    <row r="47" spans="3:4">
      <c r="C47" s="8"/>
      <c r="D47" s="8"/>
    </row>
    <row r="48" spans="3:4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phoneticPr fontId="8" type="noConversion"/>
  <hyperlinks>
    <hyperlink ref="H3115" r:id="rId1" display="http://vsolj.cetus-net.org/bulletin.html" xr:uid="{00000000-0004-0000-0000-000000000000}"/>
    <hyperlink ref="H64616" r:id="rId2" display="http://vsolj.cetus-net.org/bulletin.html" xr:uid="{00000000-0004-0000-0000-000001000000}"/>
    <hyperlink ref="H64609" r:id="rId3" display="http://vsolj.cetus-net.org/bulletin.html" xr:uid="{00000000-0004-0000-0000-000002000000}"/>
    <hyperlink ref="AP2106" r:id="rId4" display="http://cdsbib.u-strasbg.fr/cgi-bin/cdsbib?1990RMxAA..21..381G" xr:uid="{00000000-0004-0000-0000-000003000000}"/>
    <hyperlink ref="AP2109" r:id="rId5" display="http://cdsbib.u-strasbg.fr/cgi-bin/cdsbib?1990RMxAA..21..381G" xr:uid="{00000000-0004-0000-0000-000004000000}"/>
    <hyperlink ref="AP2107" r:id="rId6" display="http://cdsbib.u-strasbg.fr/cgi-bin/cdsbib?1990RMxAA..21..381G" xr:uid="{00000000-0004-0000-0000-000005000000}"/>
    <hyperlink ref="AP2085" r:id="rId7" display="http://cdsbib.u-strasbg.fr/cgi-bin/cdsbib?1990RMxAA..21..381G" xr:uid="{00000000-0004-0000-0000-000006000000}"/>
    <hyperlink ref="I64616" r:id="rId8" display="http://vsolj.cetus-net.org/bulletin.html" xr:uid="{00000000-0004-0000-0000-000007000000}"/>
    <hyperlink ref="AQ2219" r:id="rId9" display="http://cdsbib.u-strasbg.fr/cgi-bin/cdsbib?1990RMxAA..21..381G" xr:uid="{00000000-0004-0000-0000-000008000000}"/>
    <hyperlink ref="AQ488" r:id="rId10" display="http://cdsbib.u-strasbg.fr/cgi-bin/cdsbib?1990RMxAA..21..381G" xr:uid="{00000000-0004-0000-0000-000009000000}"/>
    <hyperlink ref="AQ2220" r:id="rId11" display="http://cdsbib.u-strasbg.fr/cgi-bin/cdsbib?1990RMxAA..21..381G" xr:uid="{00000000-0004-0000-0000-00000A000000}"/>
    <hyperlink ref="H64613" r:id="rId12" display="https://www.aavso.org/ejaavso" xr:uid="{00000000-0004-0000-0000-00000B000000}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2024-01-15T03:19:06Z</dcterms:modified>
</cp:coreProperties>
</file>