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FB6AC44-C53E-428A-867A-2E25FA27A4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38" i="1" l="1"/>
  <c r="Q39" i="1"/>
  <c r="Q36" i="1"/>
  <c r="Q37" i="1"/>
  <c r="Q34" i="1"/>
  <c r="Q35" i="1"/>
  <c r="F11" i="1"/>
  <c r="Q33" i="1"/>
  <c r="Q22" i="1"/>
  <c r="Q23" i="1"/>
  <c r="Q24" i="1"/>
  <c r="Q25" i="1"/>
  <c r="Q26" i="1"/>
  <c r="Q27" i="1"/>
  <c r="Q28" i="1"/>
  <c r="Q29" i="1"/>
  <c r="Q30" i="1"/>
  <c r="Q31" i="1"/>
  <c r="Q32" i="1"/>
  <c r="C7" i="1"/>
  <c r="E38" i="1"/>
  <c r="F38" i="1"/>
  <c r="C8" i="1"/>
  <c r="G11" i="1"/>
  <c r="E14" i="1"/>
  <c r="C17" i="1"/>
  <c r="Q21" i="1"/>
  <c r="E26" i="1"/>
  <c r="F26" i="1"/>
  <c r="E35" i="1"/>
  <c r="F35" i="1"/>
  <c r="E29" i="1"/>
  <c r="F29" i="1"/>
  <c r="E28" i="1"/>
  <c r="F28" i="1"/>
  <c r="E31" i="1"/>
  <c r="F31" i="1"/>
  <c r="E25" i="1"/>
  <c r="F25" i="1"/>
  <c r="G25" i="1"/>
  <c r="K25" i="1"/>
  <c r="E36" i="1"/>
  <c r="F36" i="1"/>
  <c r="E23" i="1"/>
  <c r="F23" i="1"/>
  <c r="G23" i="1"/>
  <c r="K23" i="1"/>
  <c r="G24" i="1"/>
  <c r="K24" i="1"/>
  <c r="G32" i="1"/>
  <c r="K32" i="1"/>
  <c r="G27" i="1"/>
  <c r="K27" i="1"/>
  <c r="E34" i="1"/>
  <c r="F34" i="1"/>
  <c r="G34" i="1"/>
  <c r="K34" i="1"/>
  <c r="E33" i="1"/>
  <c r="F33" i="1"/>
  <c r="G33" i="1"/>
  <c r="K33" i="1"/>
  <c r="E30" i="1"/>
  <c r="F30" i="1"/>
  <c r="G30" i="1"/>
  <c r="K30" i="1"/>
  <c r="E39" i="1"/>
  <c r="F39" i="1"/>
  <c r="G39" i="1"/>
  <c r="K39" i="1"/>
  <c r="E27" i="1"/>
  <c r="F27" i="1"/>
  <c r="E24" i="1"/>
  <c r="F24" i="1"/>
  <c r="E32" i="1"/>
  <c r="F32" i="1"/>
  <c r="E21" i="1"/>
  <c r="F21" i="1"/>
  <c r="G21" i="1"/>
  <c r="E37" i="1"/>
  <c r="F37" i="1"/>
  <c r="G37" i="1"/>
  <c r="K37" i="1"/>
  <c r="G38" i="1"/>
  <c r="K38" i="1"/>
  <c r="G22" i="1"/>
  <c r="K22" i="1"/>
  <c r="G29" i="1"/>
  <c r="K29" i="1"/>
  <c r="G35" i="1"/>
  <c r="K35" i="1"/>
  <c r="G26" i="1"/>
  <c r="K26" i="1"/>
  <c r="G31" i="1"/>
  <c r="K31" i="1"/>
  <c r="G28" i="1"/>
  <c r="K28" i="1"/>
  <c r="E22" i="1"/>
  <c r="F22" i="1"/>
  <c r="G36" i="1"/>
  <c r="K36" i="1"/>
  <c r="K21" i="1"/>
  <c r="C11" i="1"/>
  <c r="E15" i="1" l="1"/>
  <c r="C12" i="1"/>
  <c r="C16" i="1" l="1"/>
  <c r="D18" i="1" s="1"/>
  <c r="O31" i="1"/>
  <c r="O29" i="1"/>
  <c r="O26" i="1"/>
  <c r="O33" i="1"/>
  <c r="O32" i="1"/>
  <c r="O27" i="1"/>
  <c r="O21" i="1"/>
  <c r="O35" i="1"/>
  <c r="O24" i="1"/>
  <c r="O38" i="1"/>
  <c r="O39" i="1"/>
  <c r="O36" i="1"/>
  <c r="O37" i="1"/>
  <c r="O30" i="1"/>
  <c r="C15" i="1"/>
  <c r="O28" i="1"/>
  <c r="O23" i="1"/>
  <c r="O25" i="1"/>
  <c r="O22" i="1"/>
  <c r="O34" i="1"/>
  <c r="C18" i="1" l="1"/>
  <c r="E16" i="1"/>
  <c r="E17" i="1" s="1"/>
</calcChain>
</file>

<file path=xl/sharedStrings.xml><?xml version="1.0" encoding="utf-8"?>
<sst xmlns="http://schemas.openxmlformats.org/spreadsheetml/2006/main" count="83" uniqueCount="52">
  <si>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</si>
  <si>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</si>
  <si>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</si>
  <si>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</si>
  <si>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</si>
  <si>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</si>
  <si>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</si>
  <si>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</si>
  <si>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</si>
  <si>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</si>
  <si>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</si>
  <si>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</si>
  <si>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</si>
  <si>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</si>
  <si>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</si>
  <si>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</si>
  <si>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</si>
  <si>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</si>
  <si>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</si>
  <si>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</si>
  <si>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</si>
  <si>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</si>
  <si>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</si>
  <si>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</si>
  <si>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</si>
  <si>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</si>
  <si>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</si>
  <si>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</si>
  <si>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</si>
  <si>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</si>
  <si>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</si>
  <si>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</si>
  <si>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</si>
  <si>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</si>
  <si>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</si>
  <si>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V0636 Aur / GSC 2414-0797</t>
  </si>
  <si>
    <t>IBVS 5852</t>
  </si>
  <si>
    <t>II</t>
  </si>
  <si>
    <t>I</t>
  </si>
  <si>
    <t>IBVS 6029</t>
  </si>
  <si>
    <t>EW</t>
  </si>
  <si>
    <t>IBVS 6118</t>
  </si>
  <si>
    <t>VSB-64</t>
  </si>
  <si>
    <t>V</t>
  </si>
  <si>
    <t>pg</t>
  </si>
  <si>
    <t>vis</t>
  </si>
  <si>
    <t>PE</t>
  </si>
  <si>
    <t>CCD</t>
  </si>
  <si>
    <t>s5</t>
  </si>
  <si>
    <t>s6</t>
  </si>
  <si>
    <t>s7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</si>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</sst>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/>
    <xf numFmtId="0" fontId="15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/>
    <xf numFmtId="0" fontId="14" fillId="0" borderId="0" xfId="0" applyFont="1" applyBorder="1" applyAlignment="1">
      <alignment horizontal="center"/>
    </xf>
    <xf numFmtId="172" fontId="14" fillId="0" borderId="0" xfId="0" applyNumberFormat="1" applyFont="1" applyFill="1" applyBorder="1" applyAlignment="1" applyProtection="1">
      <alignment horizontal="left" vertical="top"/>
    </xf>
    <xf numFmtId="0" fontId="14" fillId="0" borderId="0" xfId="0" applyNumberFormat="1" applyFont="1" applyFill="1" applyBorder="1" applyAlignment="1" applyProtection="1">
      <alignment horizontal="left" vertical="top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V0636 Aur - O-C Diagr.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76.5</c:v>
                </c:pt>
                <c:pt idx="3">
                  <c:v>91.5</c:v>
                </c:pt>
                <c:pt idx="4">
                  <c:v>1151</c:v>
                </c:pt>
                <c:pt idx="5">
                  <c:v>1151.5</c:v>
                </c:pt>
                <c:pt idx="6">
                  <c:v>3235.5</c:v>
                </c:pt>
                <c:pt idx="7">
                  <c:v>3236</c:v>
                </c:pt>
                <c:pt idx="8">
                  <c:v>3236.5</c:v>
                </c:pt>
                <c:pt idx="9">
                  <c:v>3238.5</c:v>
                </c:pt>
                <c:pt idx="10">
                  <c:v>3241.5</c:v>
                </c:pt>
                <c:pt idx="11">
                  <c:v>3242</c:v>
                </c:pt>
                <c:pt idx="12">
                  <c:v>7545.5</c:v>
                </c:pt>
                <c:pt idx="13">
                  <c:v>9526</c:v>
                </c:pt>
                <c:pt idx="14">
                  <c:v>9526.5</c:v>
                </c:pt>
                <c:pt idx="15">
                  <c:v>12933.5</c:v>
                </c:pt>
                <c:pt idx="16">
                  <c:v>12934</c:v>
                </c:pt>
                <c:pt idx="17">
                  <c:v>12955</c:v>
                </c:pt>
                <c:pt idx="18">
                  <c:v>12958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7F-435A-98F7-2B4F2824E11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76.5</c:v>
                </c:pt>
                <c:pt idx="3">
                  <c:v>91.5</c:v>
                </c:pt>
                <c:pt idx="4">
                  <c:v>1151</c:v>
                </c:pt>
                <c:pt idx="5">
                  <c:v>1151.5</c:v>
                </c:pt>
                <c:pt idx="6">
                  <c:v>3235.5</c:v>
                </c:pt>
                <c:pt idx="7">
                  <c:v>3236</c:v>
                </c:pt>
                <c:pt idx="8">
                  <c:v>3236.5</c:v>
                </c:pt>
                <c:pt idx="9">
                  <c:v>3238.5</c:v>
                </c:pt>
                <c:pt idx="10">
                  <c:v>3241.5</c:v>
                </c:pt>
                <c:pt idx="11">
                  <c:v>3242</c:v>
                </c:pt>
                <c:pt idx="12">
                  <c:v>7545.5</c:v>
                </c:pt>
                <c:pt idx="13">
                  <c:v>9526</c:v>
                </c:pt>
                <c:pt idx="14">
                  <c:v>9526.5</c:v>
                </c:pt>
                <c:pt idx="15">
                  <c:v>12933.5</c:v>
                </c:pt>
                <c:pt idx="16">
                  <c:v>12934</c:v>
                </c:pt>
                <c:pt idx="17">
                  <c:v>12955</c:v>
                </c:pt>
                <c:pt idx="18">
                  <c:v>12958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7F-435A-98F7-2B4F2824E11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76.5</c:v>
                </c:pt>
                <c:pt idx="3">
                  <c:v>91.5</c:v>
                </c:pt>
                <c:pt idx="4">
                  <c:v>1151</c:v>
                </c:pt>
                <c:pt idx="5">
                  <c:v>1151.5</c:v>
                </c:pt>
                <c:pt idx="6">
                  <c:v>3235.5</c:v>
                </c:pt>
                <c:pt idx="7">
                  <c:v>3236</c:v>
                </c:pt>
                <c:pt idx="8">
                  <c:v>3236.5</c:v>
                </c:pt>
                <c:pt idx="9">
                  <c:v>3238.5</c:v>
                </c:pt>
                <c:pt idx="10">
                  <c:v>3241.5</c:v>
                </c:pt>
                <c:pt idx="11">
                  <c:v>3242</c:v>
                </c:pt>
                <c:pt idx="12">
                  <c:v>7545.5</c:v>
                </c:pt>
                <c:pt idx="13">
                  <c:v>9526</c:v>
                </c:pt>
                <c:pt idx="14">
                  <c:v>9526.5</c:v>
                </c:pt>
                <c:pt idx="15">
                  <c:v>12933.5</c:v>
                </c:pt>
                <c:pt idx="16">
                  <c:v>12934</c:v>
                </c:pt>
                <c:pt idx="17">
                  <c:v>12955</c:v>
                </c:pt>
                <c:pt idx="18">
                  <c:v>12958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7F-435A-98F7-2B4F2824E11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76.5</c:v>
                </c:pt>
                <c:pt idx="3">
                  <c:v>91.5</c:v>
                </c:pt>
                <c:pt idx="4">
                  <c:v>1151</c:v>
                </c:pt>
                <c:pt idx="5">
                  <c:v>1151.5</c:v>
                </c:pt>
                <c:pt idx="6">
                  <c:v>3235.5</c:v>
                </c:pt>
                <c:pt idx="7">
                  <c:v>3236</c:v>
                </c:pt>
                <c:pt idx="8">
                  <c:v>3236.5</c:v>
                </c:pt>
                <c:pt idx="9">
                  <c:v>3238.5</c:v>
                </c:pt>
                <c:pt idx="10">
                  <c:v>3241.5</c:v>
                </c:pt>
                <c:pt idx="11">
                  <c:v>3242</c:v>
                </c:pt>
                <c:pt idx="12">
                  <c:v>7545.5</c:v>
                </c:pt>
                <c:pt idx="13">
                  <c:v>9526</c:v>
                </c:pt>
                <c:pt idx="14">
                  <c:v>9526.5</c:v>
                </c:pt>
                <c:pt idx="15">
                  <c:v>12933.5</c:v>
                </c:pt>
                <c:pt idx="16">
                  <c:v>12934</c:v>
                </c:pt>
                <c:pt idx="17">
                  <c:v>12955</c:v>
                </c:pt>
                <c:pt idx="18">
                  <c:v>12958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-1.0087999980896711E-3</c:v>
                </c:pt>
                <c:pt idx="2">
                  <c:v>5.5360000260407105E-4</c:v>
                </c:pt>
                <c:pt idx="3">
                  <c:v>-1.1104000004706904E-3</c:v>
                </c:pt>
                <c:pt idx="4">
                  <c:v>1.4423999964492396E-3</c:v>
                </c:pt>
                <c:pt idx="5">
                  <c:v>9.3360000028042123E-4</c:v>
                </c:pt>
                <c:pt idx="6">
                  <c:v>-1.0448000030010007E-3</c:v>
                </c:pt>
                <c:pt idx="7">
                  <c:v>9.4639999588252977E-4</c:v>
                </c:pt>
                <c:pt idx="8">
                  <c:v>-2.26239999756217E-3</c:v>
                </c:pt>
                <c:pt idx="9">
                  <c:v>-9.7600001026876271E-5</c:v>
                </c:pt>
                <c:pt idx="10">
                  <c:v>1.4959999680286273E-4</c:v>
                </c:pt>
                <c:pt idx="11">
                  <c:v>2.4407999953837134E-3</c:v>
                </c:pt>
                <c:pt idx="12">
                  <c:v>4.9919999582925811E-4</c:v>
                </c:pt>
                <c:pt idx="13">
                  <c:v>-5.7600002037361264E-5</c:v>
                </c:pt>
                <c:pt idx="14">
                  <c:v>-4.6640000073239207E-4</c:v>
                </c:pt>
                <c:pt idx="15">
                  <c:v>-5.4295999943860807E-3</c:v>
                </c:pt>
                <c:pt idx="16">
                  <c:v>-3.0383999983314425E-3</c:v>
                </c:pt>
                <c:pt idx="17">
                  <c:v>-4.2380000231787562E-3</c:v>
                </c:pt>
                <c:pt idx="18">
                  <c:v>-3.4908002271549776E-3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7F-435A-98F7-2B4F2824E11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76.5</c:v>
                </c:pt>
                <c:pt idx="3">
                  <c:v>91.5</c:v>
                </c:pt>
                <c:pt idx="4">
                  <c:v>1151</c:v>
                </c:pt>
                <c:pt idx="5">
                  <c:v>1151.5</c:v>
                </c:pt>
                <c:pt idx="6">
                  <c:v>3235.5</c:v>
                </c:pt>
                <c:pt idx="7">
                  <c:v>3236</c:v>
                </c:pt>
                <c:pt idx="8">
                  <c:v>3236.5</c:v>
                </c:pt>
                <c:pt idx="9">
                  <c:v>3238.5</c:v>
                </c:pt>
                <c:pt idx="10">
                  <c:v>3241.5</c:v>
                </c:pt>
                <c:pt idx="11">
                  <c:v>3242</c:v>
                </c:pt>
                <c:pt idx="12">
                  <c:v>7545.5</c:v>
                </c:pt>
                <c:pt idx="13">
                  <c:v>9526</c:v>
                </c:pt>
                <c:pt idx="14">
                  <c:v>9526.5</c:v>
                </c:pt>
                <c:pt idx="15">
                  <c:v>12933.5</c:v>
                </c:pt>
                <c:pt idx="16">
                  <c:v>12934</c:v>
                </c:pt>
                <c:pt idx="17">
                  <c:v>12955</c:v>
                </c:pt>
                <c:pt idx="18">
                  <c:v>12958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7F-435A-98F7-2B4F2824E11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76.5</c:v>
                </c:pt>
                <c:pt idx="3">
                  <c:v>91.5</c:v>
                </c:pt>
                <c:pt idx="4">
                  <c:v>1151</c:v>
                </c:pt>
                <c:pt idx="5">
                  <c:v>1151.5</c:v>
                </c:pt>
                <c:pt idx="6">
                  <c:v>3235.5</c:v>
                </c:pt>
                <c:pt idx="7">
                  <c:v>3236</c:v>
                </c:pt>
                <c:pt idx="8">
                  <c:v>3236.5</c:v>
                </c:pt>
                <c:pt idx="9">
                  <c:v>3238.5</c:v>
                </c:pt>
                <c:pt idx="10">
                  <c:v>3241.5</c:v>
                </c:pt>
                <c:pt idx="11">
                  <c:v>3242</c:v>
                </c:pt>
                <c:pt idx="12">
                  <c:v>7545.5</c:v>
                </c:pt>
                <c:pt idx="13">
                  <c:v>9526</c:v>
                </c:pt>
                <c:pt idx="14">
                  <c:v>9526.5</c:v>
                </c:pt>
                <c:pt idx="15">
                  <c:v>12933.5</c:v>
                </c:pt>
                <c:pt idx="16">
                  <c:v>12934</c:v>
                </c:pt>
                <c:pt idx="17">
                  <c:v>12955</c:v>
                </c:pt>
                <c:pt idx="18">
                  <c:v>12958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7F-435A-98F7-2B4F2824E11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1.6000000000000001E-3</c:v>
                  </c:pt>
                  <c:pt idx="5">
                    <c:v>2.9999999999999997E-4</c:v>
                  </c:pt>
                  <c:pt idx="6">
                    <c:v>6.9999999999999999E-4</c:v>
                  </c:pt>
                  <c:pt idx="7">
                    <c:v>8.0000000000000004E-4</c:v>
                  </c:pt>
                  <c:pt idx="8">
                    <c:v>2.3E-3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1.1999999999999999E-3</c:v>
                  </c:pt>
                  <c:pt idx="12">
                    <c:v>5.0000000000000001E-4</c:v>
                  </c:pt>
                  <c:pt idx="13">
                    <c:v>6.3E-3</c:v>
                  </c:pt>
                  <c:pt idx="14">
                    <c:v>1.4E-3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5.9999999999999995E-4</c:v>
                  </c:pt>
                  <c:pt idx="18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76.5</c:v>
                </c:pt>
                <c:pt idx="3">
                  <c:v>91.5</c:v>
                </c:pt>
                <c:pt idx="4">
                  <c:v>1151</c:v>
                </c:pt>
                <c:pt idx="5">
                  <c:v>1151.5</c:v>
                </c:pt>
                <c:pt idx="6">
                  <c:v>3235.5</c:v>
                </c:pt>
                <c:pt idx="7">
                  <c:v>3236</c:v>
                </c:pt>
                <c:pt idx="8">
                  <c:v>3236.5</c:v>
                </c:pt>
                <c:pt idx="9">
                  <c:v>3238.5</c:v>
                </c:pt>
                <c:pt idx="10">
                  <c:v>3241.5</c:v>
                </c:pt>
                <c:pt idx="11">
                  <c:v>3242</c:v>
                </c:pt>
                <c:pt idx="12">
                  <c:v>7545.5</c:v>
                </c:pt>
                <c:pt idx="13">
                  <c:v>9526</c:v>
                </c:pt>
                <c:pt idx="14">
                  <c:v>9526.5</c:v>
                </c:pt>
                <c:pt idx="15">
                  <c:v>12933.5</c:v>
                </c:pt>
                <c:pt idx="16">
                  <c:v>12934</c:v>
                </c:pt>
                <c:pt idx="17">
                  <c:v>12955</c:v>
                </c:pt>
                <c:pt idx="18">
                  <c:v>12958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7F-435A-98F7-2B4F2824E11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76.5</c:v>
                </c:pt>
                <c:pt idx="3">
                  <c:v>91.5</c:v>
                </c:pt>
                <c:pt idx="4">
                  <c:v>1151</c:v>
                </c:pt>
                <c:pt idx="5">
                  <c:v>1151.5</c:v>
                </c:pt>
                <c:pt idx="6">
                  <c:v>3235.5</c:v>
                </c:pt>
                <c:pt idx="7">
                  <c:v>3236</c:v>
                </c:pt>
                <c:pt idx="8">
                  <c:v>3236.5</c:v>
                </c:pt>
                <c:pt idx="9">
                  <c:v>3238.5</c:v>
                </c:pt>
                <c:pt idx="10">
                  <c:v>3241.5</c:v>
                </c:pt>
                <c:pt idx="11">
                  <c:v>3242</c:v>
                </c:pt>
                <c:pt idx="12">
                  <c:v>7545.5</c:v>
                </c:pt>
                <c:pt idx="13">
                  <c:v>9526</c:v>
                </c:pt>
                <c:pt idx="14">
                  <c:v>9526.5</c:v>
                </c:pt>
                <c:pt idx="15">
                  <c:v>12933.5</c:v>
                </c:pt>
                <c:pt idx="16">
                  <c:v>12934</c:v>
                </c:pt>
                <c:pt idx="17">
                  <c:v>12955</c:v>
                </c:pt>
                <c:pt idx="18">
                  <c:v>12958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7.0337826661561592E-4</c:v>
                </c:pt>
                <c:pt idx="1">
                  <c:v>7.0323544885461577E-4</c:v>
                </c:pt>
                <c:pt idx="2">
                  <c:v>6.8152714918258764E-4</c:v>
                </c:pt>
                <c:pt idx="3">
                  <c:v>6.7724261635258214E-4</c:v>
                </c:pt>
                <c:pt idx="4">
                  <c:v>3.7461178079319096E-4</c:v>
                </c:pt>
                <c:pt idx="5">
                  <c:v>3.7446896303219076E-4</c:v>
                </c:pt>
                <c:pt idx="6">
                  <c:v>-2.2079546481657865E-4</c:v>
                </c:pt>
                <c:pt idx="7">
                  <c:v>-2.2093828257757891E-4</c:v>
                </c:pt>
                <c:pt idx="8">
                  <c:v>-2.2108110033857906E-4</c:v>
                </c:pt>
                <c:pt idx="9">
                  <c:v>-2.2165237138257977E-4</c:v>
                </c:pt>
                <c:pt idx="10">
                  <c:v>-2.2250927794858089E-4</c:v>
                </c:pt>
                <c:pt idx="11">
                  <c:v>-2.2265209570958104E-4</c:v>
                </c:pt>
                <c:pt idx="12">
                  <c:v>-1.4518845646381701E-3</c:v>
                </c:pt>
                <c:pt idx="13">
                  <c:v>-2.0175857159599013E-3</c:v>
                </c:pt>
                <c:pt idx="14">
                  <c:v>-2.0177285337209011E-3</c:v>
                </c:pt>
                <c:pt idx="15">
                  <c:v>-2.9908887571761592E-3</c:v>
                </c:pt>
                <c:pt idx="16">
                  <c:v>-2.9910315749371594E-3</c:v>
                </c:pt>
                <c:pt idx="17">
                  <c:v>-2.9970299208991673E-3</c:v>
                </c:pt>
                <c:pt idx="18">
                  <c:v>-2.9978868274651684E-3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7F-435A-98F7-2B4F2824E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207584"/>
        <c:axId val="1"/>
      </c:scatterChart>
      <c:valAx>
        <c:axId val="575207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207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7725386-85BB-6217-DBB9-0635CB1BA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35</v>
      </c>
    </row>
    <row r="2" spans="1:7" x14ac:dyDescent="0.2">
      <c r="A2" t="s">
        <v>24</v>
      </c>
      <c r="B2" s="31" t="s">
        <v>40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53385.6005</v>
      </c>
      <c r="D4" s="9">
        <v>0.34061760000000002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53385.6005</v>
      </c>
    </row>
    <row r="8" spans="1:7" x14ac:dyDescent="0.2">
      <c r="A8" t="s">
        <v>3</v>
      </c>
      <c r="C8">
        <f>+D4</f>
        <v>0.34061760000000002</v>
      </c>
    </row>
    <row r="9" spans="1:7" x14ac:dyDescent="0.2">
      <c r="A9" s="11" t="s">
        <v>26</v>
      </c>
      <c r="B9" s="12"/>
      <c r="C9" s="13">
        <v>-9.5</v>
      </c>
      <c r="D9" s="12" t="s">
        <v>27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7.0337826661561592E-4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-2.8563552200036922E-7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32</v>
      </c>
      <c r="E13" s="13">
        <v>1</v>
      </c>
    </row>
    <row r="14" spans="1:7" x14ac:dyDescent="0.2">
      <c r="A14" s="12"/>
      <c r="B14" s="12"/>
      <c r="C14" s="12"/>
      <c r="D14" s="16" t="s">
        <v>28</v>
      </c>
      <c r="E14" s="17">
        <f ca="1">NOW()+15018.5+$C$9/24</f>
        <v>60324.69144780092</v>
      </c>
    </row>
    <row r="15" spans="1:7" x14ac:dyDescent="0.2">
      <c r="A15" s="14" t="s">
        <v>18</v>
      </c>
      <c r="B15" s="12"/>
      <c r="C15" s="15">
        <f ca="1">(C7+C11)+(C8+C12)*INT(MAX(F21:F3533))</f>
        <v>57799.320362913175</v>
      </c>
      <c r="D15" s="16" t="s">
        <v>33</v>
      </c>
      <c r="E15" s="17">
        <f ca="1">ROUND(2*(E14-$C$7)/$C$8,0)/2+E13</f>
        <v>20373</v>
      </c>
    </row>
    <row r="16" spans="1:7" x14ac:dyDescent="0.2">
      <c r="A16" s="18" t="s">
        <v>4</v>
      </c>
      <c r="B16" s="12"/>
      <c r="C16" s="19">
        <f ca="1">+C8+C12</f>
        <v>0.34061731436447801</v>
      </c>
      <c r="D16" s="16" t="s">
        <v>34</v>
      </c>
      <c r="E16" s="26">
        <f ca="1">ROUND(2*(E14-$C$15)/$C$16,0)/2+E13</f>
        <v>7415</v>
      </c>
    </row>
    <row r="17" spans="1:17" ht="13.5" thickBot="1" x14ac:dyDescent="0.25">
      <c r="A17" s="16" t="s">
        <v>25</v>
      </c>
      <c r="B17" s="12"/>
      <c r="C17" s="12">
        <f>COUNT(C21:C2191)</f>
        <v>19</v>
      </c>
      <c r="D17" s="16" t="s">
        <v>29</v>
      </c>
      <c r="E17" s="20">
        <f ca="1">+$C$15+$C$16*E16-15018.5-$C$9/24</f>
        <v>45306.893582259116</v>
      </c>
    </row>
    <row r="18" spans="1:17" ht="14.25" thickTop="1" thickBot="1" x14ac:dyDescent="0.25">
      <c r="A18" s="18" t="s">
        <v>5</v>
      </c>
      <c r="B18" s="12"/>
      <c r="C18" s="21">
        <f ca="1">+C15</f>
        <v>57799.320362913175</v>
      </c>
      <c r="D18" s="22">
        <f ca="1">+C16</f>
        <v>0.34061731436447801</v>
      </c>
      <c r="E18" s="23" t="s">
        <v>30</v>
      </c>
    </row>
    <row r="19" spans="1:17" ht="13.5" thickTop="1" x14ac:dyDescent="0.2">
      <c r="A19" s="27" t="s">
        <v>31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48</v>
      </c>
      <c r="M20" s="7" t="s">
        <v>49</v>
      </c>
      <c r="N20" s="7" t="s">
        <v>50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53385.6005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K21">
        <f t="shared" ref="K21:K37" si="0">+G21</f>
        <v>0</v>
      </c>
      <c r="O21">
        <f ca="1">+C$11+C$12*$F21</f>
        <v>7.0337826661561592E-4</v>
      </c>
      <c r="Q21" s="2">
        <f>+C21-15018.5</f>
        <v>38367.1005</v>
      </c>
    </row>
    <row r="22" spans="1:17" x14ac:dyDescent="0.2">
      <c r="A22" s="29" t="s">
        <v>36</v>
      </c>
      <c r="B22" s="30" t="s">
        <v>37</v>
      </c>
      <c r="C22" s="29">
        <v>53385.769800000002</v>
      </c>
      <c r="D22" s="29">
        <v>5.9999999999999995E-4</v>
      </c>
      <c r="E22">
        <f t="shared" ref="E22:E32" si="1">+(C22-C$7)/C$8</f>
        <v>0.49703832098337059</v>
      </c>
      <c r="F22">
        <f t="shared" ref="F22:F35" si="2">ROUND(2*E22,0)/2</f>
        <v>0.5</v>
      </c>
      <c r="G22">
        <f t="shared" ref="G22:G32" si="3">+C22-(C$7+F22*C$8)</f>
        <v>-1.0087999980896711E-3</v>
      </c>
      <c r="K22">
        <f t="shared" si="0"/>
        <v>-1.0087999980896711E-3</v>
      </c>
      <c r="O22">
        <f t="shared" ref="O22:O32" ca="1" si="4">+C$11+C$12*$F22</f>
        <v>7.0323544885461577E-4</v>
      </c>
      <c r="Q22" s="2">
        <f t="shared" ref="Q22:Q32" si="5">+C22-15018.5</f>
        <v>38367.269800000002</v>
      </c>
    </row>
    <row r="23" spans="1:17" x14ac:dyDescent="0.2">
      <c r="A23" s="29" t="s">
        <v>36</v>
      </c>
      <c r="B23" s="30" t="s">
        <v>37</v>
      </c>
      <c r="C23" s="29">
        <v>53411.658300000003</v>
      </c>
      <c r="D23" s="29">
        <v>5.9999999999999995E-4</v>
      </c>
      <c r="E23">
        <f t="shared" si="1"/>
        <v>76.501625283022122</v>
      </c>
      <c r="F23">
        <f t="shared" si="2"/>
        <v>76.5</v>
      </c>
      <c r="G23">
        <f t="shared" si="3"/>
        <v>5.5360000260407105E-4</v>
      </c>
      <c r="K23">
        <f t="shared" si="0"/>
        <v>5.5360000260407105E-4</v>
      </c>
      <c r="O23">
        <f t="shared" ca="1" si="4"/>
        <v>6.8152714918258764E-4</v>
      </c>
      <c r="Q23" s="2">
        <f t="shared" si="5"/>
        <v>38393.158300000003</v>
      </c>
    </row>
    <row r="24" spans="1:17" x14ac:dyDescent="0.2">
      <c r="A24" s="29" t="s">
        <v>36</v>
      </c>
      <c r="B24" s="30" t="s">
        <v>37</v>
      </c>
      <c r="C24" s="29">
        <v>53416.765899999999</v>
      </c>
      <c r="D24" s="29">
        <v>4.0000000000000002E-4</v>
      </c>
      <c r="E24">
        <f t="shared" si="1"/>
        <v>91.496740039264097</v>
      </c>
      <c r="F24">
        <f t="shared" si="2"/>
        <v>91.5</v>
      </c>
      <c r="G24">
        <f t="shared" si="3"/>
        <v>-1.1104000004706904E-3</v>
      </c>
      <c r="K24">
        <f t="shared" si="0"/>
        <v>-1.1104000004706904E-3</v>
      </c>
      <c r="O24">
        <f t="shared" ca="1" si="4"/>
        <v>6.7724261635258214E-4</v>
      </c>
      <c r="Q24" s="2">
        <f t="shared" si="5"/>
        <v>38398.265899999999</v>
      </c>
    </row>
    <row r="25" spans="1:17" x14ac:dyDescent="0.2">
      <c r="A25" s="29" t="s">
        <v>36</v>
      </c>
      <c r="B25" s="30" t="s">
        <v>38</v>
      </c>
      <c r="C25" s="29">
        <v>53777.652799999996</v>
      </c>
      <c r="D25" s="29">
        <v>1.6000000000000001E-3</v>
      </c>
      <c r="E25">
        <f t="shared" si="1"/>
        <v>1151.0042346607918</v>
      </c>
      <c r="F25">
        <f t="shared" si="2"/>
        <v>1151</v>
      </c>
      <c r="G25">
        <f t="shared" si="3"/>
        <v>1.4423999964492396E-3</v>
      </c>
      <c r="K25">
        <f t="shared" si="0"/>
        <v>1.4423999964492396E-3</v>
      </c>
      <c r="O25">
        <f t="shared" ca="1" si="4"/>
        <v>3.7461178079319096E-4</v>
      </c>
      <c r="Q25" s="2">
        <f t="shared" si="5"/>
        <v>38759.152799999996</v>
      </c>
    </row>
    <row r="26" spans="1:17" x14ac:dyDescent="0.2">
      <c r="A26" s="29" t="s">
        <v>36</v>
      </c>
      <c r="B26" s="30" t="s">
        <v>37</v>
      </c>
      <c r="C26" s="29">
        <v>53777.8226</v>
      </c>
      <c r="D26" s="29">
        <v>2.9999999999999997E-4</v>
      </c>
      <c r="E26">
        <f t="shared" si="1"/>
        <v>1151.5027409035793</v>
      </c>
      <c r="F26">
        <f t="shared" si="2"/>
        <v>1151.5</v>
      </c>
      <c r="G26">
        <f t="shared" si="3"/>
        <v>9.3360000028042123E-4</v>
      </c>
      <c r="K26">
        <f t="shared" si="0"/>
        <v>9.3360000028042123E-4</v>
      </c>
      <c r="O26">
        <f t="shared" ca="1" si="4"/>
        <v>3.7446896303219076E-4</v>
      </c>
      <c r="Q26" s="2">
        <f t="shared" si="5"/>
        <v>38759.3226</v>
      </c>
    </row>
    <row r="27" spans="1:17" x14ac:dyDescent="0.2">
      <c r="A27" s="29" t="s">
        <v>36</v>
      </c>
      <c r="B27" s="30" t="s">
        <v>37</v>
      </c>
      <c r="C27" s="29">
        <v>54487.667699999998</v>
      </c>
      <c r="D27" s="29">
        <v>6.9999999999999999E-4</v>
      </c>
      <c r="E27">
        <f t="shared" si="1"/>
        <v>3235.4969326306027</v>
      </c>
      <c r="F27">
        <f t="shared" si="2"/>
        <v>3235.5</v>
      </c>
      <c r="G27">
        <f t="shared" si="3"/>
        <v>-1.0448000030010007E-3</v>
      </c>
      <c r="K27">
        <f t="shared" si="0"/>
        <v>-1.0448000030010007E-3</v>
      </c>
      <c r="O27">
        <f t="shared" ca="1" si="4"/>
        <v>-2.2079546481657865E-4</v>
      </c>
      <c r="Q27" s="2">
        <f t="shared" si="5"/>
        <v>39469.167699999998</v>
      </c>
    </row>
    <row r="28" spans="1:17" x14ac:dyDescent="0.2">
      <c r="A28" s="29" t="s">
        <v>36</v>
      </c>
      <c r="B28" s="30" t="s">
        <v>38</v>
      </c>
      <c r="C28" s="29">
        <v>54487.839999999997</v>
      </c>
      <c r="D28" s="29">
        <v>8.0000000000000004E-4</v>
      </c>
      <c r="E28">
        <f t="shared" si="1"/>
        <v>3236.0027784823683</v>
      </c>
      <c r="F28">
        <f t="shared" si="2"/>
        <v>3236</v>
      </c>
      <c r="G28">
        <f t="shared" si="3"/>
        <v>9.4639999588252977E-4</v>
      </c>
      <c r="K28">
        <f t="shared" si="0"/>
        <v>9.4639999588252977E-4</v>
      </c>
      <c r="O28">
        <f t="shared" ca="1" si="4"/>
        <v>-2.2093828257757891E-4</v>
      </c>
      <c r="Q28" s="2">
        <f t="shared" si="5"/>
        <v>39469.339999999997</v>
      </c>
    </row>
    <row r="29" spans="1:17" x14ac:dyDescent="0.2">
      <c r="A29" s="29" t="s">
        <v>36</v>
      </c>
      <c r="B29" s="30" t="s">
        <v>37</v>
      </c>
      <c r="C29" s="29">
        <v>54488.007100000003</v>
      </c>
      <c r="D29" s="29">
        <v>2.3E-3</v>
      </c>
      <c r="E29">
        <f t="shared" si="1"/>
        <v>3236.4933579474518</v>
      </c>
      <c r="F29">
        <f t="shared" si="2"/>
        <v>3236.5</v>
      </c>
      <c r="G29">
        <f t="shared" si="3"/>
        <v>-2.26239999756217E-3</v>
      </c>
      <c r="K29">
        <f t="shared" si="0"/>
        <v>-2.26239999756217E-3</v>
      </c>
      <c r="O29">
        <f t="shared" ca="1" si="4"/>
        <v>-2.2108110033857906E-4</v>
      </c>
      <c r="Q29" s="2">
        <f t="shared" si="5"/>
        <v>39469.507100000003</v>
      </c>
    </row>
    <row r="30" spans="1:17" x14ac:dyDescent="0.2">
      <c r="A30" s="29" t="s">
        <v>36</v>
      </c>
      <c r="B30" s="30" t="s">
        <v>37</v>
      </c>
      <c r="C30" s="29">
        <v>54488.690499999997</v>
      </c>
      <c r="D30" s="29">
        <v>1.1000000000000001E-3</v>
      </c>
      <c r="E30">
        <f t="shared" si="1"/>
        <v>3238.4997134616547</v>
      </c>
      <c r="F30">
        <f t="shared" si="2"/>
        <v>3238.5</v>
      </c>
      <c r="G30">
        <f t="shared" si="3"/>
        <v>-9.7600001026876271E-5</v>
      </c>
      <c r="K30">
        <f t="shared" si="0"/>
        <v>-9.7600001026876271E-5</v>
      </c>
      <c r="O30">
        <f t="shared" ca="1" si="4"/>
        <v>-2.2165237138257977E-4</v>
      </c>
      <c r="Q30" s="2">
        <f t="shared" si="5"/>
        <v>39470.190499999997</v>
      </c>
    </row>
    <row r="31" spans="1:17" x14ac:dyDescent="0.2">
      <c r="A31" s="29" t="s">
        <v>36</v>
      </c>
      <c r="B31" s="30" t="s">
        <v>37</v>
      </c>
      <c r="C31" s="29">
        <v>54489.712599999999</v>
      </c>
      <c r="D31" s="29">
        <v>1.6000000000000001E-3</v>
      </c>
      <c r="E31">
        <f t="shared" si="1"/>
        <v>3241.5004392021974</v>
      </c>
      <c r="F31">
        <f t="shared" si="2"/>
        <v>3241.5</v>
      </c>
      <c r="G31">
        <f t="shared" si="3"/>
        <v>1.4959999680286273E-4</v>
      </c>
      <c r="K31">
        <f t="shared" si="0"/>
        <v>1.4959999680286273E-4</v>
      </c>
      <c r="O31">
        <f t="shared" ca="1" si="4"/>
        <v>-2.2250927794858089E-4</v>
      </c>
      <c r="Q31" s="2">
        <f t="shared" si="5"/>
        <v>39471.212599999999</v>
      </c>
    </row>
    <row r="32" spans="1:17" x14ac:dyDescent="0.2">
      <c r="A32" s="29" t="s">
        <v>36</v>
      </c>
      <c r="B32" s="30" t="s">
        <v>38</v>
      </c>
      <c r="C32" s="29">
        <v>54489.885199999997</v>
      </c>
      <c r="D32" s="29">
        <v>1.1999999999999999E-3</v>
      </c>
      <c r="E32">
        <f t="shared" si="1"/>
        <v>3242.0071658070415</v>
      </c>
      <c r="F32">
        <f t="shared" si="2"/>
        <v>3242</v>
      </c>
      <c r="G32">
        <f t="shared" si="3"/>
        <v>2.4407999953837134E-3</v>
      </c>
      <c r="K32">
        <f t="shared" si="0"/>
        <v>2.4407999953837134E-3</v>
      </c>
      <c r="O32">
        <f t="shared" ca="1" si="4"/>
        <v>-2.2265209570958104E-4</v>
      </c>
      <c r="Q32" s="2">
        <f t="shared" si="5"/>
        <v>39471.385199999997</v>
      </c>
    </row>
    <row r="33" spans="1:17" x14ac:dyDescent="0.2">
      <c r="A33" s="32" t="s">
        <v>39</v>
      </c>
      <c r="B33" s="33" t="s">
        <v>37</v>
      </c>
      <c r="C33" s="32">
        <v>55955.731099999997</v>
      </c>
      <c r="D33" s="32">
        <v>5.0000000000000001E-4</v>
      </c>
      <c r="E33">
        <f t="shared" ref="E33:E39" si="6">+(C33-C$7)/C$8</f>
        <v>7545.5014655731138</v>
      </c>
      <c r="F33">
        <f t="shared" si="2"/>
        <v>7545.5</v>
      </c>
      <c r="G33">
        <f t="shared" ref="G33:G39" si="7">+C33-(C$7+F33*C$8)</f>
        <v>4.9919999582925811E-4</v>
      </c>
      <c r="K33">
        <f t="shared" si="0"/>
        <v>4.9919999582925811E-4</v>
      </c>
      <c r="O33">
        <f t="shared" ref="O33:O39" ca="1" si="8">+C$11+C$12*$F33</f>
        <v>-1.4518845646381701E-3</v>
      </c>
      <c r="Q33" s="2">
        <f t="shared" ref="Q33:Q39" si="9">+C33-15018.5</f>
        <v>40937.231099999997</v>
      </c>
    </row>
    <row r="34" spans="1:17" x14ac:dyDescent="0.2">
      <c r="A34" s="34" t="s">
        <v>41</v>
      </c>
      <c r="B34" s="35" t="s">
        <v>38</v>
      </c>
      <c r="C34" s="36">
        <v>56630.323700000001</v>
      </c>
      <c r="D34" s="37">
        <v>6.3E-3</v>
      </c>
      <c r="E34">
        <f t="shared" si="6"/>
        <v>9525.9998308954091</v>
      </c>
      <c r="F34">
        <f t="shared" si="2"/>
        <v>9526</v>
      </c>
      <c r="G34">
        <f t="shared" si="7"/>
        <v>-5.7600002037361264E-5</v>
      </c>
      <c r="K34">
        <f t="shared" si="0"/>
        <v>-5.7600002037361264E-5</v>
      </c>
      <c r="O34">
        <f t="shared" ca="1" si="8"/>
        <v>-2.0175857159599013E-3</v>
      </c>
      <c r="Q34" s="2">
        <f t="shared" si="9"/>
        <v>41611.823700000001</v>
      </c>
    </row>
    <row r="35" spans="1:17" x14ac:dyDescent="0.2">
      <c r="A35" s="41" t="s">
        <v>41</v>
      </c>
      <c r="B35" s="42" t="s">
        <v>38</v>
      </c>
      <c r="C35" s="43">
        <v>56630.493600000002</v>
      </c>
      <c r="D35" s="44">
        <v>1.4E-3</v>
      </c>
      <c r="E35">
        <f t="shared" si="6"/>
        <v>9526.4986307225499</v>
      </c>
      <c r="F35">
        <f t="shared" si="2"/>
        <v>9526.5</v>
      </c>
      <c r="G35">
        <f t="shared" si="7"/>
        <v>-4.6640000073239207E-4</v>
      </c>
      <c r="K35">
        <f t="shared" si="0"/>
        <v>-4.6640000073239207E-4</v>
      </c>
      <c r="O35">
        <f t="shared" ca="1" si="8"/>
        <v>-2.0177285337209011E-3</v>
      </c>
      <c r="Q35" s="2">
        <f t="shared" si="9"/>
        <v>41611.993600000002</v>
      </c>
    </row>
    <row r="36" spans="1:17" x14ac:dyDescent="0.2">
      <c r="A36" s="45" t="s">
        <v>42</v>
      </c>
      <c r="B36" s="46" t="s">
        <v>37</v>
      </c>
      <c r="C36" s="47">
        <v>57790.972800000003</v>
      </c>
      <c r="D36" s="48" t="s">
        <v>43</v>
      </c>
      <c r="E36">
        <f t="shared" si="6"/>
        <v>12933.484059543613</v>
      </c>
      <c r="F36">
        <f>ROUND(2*E36,0)/2</f>
        <v>12933.5</v>
      </c>
      <c r="G36">
        <f t="shared" si="7"/>
        <v>-5.4295999943860807E-3</v>
      </c>
      <c r="K36">
        <f t="shared" si="0"/>
        <v>-5.4295999943860807E-3</v>
      </c>
      <c r="O36">
        <f t="shared" ca="1" si="8"/>
        <v>-2.9908887571761592E-3</v>
      </c>
      <c r="Q36" s="2">
        <f t="shared" si="9"/>
        <v>42772.472800000003</v>
      </c>
    </row>
    <row r="37" spans="1:17" x14ac:dyDescent="0.2">
      <c r="A37" s="45" t="s">
        <v>42</v>
      </c>
      <c r="B37" s="46" t="s">
        <v>38</v>
      </c>
      <c r="C37" s="47">
        <v>57791.145499999999</v>
      </c>
      <c r="D37" s="48" t="s">
        <v>43</v>
      </c>
      <c r="E37">
        <f t="shared" si="6"/>
        <v>12933.991079732808</v>
      </c>
      <c r="F37">
        <f>ROUND(2*E37,0)/2</f>
        <v>12934</v>
      </c>
      <c r="G37">
        <f t="shared" si="7"/>
        <v>-3.0383999983314425E-3</v>
      </c>
      <c r="K37">
        <f t="shared" si="0"/>
        <v>-3.0383999983314425E-3</v>
      </c>
      <c r="O37">
        <f t="shared" ca="1" si="8"/>
        <v>-2.9910315749371594E-3</v>
      </c>
      <c r="Q37" s="2">
        <f t="shared" si="9"/>
        <v>42772.645499999999</v>
      </c>
    </row>
    <row r="38" spans="1:17" x14ac:dyDescent="0.2">
      <c r="A38" s="38" t="s">
        <v>51</v>
      </c>
      <c r="B38" s="39" t="s">
        <v>38</v>
      </c>
      <c r="C38" s="40">
        <v>57798.297269999981</v>
      </c>
      <c r="D38" s="40">
        <v>5.9999999999999995E-4</v>
      </c>
      <c r="E38">
        <f t="shared" si="6"/>
        <v>12954.987557894778</v>
      </c>
      <c r="F38">
        <f>ROUND(2*E38,0)/2</f>
        <v>12955</v>
      </c>
      <c r="G38">
        <f t="shared" si="7"/>
        <v>-4.2380000231787562E-3</v>
      </c>
      <c r="K38">
        <f>+G38</f>
        <v>-4.2380000231787562E-3</v>
      </c>
      <c r="O38">
        <f t="shared" ca="1" si="8"/>
        <v>-2.9970299208991673E-3</v>
      </c>
      <c r="Q38" s="2">
        <f t="shared" si="9"/>
        <v>42779.797269999981</v>
      </c>
    </row>
    <row r="39" spans="1:17" x14ac:dyDescent="0.2">
      <c r="A39" s="38" t="s">
        <v>51</v>
      </c>
      <c r="B39" s="39" t="s">
        <v>38</v>
      </c>
      <c r="C39" s="40">
        <v>57799.319869999774</v>
      </c>
      <c r="D39" s="40">
        <v>5.9999999999999995E-4</v>
      </c>
      <c r="E39">
        <f t="shared" si="6"/>
        <v>12957.989751556504</v>
      </c>
      <c r="F39">
        <f>ROUND(2*E39,0)/2</f>
        <v>12958</v>
      </c>
      <c r="G39">
        <f t="shared" si="7"/>
        <v>-3.4908002271549776E-3</v>
      </c>
      <c r="K39">
        <f>+G39</f>
        <v>-3.4908002271549776E-3</v>
      </c>
      <c r="O39">
        <f t="shared" ca="1" si="8"/>
        <v>-2.9978868274651684E-3</v>
      </c>
      <c r="Q39" s="2">
        <f t="shared" si="9"/>
        <v>42780.819869999774</v>
      </c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38:D39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2024-01-15T03:35:41Z</dcterms:modified>
</cp:coreProperties>
</file>