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580B81-DE82-41AE-B0FA-F13D70EF8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2" i="1" l="1"/>
  <c r="F92" i="1" s="1"/>
  <c r="G92" i="1" s="1"/>
  <c r="U92" i="1" s="1"/>
  <c r="Q92" i="1"/>
  <c r="E97" i="1"/>
  <c r="F97" i="1" s="1"/>
  <c r="G97" i="1" s="1"/>
  <c r="K97" i="1" s="1"/>
  <c r="Q97" i="1"/>
  <c r="E98" i="1"/>
  <c r="F98" i="1"/>
  <c r="G98" i="1" s="1"/>
  <c r="K98" i="1" s="1"/>
  <c r="Q98" i="1"/>
  <c r="E99" i="1"/>
  <c r="F99" i="1" s="1"/>
  <c r="G99" i="1" s="1"/>
  <c r="K99" i="1" s="1"/>
  <c r="Q99" i="1"/>
  <c r="E32" i="1"/>
  <c r="F32" i="1" s="1"/>
  <c r="G32" i="1" s="1"/>
  <c r="K32" i="1" s="1"/>
  <c r="Q32" i="1"/>
  <c r="E35" i="1"/>
  <c r="F35" i="1"/>
  <c r="G35" i="1" s="1"/>
  <c r="K35" i="1" s="1"/>
  <c r="Q35" i="1"/>
  <c r="E43" i="1"/>
  <c r="F43" i="1" s="1"/>
  <c r="G43" i="1" s="1"/>
  <c r="K43" i="1" s="1"/>
  <c r="Q43" i="1"/>
  <c r="E45" i="1"/>
  <c r="F45" i="1" s="1"/>
  <c r="G45" i="1" s="1"/>
  <c r="K45" i="1" s="1"/>
  <c r="Q45" i="1"/>
  <c r="E70" i="1"/>
  <c r="F70" i="1" s="1"/>
  <c r="G70" i="1" s="1"/>
  <c r="K70" i="1" s="1"/>
  <c r="Q70" i="1"/>
  <c r="E71" i="1"/>
  <c r="F71" i="1"/>
  <c r="G71" i="1" s="1"/>
  <c r="K71" i="1" s="1"/>
  <c r="Q71" i="1"/>
  <c r="E72" i="1"/>
  <c r="F72" i="1" s="1"/>
  <c r="G72" i="1" s="1"/>
  <c r="K72" i="1" s="1"/>
  <c r="Q72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36" i="1"/>
  <c r="F36" i="1"/>
  <c r="G36" i="1"/>
  <c r="K36" i="1" s="1"/>
  <c r="Q36" i="1"/>
  <c r="E33" i="1"/>
  <c r="F33" i="1" s="1"/>
  <c r="G33" i="1" s="1"/>
  <c r="K33" i="1" s="1"/>
  <c r="Q33" i="1"/>
  <c r="E34" i="1"/>
  <c r="F34" i="1" s="1"/>
  <c r="G34" i="1" s="1"/>
  <c r="K34" i="1" s="1"/>
  <c r="Q34" i="1"/>
  <c r="E29" i="1"/>
  <c r="F29" i="1" s="1"/>
  <c r="G29" i="1" s="1"/>
  <c r="K29" i="1" s="1"/>
  <c r="Q29" i="1"/>
  <c r="E30" i="1"/>
  <c r="F30" i="1"/>
  <c r="U30" i="1" s="1"/>
  <c r="Q30" i="1"/>
  <c r="E42" i="1"/>
  <c r="F42" i="1" s="1"/>
  <c r="G42" i="1" s="1"/>
  <c r="K42" i="1" s="1"/>
  <c r="Q42" i="1"/>
  <c r="E44" i="1"/>
  <c r="F44" i="1"/>
  <c r="G44" i="1"/>
  <c r="K44" i="1" s="1"/>
  <c r="Q44" i="1"/>
  <c r="E28" i="1"/>
  <c r="F28" i="1" s="1"/>
  <c r="G28" i="1" s="1"/>
  <c r="K28" i="1" s="1"/>
  <c r="Q28" i="1"/>
  <c r="E31" i="1"/>
  <c r="F31" i="1"/>
  <c r="G31" i="1"/>
  <c r="K31" i="1"/>
  <c r="Q31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/>
  <c r="G56" i="1"/>
  <c r="K56" i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/>
  <c r="G59" i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/>
  <c r="G63" i="1" s="1"/>
  <c r="K63" i="1" s="1"/>
  <c r="Q63" i="1"/>
  <c r="E64" i="1"/>
  <c r="F64" i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81" i="1"/>
  <c r="F81" i="1" s="1"/>
  <c r="G81" i="1" s="1"/>
  <c r="K81" i="1" s="1"/>
  <c r="Q81" i="1"/>
  <c r="E73" i="1"/>
  <c r="F73" i="1"/>
  <c r="G73" i="1"/>
  <c r="K73" i="1" s="1"/>
  <c r="Q73" i="1"/>
  <c r="F16" i="1"/>
  <c r="F17" i="1" s="1"/>
  <c r="C7" i="1"/>
  <c r="C8" i="1"/>
  <c r="D9" i="1"/>
  <c r="C9" i="1"/>
  <c r="C17" i="1"/>
  <c r="C11" i="1"/>
  <c r="C12" i="1"/>
  <c r="O92" i="1" l="1"/>
  <c r="O99" i="1"/>
  <c r="O98" i="1"/>
  <c r="O97" i="1"/>
  <c r="O43" i="1"/>
  <c r="O72" i="1"/>
  <c r="O77" i="1"/>
  <c r="O82" i="1"/>
  <c r="O86" i="1"/>
  <c r="O90" i="1"/>
  <c r="O95" i="1"/>
  <c r="O35" i="1"/>
  <c r="O71" i="1"/>
  <c r="O76" i="1"/>
  <c r="O80" i="1"/>
  <c r="O85" i="1"/>
  <c r="O89" i="1"/>
  <c r="O94" i="1"/>
  <c r="O32" i="1"/>
  <c r="O70" i="1"/>
  <c r="O84" i="1"/>
  <c r="O75" i="1"/>
  <c r="O79" i="1"/>
  <c r="O88" i="1"/>
  <c r="O93" i="1"/>
  <c r="O45" i="1"/>
  <c r="O74" i="1"/>
  <c r="O78" i="1"/>
  <c r="O83" i="1"/>
  <c r="O87" i="1"/>
  <c r="O91" i="1"/>
  <c r="O96" i="1"/>
  <c r="O23" i="1"/>
  <c r="O27" i="1"/>
  <c r="O29" i="1"/>
  <c r="O52" i="1"/>
  <c r="O56" i="1"/>
  <c r="O67" i="1"/>
  <c r="O44" i="1"/>
  <c r="O38" i="1"/>
  <c r="O46" i="1"/>
  <c r="O50" i="1"/>
  <c r="O54" i="1"/>
  <c r="O58" i="1"/>
  <c r="O62" i="1"/>
  <c r="O66" i="1"/>
  <c r="O81" i="1"/>
  <c r="O22" i="1"/>
  <c r="O26" i="1"/>
  <c r="O34" i="1"/>
  <c r="O42" i="1"/>
  <c r="O37" i="1"/>
  <c r="O53" i="1"/>
  <c r="O65" i="1"/>
  <c r="O33" i="1"/>
  <c r="O30" i="1"/>
  <c r="O60" i="1"/>
  <c r="O64" i="1"/>
  <c r="O49" i="1"/>
  <c r="O69" i="1"/>
  <c r="O25" i="1"/>
  <c r="O68" i="1"/>
  <c r="O47" i="1"/>
  <c r="O73" i="1"/>
  <c r="O41" i="1"/>
  <c r="O57" i="1"/>
  <c r="O61" i="1"/>
  <c r="O21" i="1"/>
  <c r="O63" i="1"/>
  <c r="O31" i="1"/>
  <c r="O40" i="1"/>
  <c r="O48" i="1"/>
  <c r="O24" i="1"/>
  <c r="O36" i="1"/>
  <c r="O28" i="1"/>
  <c r="O39" i="1"/>
  <c r="O51" i="1"/>
  <c r="O55" i="1"/>
  <c r="O59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<sst xmlns="http://schemas.openxmlformats.org/spreadsheetml/2006/main" count="201" uniqueCount="69">
  <si>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</si>
  <si>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</si>
  <si>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</si>
  <si>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</si>
  <si>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</si>
  <si>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</si>
  <si>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</si>
  <si>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</si>
  <si>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</si>
  <si>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</si>
  <si>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</si>
  <si>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</si>
  <si>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</si>
  <si>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</si>
  <si>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</si>
  <si>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</si>
  <si>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</si>
  <si>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</si>
  <si>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</si>
  <si>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</si>
  <si>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</si>
  <si>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</si>
  <si>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</si>
  <si>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</si>
  <si>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</si>
  <si>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</si>
  <si>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</si>
  <si>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</si>
  <si>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</si>
  <si>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</si>
  <si>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</si>
  <si>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</si>
  <si>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</si>
  <si>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</si>
  <si>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</si>
  <si>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</si>
  <si>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</si>
  <si>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II</t>
  </si>
  <si>
    <t>IBVS 5700 Eph.</t>
  </si>
  <si>
    <t>IBVS 5700</t>
  </si>
  <si>
    <t>EW</t>
  </si>
  <si>
    <t>IBVS 5875</t>
  </si>
  <si>
    <t>IBVS 5871</t>
  </si>
  <si>
    <t>I</t>
  </si>
  <si>
    <t>IBVS 5920</t>
  </si>
  <si>
    <t>IBVS 5960</t>
  </si>
  <si>
    <t>IBVS 6042</t>
  </si>
  <si>
    <t>V0640 Aur / GSC 3751-0178</t>
  </si>
  <si>
    <t>OEJV 0160</t>
  </si>
  <si>
    <t>IBVS 6070</t>
  </si>
  <si>
    <t>IBVS 6048</t>
  </si>
  <si>
    <t>BAD?</t>
  </si>
  <si>
    <t>IBVS 6149</t>
  </si>
  <si>
    <t>OEJV 0165</t>
  </si>
  <si>
    <t>OEJV 0168</t>
  </si>
  <si>
    <t>vis</t>
  </si>
  <si>
    <t>OEJV 0179</t>
  </si>
  <si>
    <t>VSB-64</t>
  </si>
  <si>
    <t>V</t>
  </si>
  <si>
    <t>Add cycle</t>
  </si>
  <si>
    <t>Old Cycle</t>
  </si>
  <si>
    <t>RHN 2021</t>
  </si>
  <si>
    <t>JAVSO..47..263</t>
  </si>
  <si>
    <t>OEJV 0211</t>
  </si>
  <si>
    <t>JAVSO 49, 106</t>
  </si>
  <si>
    <t>JBAV, 60</t>
  </si>
  <si>
    <t>JAVSO, 49, 106</t>
  </si>
  <si>
    <t>JBAV, 76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</si>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</sst>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4" fillId="0" borderId="0"/>
    <xf numFmtId="0" fontId="14" fillId="0" borderId="0"/>
    <xf numFmtId="0" fontId="14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8" fillId="0" borderId="0" xfId="0" applyFont="1" applyAlignment="1">
      <alignment vertical="center"/>
    </xf>
    <xf numFmtId="22" fontId="3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42" applyFont="1" applyAlignment="1">
      <alignment vertical="center"/>
    </xf>
    <xf numFmtId="0" fontId="33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15" fillId="0" borderId="0" xfId="0" applyFont="1" applyAlignment="1">
      <alignment vertical="center"/>
    </xf>
    <xf numFmtId="0" fontId="39" fillId="0" borderId="0" xfId="42" applyFont="1" applyAlignment="1">
      <alignment vertical="center"/>
    </xf>
    <xf numFmtId="166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165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66" fontId="40" fillId="0" borderId="0" xfId="0" applyNumberFormat="1" applyFont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 Aur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77-428A-95D5-EED65A9DBF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77-428A-95D5-EED65A9DBF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77-428A-95D5-EED65A9DBF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-7.100000002537854E-3</c:v>
                </c:pt>
                <c:pt idx="2">
                  <c:v>-7.900000004156027E-3</c:v>
                </c:pt>
                <c:pt idx="3">
                  <c:v>-1.3100000003760215E-2</c:v>
                </c:pt>
                <c:pt idx="4">
                  <c:v>-1.1899999997694977E-2</c:v>
                </c:pt>
                <c:pt idx="5">
                  <c:v>-1.5399999996589031E-2</c:v>
                </c:pt>
                <c:pt idx="6">
                  <c:v>-1.6300000002956949E-2</c:v>
                </c:pt>
                <c:pt idx="7">
                  <c:v>-1.9849999996949919E-2</c:v>
                </c:pt>
                <c:pt idx="8">
                  <c:v>-1.6600000002654269E-2</c:v>
                </c:pt>
                <c:pt idx="10">
                  <c:v>-1.9539999993867241E-2</c:v>
                </c:pt>
                <c:pt idx="11">
                  <c:v>-1.8300000003364403E-2</c:v>
                </c:pt>
                <c:pt idx="12">
                  <c:v>-1.7899999998917338E-2</c:v>
                </c:pt>
                <c:pt idx="13">
                  <c:v>-1.8299999996088445E-2</c:v>
                </c:pt>
                <c:pt idx="14">
                  <c:v>-1.7999999996391125E-2</c:v>
                </c:pt>
                <c:pt idx="15">
                  <c:v>-2.260000000387663E-2</c:v>
                </c:pt>
                <c:pt idx="16">
                  <c:v>-2.2700000001350418E-2</c:v>
                </c:pt>
                <c:pt idx="17">
                  <c:v>-2.2510000002512243E-2</c:v>
                </c:pt>
                <c:pt idx="18">
                  <c:v>-2.0840000004682224E-2</c:v>
                </c:pt>
                <c:pt idx="19">
                  <c:v>-2.0219999998516869E-2</c:v>
                </c:pt>
                <c:pt idx="20">
                  <c:v>-2.0490000002610032E-2</c:v>
                </c:pt>
                <c:pt idx="21">
                  <c:v>-2.0199999999022111E-2</c:v>
                </c:pt>
                <c:pt idx="22">
                  <c:v>-2.0100000001548324E-2</c:v>
                </c:pt>
                <c:pt idx="23">
                  <c:v>-2.0199999999022111E-2</c:v>
                </c:pt>
                <c:pt idx="24">
                  <c:v>-1.8599999995785765E-2</c:v>
                </c:pt>
                <c:pt idx="25">
                  <c:v>-1.9589999996242113E-2</c:v>
                </c:pt>
                <c:pt idx="26">
                  <c:v>-2.208000000246102E-2</c:v>
                </c:pt>
                <c:pt idx="27">
                  <c:v>-2.5970000002416782E-2</c:v>
                </c:pt>
                <c:pt idx="28">
                  <c:v>-2.5430000001506414E-2</c:v>
                </c:pt>
                <c:pt idx="29">
                  <c:v>-2.6980000002367888E-2</c:v>
                </c:pt>
                <c:pt idx="30">
                  <c:v>-2.9759999997622799E-2</c:v>
                </c:pt>
                <c:pt idx="31">
                  <c:v>-2.9999999998835847E-2</c:v>
                </c:pt>
                <c:pt idx="32">
                  <c:v>-3.1710000075690914E-2</c:v>
                </c:pt>
                <c:pt idx="33">
                  <c:v>-2.98200002143858E-2</c:v>
                </c:pt>
                <c:pt idx="34">
                  <c:v>-3.1799999997019768E-2</c:v>
                </c:pt>
                <c:pt idx="35">
                  <c:v>-3.1799999997019768E-2</c:v>
                </c:pt>
                <c:pt idx="36">
                  <c:v>-3.0599999998230487E-2</c:v>
                </c:pt>
                <c:pt idx="37">
                  <c:v>-3.1900000001769513E-2</c:v>
                </c:pt>
                <c:pt idx="38">
                  <c:v>-3.1900000001769513E-2</c:v>
                </c:pt>
                <c:pt idx="39">
                  <c:v>-3.0700000002980232E-2</c:v>
                </c:pt>
                <c:pt idx="40">
                  <c:v>-3.2500000001164153E-2</c:v>
                </c:pt>
                <c:pt idx="41">
                  <c:v>-3.2299999998940621E-2</c:v>
                </c:pt>
                <c:pt idx="42">
                  <c:v>-3.169999999954598E-2</c:v>
                </c:pt>
                <c:pt idx="43">
                  <c:v>-3.3400000000256114E-2</c:v>
                </c:pt>
                <c:pt idx="44">
                  <c:v>-3.2299999998940621E-2</c:v>
                </c:pt>
                <c:pt idx="45">
                  <c:v>-3.1299999995098915E-2</c:v>
                </c:pt>
                <c:pt idx="46">
                  <c:v>-3.3000000003085006E-2</c:v>
                </c:pt>
                <c:pt idx="47">
                  <c:v>-3.1900000001769513E-2</c:v>
                </c:pt>
                <c:pt idx="48">
                  <c:v>-3.1900000001769513E-2</c:v>
                </c:pt>
                <c:pt idx="49">
                  <c:v>-3.3900000002176967E-2</c:v>
                </c:pt>
                <c:pt idx="50">
                  <c:v>-3.2900000005611219E-2</c:v>
                </c:pt>
                <c:pt idx="51">
                  <c:v>-3.3800000004703179E-2</c:v>
                </c:pt>
                <c:pt idx="52">
                  <c:v>-3.3775000003515743E-2</c:v>
                </c:pt>
                <c:pt idx="53">
                  <c:v>-3.5199999998440035E-2</c:v>
                </c:pt>
                <c:pt idx="54">
                  <c:v>-3.5199999998440035E-2</c:v>
                </c:pt>
                <c:pt idx="55">
                  <c:v>-3.7400000001071021E-2</c:v>
                </c:pt>
                <c:pt idx="56">
                  <c:v>-3.7499999998544808E-2</c:v>
                </c:pt>
                <c:pt idx="57">
                  <c:v>-3.7800000005518086E-2</c:v>
                </c:pt>
                <c:pt idx="58">
                  <c:v>-3.9300000004004687E-2</c:v>
                </c:pt>
                <c:pt idx="59">
                  <c:v>-3.7199999998847488E-2</c:v>
                </c:pt>
                <c:pt idx="60">
                  <c:v>-3.7700000000768341E-2</c:v>
                </c:pt>
                <c:pt idx="61">
                  <c:v>-3.8000000000465661E-2</c:v>
                </c:pt>
                <c:pt idx="62">
                  <c:v>-3.7600000003294554E-2</c:v>
                </c:pt>
                <c:pt idx="63">
                  <c:v>-3.7499999998544808E-2</c:v>
                </c:pt>
                <c:pt idx="64">
                  <c:v>-3.8399999997636769E-2</c:v>
                </c:pt>
                <c:pt idx="65">
                  <c:v>-3.8199999995413236E-2</c:v>
                </c:pt>
                <c:pt idx="66">
                  <c:v>-3.7700000000768341E-2</c:v>
                </c:pt>
                <c:pt idx="67">
                  <c:v>-3.7900000002991874E-2</c:v>
                </c:pt>
                <c:pt idx="68">
                  <c:v>-3.8099999997939449E-2</c:v>
                </c:pt>
                <c:pt idx="69">
                  <c:v>-3.8000000000465661E-2</c:v>
                </c:pt>
                <c:pt idx="70">
                  <c:v>-3.9000000004307367E-2</c:v>
                </c:pt>
                <c:pt idx="72">
                  <c:v>-4.0200000003096648E-2</c:v>
                </c:pt>
                <c:pt idx="73">
                  <c:v>-3.989999999612337E-2</c:v>
                </c:pt>
                <c:pt idx="74">
                  <c:v>-3.9700000001175795E-2</c:v>
                </c:pt>
                <c:pt idx="75">
                  <c:v>-4.0300000000570435E-2</c:v>
                </c:pt>
                <c:pt idx="76">
                  <c:v>-3.9900000003399327E-2</c:v>
                </c:pt>
                <c:pt idx="77">
                  <c:v>-4.0800000002491288E-2</c:v>
                </c:pt>
                <c:pt idx="78">
                  <c:v>-4.3600000004516914E-2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77-428A-95D5-EED65A9DBF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77-428A-95D5-EED65A9DBF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77-428A-95D5-EED65A9DBF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77-428A-95D5-EED65A9DBF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-4.6281515171749249E-3</c:v>
                </c:pt>
                <c:pt idx="1">
                  <c:v>-8.8156859627834851E-3</c:v>
                </c:pt>
                <c:pt idx="2">
                  <c:v>-9.2012130589267313E-3</c:v>
                </c:pt>
                <c:pt idx="3">
                  <c:v>-1.2451984297239857E-2</c:v>
                </c:pt>
                <c:pt idx="4">
                  <c:v>-1.2559356975332385E-2</c:v>
                </c:pt>
                <c:pt idx="5">
                  <c:v>-1.4287465274711326E-2</c:v>
                </c:pt>
                <c:pt idx="6">
                  <c:v>-1.619480985563055E-2</c:v>
                </c:pt>
                <c:pt idx="7">
                  <c:v>-1.8470772449528841E-2</c:v>
                </c:pt>
                <c:pt idx="8">
                  <c:v>-1.8512199703281079E-2</c:v>
                </c:pt>
                <c:pt idx="9">
                  <c:v>-1.8513045157439286E-2</c:v>
                </c:pt>
                <c:pt idx="10">
                  <c:v>-1.8666072360075094E-2</c:v>
                </c:pt>
                <c:pt idx="11">
                  <c:v>-1.8692281438979566E-2</c:v>
                </c:pt>
                <c:pt idx="12">
                  <c:v>-1.8692281438979566E-2</c:v>
                </c:pt>
                <c:pt idx="13">
                  <c:v>-1.8693126893137776E-2</c:v>
                </c:pt>
                <c:pt idx="14">
                  <c:v>-1.8693126893137776E-2</c:v>
                </c:pt>
                <c:pt idx="15">
                  <c:v>-1.9947780863919747E-2</c:v>
                </c:pt>
                <c:pt idx="16">
                  <c:v>-2.0326544326797324E-2</c:v>
                </c:pt>
                <c:pt idx="17">
                  <c:v>-2.0326544326797324E-2</c:v>
                </c:pt>
                <c:pt idx="18">
                  <c:v>-2.1420562007519607E-2</c:v>
                </c:pt>
                <c:pt idx="19">
                  <c:v>-2.1769734574859874E-2</c:v>
                </c:pt>
                <c:pt idx="20">
                  <c:v>-2.1874570890477774E-2</c:v>
                </c:pt>
                <c:pt idx="21">
                  <c:v>-2.2475688796964283E-2</c:v>
                </c:pt>
                <c:pt idx="22">
                  <c:v>-2.2475688796964283E-2</c:v>
                </c:pt>
                <c:pt idx="23">
                  <c:v>-2.2476534251122494E-2</c:v>
                </c:pt>
                <c:pt idx="24">
                  <c:v>-2.2476534251122494E-2</c:v>
                </c:pt>
                <c:pt idx="25">
                  <c:v>-2.3487697424340308E-2</c:v>
                </c:pt>
                <c:pt idx="26">
                  <c:v>-2.3713433684582078E-2</c:v>
                </c:pt>
                <c:pt idx="27">
                  <c:v>-2.5364605655564011E-2</c:v>
                </c:pt>
                <c:pt idx="28">
                  <c:v>-2.571885094785353E-2</c:v>
                </c:pt>
                <c:pt idx="29">
                  <c:v>-2.7075804871778776E-2</c:v>
                </c:pt>
                <c:pt idx="30">
                  <c:v>-2.7167959375023542E-2</c:v>
                </c:pt>
                <c:pt idx="31">
                  <c:v>-2.7856159059805569E-2</c:v>
                </c:pt>
                <c:pt idx="32">
                  <c:v>-2.9158158463447235E-2</c:v>
                </c:pt>
                <c:pt idx="33">
                  <c:v>-2.9348385649044233E-2</c:v>
                </c:pt>
                <c:pt idx="34">
                  <c:v>-2.9561440096912868E-2</c:v>
                </c:pt>
                <c:pt idx="35">
                  <c:v>-2.9561440096912868E-2</c:v>
                </c:pt>
                <c:pt idx="36">
                  <c:v>-2.9561440096912868E-2</c:v>
                </c:pt>
                <c:pt idx="37">
                  <c:v>-2.957665827176063E-2</c:v>
                </c:pt>
                <c:pt idx="38">
                  <c:v>-2.957665827176063E-2</c:v>
                </c:pt>
                <c:pt idx="39">
                  <c:v>-2.957665827176063E-2</c:v>
                </c:pt>
                <c:pt idx="40">
                  <c:v>-2.9577503725918837E-2</c:v>
                </c:pt>
                <c:pt idx="41">
                  <c:v>-2.9577503725918837E-2</c:v>
                </c:pt>
                <c:pt idx="42">
                  <c:v>-2.9577503725918837E-2</c:v>
                </c:pt>
                <c:pt idx="43">
                  <c:v>-2.9607094621456147E-2</c:v>
                </c:pt>
                <c:pt idx="44">
                  <c:v>-2.9607094621456147E-2</c:v>
                </c:pt>
                <c:pt idx="45">
                  <c:v>-2.9607094621456147E-2</c:v>
                </c:pt>
                <c:pt idx="46">
                  <c:v>-2.9607940075614358E-2</c:v>
                </c:pt>
                <c:pt idx="47">
                  <c:v>-2.9607940075614358E-2</c:v>
                </c:pt>
                <c:pt idx="48">
                  <c:v>-2.9607940075614358E-2</c:v>
                </c:pt>
                <c:pt idx="49">
                  <c:v>-3.1024075790614225E-2</c:v>
                </c:pt>
                <c:pt idx="50">
                  <c:v>-3.1024921244772432E-2</c:v>
                </c:pt>
                <c:pt idx="51">
                  <c:v>-3.3190974798103567E-2</c:v>
                </c:pt>
                <c:pt idx="52">
                  <c:v>-3.3190974798103567E-2</c:v>
                </c:pt>
                <c:pt idx="53">
                  <c:v>-3.333808382163192E-2</c:v>
                </c:pt>
                <c:pt idx="54">
                  <c:v>-3.3338929275790123E-2</c:v>
                </c:pt>
                <c:pt idx="55">
                  <c:v>-3.4803255877807901E-2</c:v>
                </c:pt>
                <c:pt idx="56">
                  <c:v>-3.4804101331966104E-2</c:v>
                </c:pt>
                <c:pt idx="57">
                  <c:v>-3.4999401242512357E-2</c:v>
                </c:pt>
                <c:pt idx="58">
                  <c:v>-3.5143128449407868E-2</c:v>
                </c:pt>
                <c:pt idx="59">
                  <c:v>-3.5143973903566078E-2</c:v>
                </c:pt>
                <c:pt idx="60">
                  <c:v>-3.5303764739467551E-2</c:v>
                </c:pt>
                <c:pt idx="61">
                  <c:v>-3.5426355592407838E-2</c:v>
                </c:pt>
                <c:pt idx="62">
                  <c:v>-3.5513437370703352E-2</c:v>
                </c:pt>
                <c:pt idx="63">
                  <c:v>-3.5576000978410807E-2</c:v>
                </c:pt>
                <c:pt idx="64">
                  <c:v>-3.5616582778004835E-2</c:v>
                </c:pt>
                <c:pt idx="65">
                  <c:v>-3.5622500957112294E-2</c:v>
                </c:pt>
                <c:pt idx="66">
                  <c:v>-3.5663082756706321E-2</c:v>
                </c:pt>
                <c:pt idx="67">
                  <c:v>-3.5684219110661546E-2</c:v>
                </c:pt>
                <c:pt idx="68">
                  <c:v>-3.5685064564819749E-2</c:v>
                </c:pt>
                <c:pt idx="69">
                  <c:v>-3.5782291793013773E-2</c:v>
                </c:pt>
                <c:pt idx="70">
                  <c:v>-3.6680164109031597E-2</c:v>
                </c:pt>
                <c:pt idx="71">
                  <c:v>-3.671651863783458E-2</c:v>
                </c:pt>
                <c:pt idx="72">
                  <c:v>-3.680867314107935E-2</c:v>
                </c:pt>
                <c:pt idx="73">
                  <c:v>-3.680951859523756E-2</c:v>
                </c:pt>
                <c:pt idx="74">
                  <c:v>-3.6988754876777837E-2</c:v>
                </c:pt>
                <c:pt idx="75">
                  <c:v>-3.6989600330936047E-2</c:v>
                </c:pt>
                <c:pt idx="76">
                  <c:v>-3.7184054787324089E-2</c:v>
                </c:pt>
                <c:pt idx="77">
                  <c:v>-3.7277054744727069E-2</c:v>
                </c:pt>
                <c:pt idx="78">
                  <c:v>-3.8623863218753808E-2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77-428A-95D5-EED65A9DBF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9">
                  <c:v>-2.8800000000046566E-2</c:v>
                </c:pt>
                <c:pt idx="71">
                  <c:v>5.8700000001408625E-2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77-428A-95D5-EED65A9D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315480"/>
        <c:axId val="1"/>
      </c:scatterChart>
      <c:valAx>
        <c:axId val="68431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31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53064690443099"/>
          <c:w val="0.7233082706766916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33D5380-8683-194A-AAA0-468729FDF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8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47</v>
      </c>
    </row>
    <row r="2" spans="1:6" s="8" customFormat="1" ht="12.95" customHeight="1">
      <c r="A2" s="8" t="s">
        <v>25</v>
      </c>
      <c r="B2" s="8" t="s">
        <v>40</v>
      </c>
      <c r="C2" s="9"/>
      <c r="D2" s="9"/>
    </row>
    <row r="3" spans="1:6" s="8" customFormat="1" ht="12.95" customHeight="1" thickBot="1"/>
    <row r="4" spans="1:6" s="8" customFormat="1" ht="12.95" customHeight="1" thickBot="1">
      <c r="A4" s="10" t="s">
        <v>38</v>
      </c>
      <c r="C4" s="11">
        <v>53285.2664</v>
      </c>
      <c r="D4" s="12">
        <v>0.32800000000000001</v>
      </c>
    </row>
    <row r="5" spans="1:6" s="8" customFormat="1" ht="12.95" customHeight="1">
      <c r="A5" s="10" t="s">
        <v>30</v>
      </c>
      <c r="C5" s="13">
        <v>-9.5</v>
      </c>
      <c r="D5" s="8" t="s">
        <v>31</v>
      </c>
    </row>
    <row r="6" spans="1:6" s="8" customFormat="1" ht="12.95" customHeight="1">
      <c r="A6" s="14" t="s">
        <v>3</v>
      </c>
    </row>
    <row r="7" spans="1:6" s="8" customFormat="1" ht="12.95" customHeight="1">
      <c r="A7" s="8" t="s">
        <v>4</v>
      </c>
      <c r="C7" s="8">
        <f>+C4</f>
        <v>53285.2664</v>
      </c>
      <c r="D7" s="15" t="s">
        <v>39</v>
      </c>
    </row>
    <row r="8" spans="1:6" s="8" customFormat="1" ht="12.95" customHeight="1">
      <c r="A8" s="8" t="s">
        <v>5</v>
      </c>
      <c r="C8" s="8">
        <f>+D4</f>
        <v>0.32800000000000001</v>
      </c>
      <c r="D8" s="15" t="s">
        <v>39</v>
      </c>
    </row>
    <row r="9" spans="1:6" s="8" customFormat="1" ht="12.95" customHeight="1">
      <c r="A9" s="16" t="s">
        <v>35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6" s="8" customFormat="1" ht="12.95" customHeight="1" thickBot="1">
      <c r="C10" s="20" t="s">
        <v>21</v>
      </c>
      <c r="D10" s="20" t="s">
        <v>22</v>
      </c>
    </row>
    <row r="11" spans="1:6" s="8" customFormat="1" ht="12.95" customHeight="1">
      <c r="A11" s="8" t="s">
        <v>17</v>
      </c>
      <c r="C11" s="19">
        <f ca="1">INTERCEPT(INDIRECT($D$9):G992,INDIRECT($C$9):F992)</f>
        <v>-4.6281515171749249E-3</v>
      </c>
      <c r="D11" s="9"/>
    </row>
    <row r="12" spans="1:6" s="8" customFormat="1" ht="12.95" customHeight="1">
      <c r="A12" s="8" t="s">
        <v>18</v>
      </c>
      <c r="C12" s="19">
        <f ca="1">SLOPE(INDIRECT($D$9):G992,INDIRECT($C$9):F992)</f>
        <v>-1.6909083164177508E-6</v>
      </c>
      <c r="D12" s="9"/>
    </row>
    <row r="13" spans="1:6" s="8" customFormat="1" ht="12.95" customHeight="1">
      <c r="A13" s="8" t="s">
        <v>20</v>
      </c>
      <c r="C13" s="9" t="s">
        <v>15</v>
      </c>
    </row>
    <row r="14" spans="1:6" s="8" customFormat="1" ht="12.95" customHeight="1"/>
    <row r="15" spans="1:6" s="8" customFormat="1" ht="12.95" customHeight="1">
      <c r="A15" s="21" t="s">
        <v>19</v>
      </c>
      <c r="C15" s="22">
        <f ca="1">(C7+C11)+(C8+C12)*INT(MAX(F21:F3533))</f>
        <v>59879.667776136783</v>
      </c>
      <c r="E15" s="23" t="s">
        <v>59</v>
      </c>
      <c r="F15" s="13">
        <v>1</v>
      </c>
    </row>
    <row r="16" spans="1:6" s="8" customFormat="1" ht="12.95" customHeight="1">
      <c r="A16" s="14" t="s">
        <v>6</v>
      </c>
      <c r="C16" s="24">
        <f ca="1">+C8+C12</f>
        <v>0.32799830909168359</v>
      </c>
      <c r="E16" s="23" t="s">
        <v>32</v>
      </c>
      <c r="F16" s="19">
        <f ca="1">NOW()+15018.5+$C$5/24</f>
        <v>60313.829191782403</v>
      </c>
    </row>
    <row r="17" spans="1:21" s="8" customFormat="1" ht="12.95" customHeight="1" thickBot="1">
      <c r="A17" s="15" t="s">
        <v>29</v>
      </c>
      <c r="C17" s="8">
        <f>COUNT(C21:C2191)</f>
        <v>79</v>
      </c>
      <c r="E17" s="23" t="s">
        <v>60</v>
      </c>
      <c r="F17" s="19">
        <f ca="1">ROUND(2*(F16-$C$7)/$C$8,0)/2+F15</f>
        <v>21429.5</v>
      </c>
    </row>
    <row r="18" spans="1:21" s="8" customFormat="1" ht="12.95" customHeight="1" thickTop="1" thickBot="1">
      <c r="A18" s="14" t="s">
        <v>7</v>
      </c>
      <c r="C18" s="25">
        <f ca="1">+C15</f>
        <v>59879.667776136783</v>
      </c>
      <c r="D18" s="26">
        <f ca="1">+C16</f>
        <v>0.32799830909168359</v>
      </c>
      <c r="E18" s="23" t="s">
        <v>33</v>
      </c>
      <c r="F18" s="27">
        <f ca="1">ROUND(2*(F16-$C$15)/$C$16,0)/2+F15</f>
        <v>1324.5</v>
      </c>
    </row>
    <row r="19" spans="1:21" s="8" customFormat="1" ht="12.95" customHeight="1" thickTop="1">
      <c r="E19" s="23" t="s">
        <v>34</v>
      </c>
      <c r="F19" s="28">
        <f ca="1">+$C$15+$C$16*F18-15018.5-$C$5/24</f>
        <v>45295.997369862052</v>
      </c>
    </row>
    <row r="20" spans="1:21" s="8" customFormat="1" ht="12.95" customHeight="1" thickBot="1">
      <c r="A20" s="20" t="s">
        <v>8</v>
      </c>
      <c r="B20" s="20" t="s">
        <v>9</v>
      </c>
      <c r="C20" s="20" t="s">
        <v>10</v>
      </c>
      <c r="D20" s="20" t="s">
        <v>14</v>
      </c>
      <c r="E20" s="20" t="s">
        <v>11</v>
      </c>
      <c r="F20" s="20" t="s">
        <v>12</v>
      </c>
      <c r="G20" s="20" t="s">
        <v>13</v>
      </c>
      <c r="H20" s="29" t="s">
        <v>2</v>
      </c>
      <c r="I20" s="29" t="s">
        <v>55</v>
      </c>
      <c r="J20" s="29" t="s">
        <v>0</v>
      </c>
      <c r="K20" s="29" t="s">
        <v>1</v>
      </c>
      <c r="L20" s="29" t="s">
        <v>26</v>
      </c>
      <c r="M20" s="29" t="s">
        <v>27</v>
      </c>
      <c r="N20" s="29" t="s">
        <v>28</v>
      </c>
      <c r="O20" s="29" t="s">
        <v>24</v>
      </c>
      <c r="P20" s="30" t="s">
        <v>23</v>
      </c>
      <c r="Q20" s="20" t="s">
        <v>16</v>
      </c>
      <c r="U20" s="31" t="s">
        <v>51</v>
      </c>
    </row>
    <row r="21" spans="1:21" s="8" customFormat="1" ht="12.95" customHeight="1">
      <c r="A21" s="8" t="s">
        <v>39</v>
      </c>
      <c r="B21" s="9"/>
      <c r="C21" s="32">
        <v>53285.2664</v>
      </c>
      <c r="D21" s="32" t="s">
        <v>15</v>
      </c>
      <c r="E21" s="8">
        <f t="shared" ref="E21:E52" si="0">+(C21-C$7)/C$8</f>
        <v>0</v>
      </c>
      <c r="F21" s="8">
        <f t="shared" ref="F21:F52" si="1">ROUND(2*E21,0)/2</f>
        <v>0</v>
      </c>
      <c r="G21" s="8">
        <f t="shared" ref="G21:G29" si="2">+C21-(C$7+F21*C$8)</f>
        <v>0</v>
      </c>
      <c r="K21" s="8">
        <f>G21</f>
        <v>0</v>
      </c>
      <c r="O21" s="8">
        <f t="shared" ref="O21:O52" ca="1" si="3">+C$11+C$12*$F21</f>
        <v>-4.6281515171749249E-3</v>
      </c>
      <c r="Q21" s="33">
        <f t="shared" ref="Q21:Q52" si="4">+C21-15018.5</f>
        <v>38266.7664</v>
      </c>
    </row>
    <row r="22" spans="1:21" s="8" customFormat="1" ht="12.95" customHeight="1">
      <c r="A22" s="3" t="s">
        <v>36</v>
      </c>
      <c r="B22" s="9" t="s">
        <v>37</v>
      </c>
      <c r="C22" s="34">
        <v>54097.551299999999</v>
      </c>
      <c r="D22" s="32">
        <v>2.9999999999999997E-4</v>
      </c>
      <c r="E22" s="8">
        <f t="shared" si="0"/>
        <v>2476.4783536585328</v>
      </c>
      <c r="F22" s="8">
        <f t="shared" si="1"/>
        <v>2476.5</v>
      </c>
      <c r="G22" s="8">
        <f t="shared" si="2"/>
        <v>-7.100000002537854E-3</v>
      </c>
      <c r="K22" s="8">
        <f t="shared" ref="K22:K29" si="5">+G22</f>
        <v>-7.100000002537854E-3</v>
      </c>
      <c r="O22" s="8">
        <f t="shared" ca="1" si="3"/>
        <v>-8.8156859627834851E-3</v>
      </c>
      <c r="Q22" s="33">
        <f t="shared" si="4"/>
        <v>39079.051299999999</v>
      </c>
    </row>
    <row r="23" spans="1:21" s="8" customFormat="1" ht="12.95" customHeight="1">
      <c r="A23" s="3" t="s">
        <v>36</v>
      </c>
      <c r="B23" s="9" t="s">
        <v>37</v>
      </c>
      <c r="C23" s="34">
        <v>54172.334499999997</v>
      </c>
      <c r="D23" s="32">
        <v>2.0000000000000001E-4</v>
      </c>
      <c r="E23" s="8">
        <f t="shared" si="0"/>
        <v>2704.4759146341362</v>
      </c>
      <c r="F23" s="8">
        <f t="shared" si="1"/>
        <v>2704.5</v>
      </c>
      <c r="G23" s="8">
        <f t="shared" si="2"/>
        <v>-7.900000004156027E-3</v>
      </c>
      <c r="K23" s="8">
        <f t="shared" si="5"/>
        <v>-7.900000004156027E-3</v>
      </c>
      <c r="O23" s="8">
        <f t="shared" ca="1" si="3"/>
        <v>-9.2012130589267313E-3</v>
      </c>
      <c r="Q23" s="33">
        <f t="shared" si="4"/>
        <v>39153.834499999997</v>
      </c>
    </row>
    <row r="24" spans="1:21" s="8" customFormat="1" ht="12.95" customHeight="1">
      <c r="A24" s="3" t="s">
        <v>42</v>
      </c>
      <c r="B24" s="4" t="s">
        <v>43</v>
      </c>
      <c r="C24" s="3">
        <v>54802.909299999999</v>
      </c>
      <c r="D24" s="3">
        <v>2.9999999999999997E-4</v>
      </c>
      <c r="E24" s="8">
        <f t="shared" si="0"/>
        <v>4626.9600609756062</v>
      </c>
      <c r="F24" s="8">
        <f t="shared" si="1"/>
        <v>4627</v>
      </c>
      <c r="G24" s="8">
        <f t="shared" si="2"/>
        <v>-1.3100000003760215E-2</v>
      </c>
      <c r="K24" s="8">
        <f t="shared" si="5"/>
        <v>-1.3100000003760215E-2</v>
      </c>
      <c r="O24" s="8">
        <f t="shared" ca="1" si="3"/>
        <v>-1.2451984297239857E-2</v>
      </c>
      <c r="Q24" s="33">
        <f t="shared" si="4"/>
        <v>39784.409299999999</v>
      </c>
    </row>
    <row r="25" spans="1:21" s="8" customFormat="1" ht="12.95" customHeight="1">
      <c r="A25" s="14" t="s">
        <v>41</v>
      </c>
      <c r="B25" s="9"/>
      <c r="C25" s="32">
        <v>54823.738499999999</v>
      </c>
      <c r="D25" s="32">
        <v>2.0000000000000001E-4</v>
      </c>
      <c r="E25" s="8">
        <f t="shared" si="0"/>
        <v>4690.4637195121923</v>
      </c>
      <c r="F25" s="8">
        <f t="shared" si="1"/>
        <v>4690.5</v>
      </c>
      <c r="G25" s="8">
        <f t="shared" si="2"/>
        <v>-1.1899999997694977E-2</v>
      </c>
      <c r="K25" s="8">
        <f t="shared" si="5"/>
        <v>-1.1899999997694977E-2</v>
      </c>
      <c r="O25" s="8">
        <f t="shared" ca="1" si="3"/>
        <v>-1.2559356975332385E-2</v>
      </c>
      <c r="Q25" s="33">
        <f t="shared" si="4"/>
        <v>39805.238499999999</v>
      </c>
    </row>
    <row r="26" spans="1:21" s="8" customFormat="1" ht="12.95" customHeight="1">
      <c r="A26" s="3" t="s">
        <v>44</v>
      </c>
      <c r="B26" s="4" t="s">
        <v>37</v>
      </c>
      <c r="C26" s="3">
        <v>55158.951000000001</v>
      </c>
      <c r="D26" s="3">
        <v>2.9999999999999997E-4</v>
      </c>
      <c r="E26" s="8">
        <f t="shared" si="0"/>
        <v>5712.4530487804886</v>
      </c>
      <c r="F26" s="8">
        <f t="shared" si="1"/>
        <v>5712.5</v>
      </c>
      <c r="G26" s="8">
        <f t="shared" si="2"/>
        <v>-1.5399999996589031E-2</v>
      </c>
      <c r="K26" s="8">
        <f t="shared" si="5"/>
        <v>-1.5399999996589031E-2</v>
      </c>
      <c r="O26" s="8">
        <f t="shared" ca="1" si="3"/>
        <v>-1.4287465274711326E-2</v>
      </c>
      <c r="Q26" s="33">
        <f t="shared" si="4"/>
        <v>40140.451000000001</v>
      </c>
    </row>
    <row r="27" spans="1:21" s="8" customFormat="1" ht="12.95" customHeight="1">
      <c r="A27" s="35" t="s">
        <v>45</v>
      </c>
      <c r="B27" s="4" t="s">
        <v>37</v>
      </c>
      <c r="C27" s="3">
        <v>55528.934099999999</v>
      </c>
      <c r="D27" s="3">
        <v>2.9999999999999997E-4</v>
      </c>
      <c r="E27" s="8">
        <f t="shared" si="0"/>
        <v>6840.4503048780425</v>
      </c>
      <c r="F27" s="8">
        <f t="shared" si="1"/>
        <v>6840.5</v>
      </c>
      <c r="G27" s="8">
        <f t="shared" si="2"/>
        <v>-1.6300000002956949E-2</v>
      </c>
      <c r="K27" s="8">
        <f t="shared" si="5"/>
        <v>-1.6300000002956949E-2</v>
      </c>
      <c r="O27" s="8">
        <f t="shared" ca="1" si="3"/>
        <v>-1.619480985563055E-2</v>
      </c>
      <c r="Q27" s="33">
        <f t="shared" si="4"/>
        <v>40510.434099999999</v>
      </c>
    </row>
    <row r="28" spans="1:21" s="8" customFormat="1" ht="12.95" customHeight="1">
      <c r="A28" s="36" t="s">
        <v>48</v>
      </c>
      <c r="B28" s="37" t="s">
        <v>37</v>
      </c>
      <c r="C28" s="42">
        <v>55970.418550000002</v>
      </c>
      <c r="D28" s="42">
        <v>2.0000000000000001E-4</v>
      </c>
      <c r="E28" s="8">
        <f t="shared" si="0"/>
        <v>8186.4394817073216</v>
      </c>
      <c r="F28" s="8">
        <f t="shared" si="1"/>
        <v>8186.5</v>
      </c>
      <c r="G28" s="8">
        <f t="shared" si="2"/>
        <v>-1.9849999996949919E-2</v>
      </c>
      <c r="K28" s="8">
        <f t="shared" si="5"/>
        <v>-1.9849999996949919E-2</v>
      </c>
      <c r="O28" s="8">
        <f t="shared" ca="1" si="3"/>
        <v>-1.8470772449528841E-2</v>
      </c>
      <c r="Q28" s="33">
        <f t="shared" si="4"/>
        <v>40951.918550000002</v>
      </c>
    </row>
    <row r="29" spans="1:21" s="8" customFormat="1" ht="12.95" customHeight="1">
      <c r="A29" s="36" t="s">
        <v>49</v>
      </c>
      <c r="B29" s="37" t="s">
        <v>43</v>
      </c>
      <c r="C29" s="38">
        <v>55978.457799999996</v>
      </c>
      <c r="D29" s="38">
        <v>5.9999999999999995E-4</v>
      </c>
      <c r="E29" s="8">
        <f t="shared" si="0"/>
        <v>8210.9493902438899</v>
      </c>
      <c r="F29" s="8">
        <f t="shared" si="1"/>
        <v>8211</v>
      </c>
      <c r="G29" s="8">
        <f t="shared" si="2"/>
        <v>-1.6600000002654269E-2</v>
      </c>
      <c r="K29" s="8">
        <f t="shared" si="5"/>
        <v>-1.6600000002654269E-2</v>
      </c>
      <c r="O29" s="8">
        <f t="shared" ca="1" si="3"/>
        <v>-1.8512199703281079E-2</v>
      </c>
      <c r="Q29" s="33">
        <f t="shared" si="4"/>
        <v>40959.957799999996</v>
      </c>
    </row>
    <row r="30" spans="1:21" s="8" customFormat="1" ht="12.95" customHeight="1">
      <c r="A30" s="36" t="s">
        <v>49</v>
      </c>
      <c r="B30" s="37" t="s">
        <v>37</v>
      </c>
      <c r="C30" s="39">
        <v>55978.609600000003</v>
      </c>
      <c r="D30" s="38">
        <v>2E-3</v>
      </c>
      <c r="E30" s="8">
        <f t="shared" si="0"/>
        <v>8211.4121951219604</v>
      </c>
      <c r="F30" s="8">
        <f t="shared" si="1"/>
        <v>8211.5</v>
      </c>
      <c r="O30" s="8">
        <f t="shared" ca="1" si="3"/>
        <v>-1.8513045157439286E-2</v>
      </c>
      <c r="Q30" s="33">
        <f t="shared" si="4"/>
        <v>40960.109600000003</v>
      </c>
      <c r="U30" s="8">
        <f>+C30-(C$7+F30*C$8)</f>
        <v>-2.8800000000046566E-2</v>
      </c>
    </row>
    <row r="31" spans="1:21" s="8" customFormat="1" ht="12.95" customHeight="1">
      <c r="A31" s="36" t="s">
        <v>48</v>
      </c>
      <c r="B31" s="37" t="s">
        <v>43</v>
      </c>
      <c r="C31" s="42">
        <v>56008.302860000003</v>
      </c>
      <c r="D31" s="42">
        <v>1E-4</v>
      </c>
      <c r="E31" s="8">
        <f t="shared" si="0"/>
        <v>8301.9404268292765</v>
      </c>
      <c r="F31" s="8">
        <f t="shared" si="1"/>
        <v>8302</v>
      </c>
      <c r="G31" s="8">
        <f t="shared" ref="G31:G62" si="6">+C31-(C$7+F31*C$8)</f>
        <v>-1.9539999993867241E-2</v>
      </c>
      <c r="K31" s="8">
        <f t="shared" ref="K31:K62" si="7">+G31</f>
        <v>-1.9539999993867241E-2</v>
      </c>
      <c r="O31" s="8">
        <f t="shared" ca="1" si="3"/>
        <v>-1.8666072360075094E-2</v>
      </c>
      <c r="Q31" s="33">
        <f t="shared" si="4"/>
        <v>40989.802860000003</v>
      </c>
    </row>
    <row r="32" spans="1:21" s="8" customFormat="1" ht="12.95" customHeight="1">
      <c r="A32" s="5" t="s">
        <v>65</v>
      </c>
      <c r="B32" s="6" t="s">
        <v>37</v>
      </c>
      <c r="C32" s="56">
        <v>56013.388099999996</v>
      </c>
      <c r="D32" s="57">
        <v>3.5000000000000001E-3</v>
      </c>
      <c r="E32" s="8">
        <f t="shared" si="0"/>
        <v>8317.4442073170612</v>
      </c>
      <c r="F32" s="8">
        <f t="shared" si="1"/>
        <v>8317.5</v>
      </c>
      <c r="G32" s="8">
        <f t="shared" si="6"/>
        <v>-1.8300000003364403E-2</v>
      </c>
      <c r="K32" s="8">
        <f t="shared" si="7"/>
        <v>-1.8300000003364403E-2</v>
      </c>
      <c r="O32" s="8">
        <f t="shared" ca="1" si="3"/>
        <v>-1.8692281438979566E-2</v>
      </c>
      <c r="Q32" s="33">
        <f t="shared" si="4"/>
        <v>40994.888099999996</v>
      </c>
    </row>
    <row r="33" spans="1:17" s="8" customFormat="1" ht="12.95" customHeight="1">
      <c r="A33" s="36" t="s">
        <v>50</v>
      </c>
      <c r="B33" s="37" t="s">
        <v>37</v>
      </c>
      <c r="C33" s="38">
        <v>56013.388500000001</v>
      </c>
      <c r="D33" s="38">
        <v>2.9999999999999997E-4</v>
      </c>
      <c r="E33" s="8">
        <f t="shared" si="0"/>
        <v>8317.4454268292702</v>
      </c>
      <c r="F33" s="8">
        <f t="shared" si="1"/>
        <v>8317.5</v>
      </c>
      <c r="G33" s="8">
        <f t="shared" si="6"/>
        <v>-1.7899999998917338E-2</v>
      </c>
      <c r="K33" s="8">
        <f t="shared" si="7"/>
        <v>-1.7899999998917338E-2</v>
      </c>
      <c r="O33" s="8">
        <f t="shared" ca="1" si="3"/>
        <v>-1.8692281438979566E-2</v>
      </c>
      <c r="Q33" s="33">
        <f t="shared" si="4"/>
        <v>40994.888500000001</v>
      </c>
    </row>
    <row r="34" spans="1:17" s="8" customFormat="1" ht="12.95" customHeight="1">
      <c r="A34" s="36" t="s">
        <v>50</v>
      </c>
      <c r="B34" s="37" t="s">
        <v>43</v>
      </c>
      <c r="C34" s="38">
        <v>56013.552100000001</v>
      </c>
      <c r="D34" s="38">
        <v>2.0000000000000001E-4</v>
      </c>
      <c r="E34" s="8">
        <f t="shared" si="0"/>
        <v>8317.944207317074</v>
      </c>
      <c r="F34" s="8">
        <f t="shared" si="1"/>
        <v>8318</v>
      </c>
      <c r="G34" s="8">
        <f t="shared" si="6"/>
        <v>-1.8299999996088445E-2</v>
      </c>
      <c r="K34" s="8">
        <f t="shared" si="7"/>
        <v>-1.8299999996088445E-2</v>
      </c>
      <c r="O34" s="8">
        <f t="shared" ca="1" si="3"/>
        <v>-1.8693126893137776E-2</v>
      </c>
      <c r="Q34" s="33">
        <f t="shared" si="4"/>
        <v>40995.052100000001</v>
      </c>
    </row>
    <row r="35" spans="1:17" s="8" customFormat="1" ht="12.95" customHeight="1">
      <c r="A35" s="5" t="s">
        <v>65</v>
      </c>
      <c r="B35" s="6" t="s">
        <v>43</v>
      </c>
      <c r="C35" s="56">
        <v>56013.5524</v>
      </c>
      <c r="D35" s="57">
        <v>3.5000000000000001E-3</v>
      </c>
      <c r="E35" s="8">
        <f t="shared" si="0"/>
        <v>8317.9451219512193</v>
      </c>
      <c r="F35" s="8">
        <f t="shared" si="1"/>
        <v>8318</v>
      </c>
      <c r="G35" s="8">
        <f t="shared" si="6"/>
        <v>-1.7999999996391125E-2</v>
      </c>
      <c r="K35" s="8">
        <f t="shared" si="7"/>
        <v>-1.7999999996391125E-2</v>
      </c>
      <c r="O35" s="8">
        <f t="shared" ca="1" si="3"/>
        <v>-1.8693126893137776E-2</v>
      </c>
      <c r="Q35" s="33">
        <f t="shared" si="4"/>
        <v>40995.0524</v>
      </c>
    </row>
    <row r="36" spans="1:17" s="8" customFormat="1" ht="12.95" customHeight="1">
      <c r="A36" s="36" t="s">
        <v>46</v>
      </c>
      <c r="B36" s="4" t="s">
        <v>43</v>
      </c>
      <c r="C36" s="3">
        <v>56256.923799999997</v>
      </c>
      <c r="D36" s="3">
        <v>5.0000000000000001E-4</v>
      </c>
      <c r="E36" s="8">
        <f t="shared" si="0"/>
        <v>9059.9310975609642</v>
      </c>
      <c r="F36" s="8">
        <f t="shared" si="1"/>
        <v>9060</v>
      </c>
      <c r="G36" s="8">
        <f t="shared" si="6"/>
        <v>-2.260000000387663E-2</v>
      </c>
      <c r="K36" s="8">
        <f t="shared" si="7"/>
        <v>-2.260000000387663E-2</v>
      </c>
      <c r="O36" s="8">
        <f t="shared" ca="1" si="3"/>
        <v>-1.9947780863919747E-2</v>
      </c>
      <c r="Q36" s="33">
        <f t="shared" si="4"/>
        <v>41238.423799999997</v>
      </c>
    </row>
    <row r="37" spans="1:17" s="8" customFormat="1" ht="12.95" customHeight="1">
      <c r="A37" s="36" t="s">
        <v>48</v>
      </c>
      <c r="B37" s="37" t="s">
        <v>43</v>
      </c>
      <c r="C37" s="42">
        <v>56330.395700000001</v>
      </c>
      <c r="D37" s="42">
        <v>2.0000000000000001E-4</v>
      </c>
      <c r="E37" s="8">
        <f t="shared" si="0"/>
        <v>9283.9307926829279</v>
      </c>
      <c r="F37" s="8">
        <f t="shared" si="1"/>
        <v>9284</v>
      </c>
      <c r="G37" s="8">
        <f t="shared" si="6"/>
        <v>-2.2700000001350418E-2</v>
      </c>
      <c r="K37" s="8">
        <f t="shared" si="7"/>
        <v>-2.2700000001350418E-2</v>
      </c>
      <c r="O37" s="8">
        <f t="shared" ca="1" si="3"/>
        <v>-2.0326544326797324E-2</v>
      </c>
      <c r="Q37" s="33">
        <f t="shared" si="4"/>
        <v>41311.895700000001</v>
      </c>
    </row>
    <row r="38" spans="1:17" s="8" customFormat="1" ht="12.95" customHeight="1">
      <c r="A38" s="42" t="s">
        <v>53</v>
      </c>
      <c r="B38" s="43"/>
      <c r="C38" s="42">
        <v>56330.39589</v>
      </c>
      <c r="D38" s="42">
        <v>1.7000000000000001E-4</v>
      </c>
      <c r="E38" s="8">
        <f t="shared" si="0"/>
        <v>9283.9313719512174</v>
      </c>
      <c r="F38" s="8">
        <f t="shared" si="1"/>
        <v>9284</v>
      </c>
      <c r="G38" s="8">
        <f t="shared" si="6"/>
        <v>-2.2510000002512243E-2</v>
      </c>
      <c r="K38" s="8">
        <f t="shared" si="7"/>
        <v>-2.2510000002512243E-2</v>
      </c>
      <c r="O38" s="8">
        <f t="shared" ca="1" si="3"/>
        <v>-2.0326544326797324E-2</v>
      </c>
      <c r="Q38" s="33">
        <f t="shared" si="4"/>
        <v>41311.89589</v>
      </c>
    </row>
    <row r="39" spans="1:17" s="8" customFormat="1" ht="12.95" customHeight="1">
      <c r="A39" s="42" t="s">
        <v>54</v>
      </c>
      <c r="B39" s="43" t="s">
        <v>43</v>
      </c>
      <c r="C39" s="44">
        <v>56542.613559999998</v>
      </c>
      <c r="D39" s="42">
        <v>1E-4</v>
      </c>
      <c r="E39" s="8">
        <f t="shared" si="0"/>
        <v>9930.9364634146259</v>
      </c>
      <c r="F39" s="8">
        <f t="shared" si="1"/>
        <v>9931</v>
      </c>
      <c r="G39" s="8">
        <f t="shared" si="6"/>
        <v>-2.0840000004682224E-2</v>
      </c>
      <c r="K39" s="8">
        <f t="shared" si="7"/>
        <v>-2.0840000004682224E-2</v>
      </c>
      <c r="O39" s="8">
        <f t="shared" ca="1" si="3"/>
        <v>-2.1420562007519607E-2</v>
      </c>
      <c r="Q39" s="33">
        <f t="shared" si="4"/>
        <v>41524.113559999998</v>
      </c>
    </row>
    <row r="40" spans="1:17" s="8" customFormat="1" ht="12.95" customHeight="1">
      <c r="A40" s="42" t="s">
        <v>54</v>
      </c>
      <c r="B40" s="43" t="s">
        <v>37</v>
      </c>
      <c r="C40" s="44">
        <v>56610.34618</v>
      </c>
      <c r="D40" s="42">
        <v>2.0000000000000001E-4</v>
      </c>
      <c r="E40" s="8">
        <f t="shared" si="0"/>
        <v>10137.438353658536</v>
      </c>
      <c r="F40" s="8">
        <f t="shared" si="1"/>
        <v>10137.5</v>
      </c>
      <c r="G40" s="8">
        <f t="shared" si="6"/>
        <v>-2.0219999998516869E-2</v>
      </c>
      <c r="K40" s="8">
        <f t="shared" si="7"/>
        <v>-2.0219999998516869E-2</v>
      </c>
      <c r="O40" s="8">
        <f t="shared" ca="1" si="3"/>
        <v>-2.1769734574859874E-2</v>
      </c>
      <c r="Q40" s="33">
        <f t="shared" si="4"/>
        <v>41591.84618</v>
      </c>
    </row>
    <row r="41" spans="1:17" s="8" customFormat="1" ht="12.95" customHeight="1">
      <c r="A41" s="42" t="s">
        <v>54</v>
      </c>
      <c r="B41" s="43" t="s">
        <v>37</v>
      </c>
      <c r="C41" s="44">
        <v>56630.681909999999</v>
      </c>
      <c r="D41" s="42">
        <v>2.9999999999999997E-4</v>
      </c>
      <c r="E41" s="8">
        <f t="shared" si="0"/>
        <v>10199.437530487801</v>
      </c>
      <c r="F41" s="8">
        <f t="shared" si="1"/>
        <v>10199.5</v>
      </c>
      <c r="G41" s="8">
        <f t="shared" si="6"/>
        <v>-2.0490000002610032E-2</v>
      </c>
      <c r="K41" s="8">
        <f t="shared" si="7"/>
        <v>-2.0490000002610032E-2</v>
      </c>
      <c r="O41" s="8">
        <f t="shared" ca="1" si="3"/>
        <v>-2.1874570890477774E-2</v>
      </c>
      <c r="Q41" s="33">
        <f t="shared" si="4"/>
        <v>41612.181909999999</v>
      </c>
    </row>
    <row r="42" spans="1:17" s="8" customFormat="1" ht="12.95" customHeight="1">
      <c r="A42" s="40" t="s">
        <v>52</v>
      </c>
      <c r="B42" s="41" t="s">
        <v>43</v>
      </c>
      <c r="C42" s="40">
        <v>56747.286200000002</v>
      </c>
      <c r="D42" s="40">
        <v>4.0000000000000002E-4</v>
      </c>
      <c r="E42" s="8">
        <f t="shared" si="0"/>
        <v>10554.938414634151</v>
      </c>
      <c r="F42" s="8">
        <f t="shared" si="1"/>
        <v>10555</v>
      </c>
      <c r="G42" s="8">
        <f t="shared" si="6"/>
        <v>-2.0199999999022111E-2</v>
      </c>
      <c r="K42" s="8">
        <f t="shared" si="7"/>
        <v>-2.0199999999022111E-2</v>
      </c>
      <c r="O42" s="8">
        <f t="shared" ca="1" si="3"/>
        <v>-2.2475688796964283E-2</v>
      </c>
      <c r="Q42" s="33">
        <f t="shared" si="4"/>
        <v>41728.786200000002</v>
      </c>
    </row>
    <row r="43" spans="1:17" s="8" customFormat="1" ht="12.95" customHeight="1">
      <c r="A43" s="5" t="s">
        <v>65</v>
      </c>
      <c r="B43" s="6" t="s">
        <v>43</v>
      </c>
      <c r="C43" s="56">
        <v>56747.2863</v>
      </c>
      <c r="D43" s="57">
        <v>4.1999999999999997E-3</v>
      </c>
      <c r="E43" s="8">
        <f t="shared" si="0"/>
        <v>10554.938719512193</v>
      </c>
      <c r="F43" s="8">
        <f t="shared" si="1"/>
        <v>10555</v>
      </c>
      <c r="G43" s="8">
        <f t="shared" si="6"/>
        <v>-2.0100000001548324E-2</v>
      </c>
      <c r="K43" s="8">
        <f t="shared" si="7"/>
        <v>-2.0100000001548324E-2</v>
      </c>
      <c r="O43" s="8">
        <f t="shared" ca="1" si="3"/>
        <v>-2.2475688796964283E-2</v>
      </c>
      <c r="Q43" s="33">
        <f t="shared" si="4"/>
        <v>41728.7863</v>
      </c>
    </row>
    <row r="44" spans="1:17" s="8" customFormat="1" ht="12.95" customHeight="1">
      <c r="A44" s="40" t="s">
        <v>52</v>
      </c>
      <c r="B44" s="41" t="s">
        <v>43</v>
      </c>
      <c r="C44" s="40">
        <v>56747.450199999999</v>
      </c>
      <c r="D44" s="40">
        <v>2E-3</v>
      </c>
      <c r="E44" s="8">
        <f t="shared" si="0"/>
        <v>10555.438414634142</v>
      </c>
      <c r="F44" s="8">
        <f t="shared" si="1"/>
        <v>10555.5</v>
      </c>
      <c r="G44" s="8">
        <f t="shared" si="6"/>
        <v>-2.0199999999022111E-2</v>
      </c>
      <c r="K44" s="8">
        <f t="shared" si="7"/>
        <v>-2.0199999999022111E-2</v>
      </c>
      <c r="O44" s="8">
        <f t="shared" ca="1" si="3"/>
        <v>-2.2476534251122494E-2</v>
      </c>
      <c r="Q44" s="33">
        <f t="shared" si="4"/>
        <v>41728.950199999999</v>
      </c>
    </row>
    <row r="45" spans="1:17" s="8" customFormat="1" ht="12.95" customHeight="1">
      <c r="A45" s="5" t="s">
        <v>65</v>
      </c>
      <c r="B45" s="6" t="s">
        <v>37</v>
      </c>
      <c r="C45" s="56">
        <v>56747.451800000003</v>
      </c>
      <c r="D45" s="57">
        <v>4.8999999999999998E-3</v>
      </c>
      <c r="E45" s="8">
        <f t="shared" si="0"/>
        <v>10555.443292682932</v>
      </c>
      <c r="F45" s="8">
        <f t="shared" si="1"/>
        <v>10555.5</v>
      </c>
      <c r="G45" s="8">
        <f t="shared" si="6"/>
        <v>-1.8599999995785765E-2</v>
      </c>
      <c r="K45" s="8">
        <f t="shared" si="7"/>
        <v>-1.8599999995785765E-2</v>
      </c>
      <c r="O45" s="8">
        <f t="shared" ca="1" si="3"/>
        <v>-2.2476534251122494E-2</v>
      </c>
      <c r="Q45" s="33">
        <f t="shared" si="4"/>
        <v>41728.951800000003</v>
      </c>
    </row>
    <row r="46" spans="1:17" s="8" customFormat="1" ht="12.95" customHeight="1">
      <c r="A46" s="45" t="s">
        <v>56</v>
      </c>
      <c r="B46" s="46" t="s">
        <v>37</v>
      </c>
      <c r="C46" s="47">
        <v>56943.594810000002</v>
      </c>
      <c r="D46" s="47">
        <v>5.0000000000000001E-4</v>
      </c>
      <c r="E46" s="8">
        <f t="shared" si="0"/>
        <v>11153.440274390248</v>
      </c>
      <c r="F46" s="8">
        <f t="shared" si="1"/>
        <v>11153.5</v>
      </c>
      <c r="G46" s="8">
        <f t="shared" si="6"/>
        <v>-1.9589999996242113E-2</v>
      </c>
      <c r="K46" s="8">
        <f t="shared" si="7"/>
        <v>-1.9589999996242113E-2</v>
      </c>
      <c r="O46" s="8">
        <f t="shared" ca="1" si="3"/>
        <v>-2.3487697424340308E-2</v>
      </c>
      <c r="Q46" s="33">
        <f t="shared" si="4"/>
        <v>41925.094810000002</v>
      </c>
    </row>
    <row r="47" spans="1:17" s="8" customFormat="1" ht="12.95" customHeight="1">
      <c r="A47" s="45" t="s">
        <v>56</v>
      </c>
      <c r="B47" s="46" t="s">
        <v>43</v>
      </c>
      <c r="C47" s="47">
        <v>56987.380319999997</v>
      </c>
      <c r="D47" s="47">
        <v>4.0000000000000002E-4</v>
      </c>
      <c r="E47" s="8">
        <f t="shared" si="0"/>
        <v>11286.932682926818</v>
      </c>
      <c r="F47" s="8">
        <f t="shared" si="1"/>
        <v>11287</v>
      </c>
      <c r="G47" s="8">
        <f t="shared" si="6"/>
        <v>-2.208000000246102E-2</v>
      </c>
      <c r="K47" s="8">
        <f t="shared" si="7"/>
        <v>-2.208000000246102E-2</v>
      </c>
      <c r="O47" s="8">
        <f t="shared" ca="1" si="3"/>
        <v>-2.3713433684582078E-2</v>
      </c>
      <c r="Q47" s="33">
        <f t="shared" si="4"/>
        <v>41968.880319999997</v>
      </c>
    </row>
    <row r="48" spans="1:17" s="8" customFormat="1" ht="12.95" customHeight="1">
      <c r="A48" s="45" t="s">
        <v>56</v>
      </c>
      <c r="B48" s="46" t="s">
        <v>37</v>
      </c>
      <c r="C48" s="47">
        <v>57307.668429999998</v>
      </c>
      <c r="D48" s="47">
        <v>4.0000000000000002E-4</v>
      </c>
      <c r="E48" s="8">
        <f t="shared" si="0"/>
        <v>12263.420823170723</v>
      </c>
      <c r="F48" s="8">
        <f t="shared" si="1"/>
        <v>12263.5</v>
      </c>
      <c r="G48" s="8">
        <f t="shared" si="6"/>
        <v>-2.5970000002416782E-2</v>
      </c>
      <c r="K48" s="8">
        <f t="shared" si="7"/>
        <v>-2.5970000002416782E-2</v>
      </c>
      <c r="O48" s="8">
        <f t="shared" ca="1" si="3"/>
        <v>-2.5364605655564011E-2</v>
      </c>
      <c r="Q48" s="33">
        <f t="shared" si="4"/>
        <v>42289.168429999998</v>
      </c>
    </row>
    <row r="49" spans="1:17" s="8" customFormat="1" ht="12.95" customHeight="1">
      <c r="A49" s="45" t="s">
        <v>56</v>
      </c>
      <c r="B49" s="46" t="s">
        <v>43</v>
      </c>
      <c r="C49" s="47">
        <v>57376.384969999999</v>
      </c>
      <c r="D49" s="47">
        <v>2.0000000000000001E-4</v>
      </c>
      <c r="E49" s="8">
        <f t="shared" si="0"/>
        <v>12472.92246951219</v>
      </c>
      <c r="F49" s="8">
        <f t="shared" si="1"/>
        <v>12473</v>
      </c>
      <c r="G49" s="8">
        <f t="shared" si="6"/>
        <v>-2.5430000001506414E-2</v>
      </c>
      <c r="K49" s="8">
        <f t="shared" si="7"/>
        <v>-2.5430000001506414E-2</v>
      </c>
      <c r="O49" s="8">
        <f t="shared" ca="1" si="3"/>
        <v>-2.571885094785353E-2</v>
      </c>
      <c r="Q49" s="33">
        <f t="shared" si="4"/>
        <v>42357.884969999999</v>
      </c>
    </row>
    <row r="50" spans="1:17" s="8" customFormat="1" ht="12.95" customHeight="1">
      <c r="A50" s="45" t="s">
        <v>56</v>
      </c>
      <c r="B50" s="46" t="s">
        <v>37</v>
      </c>
      <c r="C50" s="47">
        <v>57639.603419999999</v>
      </c>
      <c r="D50" s="47">
        <v>2.9999999999999997E-4</v>
      </c>
      <c r="E50" s="8">
        <f t="shared" si="0"/>
        <v>13275.417743902435</v>
      </c>
      <c r="F50" s="8">
        <f t="shared" si="1"/>
        <v>13275.5</v>
      </c>
      <c r="G50" s="8">
        <f t="shared" si="6"/>
        <v>-2.6980000002367888E-2</v>
      </c>
      <c r="K50" s="8">
        <f t="shared" si="7"/>
        <v>-2.6980000002367888E-2</v>
      </c>
      <c r="O50" s="8">
        <f t="shared" ca="1" si="3"/>
        <v>-2.7075804871778776E-2</v>
      </c>
      <c r="Q50" s="33">
        <f t="shared" si="4"/>
        <v>42621.103419999999</v>
      </c>
    </row>
    <row r="51" spans="1:17" s="8" customFormat="1" ht="12.95" customHeight="1">
      <c r="A51" s="45" t="s">
        <v>56</v>
      </c>
      <c r="B51" s="46" t="s">
        <v>43</v>
      </c>
      <c r="C51" s="47">
        <v>57657.476640000001</v>
      </c>
      <c r="D51" s="47">
        <v>2.9999999999999997E-4</v>
      </c>
      <c r="E51" s="8">
        <f t="shared" si="0"/>
        <v>13329.909268292684</v>
      </c>
      <c r="F51" s="8">
        <f t="shared" si="1"/>
        <v>13330</v>
      </c>
      <c r="G51" s="8">
        <f t="shared" si="6"/>
        <v>-2.9759999997622799E-2</v>
      </c>
      <c r="K51" s="8">
        <f t="shared" si="7"/>
        <v>-2.9759999997622799E-2</v>
      </c>
      <c r="O51" s="8">
        <f t="shared" ca="1" si="3"/>
        <v>-2.7167959375023542E-2</v>
      </c>
      <c r="Q51" s="33">
        <f t="shared" si="4"/>
        <v>42638.976640000001</v>
      </c>
    </row>
    <row r="52" spans="1:17" s="8" customFormat="1" ht="12.95" customHeight="1">
      <c r="A52" s="48" t="s">
        <v>57</v>
      </c>
      <c r="B52" s="49" t="s">
        <v>43</v>
      </c>
      <c r="C52" s="50">
        <v>57790.972399999999</v>
      </c>
      <c r="D52" s="34" t="s">
        <v>58</v>
      </c>
      <c r="E52" s="8">
        <f t="shared" si="0"/>
        <v>13736.908536585361</v>
      </c>
      <c r="F52" s="8">
        <f t="shared" si="1"/>
        <v>13737</v>
      </c>
      <c r="G52" s="8">
        <f t="shared" si="6"/>
        <v>-2.9999999998835847E-2</v>
      </c>
      <c r="K52" s="8">
        <f t="shared" si="7"/>
        <v>-2.9999999998835847E-2</v>
      </c>
      <c r="O52" s="8">
        <f t="shared" ca="1" si="3"/>
        <v>-2.7856159059805569E-2</v>
      </c>
      <c r="Q52" s="33">
        <f t="shared" si="4"/>
        <v>42772.472399999999</v>
      </c>
    </row>
    <row r="53" spans="1:17" s="8" customFormat="1" ht="12.95" customHeight="1">
      <c r="A53" s="51" t="s">
        <v>63</v>
      </c>
      <c r="B53" s="52" t="s">
        <v>43</v>
      </c>
      <c r="C53" s="53">
        <v>58043.530689999927</v>
      </c>
      <c r="D53" s="53">
        <v>5.0000000000000001E-4</v>
      </c>
      <c r="E53" s="8">
        <f t="shared" ref="E53:E84" si="8">+(C53-C$7)/C$8</f>
        <v>14506.903323170507</v>
      </c>
      <c r="F53" s="8">
        <f t="shared" ref="F53:F84" si="9">ROUND(2*E53,0)/2</f>
        <v>14507</v>
      </c>
      <c r="G53" s="8">
        <f t="shared" si="6"/>
        <v>-3.1710000075690914E-2</v>
      </c>
      <c r="K53" s="8">
        <f t="shared" si="7"/>
        <v>-3.1710000075690914E-2</v>
      </c>
      <c r="O53" s="8">
        <f t="shared" ref="O53:O84" ca="1" si="10">+C$11+C$12*$F53</f>
        <v>-2.9158158463447235E-2</v>
      </c>
      <c r="Q53" s="33">
        <f t="shared" ref="Q53:Q84" si="11">+C53-15018.5</f>
        <v>43025.030689999927</v>
      </c>
    </row>
    <row r="54" spans="1:17" s="8" customFormat="1" ht="12.95" customHeight="1">
      <c r="A54" s="51" t="s">
        <v>63</v>
      </c>
      <c r="B54" s="52" t="s">
        <v>37</v>
      </c>
      <c r="C54" s="53">
        <v>58080.43257999979</v>
      </c>
      <c r="D54" s="53">
        <v>4.0000000000000002E-4</v>
      </c>
      <c r="E54" s="8">
        <f t="shared" si="8"/>
        <v>14619.409085365211</v>
      </c>
      <c r="F54" s="8">
        <f t="shared" si="9"/>
        <v>14619.5</v>
      </c>
      <c r="G54" s="8">
        <f t="shared" si="6"/>
        <v>-2.98200002143858E-2</v>
      </c>
      <c r="K54" s="8">
        <f t="shared" si="7"/>
        <v>-2.98200002143858E-2</v>
      </c>
      <c r="O54" s="8">
        <f t="shared" ca="1" si="10"/>
        <v>-2.9348385649044233E-2</v>
      </c>
      <c r="Q54" s="33">
        <f t="shared" si="11"/>
        <v>43061.93257999979</v>
      </c>
    </row>
    <row r="55" spans="1:17" s="8" customFormat="1" ht="12.95" customHeight="1">
      <c r="A55" s="54" t="s">
        <v>62</v>
      </c>
      <c r="B55" s="37" t="s">
        <v>37</v>
      </c>
      <c r="C55" s="38">
        <v>58121.758600000001</v>
      </c>
      <c r="D55" s="38">
        <v>4.0000000000000002E-4</v>
      </c>
      <c r="E55" s="8">
        <f t="shared" si="8"/>
        <v>14745.403048780488</v>
      </c>
      <c r="F55" s="8">
        <f t="shared" si="9"/>
        <v>14745.5</v>
      </c>
      <c r="G55" s="8">
        <f t="shared" si="6"/>
        <v>-3.1799999997019768E-2</v>
      </c>
      <c r="K55" s="8">
        <f t="shared" si="7"/>
        <v>-3.1799999997019768E-2</v>
      </c>
      <c r="O55" s="8">
        <f t="shared" ca="1" si="10"/>
        <v>-2.9561440096912868E-2</v>
      </c>
      <c r="Q55" s="33">
        <f t="shared" si="11"/>
        <v>43103.258600000001</v>
      </c>
    </row>
    <row r="56" spans="1:17" s="8" customFormat="1" ht="12.95" customHeight="1">
      <c r="A56" s="54" t="s">
        <v>62</v>
      </c>
      <c r="B56" s="37" t="s">
        <v>37</v>
      </c>
      <c r="C56" s="38">
        <v>58121.758600000001</v>
      </c>
      <c r="D56" s="38">
        <v>2.0000000000000001E-4</v>
      </c>
      <c r="E56" s="8">
        <f t="shared" si="8"/>
        <v>14745.403048780488</v>
      </c>
      <c r="F56" s="8">
        <f t="shared" si="9"/>
        <v>14745.5</v>
      </c>
      <c r="G56" s="8">
        <f t="shared" si="6"/>
        <v>-3.1799999997019768E-2</v>
      </c>
      <c r="K56" s="8">
        <f t="shared" si="7"/>
        <v>-3.1799999997019768E-2</v>
      </c>
      <c r="O56" s="8">
        <f t="shared" ca="1" si="10"/>
        <v>-2.9561440096912868E-2</v>
      </c>
      <c r="Q56" s="33">
        <f t="shared" si="11"/>
        <v>43103.258600000001</v>
      </c>
    </row>
    <row r="57" spans="1:17" s="8" customFormat="1" ht="12.95" customHeight="1">
      <c r="A57" s="54" t="s">
        <v>62</v>
      </c>
      <c r="B57" s="37" t="s">
        <v>37</v>
      </c>
      <c r="C57" s="38">
        <v>58121.7598</v>
      </c>
      <c r="D57" s="38">
        <v>5.0000000000000001E-4</v>
      </c>
      <c r="E57" s="8">
        <f t="shared" si="8"/>
        <v>14745.40670731707</v>
      </c>
      <c r="F57" s="8">
        <f t="shared" si="9"/>
        <v>14745.5</v>
      </c>
      <c r="G57" s="8">
        <f t="shared" si="6"/>
        <v>-3.0599999998230487E-2</v>
      </c>
      <c r="K57" s="8">
        <f t="shared" si="7"/>
        <v>-3.0599999998230487E-2</v>
      </c>
      <c r="O57" s="8">
        <f t="shared" ca="1" si="10"/>
        <v>-2.9561440096912868E-2</v>
      </c>
      <c r="Q57" s="33">
        <f t="shared" si="11"/>
        <v>43103.2598</v>
      </c>
    </row>
    <row r="58" spans="1:17" s="8" customFormat="1" ht="12.95" customHeight="1">
      <c r="A58" s="54" t="s">
        <v>62</v>
      </c>
      <c r="B58" s="37" t="s">
        <v>37</v>
      </c>
      <c r="C58" s="38">
        <v>58124.710500000001</v>
      </c>
      <c r="D58" s="38">
        <v>2.9999999999999997E-4</v>
      </c>
      <c r="E58" s="8">
        <f t="shared" si="8"/>
        <v>14754.402743902439</v>
      </c>
      <c r="F58" s="8">
        <f t="shared" si="9"/>
        <v>14754.5</v>
      </c>
      <c r="G58" s="8">
        <f t="shared" si="6"/>
        <v>-3.1900000001769513E-2</v>
      </c>
      <c r="K58" s="8">
        <f t="shared" si="7"/>
        <v>-3.1900000001769513E-2</v>
      </c>
      <c r="O58" s="8">
        <f t="shared" ca="1" si="10"/>
        <v>-2.957665827176063E-2</v>
      </c>
      <c r="Q58" s="33">
        <f t="shared" si="11"/>
        <v>43106.210500000001</v>
      </c>
    </row>
    <row r="59" spans="1:17" s="8" customFormat="1" ht="12.95" customHeight="1">
      <c r="A59" s="54" t="s">
        <v>62</v>
      </c>
      <c r="B59" s="37" t="s">
        <v>37</v>
      </c>
      <c r="C59" s="38">
        <v>58124.710500000001</v>
      </c>
      <c r="D59" s="38">
        <v>2.9999999999999997E-4</v>
      </c>
      <c r="E59" s="8">
        <f t="shared" si="8"/>
        <v>14754.402743902439</v>
      </c>
      <c r="F59" s="8">
        <f t="shared" si="9"/>
        <v>14754.5</v>
      </c>
      <c r="G59" s="8">
        <f t="shared" si="6"/>
        <v>-3.1900000001769513E-2</v>
      </c>
      <c r="K59" s="8">
        <f t="shared" si="7"/>
        <v>-3.1900000001769513E-2</v>
      </c>
      <c r="O59" s="8">
        <f t="shared" ca="1" si="10"/>
        <v>-2.957665827176063E-2</v>
      </c>
      <c r="Q59" s="33">
        <f t="shared" si="11"/>
        <v>43106.210500000001</v>
      </c>
    </row>
    <row r="60" spans="1:17" s="8" customFormat="1" ht="12.95" customHeight="1">
      <c r="A60" s="54" t="s">
        <v>62</v>
      </c>
      <c r="B60" s="37" t="s">
        <v>37</v>
      </c>
      <c r="C60" s="38">
        <v>58124.7117</v>
      </c>
      <c r="D60" s="38">
        <v>4.0000000000000002E-4</v>
      </c>
      <c r="E60" s="8">
        <f t="shared" si="8"/>
        <v>14754.406402439023</v>
      </c>
      <c r="F60" s="8">
        <f t="shared" si="9"/>
        <v>14754.5</v>
      </c>
      <c r="G60" s="8">
        <f t="shared" si="6"/>
        <v>-3.0700000002980232E-2</v>
      </c>
      <c r="K60" s="8">
        <f t="shared" si="7"/>
        <v>-3.0700000002980232E-2</v>
      </c>
      <c r="O60" s="8">
        <f t="shared" ca="1" si="10"/>
        <v>-2.957665827176063E-2</v>
      </c>
      <c r="Q60" s="33">
        <f t="shared" si="11"/>
        <v>43106.2117</v>
      </c>
    </row>
    <row r="61" spans="1:17" s="8" customFormat="1" ht="12.95" customHeight="1">
      <c r="A61" s="54" t="s">
        <v>62</v>
      </c>
      <c r="B61" s="37" t="s">
        <v>43</v>
      </c>
      <c r="C61" s="38">
        <v>58124.873899999999</v>
      </c>
      <c r="D61" s="38">
        <v>4.0000000000000002E-4</v>
      </c>
      <c r="E61" s="8">
        <f t="shared" si="8"/>
        <v>14754.90091463414</v>
      </c>
      <c r="F61" s="8">
        <f t="shared" si="9"/>
        <v>14755</v>
      </c>
      <c r="G61" s="8">
        <f t="shared" si="6"/>
        <v>-3.2500000001164153E-2</v>
      </c>
      <c r="K61" s="8">
        <f t="shared" si="7"/>
        <v>-3.2500000001164153E-2</v>
      </c>
      <c r="O61" s="8">
        <f t="shared" ca="1" si="10"/>
        <v>-2.9577503725918837E-2</v>
      </c>
      <c r="Q61" s="33">
        <f t="shared" si="11"/>
        <v>43106.373899999999</v>
      </c>
    </row>
    <row r="62" spans="1:17" s="8" customFormat="1" ht="12.95" customHeight="1">
      <c r="A62" s="54" t="s">
        <v>62</v>
      </c>
      <c r="B62" s="37" t="s">
        <v>43</v>
      </c>
      <c r="C62" s="38">
        <v>58124.874100000001</v>
      </c>
      <c r="D62" s="38">
        <v>4.0000000000000002E-4</v>
      </c>
      <c r="E62" s="8">
        <f t="shared" si="8"/>
        <v>14754.901524390245</v>
      </c>
      <c r="F62" s="8">
        <f t="shared" si="9"/>
        <v>14755</v>
      </c>
      <c r="G62" s="8">
        <f t="shared" si="6"/>
        <v>-3.2299999998940621E-2</v>
      </c>
      <c r="K62" s="8">
        <f t="shared" si="7"/>
        <v>-3.2299999998940621E-2</v>
      </c>
      <c r="O62" s="8">
        <f t="shared" ca="1" si="10"/>
        <v>-2.9577503725918837E-2</v>
      </c>
      <c r="Q62" s="33">
        <f t="shared" si="11"/>
        <v>43106.374100000001</v>
      </c>
    </row>
    <row r="63" spans="1:17" s="8" customFormat="1" ht="12.95" customHeight="1">
      <c r="A63" s="54" t="s">
        <v>62</v>
      </c>
      <c r="B63" s="37" t="s">
        <v>43</v>
      </c>
      <c r="C63" s="38">
        <v>58124.8747</v>
      </c>
      <c r="D63" s="38">
        <v>2.0000000000000001E-4</v>
      </c>
      <c r="E63" s="8">
        <f t="shared" si="8"/>
        <v>14754.903353658536</v>
      </c>
      <c r="F63" s="8">
        <f t="shared" si="9"/>
        <v>14755</v>
      </c>
      <c r="G63" s="8">
        <f t="shared" ref="G63:G94" si="12">+C63-(C$7+F63*C$8)</f>
        <v>-3.169999999954598E-2</v>
      </c>
      <c r="K63" s="8">
        <f t="shared" ref="K63:K91" si="13">+G63</f>
        <v>-3.169999999954598E-2</v>
      </c>
      <c r="O63" s="8">
        <f t="shared" ca="1" si="10"/>
        <v>-2.9577503725918837E-2</v>
      </c>
      <c r="Q63" s="33">
        <f t="shared" si="11"/>
        <v>43106.3747</v>
      </c>
    </row>
    <row r="64" spans="1:17" s="8" customFormat="1" ht="12.95" customHeight="1">
      <c r="A64" s="54" t="s">
        <v>62</v>
      </c>
      <c r="B64" s="37" t="s">
        <v>37</v>
      </c>
      <c r="C64" s="38">
        <v>58130.612999999998</v>
      </c>
      <c r="D64" s="38">
        <v>5.0000000000000001E-4</v>
      </c>
      <c r="E64" s="8">
        <f t="shared" si="8"/>
        <v>14772.398170731698</v>
      </c>
      <c r="F64" s="8">
        <f t="shared" si="9"/>
        <v>14772.5</v>
      </c>
      <c r="G64" s="8">
        <f t="shared" si="12"/>
        <v>-3.3400000000256114E-2</v>
      </c>
      <c r="K64" s="8">
        <f t="shared" si="13"/>
        <v>-3.3400000000256114E-2</v>
      </c>
      <c r="O64" s="8">
        <f t="shared" ca="1" si="10"/>
        <v>-2.9607094621456147E-2</v>
      </c>
      <c r="Q64" s="33">
        <f t="shared" si="11"/>
        <v>43112.112999999998</v>
      </c>
    </row>
    <row r="65" spans="1:17" s="8" customFormat="1" ht="12.95" customHeight="1">
      <c r="A65" s="54" t="s">
        <v>62</v>
      </c>
      <c r="B65" s="37" t="s">
        <v>37</v>
      </c>
      <c r="C65" s="38">
        <v>58130.614099999999</v>
      </c>
      <c r="D65" s="38">
        <v>1E-4</v>
      </c>
      <c r="E65" s="8">
        <f t="shared" si="8"/>
        <v>14772.401524390238</v>
      </c>
      <c r="F65" s="8">
        <f t="shared" si="9"/>
        <v>14772.5</v>
      </c>
      <c r="G65" s="8">
        <f t="shared" si="12"/>
        <v>-3.2299999998940621E-2</v>
      </c>
      <c r="K65" s="8">
        <f t="shared" si="13"/>
        <v>-3.2299999998940621E-2</v>
      </c>
      <c r="O65" s="8">
        <f t="shared" ca="1" si="10"/>
        <v>-2.9607094621456147E-2</v>
      </c>
      <c r="Q65" s="33">
        <f t="shared" si="11"/>
        <v>43112.114099999999</v>
      </c>
    </row>
    <row r="66" spans="1:17" s="8" customFormat="1" ht="12.95" customHeight="1">
      <c r="A66" s="54" t="s">
        <v>62</v>
      </c>
      <c r="B66" s="37" t="s">
        <v>37</v>
      </c>
      <c r="C66" s="38">
        <v>58130.615100000003</v>
      </c>
      <c r="D66" s="38">
        <v>5.0000000000000001E-4</v>
      </c>
      <c r="E66" s="8">
        <f t="shared" si="8"/>
        <v>14772.404573170737</v>
      </c>
      <c r="F66" s="8">
        <f t="shared" si="9"/>
        <v>14772.5</v>
      </c>
      <c r="G66" s="8">
        <f t="shared" si="12"/>
        <v>-3.1299999995098915E-2</v>
      </c>
      <c r="K66" s="8">
        <f t="shared" si="13"/>
        <v>-3.1299999995098915E-2</v>
      </c>
      <c r="O66" s="8">
        <f t="shared" ca="1" si="10"/>
        <v>-2.9607094621456147E-2</v>
      </c>
      <c r="Q66" s="33">
        <f t="shared" si="11"/>
        <v>43112.115100000003</v>
      </c>
    </row>
    <row r="67" spans="1:17" s="8" customFormat="1" ht="12.95" customHeight="1">
      <c r="A67" s="54" t="s">
        <v>62</v>
      </c>
      <c r="B67" s="37" t="s">
        <v>43</v>
      </c>
      <c r="C67" s="38">
        <v>58130.777399999999</v>
      </c>
      <c r="D67" s="38">
        <v>2.9999999999999997E-4</v>
      </c>
      <c r="E67" s="8">
        <f t="shared" si="8"/>
        <v>14772.899390243898</v>
      </c>
      <c r="F67" s="8">
        <f t="shared" si="9"/>
        <v>14773</v>
      </c>
      <c r="G67" s="8">
        <f t="shared" si="12"/>
        <v>-3.3000000003085006E-2</v>
      </c>
      <c r="K67" s="8">
        <f t="shared" si="13"/>
        <v>-3.3000000003085006E-2</v>
      </c>
      <c r="O67" s="8">
        <f t="shared" ca="1" si="10"/>
        <v>-2.9607940075614358E-2</v>
      </c>
      <c r="Q67" s="33">
        <f t="shared" si="11"/>
        <v>43112.277399999999</v>
      </c>
    </row>
    <row r="68" spans="1:17" s="8" customFormat="1" ht="12.95" customHeight="1">
      <c r="A68" s="54" t="s">
        <v>62</v>
      </c>
      <c r="B68" s="37" t="s">
        <v>43</v>
      </c>
      <c r="C68" s="38">
        <v>58130.7785</v>
      </c>
      <c r="D68" s="38">
        <v>1E-3</v>
      </c>
      <c r="E68" s="8">
        <f t="shared" si="8"/>
        <v>14772.902743902438</v>
      </c>
      <c r="F68" s="8">
        <f t="shared" si="9"/>
        <v>14773</v>
      </c>
      <c r="G68" s="8">
        <f t="shared" si="12"/>
        <v>-3.1900000001769513E-2</v>
      </c>
      <c r="K68" s="8">
        <f t="shared" si="13"/>
        <v>-3.1900000001769513E-2</v>
      </c>
      <c r="O68" s="8">
        <f t="shared" ca="1" si="10"/>
        <v>-2.9607940075614358E-2</v>
      </c>
      <c r="Q68" s="33">
        <f t="shared" si="11"/>
        <v>43112.2785</v>
      </c>
    </row>
    <row r="69" spans="1:17" s="8" customFormat="1" ht="12.95" customHeight="1">
      <c r="A69" s="54" t="s">
        <v>62</v>
      </c>
      <c r="B69" s="37" t="s">
        <v>43</v>
      </c>
      <c r="C69" s="38">
        <v>58130.7785</v>
      </c>
      <c r="D69" s="38">
        <v>1E-4</v>
      </c>
      <c r="E69" s="8">
        <f t="shared" si="8"/>
        <v>14772.902743902438</v>
      </c>
      <c r="F69" s="8">
        <f t="shared" si="9"/>
        <v>14773</v>
      </c>
      <c r="G69" s="8">
        <f t="shared" si="12"/>
        <v>-3.1900000001769513E-2</v>
      </c>
      <c r="K69" s="8">
        <f t="shared" si="13"/>
        <v>-3.1900000001769513E-2</v>
      </c>
      <c r="O69" s="8">
        <f t="shared" ca="1" si="10"/>
        <v>-2.9607940075614358E-2</v>
      </c>
      <c r="Q69" s="33">
        <f t="shared" si="11"/>
        <v>43112.2785</v>
      </c>
    </row>
    <row r="70" spans="1:17" s="8" customFormat="1" ht="12.95" customHeight="1">
      <c r="A70" s="5" t="s">
        <v>65</v>
      </c>
      <c r="B70" s="6" t="s">
        <v>37</v>
      </c>
      <c r="C70" s="56">
        <v>58405.476499999997</v>
      </c>
      <c r="D70" s="57">
        <v>3.5000000000000001E-3</v>
      </c>
      <c r="E70" s="8">
        <f t="shared" si="8"/>
        <v>15610.396646341453</v>
      </c>
      <c r="F70" s="8">
        <f t="shared" si="9"/>
        <v>15610.5</v>
      </c>
      <c r="G70" s="8">
        <f t="shared" si="12"/>
        <v>-3.3900000002176967E-2</v>
      </c>
      <c r="K70" s="8">
        <f t="shared" si="13"/>
        <v>-3.3900000002176967E-2</v>
      </c>
      <c r="O70" s="8">
        <f t="shared" ca="1" si="10"/>
        <v>-3.1024075790614225E-2</v>
      </c>
      <c r="Q70" s="33">
        <f t="shared" si="11"/>
        <v>43386.976499999997</v>
      </c>
    </row>
    <row r="71" spans="1:17" s="8" customFormat="1" ht="12.95" customHeight="1">
      <c r="A71" s="5" t="s">
        <v>65</v>
      </c>
      <c r="B71" s="6" t="s">
        <v>43</v>
      </c>
      <c r="C71" s="56">
        <v>58405.641499999998</v>
      </c>
      <c r="D71" s="57">
        <v>3.5000000000000001E-3</v>
      </c>
      <c r="E71" s="8">
        <f t="shared" si="8"/>
        <v>15610.899695121943</v>
      </c>
      <c r="F71" s="8">
        <f t="shared" si="9"/>
        <v>15611</v>
      </c>
      <c r="G71" s="8">
        <f t="shared" si="12"/>
        <v>-3.2900000005611219E-2</v>
      </c>
      <c r="K71" s="8">
        <f t="shared" si="13"/>
        <v>-3.2900000005611219E-2</v>
      </c>
      <c r="O71" s="8">
        <f t="shared" ca="1" si="10"/>
        <v>-3.1024921244772432E-2</v>
      </c>
      <c r="Q71" s="33">
        <f t="shared" si="11"/>
        <v>43387.141499999998</v>
      </c>
    </row>
    <row r="72" spans="1:17" s="8" customFormat="1" ht="12.95" customHeight="1">
      <c r="A72" s="5" t="s">
        <v>66</v>
      </c>
      <c r="B72" s="6" t="s">
        <v>43</v>
      </c>
      <c r="C72" s="56">
        <v>58825.808599999997</v>
      </c>
      <c r="D72" s="57">
        <v>2.0000000000000001E-4</v>
      </c>
      <c r="E72" s="8">
        <f t="shared" si="8"/>
        <v>16891.8969512195</v>
      </c>
      <c r="F72" s="8">
        <f t="shared" si="9"/>
        <v>16892</v>
      </c>
      <c r="G72" s="8">
        <f t="shared" si="12"/>
        <v>-3.3800000004703179E-2</v>
      </c>
      <c r="K72" s="8">
        <f t="shared" si="13"/>
        <v>-3.3800000004703179E-2</v>
      </c>
      <c r="O72" s="8">
        <f t="shared" ca="1" si="10"/>
        <v>-3.3190974798103567E-2</v>
      </c>
      <c r="Q72" s="33">
        <f t="shared" si="11"/>
        <v>43807.308599999997</v>
      </c>
    </row>
    <row r="73" spans="1:17" s="8" customFormat="1" ht="12.95" customHeight="1">
      <c r="A73" s="54" t="s">
        <v>64</v>
      </c>
      <c r="B73" s="37" t="s">
        <v>43</v>
      </c>
      <c r="C73" s="38">
        <v>58825.808624999998</v>
      </c>
      <c r="D73" s="38">
        <v>1.6000000000000001E-4</v>
      </c>
      <c r="E73" s="8">
        <f t="shared" si="8"/>
        <v>16891.897027439016</v>
      </c>
      <c r="F73" s="8">
        <f t="shared" si="9"/>
        <v>16892</v>
      </c>
      <c r="G73" s="8">
        <f t="shared" si="12"/>
        <v>-3.3775000003515743E-2</v>
      </c>
      <c r="K73" s="8">
        <f t="shared" si="13"/>
        <v>-3.3775000003515743E-2</v>
      </c>
      <c r="O73" s="8">
        <f t="shared" ca="1" si="10"/>
        <v>-3.3190974798103567E-2</v>
      </c>
      <c r="Q73" s="33">
        <f t="shared" si="11"/>
        <v>43807.308624999998</v>
      </c>
    </row>
    <row r="74" spans="1:17" s="8" customFormat="1" ht="12.95" customHeight="1">
      <c r="A74" s="5" t="s">
        <v>65</v>
      </c>
      <c r="B74" s="6" t="s">
        <v>43</v>
      </c>
      <c r="C74" s="56">
        <v>58854.343200000003</v>
      </c>
      <c r="D74" s="57">
        <v>3.5000000000000001E-3</v>
      </c>
      <c r="E74" s="8">
        <f t="shared" si="8"/>
        <v>16978.892682926835</v>
      </c>
      <c r="F74" s="8">
        <f t="shared" si="9"/>
        <v>16979</v>
      </c>
      <c r="G74" s="8">
        <f t="shared" si="12"/>
        <v>-3.5199999998440035E-2</v>
      </c>
      <c r="K74" s="8">
        <f t="shared" si="13"/>
        <v>-3.5199999998440035E-2</v>
      </c>
      <c r="O74" s="8">
        <f t="shared" ca="1" si="10"/>
        <v>-3.333808382163192E-2</v>
      </c>
      <c r="Q74" s="33">
        <f t="shared" si="11"/>
        <v>43835.843200000003</v>
      </c>
    </row>
    <row r="75" spans="1:17" s="8" customFormat="1" ht="12.95" customHeight="1">
      <c r="A75" s="5" t="s">
        <v>65</v>
      </c>
      <c r="B75" s="6" t="s">
        <v>43</v>
      </c>
      <c r="C75" s="56">
        <v>58854.5072</v>
      </c>
      <c r="D75" s="57">
        <v>3.5000000000000001E-3</v>
      </c>
      <c r="E75" s="8">
        <f t="shared" si="8"/>
        <v>16979.392682926828</v>
      </c>
      <c r="F75" s="8">
        <f t="shared" si="9"/>
        <v>16979.5</v>
      </c>
      <c r="G75" s="8">
        <f t="shared" si="12"/>
        <v>-3.5199999998440035E-2</v>
      </c>
      <c r="K75" s="8">
        <f t="shared" si="13"/>
        <v>-3.5199999998440035E-2</v>
      </c>
      <c r="O75" s="8">
        <f t="shared" ca="1" si="10"/>
        <v>-3.3338929275790123E-2</v>
      </c>
      <c r="Q75" s="33">
        <f t="shared" si="11"/>
        <v>43836.0072</v>
      </c>
    </row>
    <row r="76" spans="1:17" s="8" customFormat="1" ht="12.95" customHeight="1">
      <c r="A76" s="5" t="s">
        <v>65</v>
      </c>
      <c r="B76" s="6" t="s">
        <v>43</v>
      </c>
      <c r="C76" s="56">
        <v>59138.553</v>
      </c>
      <c r="D76" s="57">
        <v>3.5000000000000001E-3</v>
      </c>
      <c r="E76" s="8">
        <f t="shared" si="8"/>
        <v>17845.385975609755</v>
      </c>
      <c r="F76" s="8">
        <f t="shared" si="9"/>
        <v>17845.5</v>
      </c>
      <c r="G76" s="8">
        <f t="shared" si="12"/>
        <v>-3.7400000001071021E-2</v>
      </c>
      <c r="K76" s="8">
        <f t="shared" si="13"/>
        <v>-3.7400000001071021E-2</v>
      </c>
      <c r="O76" s="8">
        <f t="shared" ca="1" si="10"/>
        <v>-3.4803255877807901E-2</v>
      </c>
      <c r="Q76" s="33">
        <f t="shared" si="11"/>
        <v>44120.053</v>
      </c>
    </row>
    <row r="77" spans="1:17" s="8" customFormat="1" ht="12.95" customHeight="1">
      <c r="A77" s="5" t="s">
        <v>65</v>
      </c>
      <c r="B77" s="6" t="s">
        <v>43</v>
      </c>
      <c r="C77" s="56">
        <v>59138.716899999999</v>
      </c>
      <c r="D77" s="57">
        <v>3.5000000000000001E-3</v>
      </c>
      <c r="E77" s="8">
        <f t="shared" si="8"/>
        <v>17845.885670731703</v>
      </c>
      <c r="F77" s="8">
        <f t="shared" si="9"/>
        <v>17846</v>
      </c>
      <c r="G77" s="8">
        <f t="shared" si="12"/>
        <v>-3.7499999998544808E-2</v>
      </c>
      <c r="K77" s="8">
        <f t="shared" si="13"/>
        <v>-3.7499999998544808E-2</v>
      </c>
      <c r="O77" s="8">
        <f t="shared" ca="1" si="10"/>
        <v>-3.4804101331966104E-2</v>
      </c>
      <c r="Q77" s="33">
        <f t="shared" si="11"/>
        <v>44120.216899999999</v>
      </c>
    </row>
    <row r="78" spans="1:17" s="8" customFormat="1" ht="12.95" customHeight="1">
      <c r="A78" s="5" t="s">
        <v>65</v>
      </c>
      <c r="B78" s="6" t="s">
        <v>43</v>
      </c>
      <c r="C78" s="56">
        <v>59176.600599999998</v>
      </c>
      <c r="D78" s="57">
        <v>3.5000000000000001E-3</v>
      </c>
      <c r="E78" s="8">
        <f t="shared" si="8"/>
        <v>17961.384756097552</v>
      </c>
      <c r="F78" s="8">
        <f t="shared" si="9"/>
        <v>17961.5</v>
      </c>
      <c r="G78" s="8">
        <f t="shared" si="12"/>
        <v>-3.7800000005518086E-2</v>
      </c>
      <c r="K78" s="8">
        <f t="shared" si="13"/>
        <v>-3.7800000005518086E-2</v>
      </c>
      <c r="O78" s="8">
        <f t="shared" ca="1" si="10"/>
        <v>-3.4999401242512357E-2</v>
      </c>
      <c r="Q78" s="33">
        <f t="shared" si="11"/>
        <v>44158.100599999998</v>
      </c>
    </row>
    <row r="79" spans="1:17" s="8" customFormat="1" ht="12.95" customHeight="1">
      <c r="A79" s="5" t="s">
        <v>65</v>
      </c>
      <c r="B79" s="6" t="s">
        <v>43</v>
      </c>
      <c r="C79" s="56">
        <v>59204.479099999997</v>
      </c>
      <c r="D79" s="57">
        <v>3.5000000000000001E-3</v>
      </c>
      <c r="E79" s="8">
        <f t="shared" si="8"/>
        <v>18046.380182926816</v>
      </c>
      <c r="F79" s="8">
        <f t="shared" si="9"/>
        <v>18046.5</v>
      </c>
      <c r="G79" s="8">
        <f t="shared" si="12"/>
        <v>-3.9300000004004687E-2</v>
      </c>
      <c r="K79" s="8">
        <f t="shared" si="13"/>
        <v>-3.9300000004004687E-2</v>
      </c>
      <c r="O79" s="8">
        <f t="shared" ca="1" si="10"/>
        <v>-3.5143128449407868E-2</v>
      </c>
      <c r="Q79" s="33">
        <f t="shared" si="11"/>
        <v>44185.979099999997</v>
      </c>
    </row>
    <row r="80" spans="1:17" s="8" customFormat="1" ht="12.95" customHeight="1">
      <c r="A80" s="5" t="s">
        <v>65</v>
      </c>
      <c r="B80" s="6" t="s">
        <v>43</v>
      </c>
      <c r="C80" s="56">
        <v>59204.645199999999</v>
      </c>
      <c r="D80" s="57">
        <v>3.5000000000000001E-3</v>
      </c>
      <c r="E80" s="8">
        <f t="shared" si="8"/>
        <v>18046.88658536585</v>
      </c>
      <c r="F80" s="8">
        <f t="shared" si="9"/>
        <v>18047</v>
      </c>
      <c r="G80" s="8">
        <f t="shared" si="12"/>
        <v>-3.7199999998847488E-2</v>
      </c>
      <c r="K80" s="8">
        <f t="shared" si="13"/>
        <v>-3.7199999998847488E-2</v>
      </c>
      <c r="O80" s="8">
        <f t="shared" ca="1" si="10"/>
        <v>-3.5143973903566078E-2</v>
      </c>
      <c r="Q80" s="33">
        <f t="shared" si="11"/>
        <v>44186.145199999999</v>
      </c>
    </row>
    <row r="81" spans="1:21" s="8" customFormat="1" ht="12.95" customHeight="1">
      <c r="A81" s="55" t="s">
        <v>61</v>
      </c>
      <c r="B81" s="9"/>
      <c r="C81" s="32">
        <v>59235.640700000004</v>
      </c>
      <c r="D81" s="32">
        <v>1E-4</v>
      </c>
      <c r="E81" s="8">
        <f t="shared" si="8"/>
        <v>18141.385060975619</v>
      </c>
      <c r="F81" s="8">
        <f t="shared" si="9"/>
        <v>18141.5</v>
      </c>
      <c r="G81" s="8">
        <f t="shared" si="12"/>
        <v>-3.7700000000768341E-2</v>
      </c>
      <c r="K81" s="8">
        <f t="shared" si="13"/>
        <v>-3.7700000000768341E-2</v>
      </c>
      <c r="O81" s="8">
        <f t="shared" ca="1" si="10"/>
        <v>-3.5303764739467551E-2</v>
      </c>
      <c r="Q81" s="33">
        <f t="shared" si="11"/>
        <v>44217.140700000004</v>
      </c>
    </row>
    <row r="82" spans="1:21" s="8" customFormat="1" ht="12.95" customHeight="1">
      <c r="A82" s="5" t="s">
        <v>65</v>
      </c>
      <c r="B82" s="6" t="s">
        <v>43</v>
      </c>
      <c r="C82" s="56">
        <v>59259.420400000003</v>
      </c>
      <c r="D82" s="57">
        <v>3.5000000000000001E-3</v>
      </c>
      <c r="E82" s="8">
        <f t="shared" si="8"/>
        <v>18213.884146341468</v>
      </c>
      <c r="F82" s="8">
        <f t="shared" si="9"/>
        <v>18214</v>
      </c>
      <c r="G82" s="8">
        <f t="shared" si="12"/>
        <v>-3.8000000000465661E-2</v>
      </c>
      <c r="K82" s="8">
        <f t="shared" si="13"/>
        <v>-3.8000000000465661E-2</v>
      </c>
      <c r="O82" s="8">
        <f t="shared" ca="1" si="10"/>
        <v>-3.5426355592407838E-2</v>
      </c>
      <c r="Q82" s="33">
        <f t="shared" si="11"/>
        <v>44240.920400000003</v>
      </c>
    </row>
    <row r="83" spans="1:21" s="8" customFormat="1" ht="12.95" customHeight="1">
      <c r="A83" s="5" t="s">
        <v>65</v>
      </c>
      <c r="B83" s="6" t="s">
        <v>37</v>
      </c>
      <c r="C83" s="56">
        <v>59276.3128</v>
      </c>
      <c r="D83" s="57">
        <v>3.5000000000000001E-3</v>
      </c>
      <c r="E83" s="8">
        <f t="shared" si="8"/>
        <v>18265.385365853657</v>
      </c>
      <c r="F83" s="8">
        <f t="shared" si="9"/>
        <v>18265.5</v>
      </c>
      <c r="G83" s="8">
        <f t="shared" si="12"/>
        <v>-3.7600000003294554E-2</v>
      </c>
      <c r="K83" s="8">
        <f t="shared" si="13"/>
        <v>-3.7600000003294554E-2</v>
      </c>
      <c r="O83" s="8">
        <f t="shared" ca="1" si="10"/>
        <v>-3.5513437370703352E-2</v>
      </c>
      <c r="Q83" s="33">
        <f t="shared" si="11"/>
        <v>44257.8128</v>
      </c>
    </row>
    <row r="84" spans="1:21" s="8" customFormat="1" ht="12.95" customHeight="1">
      <c r="A84" s="5" t="s">
        <v>65</v>
      </c>
      <c r="B84" s="6" t="s">
        <v>43</v>
      </c>
      <c r="C84" s="56">
        <v>59288.448900000003</v>
      </c>
      <c r="D84" s="57">
        <v>3.5000000000000001E-3</v>
      </c>
      <c r="E84" s="8">
        <f t="shared" si="8"/>
        <v>18302.385670731714</v>
      </c>
      <c r="F84" s="8">
        <f t="shared" si="9"/>
        <v>18302.5</v>
      </c>
      <c r="G84" s="8">
        <f t="shared" si="12"/>
        <v>-3.7499999998544808E-2</v>
      </c>
      <c r="K84" s="8">
        <f t="shared" si="13"/>
        <v>-3.7499999998544808E-2</v>
      </c>
      <c r="O84" s="8">
        <f t="shared" ca="1" si="10"/>
        <v>-3.5576000978410807E-2</v>
      </c>
      <c r="Q84" s="33">
        <f t="shared" si="11"/>
        <v>44269.948900000003</v>
      </c>
    </row>
    <row r="85" spans="1:21" s="8" customFormat="1" ht="12.95" customHeight="1">
      <c r="A85" s="5" t="s">
        <v>65</v>
      </c>
      <c r="B85" s="6" t="s">
        <v>43</v>
      </c>
      <c r="C85" s="56">
        <v>59296.32</v>
      </c>
      <c r="D85" s="57">
        <v>3.5000000000000001E-3</v>
      </c>
      <c r="E85" s="8">
        <f t="shared" ref="E85:E99" si="14">+(C85-C$7)/C$8</f>
        <v>18326.382926829265</v>
      </c>
      <c r="F85" s="8">
        <f t="shared" ref="F85:F116" si="15">ROUND(2*E85,0)/2</f>
        <v>18326.5</v>
      </c>
      <c r="G85" s="8">
        <f t="shared" si="12"/>
        <v>-3.8399999997636769E-2</v>
      </c>
      <c r="K85" s="8">
        <f t="shared" si="13"/>
        <v>-3.8399999997636769E-2</v>
      </c>
      <c r="O85" s="8">
        <f t="shared" ref="O85:O99" ca="1" si="16">+C$11+C$12*$F85</f>
        <v>-3.5616582778004835E-2</v>
      </c>
      <c r="Q85" s="33">
        <f t="shared" ref="Q85:Q99" si="17">+C85-15018.5</f>
        <v>44277.82</v>
      </c>
    </row>
    <row r="86" spans="1:21" s="8" customFormat="1" ht="12.95" customHeight="1">
      <c r="A86" s="5" t="s">
        <v>65</v>
      </c>
      <c r="B86" s="6" t="s">
        <v>43</v>
      </c>
      <c r="C86" s="56">
        <v>59297.468200000003</v>
      </c>
      <c r="D86" s="57">
        <v>3.5000000000000001E-3</v>
      </c>
      <c r="E86" s="8">
        <f t="shared" si="14"/>
        <v>18329.883536585374</v>
      </c>
      <c r="F86" s="8">
        <f t="shared" si="15"/>
        <v>18330</v>
      </c>
      <c r="G86" s="8">
        <f t="shared" si="12"/>
        <v>-3.8199999995413236E-2</v>
      </c>
      <c r="K86" s="8">
        <f t="shared" si="13"/>
        <v>-3.8199999995413236E-2</v>
      </c>
      <c r="O86" s="8">
        <f t="shared" ca="1" si="16"/>
        <v>-3.5622500957112294E-2</v>
      </c>
      <c r="Q86" s="33">
        <f t="shared" si="17"/>
        <v>44278.968200000003</v>
      </c>
    </row>
    <row r="87" spans="1:21" s="8" customFormat="1" ht="12.95" customHeight="1">
      <c r="A87" s="5" t="s">
        <v>65</v>
      </c>
      <c r="B87" s="6" t="s">
        <v>43</v>
      </c>
      <c r="C87" s="56">
        <v>59305.340700000001</v>
      </c>
      <c r="D87" s="57">
        <v>3.5000000000000001E-3</v>
      </c>
      <c r="E87" s="8">
        <f t="shared" si="14"/>
        <v>18353.885060975608</v>
      </c>
      <c r="F87" s="8">
        <f t="shared" si="15"/>
        <v>18354</v>
      </c>
      <c r="G87" s="8">
        <f t="shared" si="12"/>
        <v>-3.7700000000768341E-2</v>
      </c>
      <c r="K87" s="8">
        <f t="shared" si="13"/>
        <v>-3.7700000000768341E-2</v>
      </c>
      <c r="O87" s="8">
        <f t="shared" ca="1" si="16"/>
        <v>-3.5663082756706321E-2</v>
      </c>
      <c r="Q87" s="33">
        <f t="shared" si="17"/>
        <v>44286.840700000001</v>
      </c>
    </row>
    <row r="88" spans="1:21" s="8" customFormat="1" ht="12.95" customHeight="1">
      <c r="A88" s="5" t="s">
        <v>65</v>
      </c>
      <c r="B88" s="6" t="s">
        <v>37</v>
      </c>
      <c r="C88" s="56">
        <v>59309.440499999997</v>
      </c>
      <c r="D88" s="57">
        <v>3.5000000000000001E-3</v>
      </c>
      <c r="E88" s="8">
        <f t="shared" si="14"/>
        <v>18366.384451219499</v>
      </c>
      <c r="F88" s="8">
        <f t="shared" si="15"/>
        <v>18366.5</v>
      </c>
      <c r="G88" s="8">
        <f t="shared" si="12"/>
        <v>-3.7900000002991874E-2</v>
      </c>
      <c r="K88" s="8">
        <f t="shared" si="13"/>
        <v>-3.7900000002991874E-2</v>
      </c>
      <c r="O88" s="8">
        <f t="shared" ca="1" si="16"/>
        <v>-3.5684219110661546E-2</v>
      </c>
      <c r="Q88" s="33">
        <f t="shared" si="17"/>
        <v>44290.940499999997</v>
      </c>
    </row>
    <row r="89" spans="1:21" s="8" customFormat="1" ht="12.95" customHeight="1">
      <c r="A89" s="5" t="s">
        <v>65</v>
      </c>
      <c r="B89" s="6" t="s">
        <v>43</v>
      </c>
      <c r="C89" s="56">
        <v>59309.604299999999</v>
      </c>
      <c r="D89" s="57">
        <v>4.8999999999999998E-3</v>
      </c>
      <c r="E89" s="8">
        <f t="shared" si="14"/>
        <v>18366.883841463408</v>
      </c>
      <c r="F89" s="8">
        <f t="shared" si="15"/>
        <v>18367</v>
      </c>
      <c r="G89" s="8">
        <f t="shared" si="12"/>
        <v>-3.8099999997939449E-2</v>
      </c>
      <c r="K89" s="8">
        <f t="shared" si="13"/>
        <v>-3.8099999997939449E-2</v>
      </c>
      <c r="O89" s="8">
        <f t="shared" ca="1" si="16"/>
        <v>-3.5685064564819749E-2</v>
      </c>
      <c r="Q89" s="33">
        <f t="shared" si="17"/>
        <v>44291.104299999999</v>
      </c>
    </row>
    <row r="90" spans="1:21" s="8" customFormat="1" ht="12.95" customHeight="1">
      <c r="A90" s="5" t="s">
        <v>65</v>
      </c>
      <c r="B90" s="6" t="s">
        <v>37</v>
      </c>
      <c r="C90" s="56">
        <v>59328.464399999997</v>
      </c>
      <c r="D90" s="57">
        <v>3.5000000000000001E-3</v>
      </c>
      <c r="E90" s="8">
        <f t="shared" si="14"/>
        <v>18424.384146341454</v>
      </c>
      <c r="F90" s="8">
        <f t="shared" si="15"/>
        <v>18424.5</v>
      </c>
      <c r="G90" s="8">
        <f t="shared" si="12"/>
        <v>-3.8000000000465661E-2</v>
      </c>
      <c r="K90" s="8">
        <f t="shared" si="13"/>
        <v>-3.8000000000465661E-2</v>
      </c>
      <c r="O90" s="8">
        <f t="shared" ca="1" si="16"/>
        <v>-3.5782291793013773E-2</v>
      </c>
      <c r="Q90" s="33">
        <f t="shared" si="17"/>
        <v>44309.964399999997</v>
      </c>
    </row>
    <row r="91" spans="1:21" s="8" customFormat="1" ht="12.95" customHeight="1">
      <c r="A91" s="5" t="s">
        <v>65</v>
      </c>
      <c r="B91" s="6" t="s">
        <v>43</v>
      </c>
      <c r="C91" s="56">
        <v>59502.631399999998</v>
      </c>
      <c r="D91" s="57">
        <v>3.5000000000000001E-3</v>
      </c>
      <c r="E91" s="8">
        <f t="shared" si="14"/>
        <v>18955.38109756097</v>
      </c>
      <c r="F91" s="8">
        <f t="shared" si="15"/>
        <v>18955.5</v>
      </c>
      <c r="G91" s="8">
        <f t="shared" si="12"/>
        <v>-3.9000000004307367E-2</v>
      </c>
      <c r="K91" s="8">
        <f t="shared" si="13"/>
        <v>-3.9000000004307367E-2</v>
      </c>
      <c r="O91" s="8">
        <f t="shared" ca="1" si="16"/>
        <v>-3.6680164109031597E-2</v>
      </c>
      <c r="Q91" s="33">
        <f t="shared" si="17"/>
        <v>44484.131399999998</v>
      </c>
    </row>
    <row r="92" spans="1:21" s="8" customFormat="1" ht="12.95" customHeight="1">
      <c r="A92" s="7" t="s">
        <v>68</v>
      </c>
      <c r="B92" s="61" t="s">
        <v>37</v>
      </c>
      <c r="C92" s="58">
        <v>59509.7811</v>
      </c>
      <c r="D92" s="59">
        <v>2.0000000000000001E-4</v>
      </c>
      <c r="E92" s="8">
        <f t="shared" si="14"/>
        <v>18977.178963414633</v>
      </c>
      <c r="F92" s="8">
        <f t="shared" si="15"/>
        <v>18977</v>
      </c>
      <c r="G92" s="8">
        <f t="shared" si="12"/>
        <v>5.8700000001408625E-2</v>
      </c>
      <c r="O92" s="8">
        <f t="shared" ca="1" si="16"/>
        <v>-3.671651863783458E-2</v>
      </c>
      <c r="Q92" s="33">
        <f t="shared" si="17"/>
        <v>44491.2811</v>
      </c>
      <c r="U92" s="8">
        <f>+G92</f>
        <v>5.8700000001408625E-2</v>
      </c>
    </row>
    <row r="93" spans="1:21" s="8" customFormat="1" ht="12.95" customHeight="1">
      <c r="A93" s="5" t="s">
        <v>65</v>
      </c>
      <c r="B93" s="6" t="s">
        <v>43</v>
      </c>
      <c r="C93" s="56">
        <v>59527.558199999999</v>
      </c>
      <c r="D93" s="57">
        <v>3.5000000000000001E-3</v>
      </c>
      <c r="E93" s="8">
        <f t="shared" si="14"/>
        <v>19031.377439024385</v>
      </c>
      <c r="F93" s="8">
        <f t="shared" si="15"/>
        <v>19031.5</v>
      </c>
      <c r="G93" s="8">
        <f t="shared" si="12"/>
        <v>-4.0200000003096648E-2</v>
      </c>
      <c r="K93" s="8">
        <f t="shared" ref="K93:K99" si="18">+G93</f>
        <v>-4.0200000003096648E-2</v>
      </c>
      <c r="O93" s="8">
        <f t="shared" ca="1" si="16"/>
        <v>-3.680867314107935E-2</v>
      </c>
      <c r="Q93" s="33">
        <f t="shared" si="17"/>
        <v>44509.058199999999</v>
      </c>
    </row>
    <row r="94" spans="1:21" s="8" customFormat="1" ht="12.95" customHeight="1">
      <c r="A94" s="5" t="s">
        <v>65</v>
      </c>
      <c r="B94" s="6" t="s">
        <v>43</v>
      </c>
      <c r="C94" s="56">
        <v>59527.722500000003</v>
      </c>
      <c r="D94" s="57">
        <v>3.5000000000000001E-3</v>
      </c>
      <c r="E94" s="8">
        <f t="shared" si="14"/>
        <v>19031.878353658543</v>
      </c>
      <c r="F94" s="8">
        <f t="shared" si="15"/>
        <v>19032</v>
      </c>
      <c r="G94" s="8">
        <f t="shared" si="12"/>
        <v>-3.989999999612337E-2</v>
      </c>
      <c r="K94" s="8">
        <f t="shared" si="18"/>
        <v>-3.989999999612337E-2</v>
      </c>
      <c r="O94" s="8">
        <f t="shared" ca="1" si="16"/>
        <v>-3.680951859523756E-2</v>
      </c>
      <c r="Q94" s="33">
        <f t="shared" si="17"/>
        <v>44509.222500000003</v>
      </c>
    </row>
    <row r="95" spans="1:21" s="8" customFormat="1" ht="12.95" customHeight="1">
      <c r="A95" s="5" t="s">
        <v>65</v>
      </c>
      <c r="B95" s="6" t="s">
        <v>43</v>
      </c>
      <c r="C95" s="56">
        <v>59562.490700000002</v>
      </c>
      <c r="D95" s="57">
        <v>3.5000000000000001E-3</v>
      </c>
      <c r="E95" s="8">
        <f t="shared" si="14"/>
        <v>19137.878963414638</v>
      </c>
      <c r="F95" s="8">
        <f t="shared" si="15"/>
        <v>19138</v>
      </c>
      <c r="G95" s="8">
        <f t="shared" ref="G95:G126" si="19">+C95-(C$7+F95*C$8)</f>
        <v>-3.9700000001175795E-2</v>
      </c>
      <c r="K95" s="8">
        <f t="shared" si="18"/>
        <v>-3.9700000001175795E-2</v>
      </c>
      <c r="O95" s="8">
        <f t="shared" ca="1" si="16"/>
        <v>-3.6988754876777837E-2</v>
      </c>
      <c r="Q95" s="33">
        <f t="shared" si="17"/>
        <v>44543.990700000002</v>
      </c>
    </row>
    <row r="96" spans="1:21" s="8" customFormat="1" ht="12.95" customHeight="1">
      <c r="A96" s="5" t="s">
        <v>65</v>
      </c>
      <c r="B96" s="6" t="s">
        <v>43</v>
      </c>
      <c r="C96" s="56">
        <v>59562.6541</v>
      </c>
      <c r="D96" s="57">
        <v>3.5000000000000001E-3</v>
      </c>
      <c r="E96" s="8">
        <f t="shared" si="14"/>
        <v>19138.37713414634</v>
      </c>
      <c r="F96" s="8">
        <f t="shared" si="15"/>
        <v>19138.5</v>
      </c>
      <c r="G96" s="8">
        <f t="shared" si="19"/>
        <v>-4.0300000000570435E-2</v>
      </c>
      <c r="K96" s="8">
        <f t="shared" si="18"/>
        <v>-4.0300000000570435E-2</v>
      </c>
      <c r="O96" s="8">
        <f t="shared" ca="1" si="16"/>
        <v>-3.6989600330936047E-2</v>
      </c>
      <c r="Q96" s="33">
        <f t="shared" si="17"/>
        <v>44544.1541</v>
      </c>
    </row>
    <row r="97" spans="1:17" s="8" customFormat="1" ht="12.95" customHeight="1">
      <c r="A97" s="5" t="s">
        <v>67</v>
      </c>
      <c r="B97" s="6" t="s">
        <v>43</v>
      </c>
      <c r="C97" s="60">
        <v>59600.374499999998</v>
      </c>
      <c r="D97" s="57">
        <v>3.5000000000000001E-3</v>
      </c>
      <c r="E97" s="8">
        <f t="shared" si="14"/>
        <v>19253.378353658529</v>
      </c>
      <c r="F97" s="8">
        <f t="shared" si="15"/>
        <v>19253.5</v>
      </c>
      <c r="G97" s="8">
        <f t="shared" si="19"/>
        <v>-3.9900000003399327E-2</v>
      </c>
      <c r="K97" s="8">
        <f t="shared" si="18"/>
        <v>-3.9900000003399327E-2</v>
      </c>
      <c r="O97" s="8">
        <f t="shared" ca="1" si="16"/>
        <v>-3.7184054787324089E-2</v>
      </c>
      <c r="Q97" s="33">
        <f t="shared" si="17"/>
        <v>44581.874499999998</v>
      </c>
    </row>
    <row r="98" spans="1:17" s="8" customFormat="1" ht="12.95" customHeight="1">
      <c r="A98" s="5" t="s">
        <v>67</v>
      </c>
      <c r="B98" s="6" t="s">
        <v>43</v>
      </c>
      <c r="C98" s="60">
        <v>59618.4136</v>
      </c>
      <c r="D98" s="57">
        <v>3.5000000000000001E-3</v>
      </c>
      <c r="E98" s="8">
        <f t="shared" si="14"/>
        <v>19308.375609756094</v>
      </c>
      <c r="F98" s="8">
        <f t="shared" si="15"/>
        <v>19308.5</v>
      </c>
      <c r="G98" s="8">
        <f t="shared" si="19"/>
        <v>-4.0800000002491288E-2</v>
      </c>
      <c r="K98" s="8">
        <f t="shared" si="18"/>
        <v>-4.0800000002491288E-2</v>
      </c>
      <c r="O98" s="8">
        <f t="shared" ca="1" si="16"/>
        <v>-3.7277054744727069E-2</v>
      </c>
      <c r="Q98" s="33">
        <f t="shared" si="17"/>
        <v>44599.9136</v>
      </c>
    </row>
    <row r="99" spans="1:17" s="8" customFormat="1" ht="12.95" customHeight="1">
      <c r="A99" s="5" t="s">
        <v>67</v>
      </c>
      <c r="B99" s="6" t="s">
        <v>43</v>
      </c>
      <c r="C99" s="60">
        <v>59879.662799999998</v>
      </c>
      <c r="D99" s="57">
        <v>3.5000000000000001E-3</v>
      </c>
      <c r="E99" s="8">
        <f t="shared" si="14"/>
        <v>20104.867073170724</v>
      </c>
      <c r="F99" s="8">
        <f t="shared" si="15"/>
        <v>20105</v>
      </c>
      <c r="G99" s="8">
        <f t="shared" si="19"/>
        <v>-4.3600000004516914E-2</v>
      </c>
      <c r="K99" s="8">
        <f t="shared" si="18"/>
        <v>-4.3600000004516914E-2</v>
      </c>
      <c r="O99" s="8">
        <f t="shared" ca="1" si="16"/>
        <v>-3.8623863218753808E-2</v>
      </c>
      <c r="Q99" s="33">
        <f t="shared" si="17"/>
        <v>44861.162799999998</v>
      </c>
    </row>
    <row r="100" spans="1:17" s="8" customFormat="1" ht="12.95" customHeight="1">
      <c r="B100" s="9"/>
      <c r="C100" s="32"/>
      <c r="D100" s="32"/>
    </row>
    <row r="101" spans="1:17" s="8" customFormat="1" ht="12.95" customHeight="1">
      <c r="B101" s="9"/>
      <c r="C101" s="32"/>
      <c r="D101" s="32"/>
    </row>
    <row r="102" spans="1:17" s="8" customFormat="1" ht="12.95" customHeight="1">
      <c r="B102" s="9"/>
      <c r="C102" s="32"/>
      <c r="D102" s="32"/>
    </row>
    <row r="103" spans="1:17" s="8" customFormat="1" ht="12.95" customHeight="1">
      <c r="B103" s="9"/>
      <c r="C103" s="32"/>
      <c r="D103" s="32"/>
    </row>
    <row r="104" spans="1:17" s="8" customFormat="1" ht="12.95" customHeight="1">
      <c r="B104" s="9"/>
      <c r="C104" s="32"/>
      <c r="D104" s="32"/>
    </row>
    <row r="105" spans="1:17" s="8" customFormat="1" ht="12.95" customHeight="1">
      <c r="B105" s="9"/>
      <c r="C105" s="32"/>
      <c r="D105" s="32"/>
    </row>
    <row r="106" spans="1:17" s="8" customFormat="1" ht="12.95" customHeight="1">
      <c r="B106" s="9"/>
      <c r="C106" s="32"/>
      <c r="D106" s="32"/>
    </row>
    <row r="107" spans="1:17" s="8" customFormat="1" ht="12.95" customHeight="1">
      <c r="B107" s="9"/>
      <c r="C107" s="32"/>
      <c r="D107" s="32"/>
    </row>
    <row r="108" spans="1:17" s="8" customFormat="1" ht="12.95" customHeight="1">
      <c r="B108" s="9"/>
      <c r="C108" s="32"/>
      <c r="D108" s="32"/>
    </row>
    <row r="109" spans="1:17" s="8" customFormat="1" ht="12.95" customHeight="1">
      <c r="B109" s="9"/>
      <c r="C109" s="32"/>
      <c r="D109" s="32"/>
    </row>
    <row r="110" spans="1:17" s="8" customFormat="1" ht="12.95" customHeight="1">
      <c r="B110" s="9"/>
      <c r="C110" s="32"/>
      <c r="D110" s="32"/>
    </row>
    <row r="111" spans="1:17" s="8" customFormat="1" ht="12.95" customHeight="1">
      <c r="B111" s="9"/>
      <c r="C111" s="32"/>
      <c r="D111" s="32"/>
    </row>
    <row r="112" spans="1:17" s="8" customFormat="1" ht="12.95" customHeight="1">
      <c r="B112" s="9"/>
      <c r="C112" s="32"/>
      <c r="D112" s="32"/>
    </row>
    <row r="113" spans="2:4" s="8" customFormat="1" ht="12.95" customHeight="1">
      <c r="B113" s="9"/>
      <c r="C113" s="32"/>
      <c r="D113" s="32"/>
    </row>
    <row r="114" spans="2:4" s="8" customFormat="1" ht="12.95" customHeight="1">
      <c r="B114" s="9"/>
      <c r="C114" s="32"/>
      <c r="D114" s="32"/>
    </row>
    <row r="115" spans="2:4" s="8" customFormat="1" ht="12.95" customHeight="1">
      <c r="B115" s="9"/>
      <c r="C115" s="32"/>
      <c r="D115" s="32"/>
    </row>
    <row r="116" spans="2:4" s="8" customFormat="1" ht="12.95" customHeight="1">
      <c r="B116" s="9"/>
      <c r="C116" s="32"/>
      <c r="D116" s="32"/>
    </row>
    <row r="117" spans="2:4" s="8" customFormat="1" ht="12.95" customHeight="1">
      <c r="B117" s="9"/>
      <c r="C117" s="32"/>
      <c r="D117" s="32"/>
    </row>
    <row r="118" spans="2:4" s="8" customFormat="1" ht="12.95" customHeight="1">
      <c r="B118" s="9"/>
      <c r="C118" s="32"/>
      <c r="D118" s="32"/>
    </row>
    <row r="119" spans="2:4" s="8" customFormat="1" ht="12.95" customHeight="1">
      <c r="B119" s="9"/>
      <c r="C119" s="32"/>
      <c r="D119" s="32"/>
    </row>
    <row r="120" spans="2:4" s="8" customFormat="1" ht="12.95" customHeight="1">
      <c r="B120" s="9"/>
      <c r="C120" s="32"/>
      <c r="D120" s="32"/>
    </row>
    <row r="121" spans="2:4" s="8" customFormat="1" ht="12.95" customHeight="1">
      <c r="B121" s="9"/>
      <c r="C121" s="32"/>
      <c r="D121" s="32"/>
    </row>
    <row r="122" spans="2:4" s="8" customFormat="1" ht="12.95" customHeight="1">
      <c r="B122" s="9"/>
      <c r="C122" s="32"/>
      <c r="D122" s="32"/>
    </row>
    <row r="123" spans="2:4" s="8" customFormat="1" ht="12.95" customHeight="1">
      <c r="B123" s="9"/>
      <c r="C123" s="32"/>
      <c r="D123" s="32"/>
    </row>
    <row r="124" spans="2:4" s="8" customFormat="1" ht="12.95" customHeight="1">
      <c r="B124" s="9"/>
      <c r="C124" s="32"/>
      <c r="D124" s="32"/>
    </row>
    <row r="125" spans="2:4" s="8" customFormat="1" ht="12.95" customHeight="1">
      <c r="B125" s="9"/>
      <c r="C125" s="32"/>
      <c r="D125" s="32"/>
    </row>
    <row r="126" spans="2:4" s="8" customFormat="1" ht="12.95" customHeight="1">
      <c r="B126" s="9"/>
      <c r="C126" s="32"/>
      <c r="D126" s="32"/>
    </row>
    <row r="127" spans="2:4" s="8" customFormat="1" ht="12.95" customHeight="1">
      <c r="B127" s="9"/>
      <c r="C127" s="32"/>
      <c r="D127" s="32"/>
    </row>
    <row r="128" spans="2:4" s="8" customFormat="1" ht="12.95" customHeight="1">
      <c r="B128" s="9"/>
      <c r="C128" s="32"/>
      <c r="D128" s="32"/>
    </row>
    <row r="129" spans="2:4" s="8" customFormat="1" ht="12.95" customHeight="1">
      <c r="B129" s="9"/>
      <c r="C129" s="32"/>
      <c r="D129" s="32"/>
    </row>
    <row r="130" spans="2:4" s="8" customFormat="1" ht="12.95" customHeight="1">
      <c r="B130" s="9"/>
      <c r="C130" s="32"/>
      <c r="D130" s="32"/>
    </row>
    <row r="131" spans="2:4" s="8" customFormat="1" ht="12.95" customHeight="1">
      <c r="B131" s="9"/>
      <c r="C131" s="32"/>
      <c r="D131" s="32"/>
    </row>
    <row r="132" spans="2:4" s="8" customFormat="1" ht="12.95" customHeight="1">
      <c r="B132" s="9"/>
      <c r="C132" s="32"/>
      <c r="D132" s="32"/>
    </row>
    <row r="133" spans="2:4" s="8" customFormat="1" ht="12.95" customHeight="1">
      <c r="B133" s="9"/>
      <c r="C133" s="32"/>
      <c r="D133" s="32"/>
    </row>
    <row r="134" spans="2:4" s="8" customFormat="1" ht="12.95" customHeight="1">
      <c r="B134" s="9"/>
      <c r="C134" s="32"/>
      <c r="D134" s="32"/>
    </row>
    <row r="135" spans="2:4" s="8" customFormat="1" ht="12.95" customHeight="1">
      <c r="B135" s="9"/>
      <c r="C135" s="32"/>
      <c r="D135" s="32"/>
    </row>
    <row r="136" spans="2:4" s="8" customFormat="1" ht="12.95" customHeight="1">
      <c r="B136" s="9"/>
      <c r="C136" s="32"/>
      <c r="D136" s="32"/>
    </row>
    <row r="137" spans="2:4" s="8" customFormat="1" ht="12.95" customHeight="1">
      <c r="B137" s="9"/>
      <c r="C137" s="32"/>
      <c r="D137" s="32"/>
    </row>
    <row r="138" spans="2:4" s="8" customFormat="1" ht="12.95" customHeight="1">
      <c r="B138" s="9"/>
      <c r="C138" s="32"/>
      <c r="D138" s="32"/>
    </row>
    <row r="139" spans="2:4" s="8" customFormat="1" ht="12.95" customHeight="1">
      <c r="B139" s="9"/>
      <c r="C139" s="32"/>
      <c r="D139" s="32"/>
    </row>
    <row r="140" spans="2:4" s="8" customFormat="1" ht="12.95" customHeight="1">
      <c r="B140" s="9"/>
      <c r="C140" s="32"/>
      <c r="D140" s="32"/>
    </row>
    <row r="141" spans="2:4" s="8" customFormat="1" ht="12.95" customHeight="1">
      <c r="B141" s="9"/>
      <c r="C141" s="32"/>
      <c r="D141" s="32"/>
    </row>
    <row r="142" spans="2:4" s="8" customFormat="1" ht="12.95" customHeight="1">
      <c r="B142" s="9"/>
      <c r="C142" s="32"/>
      <c r="D142" s="32"/>
    </row>
    <row r="143" spans="2:4" s="8" customFormat="1" ht="12.95" customHeight="1">
      <c r="B143" s="9"/>
      <c r="C143" s="32"/>
      <c r="D143" s="32"/>
    </row>
    <row r="144" spans="2:4" s="8" customFormat="1" ht="12.95" customHeight="1">
      <c r="B144" s="9"/>
      <c r="C144" s="32"/>
      <c r="D144" s="32"/>
    </row>
    <row r="145" spans="2:4" s="8" customFormat="1" ht="12.95" customHeight="1">
      <c r="B145" s="9"/>
      <c r="C145" s="32"/>
      <c r="D145" s="32"/>
    </row>
    <row r="146" spans="2:4" s="8" customFormat="1" ht="12.95" customHeight="1">
      <c r="B146" s="9"/>
      <c r="C146" s="32"/>
      <c r="D146" s="32"/>
    </row>
    <row r="147" spans="2:4" s="8" customFormat="1" ht="12.95" customHeight="1">
      <c r="B147" s="9"/>
      <c r="C147" s="32"/>
      <c r="D147" s="32"/>
    </row>
    <row r="148" spans="2:4" s="8" customFormat="1" ht="12.95" customHeight="1">
      <c r="B148" s="9"/>
      <c r="C148" s="32"/>
      <c r="D148" s="32"/>
    </row>
    <row r="149" spans="2:4" s="8" customFormat="1" ht="12.95" customHeight="1">
      <c r="B149" s="9"/>
      <c r="C149" s="32"/>
      <c r="D149" s="32"/>
    </row>
    <row r="150" spans="2:4" s="8" customFormat="1" ht="12.95" customHeight="1">
      <c r="B150" s="9"/>
      <c r="C150" s="32"/>
      <c r="D150" s="32"/>
    </row>
    <row r="151" spans="2:4" s="8" customFormat="1" ht="12.95" customHeight="1">
      <c r="B151" s="9"/>
      <c r="C151" s="32"/>
      <c r="D151" s="32"/>
    </row>
    <row r="152" spans="2:4" s="8" customFormat="1" ht="12.95" customHeight="1">
      <c r="B152" s="9"/>
      <c r="C152" s="32"/>
      <c r="D152" s="32"/>
    </row>
    <row r="153" spans="2:4" s="8" customFormat="1" ht="12.95" customHeight="1">
      <c r="B153" s="9"/>
      <c r="C153" s="32"/>
      <c r="D153" s="32"/>
    </row>
    <row r="154" spans="2:4" s="8" customFormat="1" ht="12.95" customHeight="1">
      <c r="B154" s="9"/>
      <c r="C154" s="32"/>
      <c r="D154" s="32"/>
    </row>
    <row r="155" spans="2:4" s="8" customFormat="1" ht="12.95" customHeight="1">
      <c r="B155" s="9"/>
      <c r="C155" s="32"/>
      <c r="D155" s="32"/>
    </row>
    <row r="156" spans="2:4" s="8" customFormat="1" ht="12.95" customHeight="1">
      <c r="B156" s="9"/>
      <c r="C156" s="32"/>
      <c r="D156" s="32"/>
    </row>
    <row r="157" spans="2:4" s="8" customFormat="1" ht="12.95" customHeight="1">
      <c r="B157" s="9"/>
      <c r="C157" s="32"/>
      <c r="D157" s="32"/>
    </row>
    <row r="158" spans="2:4" s="8" customFormat="1" ht="12.95" customHeight="1">
      <c r="B158" s="9"/>
      <c r="C158" s="32"/>
      <c r="D158" s="32"/>
    </row>
    <row r="159" spans="2:4" s="8" customFormat="1" ht="12.95" customHeight="1">
      <c r="B159" s="9"/>
      <c r="C159" s="32"/>
      <c r="D159" s="32"/>
    </row>
    <row r="160" spans="2:4" s="8" customFormat="1" ht="12.95" customHeight="1">
      <c r="B160" s="9"/>
      <c r="C160" s="32"/>
      <c r="D160" s="32"/>
    </row>
    <row r="161" spans="2:4" s="8" customFormat="1" ht="12.95" customHeight="1">
      <c r="B161" s="9"/>
      <c r="C161" s="32"/>
      <c r="D161" s="32"/>
    </row>
    <row r="162" spans="2:4" s="8" customFormat="1" ht="12.95" customHeight="1">
      <c r="B162" s="9"/>
      <c r="C162" s="32"/>
      <c r="D162" s="32"/>
    </row>
    <row r="163" spans="2:4" s="8" customFormat="1" ht="12.95" customHeight="1">
      <c r="B163" s="9"/>
      <c r="C163" s="32"/>
      <c r="D163" s="32"/>
    </row>
    <row r="164" spans="2:4" s="8" customFormat="1" ht="12.95" customHeight="1">
      <c r="B164" s="9"/>
      <c r="C164" s="32"/>
      <c r="D164" s="32"/>
    </row>
    <row r="165" spans="2:4" s="8" customFormat="1" ht="12.95" customHeight="1">
      <c r="B165" s="9"/>
      <c r="C165" s="32"/>
      <c r="D165" s="32"/>
    </row>
    <row r="166" spans="2:4" s="8" customFormat="1" ht="12.95" customHeight="1">
      <c r="B166" s="9"/>
      <c r="C166" s="32"/>
      <c r="D166" s="32"/>
    </row>
    <row r="167" spans="2:4" s="8" customFormat="1" ht="12.95" customHeight="1">
      <c r="B167" s="9"/>
      <c r="C167" s="32"/>
      <c r="D167" s="32"/>
    </row>
    <row r="168" spans="2:4" s="8" customFormat="1" ht="12.95" customHeight="1">
      <c r="B168" s="9"/>
      <c r="C168" s="32"/>
      <c r="D168" s="32"/>
    </row>
    <row r="169" spans="2:4" s="8" customFormat="1" ht="12.95" customHeight="1">
      <c r="B169" s="9"/>
      <c r="C169" s="32"/>
      <c r="D169" s="32"/>
    </row>
    <row r="170" spans="2:4" s="8" customFormat="1" ht="12.95" customHeight="1">
      <c r="B170" s="9"/>
      <c r="C170" s="32"/>
      <c r="D170" s="32"/>
    </row>
    <row r="171" spans="2:4" s="8" customFormat="1" ht="12.95" customHeight="1">
      <c r="B171" s="9"/>
      <c r="C171" s="32"/>
      <c r="D171" s="32"/>
    </row>
    <row r="172" spans="2:4" s="8" customFormat="1" ht="12.95" customHeight="1">
      <c r="B172" s="9"/>
      <c r="C172" s="32"/>
      <c r="D172" s="32"/>
    </row>
    <row r="173" spans="2:4" s="8" customFormat="1" ht="12.95" customHeight="1">
      <c r="B173" s="9"/>
      <c r="C173" s="32"/>
      <c r="D173" s="32"/>
    </row>
    <row r="174" spans="2:4" s="8" customFormat="1" ht="12.95" customHeight="1">
      <c r="B174" s="9"/>
      <c r="C174" s="32"/>
      <c r="D174" s="32"/>
    </row>
    <row r="175" spans="2:4" s="8" customFormat="1" ht="12.95" customHeight="1">
      <c r="B175" s="9"/>
      <c r="C175" s="32"/>
      <c r="D175" s="32"/>
    </row>
    <row r="176" spans="2:4" s="8" customFormat="1" ht="12.95" customHeight="1">
      <c r="B176" s="9"/>
      <c r="C176" s="32"/>
      <c r="D176" s="32"/>
    </row>
    <row r="177" spans="2:4" s="8" customFormat="1" ht="12.95" customHeight="1">
      <c r="B177" s="9"/>
      <c r="C177" s="32"/>
      <c r="D177" s="32"/>
    </row>
    <row r="178" spans="2:4" s="8" customFormat="1" ht="12.95" customHeight="1">
      <c r="B178" s="9"/>
      <c r="C178" s="32"/>
      <c r="D178" s="32"/>
    </row>
    <row r="179" spans="2:4" s="8" customFormat="1" ht="12.95" customHeight="1">
      <c r="B179" s="9"/>
      <c r="C179" s="32"/>
      <c r="D179" s="32"/>
    </row>
    <row r="180" spans="2:4" s="8" customFormat="1" ht="12.95" customHeight="1">
      <c r="B180" s="9"/>
      <c r="C180" s="32"/>
      <c r="D180" s="32"/>
    </row>
    <row r="181" spans="2:4" s="8" customFormat="1" ht="12.95" customHeight="1">
      <c r="B181" s="9"/>
      <c r="C181" s="32"/>
      <c r="D181" s="32"/>
    </row>
    <row r="182" spans="2:4" s="8" customFormat="1" ht="12.95" customHeight="1">
      <c r="B182" s="9"/>
      <c r="C182" s="32"/>
      <c r="D182" s="32"/>
    </row>
    <row r="183" spans="2:4" s="8" customFormat="1" ht="12.95" customHeight="1">
      <c r="B183" s="9"/>
      <c r="C183" s="32"/>
      <c r="D183" s="32"/>
    </row>
    <row r="184" spans="2:4" s="8" customFormat="1" ht="12.95" customHeight="1">
      <c r="B184" s="9"/>
      <c r="C184" s="32"/>
      <c r="D184" s="32"/>
    </row>
    <row r="185" spans="2:4" s="8" customFormat="1" ht="12.95" customHeight="1">
      <c r="B185" s="9"/>
      <c r="C185" s="32"/>
      <c r="D185" s="32"/>
    </row>
    <row r="186" spans="2:4" s="8" customFormat="1" ht="12.95" customHeight="1">
      <c r="B186" s="9"/>
      <c r="C186" s="32"/>
      <c r="D186" s="32"/>
    </row>
    <row r="187" spans="2:4" s="8" customFormat="1" ht="12.95" customHeight="1">
      <c r="B187" s="9"/>
      <c r="C187" s="32"/>
      <c r="D187" s="32"/>
    </row>
    <row r="188" spans="2:4" s="8" customFormat="1" ht="12.95" customHeight="1">
      <c r="B188" s="9"/>
      <c r="C188" s="32"/>
      <c r="D188" s="32"/>
    </row>
    <row r="189" spans="2:4" s="8" customFormat="1" ht="12.95" customHeight="1">
      <c r="B189" s="9"/>
      <c r="C189" s="32"/>
      <c r="D189" s="32"/>
    </row>
    <row r="190" spans="2:4" s="8" customFormat="1" ht="12.95" customHeight="1">
      <c r="B190" s="9"/>
      <c r="C190" s="32"/>
      <c r="D190" s="32"/>
    </row>
    <row r="191" spans="2:4" s="8" customFormat="1" ht="12.95" customHeight="1">
      <c r="B191" s="9"/>
      <c r="C191" s="32"/>
      <c r="D191" s="32"/>
    </row>
    <row r="192" spans="2:4" s="8" customFormat="1" ht="12.95" customHeight="1">
      <c r="B192" s="9"/>
      <c r="C192" s="32"/>
      <c r="D192" s="32"/>
    </row>
    <row r="193" spans="2:4" s="8" customFormat="1" ht="12.95" customHeight="1">
      <c r="B193" s="9"/>
      <c r="C193" s="32"/>
      <c r="D193" s="32"/>
    </row>
    <row r="194" spans="2:4" s="8" customFormat="1" ht="12.95" customHeight="1">
      <c r="B194" s="9"/>
      <c r="C194" s="32"/>
      <c r="D194" s="32"/>
    </row>
    <row r="195" spans="2:4" s="8" customFormat="1" ht="12.95" customHeight="1">
      <c r="B195" s="9"/>
      <c r="C195" s="32"/>
      <c r="D195" s="32"/>
    </row>
    <row r="196" spans="2:4" s="8" customFormat="1" ht="12.95" customHeight="1">
      <c r="B196" s="9"/>
      <c r="C196" s="32"/>
      <c r="D196" s="32"/>
    </row>
    <row r="197" spans="2:4" s="8" customFormat="1" ht="12.95" customHeight="1">
      <c r="B197" s="9"/>
      <c r="C197" s="32"/>
      <c r="D197" s="32"/>
    </row>
    <row r="198" spans="2:4" s="8" customFormat="1" ht="12.95" customHeight="1">
      <c r="B198" s="9"/>
      <c r="C198" s="32"/>
      <c r="D198" s="32"/>
    </row>
    <row r="199" spans="2:4" s="8" customFormat="1" ht="12.95" customHeight="1">
      <c r="B199" s="9"/>
      <c r="C199" s="32"/>
      <c r="D199" s="32"/>
    </row>
    <row r="200" spans="2:4" s="8" customFormat="1" ht="12.95" customHeight="1">
      <c r="B200" s="9"/>
      <c r="C200" s="32"/>
      <c r="D200" s="32"/>
    </row>
    <row r="201" spans="2:4" s="8" customFormat="1" ht="12.95" customHeight="1">
      <c r="B201" s="9"/>
      <c r="C201" s="32"/>
      <c r="D201" s="32"/>
    </row>
    <row r="202" spans="2:4" s="8" customFormat="1" ht="12.95" customHeight="1">
      <c r="B202" s="9"/>
      <c r="C202" s="32"/>
      <c r="D202" s="32"/>
    </row>
    <row r="203" spans="2:4" s="8" customFormat="1" ht="12.95" customHeight="1">
      <c r="B203" s="9"/>
      <c r="C203" s="32"/>
      <c r="D203" s="32"/>
    </row>
    <row r="204" spans="2:4" s="8" customFormat="1" ht="12.95" customHeight="1">
      <c r="B204" s="9"/>
      <c r="C204" s="32"/>
      <c r="D204" s="32"/>
    </row>
    <row r="205" spans="2:4" s="8" customFormat="1" ht="12.95" customHeight="1">
      <c r="B205" s="9"/>
      <c r="C205" s="32"/>
      <c r="D205" s="32"/>
    </row>
    <row r="206" spans="2:4" s="8" customFormat="1" ht="12.95" customHeight="1">
      <c r="B206" s="9"/>
      <c r="C206" s="32"/>
      <c r="D206" s="32"/>
    </row>
    <row r="207" spans="2:4" s="8" customFormat="1" ht="12.95" customHeight="1">
      <c r="B207" s="9"/>
      <c r="C207" s="32"/>
      <c r="D207" s="32"/>
    </row>
    <row r="208" spans="2:4" s="8" customFormat="1" ht="12.95" customHeight="1">
      <c r="B208" s="9"/>
      <c r="C208" s="32"/>
      <c r="D208" s="32"/>
    </row>
    <row r="209" spans="2:4" s="8" customFormat="1" ht="12.95" customHeight="1">
      <c r="B209" s="9"/>
      <c r="C209" s="32"/>
      <c r="D209" s="32"/>
    </row>
    <row r="210" spans="2:4" s="8" customFormat="1" ht="12.95" customHeight="1">
      <c r="B210" s="9"/>
      <c r="C210" s="32"/>
      <c r="D210" s="32"/>
    </row>
    <row r="211" spans="2:4" s="8" customFormat="1" ht="12.95" customHeight="1">
      <c r="B211" s="9"/>
      <c r="C211" s="32"/>
      <c r="D211" s="32"/>
    </row>
    <row r="212" spans="2:4" s="8" customFormat="1" ht="12.95" customHeight="1">
      <c r="B212" s="9"/>
      <c r="C212" s="32"/>
      <c r="D212" s="32"/>
    </row>
    <row r="213" spans="2:4" s="8" customFormat="1" ht="12.95" customHeight="1">
      <c r="B213" s="9"/>
      <c r="C213" s="32"/>
      <c r="D213" s="32"/>
    </row>
    <row r="214" spans="2:4" s="8" customFormat="1" ht="12.95" customHeight="1">
      <c r="B214" s="9"/>
      <c r="C214" s="32"/>
      <c r="D214" s="32"/>
    </row>
    <row r="215" spans="2:4" s="8" customFormat="1" ht="12.95" customHeight="1">
      <c r="B215" s="9"/>
      <c r="C215" s="32"/>
      <c r="D215" s="32"/>
    </row>
    <row r="216" spans="2:4" s="8" customFormat="1" ht="12.95" customHeight="1">
      <c r="B216" s="9"/>
      <c r="C216" s="32"/>
      <c r="D216" s="32"/>
    </row>
    <row r="217" spans="2:4" s="8" customFormat="1" ht="12.95" customHeight="1">
      <c r="B217" s="9"/>
      <c r="C217" s="32"/>
      <c r="D217" s="32"/>
    </row>
    <row r="218" spans="2:4" s="8" customFormat="1" ht="12.95" customHeight="1">
      <c r="B218" s="9"/>
      <c r="C218" s="32"/>
      <c r="D218" s="32"/>
    </row>
    <row r="219" spans="2:4" s="8" customFormat="1" ht="12.95" customHeight="1">
      <c r="B219" s="9"/>
      <c r="C219" s="32"/>
      <c r="D219" s="32"/>
    </row>
    <row r="220" spans="2:4" s="8" customFormat="1" ht="12.95" customHeight="1">
      <c r="B220" s="9"/>
      <c r="C220" s="32"/>
      <c r="D220" s="32"/>
    </row>
    <row r="221" spans="2:4" s="8" customFormat="1" ht="12.95" customHeight="1">
      <c r="B221" s="9"/>
      <c r="C221" s="32"/>
      <c r="D221" s="32"/>
    </row>
    <row r="222" spans="2:4" s="8" customFormat="1" ht="12.95" customHeight="1">
      <c r="B222" s="9"/>
      <c r="C222" s="32"/>
      <c r="D222" s="32"/>
    </row>
    <row r="223" spans="2:4" s="8" customFormat="1" ht="12.95" customHeight="1">
      <c r="B223" s="9"/>
      <c r="C223" s="32"/>
      <c r="D223" s="32"/>
    </row>
    <row r="224" spans="2:4" s="8" customFormat="1" ht="12.95" customHeight="1">
      <c r="B224" s="9"/>
      <c r="C224" s="32"/>
      <c r="D224" s="32"/>
    </row>
    <row r="225" spans="2:4" s="8" customFormat="1" ht="12.95" customHeight="1">
      <c r="B225" s="9"/>
      <c r="C225" s="32"/>
      <c r="D225" s="32"/>
    </row>
    <row r="226" spans="2:4" s="8" customFormat="1" ht="12.95" customHeight="1">
      <c r="B226" s="9"/>
      <c r="C226" s="32"/>
      <c r="D226" s="32"/>
    </row>
    <row r="227" spans="2:4" s="8" customFormat="1" ht="12.95" customHeight="1">
      <c r="B227" s="9"/>
      <c r="C227" s="32"/>
      <c r="D227" s="32"/>
    </row>
    <row r="228" spans="2:4" s="8" customFormat="1" ht="12.95" customHeight="1">
      <c r="B228" s="9"/>
      <c r="C228" s="32"/>
      <c r="D228" s="32"/>
    </row>
    <row r="229" spans="2:4" s="8" customFormat="1" ht="12.95" customHeight="1">
      <c r="B229" s="9"/>
      <c r="C229" s="32"/>
      <c r="D229" s="32"/>
    </row>
    <row r="230" spans="2:4" s="8" customFormat="1" ht="12.95" customHeight="1">
      <c r="B230" s="9"/>
      <c r="C230" s="32"/>
      <c r="D230" s="32"/>
    </row>
    <row r="231" spans="2:4" s="8" customFormat="1" ht="12.95" customHeight="1">
      <c r="C231" s="32"/>
      <c r="D231" s="32"/>
    </row>
    <row r="232" spans="2:4" s="8" customFormat="1" ht="12.95" customHeight="1">
      <c r="C232" s="32"/>
      <c r="D232" s="32"/>
    </row>
    <row r="233" spans="2:4" s="8" customFormat="1" ht="12.95" customHeight="1">
      <c r="C233" s="32"/>
      <c r="D233" s="32"/>
    </row>
    <row r="234" spans="2:4" s="8" customFormat="1" ht="12.95" customHeight="1">
      <c r="C234" s="32"/>
      <c r="D234" s="32"/>
    </row>
    <row r="235" spans="2:4" s="8" customFormat="1" ht="12.95" customHeight="1">
      <c r="C235" s="32"/>
      <c r="D235" s="32"/>
    </row>
    <row r="236" spans="2:4" s="8" customFormat="1" ht="12.95" customHeight="1">
      <c r="C236" s="32"/>
      <c r="D236" s="32"/>
    </row>
    <row r="237" spans="2:4" s="8" customFormat="1" ht="12.95" customHeight="1">
      <c r="C237" s="32"/>
      <c r="D237" s="32"/>
    </row>
    <row r="238" spans="2:4" s="8" customFormat="1" ht="12.95" customHeight="1">
      <c r="C238" s="32"/>
      <c r="D238" s="32"/>
    </row>
    <row r="239" spans="2:4" s="8" customFormat="1" ht="12.95" customHeight="1">
      <c r="C239" s="32"/>
      <c r="D239" s="32"/>
    </row>
    <row r="240" spans="2:4" s="8" customFormat="1" ht="12.95" customHeight="1">
      <c r="C240" s="32"/>
      <c r="D240" s="32"/>
    </row>
    <row r="241" spans="3:4" s="8" customFormat="1" ht="12.95" customHeight="1">
      <c r="C241" s="32"/>
      <c r="D241" s="32"/>
    </row>
    <row r="242" spans="3:4" s="8" customFormat="1" ht="12.95" customHeight="1">
      <c r="C242" s="32"/>
      <c r="D242" s="32"/>
    </row>
    <row r="243" spans="3:4" s="8" customFormat="1" ht="12.95" customHeight="1">
      <c r="C243" s="32"/>
      <c r="D243" s="32"/>
    </row>
    <row r="244" spans="3:4" s="8" customFormat="1" ht="12.95" customHeight="1">
      <c r="C244" s="32"/>
      <c r="D244" s="32"/>
    </row>
    <row r="245" spans="3:4" s="8" customFormat="1" ht="12.95" customHeight="1">
      <c r="C245" s="32"/>
      <c r="D245" s="32"/>
    </row>
    <row r="246" spans="3:4" s="8" customFormat="1" ht="12.95" customHeight="1">
      <c r="C246" s="32"/>
      <c r="D246" s="32"/>
    </row>
    <row r="247" spans="3:4" s="8" customFormat="1" ht="12.95" customHeight="1">
      <c r="C247" s="32"/>
      <c r="D247" s="32"/>
    </row>
    <row r="248" spans="3:4" s="8" customFormat="1" ht="12.95" customHeight="1">
      <c r="C248" s="32"/>
      <c r="D248" s="32"/>
    </row>
    <row r="249" spans="3:4" s="8" customFormat="1" ht="12.95" customHeight="1">
      <c r="C249" s="32"/>
      <c r="D249" s="32"/>
    </row>
    <row r="250" spans="3:4" s="8" customFormat="1" ht="12.95" customHeight="1">
      <c r="C250" s="32"/>
      <c r="D250" s="32"/>
    </row>
    <row r="251" spans="3:4" s="8" customFormat="1" ht="12.95" customHeight="1">
      <c r="C251" s="32"/>
      <c r="D251" s="32"/>
    </row>
    <row r="252" spans="3:4" s="8" customFormat="1" ht="12.95" customHeight="1">
      <c r="C252" s="32"/>
      <c r="D252" s="32"/>
    </row>
    <row r="253" spans="3:4" s="8" customFormat="1" ht="12.95" customHeight="1">
      <c r="C253" s="32"/>
      <c r="D253" s="32"/>
    </row>
    <row r="254" spans="3:4" s="8" customFormat="1" ht="12.95" customHeight="1">
      <c r="C254" s="32"/>
      <c r="D254" s="32"/>
    </row>
    <row r="255" spans="3:4" s="8" customFormat="1" ht="12.95" customHeight="1">
      <c r="C255" s="32"/>
      <c r="D255" s="32"/>
    </row>
    <row r="256" spans="3:4" s="8" customFormat="1" ht="12.95" customHeight="1">
      <c r="C256" s="32"/>
      <c r="D256" s="32"/>
    </row>
    <row r="257" spans="3:4" s="8" customFormat="1" ht="12.95" customHeight="1">
      <c r="C257" s="32"/>
      <c r="D257" s="32"/>
    </row>
    <row r="258" spans="3:4" s="8" customFormat="1" ht="12.95" customHeight="1">
      <c r="C258" s="32"/>
      <c r="D258" s="32"/>
    </row>
    <row r="259" spans="3:4" s="8" customFormat="1" ht="12.95" customHeight="1">
      <c r="C259" s="32"/>
      <c r="D259" s="32"/>
    </row>
    <row r="260" spans="3:4" s="8" customFormat="1" ht="12.95" customHeight="1">
      <c r="C260" s="32"/>
      <c r="D260" s="32"/>
    </row>
    <row r="261" spans="3:4" s="8" customFormat="1" ht="12.95" customHeight="1">
      <c r="C261" s="32"/>
      <c r="D261" s="32"/>
    </row>
    <row r="262" spans="3:4" s="8" customFormat="1" ht="12.95" customHeight="1">
      <c r="C262" s="32"/>
      <c r="D262" s="32"/>
    </row>
    <row r="263" spans="3:4" s="8" customFormat="1" ht="12.95" customHeight="1">
      <c r="C263" s="32"/>
      <c r="D263" s="32"/>
    </row>
    <row r="264" spans="3:4" s="8" customFormat="1" ht="12.95" customHeight="1">
      <c r="C264" s="32"/>
      <c r="D264" s="32"/>
    </row>
    <row r="265" spans="3:4" s="8" customFormat="1" ht="12.95" customHeight="1">
      <c r="C265" s="32"/>
      <c r="D265" s="32"/>
    </row>
    <row r="266" spans="3:4" s="8" customFormat="1" ht="12.95" customHeight="1">
      <c r="C266" s="32"/>
      <c r="D266" s="32"/>
    </row>
    <row r="267" spans="3:4" s="8" customFormat="1" ht="12.95" customHeight="1">
      <c r="C267" s="32"/>
      <c r="D267" s="32"/>
    </row>
    <row r="268" spans="3:4" s="8" customFormat="1" ht="12.95" customHeight="1">
      <c r="C268" s="32"/>
      <c r="D268" s="32"/>
    </row>
    <row r="269" spans="3:4" s="8" customFormat="1" ht="12.95" customHeight="1">
      <c r="C269" s="32"/>
      <c r="D269" s="32"/>
    </row>
    <row r="270" spans="3:4" s="8" customFormat="1" ht="12.95" customHeight="1">
      <c r="C270" s="32"/>
      <c r="D270" s="32"/>
    </row>
    <row r="271" spans="3:4" s="8" customFormat="1" ht="12.95" customHeight="1">
      <c r="C271" s="32"/>
      <c r="D271" s="32"/>
    </row>
    <row r="272" spans="3:4" s="8" customFormat="1" ht="12.95" customHeight="1">
      <c r="C272" s="32"/>
      <c r="D272" s="32"/>
    </row>
    <row r="273" spans="3:4" s="8" customFormat="1" ht="12.95" customHeight="1">
      <c r="C273" s="32"/>
      <c r="D273" s="32"/>
    </row>
    <row r="274" spans="3:4" s="8" customFormat="1" ht="12.95" customHeight="1">
      <c r="C274" s="32"/>
      <c r="D274" s="32"/>
    </row>
    <row r="275" spans="3:4" s="8" customFormat="1" ht="12.95" customHeight="1">
      <c r="C275" s="32"/>
      <c r="D275" s="32"/>
    </row>
    <row r="276" spans="3:4" s="8" customFormat="1" ht="12.95" customHeight="1">
      <c r="C276" s="32"/>
      <c r="D276" s="32"/>
    </row>
    <row r="277" spans="3:4" s="8" customFormat="1" ht="12.95" customHeight="1">
      <c r="C277" s="32"/>
      <c r="D277" s="32"/>
    </row>
    <row r="278" spans="3:4" s="8" customFormat="1" ht="12.95" customHeight="1">
      <c r="C278" s="32"/>
      <c r="D278" s="32"/>
    </row>
    <row r="279" spans="3:4" s="8" customFormat="1" ht="12.95" customHeight="1">
      <c r="C279" s="32"/>
      <c r="D279" s="32"/>
    </row>
    <row r="280" spans="3:4" s="8" customFormat="1" ht="12.95" customHeight="1">
      <c r="C280" s="32"/>
      <c r="D280" s="32"/>
    </row>
    <row r="281" spans="3:4" s="8" customFormat="1" ht="12.95" customHeight="1">
      <c r="C281" s="32"/>
      <c r="D281" s="32"/>
    </row>
    <row r="282" spans="3:4" s="8" customFormat="1" ht="12.95" customHeight="1">
      <c r="C282" s="32"/>
      <c r="D282" s="32"/>
    </row>
    <row r="283" spans="3:4" s="8" customFormat="1" ht="12.95" customHeight="1">
      <c r="C283" s="32"/>
      <c r="D283" s="32"/>
    </row>
    <row r="284" spans="3:4" s="8" customFormat="1" ht="12.95" customHeight="1">
      <c r="C284" s="32"/>
      <c r="D284" s="32"/>
    </row>
    <row r="285" spans="3:4" s="8" customFormat="1" ht="12.95" customHeight="1">
      <c r="C285" s="32"/>
      <c r="D285" s="32"/>
    </row>
    <row r="286" spans="3:4" s="8" customFormat="1" ht="12.95" customHeight="1">
      <c r="C286" s="32"/>
      <c r="D286" s="32"/>
    </row>
    <row r="287" spans="3:4" s="8" customFormat="1" ht="12.95" customHeight="1">
      <c r="C287" s="32"/>
      <c r="D287" s="32"/>
    </row>
    <row r="288" spans="3:4" s="8" customFormat="1" ht="12.95" customHeight="1">
      <c r="C288" s="32"/>
      <c r="D288" s="32"/>
    </row>
    <row r="289" spans="3:4" s="8" customFormat="1" ht="12.95" customHeight="1">
      <c r="C289" s="32"/>
      <c r="D289" s="32"/>
    </row>
    <row r="290" spans="3:4" s="8" customFormat="1" ht="12.95" customHeight="1">
      <c r="C290" s="32"/>
      <c r="D290" s="32"/>
    </row>
    <row r="291" spans="3:4" s="8" customFormat="1" ht="12.95" customHeight="1">
      <c r="C291" s="32"/>
      <c r="D291" s="32"/>
    </row>
    <row r="292" spans="3:4" s="8" customFormat="1" ht="12.95" customHeight="1">
      <c r="C292" s="32"/>
      <c r="D292" s="32"/>
    </row>
    <row r="293" spans="3:4" s="8" customFormat="1" ht="12.95" customHeight="1">
      <c r="C293" s="32"/>
      <c r="D293" s="32"/>
    </row>
    <row r="294" spans="3:4" s="8" customFormat="1" ht="12.95" customHeight="1">
      <c r="C294" s="32"/>
      <c r="D294" s="32"/>
    </row>
    <row r="295" spans="3:4" s="8" customFormat="1" ht="12.95" customHeight="1">
      <c r="C295" s="32"/>
      <c r="D295" s="32"/>
    </row>
    <row r="296" spans="3:4" s="8" customFormat="1" ht="12.95" customHeight="1">
      <c r="C296" s="32"/>
      <c r="D296" s="32"/>
    </row>
    <row r="297" spans="3:4" s="8" customFormat="1" ht="12.95" customHeight="1">
      <c r="C297" s="32"/>
      <c r="D297" s="32"/>
    </row>
    <row r="298" spans="3:4" s="8" customFormat="1" ht="12.95" customHeight="1">
      <c r="C298" s="32"/>
      <c r="D298" s="32"/>
    </row>
    <row r="299" spans="3:4" s="8" customFormat="1" ht="12.95" customHeight="1">
      <c r="C299" s="32"/>
      <c r="D299" s="32"/>
    </row>
    <row r="300" spans="3:4" s="8" customFormat="1" ht="12.95" customHeight="1">
      <c r="C300" s="32"/>
      <c r="D300" s="3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rotectedRanges>
    <protectedRange sqref="A50:D66" name="Range1"/>
  </protectedRanges>
  <sortState xmlns:xlrd2="http://schemas.microsoft.com/office/spreadsheetml/2017/richdata2" ref="A21:U99">
    <sortCondition ref="C21:C99"/>
  </sortState>
  <phoneticPr fontId="7" type="noConversion"/>
  <hyperlinks>
    <hyperlink ref="H310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2024-01-04T06:54:02Z</dcterms:modified>
</cp:coreProperties>
</file>