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19AED4C-8BE5-4A46-86DB-20D21B401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2" i="1"/>
  <c r="F32" i="1"/>
  <c r="G32" i="1" s="1"/>
  <c r="K32" i="1" s="1"/>
  <c r="Q32" i="1"/>
  <c r="E33" i="1"/>
  <c r="F33" i="1"/>
  <c r="G33" i="1" s="1"/>
  <c r="K33" i="1" s="1"/>
  <c r="Q33" i="1"/>
  <c r="E34" i="1"/>
  <c r="F34" i="1"/>
  <c r="G34" i="1" s="1"/>
  <c r="K34" i="1" s="1"/>
  <c r="Q34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24" i="1"/>
  <c r="F24" i="1"/>
  <c r="G24" i="1"/>
  <c r="K24" i="1"/>
  <c r="E25" i="1"/>
  <c r="F25" i="1"/>
  <c r="G25" i="1"/>
  <c r="K25" i="1"/>
  <c r="Q24" i="1"/>
  <c r="Q25" i="1"/>
  <c r="E23" i="1"/>
  <c r="F23" i="1"/>
  <c r="G23" i="1"/>
  <c r="K23" i="1"/>
  <c r="D9" i="1"/>
  <c r="C9" i="1"/>
  <c r="C21" i="1"/>
  <c r="Q21" i="1"/>
  <c r="E21" i="1"/>
  <c r="F21" i="1"/>
  <c r="G21" i="1"/>
  <c r="I21" i="1"/>
  <c r="E22" i="1"/>
  <c r="F22" i="1"/>
  <c r="G22" i="1"/>
  <c r="J22" i="1"/>
  <c r="Q23" i="1"/>
  <c r="Q22" i="1"/>
  <c r="F16" i="1"/>
  <c r="F17" i="1" s="1"/>
  <c r="C17" i="1"/>
  <c r="C11" i="1"/>
  <c r="C12" i="1"/>
  <c r="O33" i="1" l="1"/>
  <c r="O32" i="1"/>
  <c r="O31" i="1"/>
  <c r="O34" i="1"/>
  <c r="O28" i="1"/>
  <c r="O26" i="1"/>
  <c r="O30" i="1"/>
  <c r="O29" i="1"/>
  <c r="O27" i="1"/>
  <c r="O24" i="1"/>
  <c r="O23" i="1"/>
  <c r="O21" i="1"/>
  <c r="C15" i="1"/>
  <c r="O22" i="1"/>
  <c r="O2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<sst xmlns="http://schemas.openxmlformats.org/spreadsheetml/2006/main" count="78" uniqueCount="54">
  <si>
    <t>0.0007</t>
  </si>
  <si>
    <t>PE</t>
  </si>
  <si>
    <t>IBVS 6196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</si>
  <si>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</si>
  <si>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</si>
  <si>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</si>
  <si>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</si>
  <si>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</si>
  <si>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</si>
  <si>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</si>
  <si>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</si>
  <si>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</si>
  <si>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</si>
  <si>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</si>
  <si>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</si>
  <si>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</si>
  <si>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</si>
  <si>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</si>
  <si>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</si>
  <si>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</si>
  <si>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</si>
  <si>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</si>
  <si>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</si>
  <si>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</si>
  <si>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</si>
  <si>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</si>
  <si>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</si>
  <si>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</si>
  <si>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</si>
  <si>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</si>
  <si>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</si>
  <si>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</si>
  <si>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</si>
  <si>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</si>
  <si>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</si>
  <si>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</si>
  <si>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</si>
  <si>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</si>
  <si>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</si>
  <si>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</si>
  <si>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</si>
  <si>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</si>
  <si>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</si>
  <si>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</si>
  <si>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</si>
  <si>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V0648 Aur / GSC 3377-0296</t>
  </si>
  <si>
    <t>EA/RS+UV</t>
  </si>
  <si>
    <t>IBVS 6070</t>
  </si>
  <si>
    <t>I</t>
  </si>
  <si>
    <t>vis</t>
  </si>
  <si>
    <t>VSB 069</t>
  </si>
  <si>
    <t>V</t>
  </si>
  <si>
    <t>JBAV, 60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</si>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</sst>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41" applyAlignment="1">
      <alignment wrapText="1"/>
    </xf>
    <xf numFmtId="0" fontId="5" fillId="0" borderId="0" xfId="41" applyAlignment="1">
      <alignment horizontal="center" wrapText="1"/>
    </xf>
    <xf numFmtId="0" fontId="5" fillId="0" borderId="0" xfId="41" applyAlignment="1">
      <alignment horizontal="left" wrapText="1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165" fontId="31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V0648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4565.5</c:v>
                </c:pt>
                <c:pt idx="2">
                  <c:v>7138.5</c:v>
                </c:pt>
                <c:pt idx="3">
                  <c:v>12005</c:v>
                </c:pt>
                <c:pt idx="4">
                  <c:v>11997.5</c:v>
                </c:pt>
                <c:pt idx="5">
                  <c:v>11434.5</c:v>
                </c:pt>
                <c:pt idx="6">
                  <c:v>12043.5</c:v>
                </c:pt>
                <c:pt idx="7">
                  <c:v>12185</c:v>
                </c:pt>
                <c:pt idx="8">
                  <c:v>12261</c:v>
                </c:pt>
                <c:pt idx="9">
                  <c:v>12317.5</c:v>
                </c:pt>
                <c:pt idx="10">
                  <c:v>12339</c:v>
                </c:pt>
                <c:pt idx="11">
                  <c:v>12877</c:v>
                </c:pt>
                <c:pt idx="12">
                  <c:v>13101</c:v>
                </c:pt>
                <c:pt idx="13">
                  <c:v>13146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86-4998-AD6B-D64C73F87F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4565.5</c:v>
                </c:pt>
                <c:pt idx="2">
                  <c:v>7138.5</c:v>
                </c:pt>
                <c:pt idx="3">
                  <c:v>12005</c:v>
                </c:pt>
                <c:pt idx="4">
                  <c:v>11997.5</c:v>
                </c:pt>
                <c:pt idx="5">
                  <c:v>11434.5</c:v>
                </c:pt>
                <c:pt idx="6">
                  <c:v>12043.5</c:v>
                </c:pt>
                <c:pt idx="7">
                  <c:v>12185</c:v>
                </c:pt>
                <c:pt idx="8">
                  <c:v>12261</c:v>
                </c:pt>
                <c:pt idx="9">
                  <c:v>12317.5</c:v>
                </c:pt>
                <c:pt idx="10">
                  <c:v>12339</c:v>
                </c:pt>
                <c:pt idx="11">
                  <c:v>12877</c:v>
                </c:pt>
                <c:pt idx="12">
                  <c:v>13101</c:v>
                </c:pt>
                <c:pt idx="13">
                  <c:v>13146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86-4998-AD6B-D64C73F87F3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4565.5</c:v>
                </c:pt>
                <c:pt idx="2">
                  <c:v>7138.5</c:v>
                </c:pt>
                <c:pt idx="3">
                  <c:v>12005</c:v>
                </c:pt>
                <c:pt idx="4">
                  <c:v>11997.5</c:v>
                </c:pt>
                <c:pt idx="5">
                  <c:v>11434.5</c:v>
                </c:pt>
                <c:pt idx="6">
                  <c:v>12043.5</c:v>
                </c:pt>
                <c:pt idx="7">
                  <c:v>12185</c:v>
                </c:pt>
                <c:pt idx="8">
                  <c:v>12261</c:v>
                </c:pt>
                <c:pt idx="9">
                  <c:v>12317.5</c:v>
                </c:pt>
                <c:pt idx="10">
                  <c:v>12339</c:v>
                </c:pt>
                <c:pt idx="11">
                  <c:v>12877</c:v>
                </c:pt>
                <c:pt idx="12">
                  <c:v>13101</c:v>
                </c:pt>
                <c:pt idx="13">
                  <c:v>13146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3.2911499998590443E-2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86-4998-AD6B-D64C73F87F3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4565.5</c:v>
                </c:pt>
                <c:pt idx="2">
                  <c:v>7138.5</c:v>
                </c:pt>
                <c:pt idx="3">
                  <c:v>12005</c:v>
                </c:pt>
                <c:pt idx="4">
                  <c:v>11997.5</c:v>
                </c:pt>
                <c:pt idx="5">
                  <c:v>11434.5</c:v>
                </c:pt>
                <c:pt idx="6">
                  <c:v>12043.5</c:v>
                </c:pt>
                <c:pt idx="7">
                  <c:v>12185</c:v>
                </c:pt>
                <c:pt idx="8">
                  <c:v>12261</c:v>
                </c:pt>
                <c:pt idx="9">
                  <c:v>12317.5</c:v>
                </c:pt>
                <c:pt idx="10">
                  <c:v>12339</c:v>
                </c:pt>
                <c:pt idx="11">
                  <c:v>12877</c:v>
                </c:pt>
                <c:pt idx="12">
                  <c:v>13101</c:v>
                </c:pt>
                <c:pt idx="13">
                  <c:v>13146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3.1820500000321772E-2</c:v>
                </c:pt>
                <c:pt idx="3">
                  <c:v>4.2650000032153912E-3</c:v>
                </c:pt>
                <c:pt idx="4">
                  <c:v>7.316749999881722E-2</c:v>
                </c:pt>
                <c:pt idx="5">
                  <c:v>7.0388499996624887E-2</c:v>
                </c:pt>
                <c:pt idx="6">
                  <c:v>1.0185499995714054E-2</c:v>
                </c:pt>
                <c:pt idx="7">
                  <c:v>5.4050000035203993E-3</c:v>
                </c:pt>
                <c:pt idx="8">
                  <c:v>8.4129999959259294E-3</c:v>
                </c:pt>
                <c:pt idx="9">
                  <c:v>6.2127499993948732E-2</c:v>
                </c:pt>
                <c:pt idx="10">
                  <c:v>7.6869999975315295E-3</c:v>
                </c:pt>
                <c:pt idx="11">
                  <c:v>7.6410000037867576E-3</c:v>
                </c:pt>
                <c:pt idx="12">
                  <c:v>3.2330000030924566E-3</c:v>
                </c:pt>
                <c:pt idx="13">
                  <c:v>1.3317999997525476E-2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86-4998-AD6B-D64C73F87F3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4565.5</c:v>
                </c:pt>
                <c:pt idx="2">
                  <c:v>7138.5</c:v>
                </c:pt>
                <c:pt idx="3">
                  <c:v>12005</c:v>
                </c:pt>
                <c:pt idx="4">
                  <c:v>11997.5</c:v>
                </c:pt>
                <c:pt idx="5">
                  <c:v>11434.5</c:v>
                </c:pt>
                <c:pt idx="6">
                  <c:v>12043.5</c:v>
                </c:pt>
                <c:pt idx="7">
                  <c:v>12185</c:v>
                </c:pt>
                <c:pt idx="8">
                  <c:v>12261</c:v>
                </c:pt>
                <c:pt idx="9">
                  <c:v>12317.5</c:v>
                </c:pt>
                <c:pt idx="10">
                  <c:v>12339</c:v>
                </c:pt>
                <c:pt idx="11">
                  <c:v>12877</c:v>
                </c:pt>
                <c:pt idx="12">
                  <c:v>13101</c:v>
                </c:pt>
                <c:pt idx="13">
                  <c:v>13146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86-4998-AD6B-D64C73F87F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4565.5</c:v>
                </c:pt>
                <c:pt idx="2">
                  <c:v>7138.5</c:v>
                </c:pt>
                <c:pt idx="3">
                  <c:v>12005</c:v>
                </c:pt>
                <c:pt idx="4">
                  <c:v>11997.5</c:v>
                </c:pt>
                <c:pt idx="5">
                  <c:v>11434.5</c:v>
                </c:pt>
                <c:pt idx="6">
                  <c:v>12043.5</c:v>
                </c:pt>
                <c:pt idx="7">
                  <c:v>12185</c:v>
                </c:pt>
                <c:pt idx="8">
                  <c:v>12261</c:v>
                </c:pt>
                <c:pt idx="9">
                  <c:v>12317.5</c:v>
                </c:pt>
                <c:pt idx="10">
                  <c:v>12339</c:v>
                </c:pt>
                <c:pt idx="11">
                  <c:v>12877</c:v>
                </c:pt>
                <c:pt idx="12">
                  <c:v>13101</c:v>
                </c:pt>
                <c:pt idx="13">
                  <c:v>13146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86-4998-AD6B-D64C73F87F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4565.5</c:v>
                </c:pt>
                <c:pt idx="2">
                  <c:v>7138.5</c:v>
                </c:pt>
                <c:pt idx="3">
                  <c:v>12005</c:v>
                </c:pt>
                <c:pt idx="4">
                  <c:v>11997.5</c:v>
                </c:pt>
                <c:pt idx="5">
                  <c:v>11434.5</c:v>
                </c:pt>
                <c:pt idx="6">
                  <c:v>12043.5</c:v>
                </c:pt>
                <c:pt idx="7">
                  <c:v>12185</c:v>
                </c:pt>
                <c:pt idx="8">
                  <c:v>12261</c:v>
                </c:pt>
                <c:pt idx="9">
                  <c:v>12317.5</c:v>
                </c:pt>
                <c:pt idx="10">
                  <c:v>12339</c:v>
                </c:pt>
                <c:pt idx="11">
                  <c:v>12877</c:v>
                </c:pt>
                <c:pt idx="12">
                  <c:v>13101</c:v>
                </c:pt>
                <c:pt idx="13">
                  <c:v>13146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86-4998-AD6B-D64C73F87F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4565.5</c:v>
                </c:pt>
                <c:pt idx="2">
                  <c:v>7138.5</c:v>
                </c:pt>
                <c:pt idx="3">
                  <c:v>12005</c:v>
                </c:pt>
                <c:pt idx="4">
                  <c:v>11997.5</c:v>
                </c:pt>
                <c:pt idx="5">
                  <c:v>11434.5</c:v>
                </c:pt>
                <c:pt idx="6">
                  <c:v>12043.5</c:v>
                </c:pt>
                <c:pt idx="7">
                  <c:v>12185</c:v>
                </c:pt>
                <c:pt idx="8">
                  <c:v>12261</c:v>
                </c:pt>
                <c:pt idx="9">
                  <c:v>12317.5</c:v>
                </c:pt>
                <c:pt idx="10">
                  <c:v>12339</c:v>
                </c:pt>
                <c:pt idx="11">
                  <c:v>12877</c:v>
                </c:pt>
                <c:pt idx="12">
                  <c:v>13101</c:v>
                </c:pt>
                <c:pt idx="13">
                  <c:v>13146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1.834640040764262E-2</c:v>
                </c:pt>
                <c:pt idx="1">
                  <c:v>2.0629394903255081E-2</c:v>
                </c:pt>
                <c:pt idx="2">
                  <c:v>2.1916032694780842E-2</c:v>
                </c:pt>
                <c:pt idx="3">
                  <c:v>2.4349543309806151E-2</c:v>
                </c:pt>
                <c:pt idx="4">
                  <c:v>2.434579290815965E-2</c:v>
                </c:pt>
                <c:pt idx="5">
                  <c:v>2.4064262757895756E-2</c:v>
                </c:pt>
                <c:pt idx="6">
                  <c:v>2.4368795371591513E-2</c:v>
                </c:pt>
                <c:pt idx="7">
                  <c:v>2.4439552949322138E-2</c:v>
                </c:pt>
                <c:pt idx="8">
                  <c:v>2.4477557019339999E-2</c:v>
                </c:pt>
                <c:pt idx="9">
                  <c:v>2.4505810045076962E-2</c:v>
                </c:pt>
                <c:pt idx="10">
                  <c:v>2.4516561196463595E-2</c:v>
                </c:pt>
                <c:pt idx="11">
                  <c:v>2.4785590007905825E-2</c:v>
                </c:pt>
                <c:pt idx="12">
                  <c:v>2.4897602003747944E-2</c:v>
                </c:pt>
                <c:pt idx="13">
                  <c:v>2.492010441362694E-2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86-4998-AD6B-D64C73F87F3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4565.5</c:v>
                </c:pt>
                <c:pt idx="2">
                  <c:v>7138.5</c:v>
                </c:pt>
                <c:pt idx="3">
                  <c:v>12005</c:v>
                </c:pt>
                <c:pt idx="4">
                  <c:v>11997.5</c:v>
                </c:pt>
                <c:pt idx="5">
                  <c:v>11434.5</c:v>
                </c:pt>
                <c:pt idx="6">
                  <c:v>12043.5</c:v>
                </c:pt>
                <c:pt idx="7">
                  <c:v>12185</c:v>
                </c:pt>
                <c:pt idx="8">
                  <c:v>12261</c:v>
                </c:pt>
                <c:pt idx="9">
                  <c:v>12317.5</c:v>
                </c:pt>
                <c:pt idx="10">
                  <c:v>12339</c:v>
                </c:pt>
                <c:pt idx="11">
                  <c:v>12877</c:v>
                </c:pt>
                <c:pt idx="12">
                  <c:v>13101</c:v>
                </c:pt>
                <c:pt idx="13">
                  <c:v>13146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86-4998-AD6B-D64C73F87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178256"/>
        <c:axId val="1"/>
      </c:scatterChart>
      <c:valAx>
        <c:axId val="515178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178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3121F29-71BD-CBA4-5182-ED2183182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2.85546875" customWidth="1"/>
    <col min="4" max="4" width="9.42578125" customWidth="1"/>
    <col min="5" max="5" width="9.855468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45</v>
      </c>
    </row>
    <row r="2" spans="1:6" x14ac:dyDescent="0.2">
      <c r="A2" t="s">
        <v>29</v>
      </c>
      <c r="B2" t="s">
        <v>46</v>
      </c>
      <c r="C2" s="3"/>
      <c r="D2" s="3"/>
    </row>
    <row r="3" spans="1:6" ht="13.5" thickBot="1" x14ac:dyDescent="0.25"/>
    <row r="4" spans="1:6" ht="14.25" thickTop="1" thickBot="1" x14ac:dyDescent="0.25">
      <c r="A4" s="5" t="s">
        <v>6</v>
      </c>
      <c r="C4" s="27" t="s">
        <v>43</v>
      </c>
      <c r="D4" s="28" t="s">
        <v>43</v>
      </c>
    </row>
    <row r="5" spans="1:6" ht="13.5" thickTop="1" x14ac:dyDescent="0.2">
      <c r="A5" s="9" t="s">
        <v>34</v>
      </c>
      <c r="B5" s="10"/>
      <c r="C5" s="11">
        <v>-9.5</v>
      </c>
      <c r="D5" s="10" t="s">
        <v>35</v>
      </c>
    </row>
    <row r="6" spans="1:6" x14ac:dyDescent="0.2">
      <c r="A6" s="5" t="s">
        <v>7</v>
      </c>
    </row>
    <row r="7" spans="1:6" x14ac:dyDescent="0.2">
      <c r="A7" t="s">
        <v>8</v>
      </c>
      <c r="C7" s="44">
        <v>54085.591</v>
      </c>
      <c r="D7" s="29" t="s">
        <v>44</v>
      </c>
    </row>
    <row r="8" spans="1:6" x14ac:dyDescent="0.2">
      <c r="A8" t="s">
        <v>9</v>
      </c>
      <c r="C8" s="44">
        <v>0.42246699999999998</v>
      </c>
      <c r="D8" s="29" t="s">
        <v>44</v>
      </c>
    </row>
    <row r="9" spans="1:6" x14ac:dyDescent="0.2">
      <c r="A9" s="24" t="s">
        <v>38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25</v>
      </c>
      <c r="D10" s="4" t="s">
        <v>26</v>
      </c>
      <c r="E10" s="10"/>
    </row>
    <row r="11" spans="1:6" x14ac:dyDescent="0.2">
      <c r="A11" s="10" t="s">
        <v>21</v>
      </c>
      <c r="B11" s="10"/>
      <c r="C11" s="21">
        <f ca="1">INTERCEPT(INDIRECT($D$9):G992,INDIRECT($C$9):F992)</f>
        <v>1.834640040764262E-2</v>
      </c>
      <c r="D11" s="3"/>
      <c r="E11" s="10"/>
    </row>
    <row r="12" spans="1:6" x14ac:dyDescent="0.2">
      <c r="A12" s="10" t="s">
        <v>22</v>
      </c>
      <c r="B12" s="10"/>
      <c r="C12" s="21">
        <f ca="1">SLOPE(INDIRECT($D$9):G992,INDIRECT($C$9):F992)</f>
        <v>5.0005355286659978E-7</v>
      </c>
      <c r="D12" s="3"/>
      <c r="E12" s="10"/>
    </row>
    <row r="13" spans="1:6" x14ac:dyDescent="0.2">
      <c r="A13" s="10" t="s">
        <v>24</v>
      </c>
      <c r="B13" s="10"/>
      <c r="C13" s="3" t="s">
        <v>19</v>
      </c>
    </row>
    <row r="14" spans="1:6" x14ac:dyDescent="0.2">
      <c r="A14" s="10"/>
      <c r="B14" s="10"/>
      <c r="C14" s="10"/>
    </row>
    <row r="15" spans="1:6" x14ac:dyDescent="0.2">
      <c r="A15" s="12" t="s">
        <v>23</v>
      </c>
      <c r="B15" s="10"/>
      <c r="C15" s="13">
        <f ca="1">(C7+C11)+(C8+C12)*INT(MAX(F21:F3533))</f>
        <v>59639.367102104414</v>
      </c>
      <c r="E15" s="14" t="s">
        <v>40</v>
      </c>
      <c r="F15" s="11">
        <v>1</v>
      </c>
    </row>
    <row r="16" spans="1:6" x14ac:dyDescent="0.2">
      <c r="A16" s="16" t="s">
        <v>10</v>
      </c>
      <c r="B16" s="10"/>
      <c r="C16" s="17">
        <f ca="1">+C8+C12</f>
        <v>0.42246750005355282</v>
      </c>
      <c r="E16" s="14" t="s">
        <v>36</v>
      </c>
      <c r="F16" s="15">
        <f ca="1">NOW()+15018.5+$C$5/24</f>
        <v>60324.695562731482</v>
      </c>
    </row>
    <row r="17" spans="1:21" ht="13.5" thickBot="1" x14ac:dyDescent="0.25">
      <c r="A17" s="14" t="s">
        <v>33</v>
      </c>
      <c r="B17" s="10"/>
      <c r="C17" s="10">
        <f>COUNT(C21:C2191)</f>
        <v>14</v>
      </c>
      <c r="E17" s="14" t="s">
        <v>41</v>
      </c>
      <c r="F17" s="15">
        <f ca="1">ROUND(2*(F16-$C$7)/$C$8,0)/2+F15</f>
        <v>14769.5</v>
      </c>
    </row>
    <row r="18" spans="1:21" ht="14.25" thickTop="1" thickBot="1" x14ac:dyDescent="0.25">
      <c r="A18" s="16" t="s">
        <v>11</v>
      </c>
      <c r="B18" s="10"/>
      <c r="C18" s="19">
        <f ca="1">+C15</f>
        <v>59639.367102104414</v>
      </c>
      <c r="D18" s="20">
        <f ca="1">+C16</f>
        <v>0.42246750005355282</v>
      </c>
      <c r="E18" s="14" t="s">
        <v>42</v>
      </c>
      <c r="F18" s="23">
        <f ca="1">ROUND(2*(F16-$C$15)/$C$16,0)/2+F15</f>
        <v>1623</v>
      </c>
    </row>
    <row r="19" spans="1:21" ht="13.5" thickTop="1" x14ac:dyDescent="0.2">
      <c r="E19" s="14" t="s">
        <v>37</v>
      </c>
      <c r="F19" s="18">
        <f ca="1">+$C$15+$C$16*F18-15018.5-$C$5/24</f>
        <v>45306.927688024669</v>
      </c>
    </row>
    <row r="20" spans="1:21" ht="13.5" thickBot="1" x14ac:dyDescent="0.25">
      <c r="A20" s="4" t="s">
        <v>12</v>
      </c>
      <c r="B20" s="4" t="s">
        <v>13</v>
      </c>
      <c r="C20" s="4" t="s">
        <v>14</v>
      </c>
      <c r="D20" s="4" t="s">
        <v>18</v>
      </c>
      <c r="E20" s="4" t="s">
        <v>15</v>
      </c>
      <c r="F20" s="4" t="s">
        <v>16</v>
      </c>
      <c r="G20" s="4" t="s">
        <v>17</v>
      </c>
      <c r="H20" s="7" t="s">
        <v>5</v>
      </c>
      <c r="I20" s="7" t="s">
        <v>49</v>
      </c>
      <c r="J20" s="7" t="s">
        <v>1</v>
      </c>
      <c r="K20" s="7" t="s">
        <v>4</v>
      </c>
      <c r="L20" s="7" t="s">
        <v>30</v>
      </c>
      <c r="M20" s="7" t="s">
        <v>31</v>
      </c>
      <c r="N20" s="7" t="s">
        <v>32</v>
      </c>
      <c r="O20" s="7" t="s">
        <v>28</v>
      </c>
      <c r="P20" s="6" t="s">
        <v>27</v>
      </c>
      <c r="Q20" s="4" t="s">
        <v>20</v>
      </c>
      <c r="U20" s="26" t="s">
        <v>39</v>
      </c>
    </row>
    <row r="21" spans="1:21" x14ac:dyDescent="0.2">
      <c r="A21" t="s">
        <v>44</v>
      </c>
      <c r="C21" s="8">
        <f>C$7</f>
        <v>54085.591</v>
      </c>
      <c r="D21" s="8" t="s">
        <v>19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1.834640040764262E-2</v>
      </c>
      <c r="Q21" s="2">
        <f>+C21-15018.5</f>
        <v>39067.091</v>
      </c>
    </row>
    <row r="22" spans="1:21" x14ac:dyDescent="0.2">
      <c r="A22" s="30" t="s">
        <v>47</v>
      </c>
      <c r="B22" s="31" t="s">
        <v>48</v>
      </c>
      <c r="C22" s="32">
        <v>56014.396999999997</v>
      </c>
      <c r="D22" s="32">
        <v>2E-3</v>
      </c>
      <c r="E22">
        <f>+(C22-C$7)/C$8</f>
        <v>4565.5779031261545</v>
      </c>
      <c r="F22">
        <f>ROUND(2*E22,0)/2</f>
        <v>4565.5</v>
      </c>
      <c r="G22">
        <f>+C22-(C$7+F22*C$8)</f>
        <v>3.2911499998590443E-2</v>
      </c>
      <c r="J22">
        <f>+G22</f>
        <v>3.2911499998590443E-2</v>
      </c>
      <c r="O22">
        <f ca="1">+C$11+C$12*$F22</f>
        <v>2.0629394903255081E-2</v>
      </c>
      <c r="Q22" s="2">
        <f>+C22-15018.5</f>
        <v>40995.896999999997</v>
      </c>
    </row>
    <row r="23" spans="1:21" x14ac:dyDescent="0.2">
      <c r="A23" s="33" t="s">
        <v>2</v>
      </c>
      <c r="B23" s="34" t="s">
        <v>3</v>
      </c>
      <c r="C23" s="35">
        <v>57101.4035</v>
      </c>
      <c r="D23" s="35" t="s">
        <v>0</v>
      </c>
      <c r="E23">
        <f>+(C23-C$7)/C$8</f>
        <v>7138.5753206759346</v>
      </c>
      <c r="F23">
        <f>ROUND(2*E23,0)/2</f>
        <v>7138.5</v>
      </c>
      <c r="G23">
        <f>+C23-(C$7+F23*C$8)</f>
        <v>3.1820500000321772E-2</v>
      </c>
      <c r="K23">
        <f>+G23</f>
        <v>3.1820500000321772E-2</v>
      </c>
      <c r="O23">
        <f ca="1">+C$11+C$12*$F23</f>
        <v>2.1916032694780842E-2</v>
      </c>
      <c r="Q23" s="2">
        <f>+C23-15018.5</f>
        <v>42082.9035</v>
      </c>
    </row>
    <row r="24" spans="1:21" x14ac:dyDescent="0.2">
      <c r="A24" s="36" t="s">
        <v>50</v>
      </c>
      <c r="B24" s="37" t="s">
        <v>48</v>
      </c>
      <c r="C24" s="38">
        <v>59157.311600000001</v>
      </c>
      <c r="D24" s="38" t="s">
        <v>51</v>
      </c>
      <c r="E24">
        <f>+(C24-C$7)/C$8</f>
        <v>12005.01009546308</v>
      </c>
      <c r="F24">
        <f>ROUND(2*E24,0)/2</f>
        <v>12005</v>
      </c>
      <c r="G24">
        <f>+C24-(C$7+F24*C$8)</f>
        <v>4.2650000032153912E-3</v>
      </c>
      <c r="K24">
        <f>+G24</f>
        <v>4.2650000032153912E-3</v>
      </c>
      <c r="O24">
        <f ca="1">+C$11+C$12*$F24</f>
        <v>2.4349543309806151E-2</v>
      </c>
      <c r="Q24" s="2">
        <f>+C24-15018.5</f>
        <v>44138.811600000001</v>
      </c>
    </row>
    <row r="25" spans="1:21" x14ac:dyDescent="0.2">
      <c r="A25" s="36" t="s">
        <v>50</v>
      </c>
      <c r="B25" s="37" t="s">
        <v>3</v>
      </c>
      <c r="C25" s="38">
        <v>59154.212</v>
      </c>
      <c r="D25" s="38" t="s">
        <v>51</v>
      </c>
      <c r="E25">
        <f>+(C25-C$7)/C$8</f>
        <v>11997.673191042139</v>
      </c>
      <c r="F25">
        <f>ROUND(2*E25,0)/2</f>
        <v>11997.5</v>
      </c>
      <c r="G25">
        <f>+C25-(C$7+F25*C$8)</f>
        <v>7.316749999881722E-2</v>
      </c>
      <c r="K25">
        <f>+G25</f>
        <v>7.316749999881722E-2</v>
      </c>
      <c r="O25">
        <f ca="1">+C$11+C$12*$F25</f>
        <v>2.434579290815965E-2</v>
      </c>
      <c r="Q25" s="2">
        <f>+C25-15018.5</f>
        <v>44135.712</v>
      </c>
    </row>
    <row r="26" spans="1:21" x14ac:dyDescent="0.2">
      <c r="A26" s="39" t="s">
        <v>52</v>
      </c>
      <c r="B26" s="40" t="s">
        <v>48</v>
      </c>
      <c r="C26" s="41">
        <v>58916.3603</v>
      </c>
      <c r="D26" s="42">
        <v>3.5000000000000001E-3</v>
      </c>
      <c r="E26">
        <f t="shared" ref="E26:E30" si="0">+(C26-C$7)/C$8</f>
        <v>11434.666613013562</v>
      </c>
      <c r="F26">
        <f t="shared" ref="F26:F30" si="1">ROUND(2*E26,0)/2</f>
        <v>11434.5</v>
      </c>
      <c r="G26">
        <f t="shared" ref="G26:G30" si="2">+C26-(C$7+F26*C$8)</f>
        <v>7.0388499996624887E-2</v>
      </c>
      <c r="K26">
        <f t="shared" ref="K26:K30" si="3">+G26</f>
        <v>7.0388499996624887E-2</v>
      </c>
      <c r="O26">
        <f t="shared" ref="O26:O30" ca="1" si="4">+C$11+C$12*$F26</f>
        <v>2.4064262757895756E-2</v>
      </c>
      <c r="Q26" s="2">
        <f t="shared" ref="Q26:Q30" si="5">+C26-15018.5</f>
        <v>43897.8603</v>
      </c>
    </row>
    <row r="27" spans="1:21" x14ac:dyDescent="0.2">
      <c r="A27" s="39" t="s">
        <v>52</v>
      </c>
      <c r="B27" s="40" t="s">
        <v>48</v>
      </c>
      <c r="C27" s="41">
        <v>59173.582499999997</v>
      </c>
      <c r="D27" s="42">
        <v>3.5000000000000001E-3</v>
      </c>
      <c r="E27">
        <f t="shared" si="0"/>
        <v>12043.524109575415</v>
      </c>
      <c r="F27">
        <f t="shared" si="1"/>
        <v>12043.5</v>
      </c>
      <c r="G27">
        <f t="shared" si="2"/>
        <v>1.0185499995714054E-2</v>
      </c>
      <c r="K27">
        <f t="shared" si="3"/>
        <v>1.0185499995714054E-2</v>
      </c>
      <c r="O27">
        <f t="shared" ca="1" si="4"/>
        <v>2.4368795371591513E-2</v>
      </c>
      <c r="Q27" s="2">
        <f t="shared" si="5"/>
        <v>44155.082499999997</v>
      </c>
    </row>
    <row r="28" spans="1:21" x14ac:dyDescent="0.2">
      <c r="A28" s="39" t="s">
        <v>52</v>
      </c>
      <c r="B28" s="40" t="s">
        <v>48</v>
      </c>
      <c r="C28" s="41">
        <v>59233.356800000001</v>
      </c>
      <c r="D28" s="42">
        <v>3.5000000000000001E-3</v>
      </c>
      <c r="E28">
        <f t="shared" si="0"/>
        <v>12185.012793898699</v>
      </c>
      <c r="F28">
        <f t="shared" si="1"/>
        <v>12185</v>
      </c>
      <c r="G28">
        <f t="shared" si="2"/>
        <v>5.4050000035203993E-3</v>
      </c>
      <c r="K28">
        <f t="shared" si="3"/>
        <v>5.4050000035203993E-3</v>
      </c>
      <c r="O28">
        <f t="shared" ca="1" si="4"/>
        <v>2.4439552949322138E-2</v>
      </c>
      <c r="Q28" s="2">
        <f t="shared" si="5"/>
        <v>44214.856800000001</v>
      </c>
    </row>
    <row r="29" spans="1:21" x14ac:dyDescent="0.2">
      <c r="A29" s="39" t="s">
        <v>52</v>
      </c>
      <c r="B29" s="40" t="s">
        <v>48</v>
      </c>
      <c r="C29" s="41">
        <v>59265.467299999997</v>
      </c>
      <c r="D29" s="42">
        <v>3.5000000000000001E-3</v>
      </c>
      <c r="E29">
        <f t="shared" si="0"/>
        <v>12261.019913981439</v>
      </c>
      <c r="F29">
        <f t="shared" si="1"/>
        <v>12261</v>
      </c>
      <c r="G29">
        <f t="shared" si="2"/>
        <v>8.4129999959259294E-3</v>
      </c>
      <c r="K29">
        <f t="shared" si="3"/>
        <v>8.4129999959259294E-3</v>
      </c>
      <c r="O29">
        <f t="shared" ca="1" si="4"/>
        <v>2.4477557019339999E-2</v>
      </c>
      <c r="Q29" s="2">
        <f t="shared" si="5"/>
        <v>44246.967299999997</v>
      </c>
    </row>
    <row r="30" spans="1:21" x14ac:dyDescent="0.2">
      <c r="A30" s="39" t="s">
        <v>52</v>
      </c>
      <c r="B30" s="40" t="s">
        <v>48</v>
      </c>
      <c r="C30" s="41">
        <v>59289.390399999997</v>
      </c>
      <c r="D30" s="42">
        <v>3.5000000000000001E-3</v>
      </c>
      <c r="E30">
        <f t="shared" si="0"/>
        <v>12317.647058823521</v>
      </c>
      <c r="F30">
        <f t="shared" si="1"/>
        <v>12317.5</v>
      </c>
      <c r="G30">
        <f t="shared" si="2"/>
        <v>6.2127499993948732E-2</v>
      </c>
      <c r="K30">
        <f t="shared" si="3"/>
        <v>6.2127499993948732E-2</v>
      </c>
      <c r="O30">
        <f t="shared" ca="1" si="4"/>
        <v>2.4505810045076962E-2</v>
      </c>
      <c r="Q30" s="2">
        <f t="shared" si="5"/>
        <v>44270.890399999997</v>
      </c>
    </row>
    <row r="31" spans="1:21" x14ac:dyDescent="0.2">
      <c r="A31" s="39" t="s">
        <v>53</v>
      </c>
      <c r="B31" s="40" t="s">
        <v>48</v>
      </c>
      <c r="C31" s="43">
        <v>59298.419000000002</v>
      </c>
      <c r="D31" s="42">
        <v>3.5000000000000001E-3</v>
      </c>
      <c r="E31">
        <f t="shared" ref="E31:E34" si="6">+(C31-C$7)/C$8</f>
        <v>12339.018195504032</v>
      </c>
      <c r="F31">
        <f t="shared" ref="F31:F34" si="7">ROUND(2*E31,0)/2</f>
        <v>12339</v>
      </c>
      <c r="G31">
        <f t="shared" ref="G31:G34" si="8">+C31-(C$7+F31*C$8)</f>
        <v>7.6869999975315295E-3</v>
      </c>
      <c r="K31">
        <f t="shared" ref="K31:K34" si="9">+G31</f>
        <v>7.6869999975315295E-3</v>
      </c>
      <c r="O31">
        <f t="shared" ref="O31:O34" ca="1" si="10">+C$11+C$12*$F31</f>
        <v>2.4516561196463595E-2</v>
      </c>
      <c r="Q31" s="2">
        <f t="shared" ref="Q31:Q34" si="11">+C31-15018.5</f>
        <v>44279.919000000002</v>
      </c>
    </row>
    <row r="32" spans="1:21" x14ac:dyDescent="0.2">
      <c r="A32" s="39" t="s">
        <v>53</v>
      </c>
      <c r="B32" s="40" t="s">
        <v>48</v>
      </c>
      <c r="C32" s="43">
        <v>59525.706200000001</v>
      </c>
      <c r="D32" s="42">
        <v>3.5000000000000001E-3</v>
      </c>
      <c r="E32">
        <f t="shared" si="6"/>
        <v>12877.018086619784</v>
      </c>
      <c r="F32">
        <f t="shared" si="7"/>
        <v>12877</v>
      </c>
      <c r="G32">
        <f t="shared" si="8"/>
        <v>7.6410000037867576E-3</v>
      </c>
      <c r="K32">
        <f t="shared" si="9"/>
        <v>7.6410000037867576E-3</v>
      </c>
      <c r="O32">
        <f t="shared" ca="1" si="10"/>
        <v>2.4785590007905825E-2</v>
      </c>
      <c r="Q32" s="2">
        <f t="shared" si="11"/>
        <v>44507.206200000001</v>
      </c>
    </row>
    <row r="33" spans="1:17" x14ac:dyDescent="0.2">
      <c r="A33" s="39" t="s">
        <v>53</v>
      </c>
      <c r="B33" s="40" t="s">
        <v>48</v>
      </c>
      <c r="C33" s="43">
        <v>59620.3344</v>
      </c>
      <c r="D33" s="42">
        <v>3.5000000000000001E-3</v>
      </c>
      <c r="E33">
        <f t="shared" si="6"/>
        <v>13101.007652668728</v>
      </c>
      <c r="F33">
        <f t="shared" si="7"/>
        <v>13101</v>
      </c>
      <c r="G33">
        <f t="shared" si="8"/>
        <v>3.2330000030924566E-3</v>
      </c>
      <c r="K33">
        <f t="shared" si="9"/>
        <v>3.2330000030924566E-3</v>
      </c>
      <c r="O33">
        <f t="shared" ca="1" si="10"/>
        <v>2.4897602003747944E-2</v>
      </c>
      <c r="Q33" s="2">
        <f t="shared" si="11"/>
        <v>44601.8344</v>
      </c>
    </row>
    <row r="34" spans="1:17" x14ac:dyDescent="0.2">
      <c r="A34" s="39" t="s">
        <v>53</v>
      </c>
      <c r="B34" s="40" t="s">
        <v>48</v>
      </c>
      <c r="C34" s="43">
        <v>59639.355499999998</v>
      </c>
      <c r="D34" s="42">
        <v>3.5000000000000001E-3</v>
      </c>
      <c r="E34">
        <f t="shared" si="6"/>
        <v>13146.031524355743</v>
      </c>
      <c r="F34">
        <f t="shared" si="7"/>
        <v>13146</v>
      </c>
      <c r="G34">
        <f t="shared" si="8"/>
        <v>1.3317999997525476E-2</v>
      </c>
      <c r="K34">
        <f t="shared" si="9"/>
        <v>1.3317999997525476E-2</v>
      </c>
      <c r="O34">
        <f t="shared" ca="1" si="10"/>
        <v>2.492010441362694E-2</v>
      </c>
      <c r="Q34" s="2">
        <f t="shared" si="11"/>
        <v>44620.855499999998</v>
      </c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5" name="Range1"/>
  </protectedRanges>
  <phoneticPr fontId="7" type="noConversion"/>
  <hyperlinks>
    <hyperlink ref="L307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2024-01-15T03:41:36Z</dcterms:modified>
</cp:coreProperties>
</file>