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010D442-A75D-486A-9632-6668C768997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3" i="1" l="1"/>
  <c r="D9" i="1"/>
  <c r="C9" i="1"/>
  <c r="Q32" i="1"/>
  <c r="Q30" i="1"/>
  <c r="Q31" i="1"/>
  <c r="Q25" i="1"/>
  <c r="Q26" i="1"/>
  <c r="Q27" i="1"/>
  <c r="Q28" i="1"/>
  <c r="Q29" i="1"/>
  <c r="Q22" i="1"/>
  <c r="Q23" i="1"/>
  <c r="Q24" i="1"/>
  <c r="C7" i="1"/>
  <c r="E22" i="1"/>
  <c r="F22" i="1"/>
  <c r="C8" i="1"/>
  <c r="E25" i="1"/>
  <c r="F25" i="1"/>
  <c r="F16" i="1"/>
  <c r="F17" i="1" s="1"/>
  <c r="C17" i="1"/>
  <c r="Q21" i="1"/>
  <c r="E27" i="1"/>
  <c r="F27" i="1"/>
  <c r="G27" i="1"/>
  <c r="K27" i="1"/>
  <c r="E32" i="1"/>
  <c r="F32" i="1"/>
  <c r="G32" i="1"/>
  <c r="K32" i="1"/>
  <c r="E33" i="1"/>
  <c r="F33" i="1"/>
  <c r="E31" i="1"/>
  <c r="F31" i="1"/>
  <c r="E24" i="1"/>
  <c r="F24" i="1"/>
  <c r="E21" i="1"/>
  <c r="F21" i="1"/>
  <c r="G21" i="1"/>
  <c r="G28" i="1"/>
  <c r="K28" i="1"/>
  <c r="E26" i="1"/>
  <c r="F26" i="1"/>
  <c r="G26" i="1"/>
  <c r="K26" i="1"/>
  <c r="E29" i="1"/>
  <c r="F29" i="1"/>
  <c r="G29" i="1"/>
  <c r="K29" i="1"/>
  <c r="G25" i="1"/>
  <c r="K25" i="1"/>
  <c r="E23" i="1"/>
  <c r="F23" i="1"/>
  <c r="G23" i="1"/>
  <c r="K23" i="1"/>
  <c r="E30" i="1"/>
  <c r="F30" i="1"/>
  <c r="G30" i="1"/>
  <c r="J30" i="1"/>
  <c r="E28" i="1"/>
  <c r="F28" i="1"/>
  <c r="G22" i="1"/>
  <c r="K22" i="1"/>
  <c r="G33" i="1"/>
  <c r="K33" i="1"/>
  <c r="G31" i="1"/>
  <c r="I31" i="1"/>
  <c r="G24" i="1"/>
  <c r="K24" i="1"/>
  <c r="I21" i="1"/>
  <c r="C11" i="1"/>
  <c r="C12" i="1"/>
  <c r="C16" i="1" l="1"/>
  <c r="D18" i="1" s="1"/>
  <c r="O32" i="1"/>
  <c r="O24" i="1"/>
  <c r="O28" i="1"/>
  <c r="O33" i="1"/>
  <c r="O26" i="1"/>
  <c r="O23" i="1"/>
  <c r="C15" i="1"/>
  <c r="O30" i="1"/>
  <c r="O27" i="1"/>
  <c r="O22" i="1"/>
  <c r="O21" i="1"/>
  <c r="O25" i="1"/>
  <c r="O29" i="1"/>
  <c r="O31" i="1"/>
  <c r="C18" i="1" l="1"/>
  <c r="F18" i="1"/>
  <c r="F19" i="1" s="1"/>
</calcChain>
</file>

<file path=xl/sharedStrings.xml><?xml version="1.0" encoding="utf-8"?>
<sst xmlns="http://schemas.openxmlformats.org/spreadsheetml/2006/main" count="68" uniqueCount="52">
  <si>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</si>
  <si>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</si>
  <si>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</si>
  <si>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</si>
  <si>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</si>
  <si>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</si>
  <si>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</si>
  <si>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</si>
  <si>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</si>
  <si>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</si>
  <si>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</si>
  <si>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</si>
  <si>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</si>
  <si>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</si>
  <si>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</si>
  <si>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</si>
  <si>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</si>
  <si>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</si>
  <si>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</si>
  <si>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</si>
  <si>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</si>
  <si>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</si>
  <si>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</si>
  <si>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</si>
  <si>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</si>
  <si>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</si>
  <si>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</si>
  <si>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</si>
  <si>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</si>
  <si>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</si>
  <si>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</si>
  <si>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</si>
  <si>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</si>
  <si>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</si>
  <si>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</si>
  <si>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</si>
  <si>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</si>
  <si>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</si>
  <si>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</si>
  <si>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</si>
  <si>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</si>
  <si>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</si>
  <si>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6007</t>
  </si>
  <si>
    <t>I</t>
  </si>
  <si>
    <t>IBVS 5997</t>
  </si>
  <si>
    <t>II</t>
  </si>
  <si>
    <t>EM Boo / GSC 2016-0131</t>
  </si>
  <si>
    <t>EA</t>
  </si>
  <si>
    <t>IBVS 6114</t>
  </si>
  <si>
    <t>IBVS 6149</t>
  </si>
  <si>
    <t>OEJV 0172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</si>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</sst>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1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2" fontId="5" fillId="0" borderId="0" xfId="0" applyNumberFormat="1" applyFont="1" applyFill="1" applyBorder="1" applyAlignment="1" applyProtection="1">
      <alignment horizontal="left"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0" applyFont="1" applyAlignment="1"/>
    <xf numFmtId="0" fontId="30" fillId="0" borderId="0" xfId="42" applyFont="1"/>
    <xf numFmtId="0" fontId="30" fillId="0" borderId="0" xfId="42" applyFont="1" applyAlignment="1">
      <alignment horizontal="center" wrapText="1"/>
    </xf>
    <xf numFmtId="0" fontId="30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EM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1191.5</c:v>
                </c:pt>
                <c:pt idx="2">
                  <c:v>1196</c:v>
                </c:pt>
                <c:pt idx="3">
                  <c:v>1200.5</c:v>
                </c:pt>
                <c:pt idx="4">
                  <c:v>1348.5</c:v>
                </c:pt>
                <c:pt idx="5">
                  <c:v>1364</c:v>
                </c:pt>
                <c:pt idx="6">
                  <c:v>1631</c:v>
                </c:pt>
                <c:pt idx="7">
                  <c:v>1635.5</c:v>
                </c:pt>
                <c:pt idx="8">
                  <c:v>1675.5</c:v>
                </c:pt>
                <c:pt idx="9">
                  <c:v>1646.5</c:v>
                </c:pt>
                <c:pt idx="10">
                  <c:v>1765.5</c:v>
                </c:pt>
                <c:pt idx="11">
                  <c:v>1796.5</c:v>
                </c:pt>
                <c:pt idx="12">
                  <c:v>2092.5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07-4909-997D-8CD73B60B8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1191.5</c:v>
                </c:pt>
                <c:pt idx="2">
                  <c:v>1196</c:v>
                </c:pt>
                <c:pt idx="3">
                  <c:v>1200.5</c:v>
                </c:pt>
                <c:pt idx="4">
                  <c:v>1348.5</c:v>
                </c:pt>
                <c:pt idx="5">
                  <c:v>1364</c:v>
                </c:pt>
                <c:pt idx="6">
                  <c:v>1631</c:v>
                </c:pt>
                <c:pt idx="7">
                  <c:v>1635.5</c:v>
                </c:pt>
                <c:pt idx="8">
                  <c:v>1675.5</c:v>
                </c:pt>
                <c:pt idx="9">
                  <c:v>1646.5</c:v>
                </c:pt>
                <c:pt idx="10">
                  <c:v>1765.5</c:v>
                </c:pt>
                <c:pt idx="11">
                  <c:v>1796.5</c:v>
                </c:pt>
                <c:pt idx="12">
                  <c:v>2092.5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0">
                  <c:v>3.9466000001993962E-2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07-4909-997D-8CD73B60B8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1191.5</c:v>
                </c:pt>
                <c:pt idx="2">
                  <c:v>1196</c:v>
                </c:pt>
                <c:pt idx="3">
                  <c:v>1200.5</c:v>
                </c:pt>
                <c:pt idx="4">
                  <c:v>1348.5</c:v>
                </c:pt>
                <c:pt idx="5">
                  <c:v>1364</c:v>
                </c:pt>
                <c:pt idx="6">
                  <c:v>1631</c:v>
                </c:pt>
                <c:pt idx="7">
                  <c:v>1635.5</c:v>
                </c:pt>
                <c:pt idx="8">
                  <c:v>1675.5</c:v>
                </c:pt>
                <c:pt idx="9">
                  <c:v>1646.5</c:v>
                </c:pt>
                <c:pt idx="10">
                  <c:v>1765.5</c:v>
                </c:pt>
                <c:pt idx="11">
                  <c:v>1796.5</c:v>
                </c:pt>
                <c:pt idx="12">
                  <c:v>2092.5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2.6098000002093613E-2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07-4909-997D-8CD73B60B8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1191.5</c:v>
                </c:pt>
                <c:pt idx="2">
                  <c:v>1196</c:v>
                </c:pt>
                <c:pt idx="3">
                  <c:v>1200.5</c:v>
                </c:pt>
                <c:pt idx="4">
                  <c:v>1348.5</c:v>
                </c:pt>
                <c:pt idx="5">
                  <c:v>1364</c:v>
                </c:pt>
                <c:pt idx="6">
                  <c:v>1631</c:v>
                </c:pt>
                <c:pt idx="7">
                  <c:v>1635.5</c:v>
                </c:pt>
                <c:pt idx="8">
                  <c:v>1675.5</c:v>
                </c:pt>
                <c:pt idx="9">
                  <c:v>1646.5</c:v>
                </c:pt>
                <c:pt idx="10">
                  <c:v>1765.5</c:v>
                </c:pt>
                <c:pt idx="11">
                  <c:v>1796.5</c:v>
                </c:pt>
                <c:pt idx="12">
                  <c:v>2092.5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2.3098000005120412E-2</c:v>
                </c:pt>
                <c:pt idx="2">
                  <c:v>2.1912000003794674E-2</c:v>
                </c:pt>
                <c:pt idx="3">
                  <c:v>1.7796000007365365E-2</c:v>
                </c:pt>
                <c:pt idx="4">
                  <c:v>1.6611999999440741E-2</c:v>
                </c:pt>
                <c:pt idx="5">
                  <c:v>2.912800000194693E-2</c:v>
                </c:pt>
                <c:pt idx="6">
                  <c:v>1.8422000001010019E-2</c:v>
                </c:pt>
                <c:pt idx="7">
                  <c:v>2.6246000008541159E-2</c:v>
                </c:pt>
                <c:pt idx="8">
                  <c:v>2.790600000298582E-2</c:v>
                </c:pt>
                <c:pt idx="11">
                  <c:v>2.3698000004515052E-2</c:v>
                </c:pt>
                <c:pt idx="12">
                  <c:v>3.2910000001720618E-2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07-4909-997D-8CD73B60B8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1191.5</c:v>
                </c:pt>
                <c:pt idx="2">
                  <c:v>1196</c:v>
                </c:pt>
                <c:pt idx="3">
                  <c:v>1200.5</c:v>
                </c:pt>
                <c:pt idx="4">
                  <c:v>1348.5</c:v>
                </c:pt>
                <c:pt idx="5">
                  <c:v>1364</c:v>
                </c:pt>
                <c:pt idx="6">
                  <c:v>1631</c:v>
                </c:pt>
                <c:pt idx="7">
                  <c:v>1635.5</c:v>
                </c:pt>
                <c:pt idx="8">
                  <c:v>1675.5</c:v>
                </c:pt>
                <c:pt idx="9">
                  <c:v>1646.5</c:v>
                </c:pt>
                <c:pt idx="10">
                  <c:v>1765.5</c:v>
                </c:pt>
                <c:pt idx="11">
                  <c:v>1796.5</c:v>
                </c:pt>
                <c:pt idx="12">
                  <c:v>2092.5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07-4909-997D-8CD73B60B8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1191.5</c:v>
                </c:pt>
                <c:pt idx="2">
                  <c:v>1196</c:v>
                </c:pt>
                <c:pt idx="3">
                  <c:v>1200.5</c:v>
                </c:pt>
                <c:pt idx="4">
                  <c:v>1348.5</c:v>
                </c:pt>
                <c:pt idx="5">
                  <c:v>1364</c:v>
                </c:pt>
                <c:pt idx="6">
                  <c:v>1631</c:v>
                </c:pt>
                <c:pt idx="7">
                  <c:v>1635.5</c:v>
                </c:pt>
                <c:pt idx="8">
                  <c:v>1675.5</c:v>
                </c:pt>
                <c:pt idx="9">
                  <c:v>1646.5</c:v>
                </c:pt>
                <c:pt idx="10">
                  <c:v>1765.5</c:v>
                </c:pt>
                <c:pt idx="11">
                  <c:v>1796.5</c:v>
                </c:pt>
                <c:pt idx="12">
                  <c:v>2092.5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07-4909-997D-8CD73B60B8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1.2099999999999999E-3</c:v>
                  </c:pt>
                  <c:pt idx="2">
                    <c:v>1E-3</c:v>
                  </c:pt>
                  <c:pt idx="3">
                    <c:v>4.2000000000000002E-4</c:v>
                  </c:pt>
                  <c:pt idx="4">
                    <c:v>2.3700000000000001E-3</c:v>
                  </c:pt>
                  <c:pt idx="5">
                    <c:v>8.3000000000000001E-4</c:v>
                  </c:pt>
                  <c:pt idx="6">
                    <c:v>4.4999999999999999E-4</c:v>
                  </c:pt>
                  <c:pt idx="7">
                    <c:v>1.0200000000000001E-3</c:v>
                  </c:pt>
                  <c:pt idx="8">
                    <c:v>2.5000000000000001E-4</c:v>
                  </c:pt>
                  <c:pt idx="9">
                    <c:v>2.3E-3</c:v>
                  </c:pt>
                  <c:pt idx="10">
                    <c:v>0.01</c:v>
                  </c:pt>
                  <c:pt idx="11">
                    <c:v>1.0999999999999999E-2</c:v>
                  </c:pt>
                  <c:pt idx="1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1191.5</c:v>
                </c:pt>
                <c:pt idx="2">
                  <c:v>1196</c:v>
                </c:pt>
                <c:pt idx="3">
                  <c:v>1200.5</c:v>
                </c:pt>
                <c:pt idx="4">
                  <c:v>1348.5</c:v>
                </c:pt>
                <c:pt idx="5">
                  <c:v>1364</c:v>
                </c:pt>
                <c:pt idx="6">
                  <c:v>1631</c:v>
                </c:pt>
                <c:pt idx="7">
                  <c:v>1635.5</c:v>
                </c:pt>
                <c:pt idx="8">
                  <c:v>1675.5</c:v>
                </c:pt>
                <c:pt idx="9">
                  <c:v>1646.5</c:v>
                </c:pt>
                <c:pt idx="10">
                  <c:v>1765.5</c:v>
                </c:pt>
                <c:pt idx="11">
                  <c:v>1796.5</c:v>
                </c:pt>
                <c:pt idx="12">
                  <c:v>2092.5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07-4909-997D-8CD73B60B8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1191.5</c:v>
                </c:pt>
                <c:pt idx="2">
                  <c:v>1196</c:v>
                </c:pt>
                <c:pt idx="3">
                  <c:v>1200.5</c:v>
                </c:pt>
                <c:pt idx="4">
                  <c:v>1348.5</c:v>
                </c:pt>
                <c:pt idx="5">
                  <c:v>1364</c:v>
                </c:pt>
                <c:pt idx="6">
                  <c:v>1631</c:v>
                </c:pt>
                <c:pt idx="7">
                  <c:v>1635.5</c:v>
                </c:pt>
                <c:pt idx="8">
                  <c:v>1675.5</c:v>
                </c:pt>
                <c:pt idx="9">
                  <c:v>1646.5</c:v>
                </c:pt>
                <c:pt idx="10">
                  <c:v>1765.5</c:v>
                </c:pt>
                <c:pt idx="11">
                  <c:v>1796.5</c:v>
                </c:pt>
                <c:pt idx="12">
                  <c:v>2092.5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1.0211810310129486E-3</c:v>
                </c:pt>
                <c:pt idx="1">
                  <c:v>1.96560037165046E-2</c:v>
                </c:pt>
                <c:pt idx="2">
                  <c:v>1.9726382820226561E-2</c:v>
                </c:pt>
                <c:pt idx="3">
                  <c:v>1.9796761923948518E-2</c:v>
                </c:pt>
                <c:pt idx="4">
                  <c:v>2.2111452446359568E-2</c:v>
                </c:pt>
                <c:pt idx="5">
                  <c:v>2.2353869359179643E-2</c:v>
                </c:pt>
                <c:pt idx="6">
                  <c:v>2.6529696180015792E-2</c:v>
                </c:pt>
                <c:pt idx="7">
                  <c:v>2.6600075283737749E-2</c:v>
                </c:pt>
                <c:pt idx="8">
                  <c:v>2.7225667316821817E-2</c:v>
                </c:pt>
                <c:pt idx="9">
                  <c:v>2.6772113092835868E-2</c:v>
                </c:pt>
                <c:pt idx="10">
                  <c:v>2.8633249391260968E-2</c:v>
                </c:pt>
                <c:pt idx="11">
                  <c:v>2.9118083216901118E-2</c:v>
                </c:pt>
                <c:pt idx="12">
                  <c:v>3.3747464261723217E-2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07-4909-997D-8CD73B60B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38072"/>
        <c:axId val="1"/>
      </c:scatterChart>
      <c:valAx>
        <c:axId val="51783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3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1E476F-AFE4-C661-98C8-9E62CC1D1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G38" sqref="G3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29</v>
      </c>
      <c r="B2" t="s">
        <v>47</v>
      </c>
      <c r="D2" s="3"/>
    </row>
    <row r="3" spans="1:6" ht="13.5" thickBot="1" x14ac:dyDescent="0.25"/>
    <row r="4" spans="1:6" ht="14.25" thickTop="1" thickBot="1" x14ac:dyDescent="0.25">
      <c r="A4" s="5" t="s">
        <v>5</v>
      </c>
      <c r="C4" s="8">
        <v>52736.754999999997</v>
      </c>
      <c r="D4" s="9">
        <v>2.4462280000000001</v>
      </c>
    </row>
    <row r="5" spans="1:6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6" x14ac:dyDescent="0.2">
      <c r="A6" s="5" t="s">
        <v>6</v>
      </c>
    </row>
    <row r="7" spans="1:6" x14ac:dyDescent="0.2">
      <c r="A7" t="s">
        <v>7</v>
      </c>
      <c r="C7">
        <f>+C4</f>
        <v>52736.754999999997</v>
      </c>
    </row>
    <row r="8" spans="1:6" x14ac:dyDescent="0.2">
      <c r="A8" t="s">
        <v>8</v>
      </c>
      <c r="C8">
        <f>+D4</f>
        <v>2.4462280000000001</v>
      </c>
    </row>
    <row r="9" spans="1:6" x14ac:dyDescent="0.2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6" x14ac:dyDescent="0.2">
      <c r="A11" s="12" t="s">
        <v>21</v>
      </c>
      <c r="B11" s="12"/>
      <c r="C11" s="23">
        <f ca="1">INTERCEPT(INDIRECT($D$9):G992,INDIRECT($C$9):F992)</f>
        <v>1.0211810310129486E-3</v>
      </c>
      <c r="D11" s="3"/>
      <c r="E11" s="12"/>
    </row>
    <row r="12" spans="1:6" x14ac:dyDescent="0.2">
      <c r="A12" s="12" t="s">
        <v>22</v>
      </c>
      <c r="B12" s="12"/>
      <c r="C12" s="23">
        <f ca="1">SLOPE(INDIRECT($D$9):G992,INDIRECT($C$9):F992)</f>
        <v>1.5639800827101682E-5</v>
      </c>
      <c r="D12" s="3"/>
      <c r="E12" s="12"/>
    </row>
    <row r="13" spans="1:6" x14ac:dyDescent="0.2">
      <c r="A13" s="12" t="s">
        <v>24</v>
      </c>
      <c r="B13" s="12"/>
      <c r="C13" s="3" t="s">
        <v>19</v>
      </c>
    </row>
    <row r="14" spans="1:6" x14ac:dyDescent="0.2">
      <c r="A14" s="12"/>
      <c r="B14" s="12"/>
      <c r="C14" s="12"/>
    </row>
    <row r="15" spans="1:6" x14ac:dyDescent="0.2">
      <c r="A15" s="14" t="s">
        <v>23</v>
      </c>
      <c r="B15" s="12"/>
      <c r="C15" s="15">
        <f ca="1">(C7+C11)+(C8+C12)*INT(MAX(F21:F3533))</f>
        <v>57854.297715644359</v>
      </c>
      <c r="E15" s="16" t="s">
        <v>39</v>
      </c>
      <c r="F15" s="13">
        <v>1</v>
      </c>
    </row>
    <row r="16" spans="1:6" x14ac:dyDescent="0.2">
      <c r="A16" s="18" t="s">
        <v>9</v>
      </c>
      <c r="B16" s="12"/>
      <c r="C16" s="19">
        <f ca="1">+C8+C12</f>
        <v>2.4462436398008274</v>
      </c>
      <c r="E16" s="16" t="s">
        <v>36</v>
      </c>
      <c r="F16" s="17">
        <f ca="1">NOW()+15018.5+$C$5/24</f>
        <v>60324.719713078703</v>
      </c>
    </row>
    <row r="17" spans="1:17" ht="13.5" thickBot="1" x14ac:dyDescent="0.25">
      <c r="A17" s="16" t="s">
        <v>33</v>
      </c>
      <c r="B17" s="12"/>
      <c r="C17" s="12">
        <f>COUNT(C21:C2191)</f>
        <v>13</v>
      </c>
      <c r="E17" s="16" t="s">
        <v>40</v>
      </c>
      <c r="F17" s="17">
        <f ca="1">ROUND(2*(F16-$C$7)/$C$8,0)/2+F15</f>
        <v>3103</v>
      </c>
    </row>
    <row r="18" spans="1:17" ht="14.25" thickTop="1" thickBot="1" x14ac:dyDescent="0.25">
      <c r="A18" s="18" t="s">
        <v>10</v>
      </c>
      <c r="B18" s="12"/>
      <c r="C18" s="21">
        <f ca="1">+C15</f>
        <v>57854.297715644359</v>
      </c>
      <c r="D18" s="22">
        <f ca="1">+C16</f>
        <v>2.4462436398008274</v>
      </c>
      <c r="E18" s="16" t="s">
        <v>41</v>
      </c>
      <c r="F18" s="25">
        <f ca="1">ROUND(2*(F16-$C$15)/$C$16,0)/2+F15</f>
        <v>1011</v>
      </c>
    </row>
    <row r="19" spans="1:17" ht="13.5" thickTop="1" x14ac:dyDescent="0.2">
      <c r="E19" s="16" t="s">
        <v>37</v>
      </c>
      <c r="F19" s="20">
        <f ca="1">+$C$15+$C$16*F18-15018.5-$C$5/24</f>
        <v>45309.34586881633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51</v>
      </c>
      <c r="J20" s="7" t="s">
        <v>1</v>
      </c>
      <c r="K20" s="7" t="s">
        <v>3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17" x14ac:dyDescent="0.2">
      <c r="A21" t="s">
        <v>17</v>
      </c>
      <c r="C21" s="10">
        <v>52736.754999999997</v>
      </c>
      <c r="D21" s="10" t="s">
        <v>19</v>
      </c>
      <c r="E21">
        <f t="shared" ref="E21:E29" si="0">+(C21-C$7)/C$8</f>
        <v>0</v>
      </c>
      <c r="F21">
        <f t="shared" ref="F21:F33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1.0211810310129486E-3</v>
      </c>
      <c r="Q21" s="2">
        <f t="shared" ref="Q21:Q29" si="4">+C21-15018.5</f>
        <v>37718.254999999997</v>
      </c>
    </row>
    <row r="22" spans="1:17" x14ac:dyDescent="0.2">
      <c r="A22" s="28" t="s">
        <v>42</v>
      </c>
      <c r="B22" s="29" t="s">
        <v>43</v>
      </c>
      <c r="C22" s="28">
        <v>55651.458760000001</v>
      </c>
      <c r="D22" s="28">
        <v>1.2099999999999999E-3</v>
      </c>
      <c r="E22">
        <f t="shared" si="0"/>
        <v>1191.5094422923798</v>
      </c>
      <c r="F22">
        <f t="shared" si="1"/>
        <v>1191.5</v>
      </c>
      <c r="G22">
        <f t="shared" si="2"/>
        <v>2.3098000005120412E-2</v>
      </c>
      <c r="K22">
        <f t="shared" ref="K22:K29" si="5">+G22</f>
        <v>2.3098000005120412E-2</v>
      </c>
      <c r="O22">
        <f t="shared" ca="1" si="3"/>
        <v>1.96560037165046E-2</v>
      </c>
      <c r="Q22" s="2">
        <f t="shared" si="4"/>
        <v>40632.958760000001</v>
      </c>
    </row>
    <row r="23" spans="1:17" x14ac:dyDescent="0.2">
      <c r="A23" s="28" t="s">
        <v>44</v>
      </c>
      <c r="B23" s="29" t="s">
        <v>45</v>
      </c>
      <c r="C23" s="28">
        <v>55662.465600000003</v>
      </c>
      <c r="D23" s="28">
        <v>1E-3</v>
      </c>
      <c r="E23">
        <f t="shared" si="0"/>
        <v>1196.0089574643107</v>
      </c>
      <c r="F23">
        <f t="shared" si="1"/>
        <v>1196</v>
      </c>
      <c r="G23">
        <f t="shared" si="2"/>
        <v>2.1912000003794674E-2</v>
      </c>
      <c r="K23">
        <f t="shared" si="5"/>
        <v>2.1912000003794674E-2</v>
      </c>
      <c r="O23">
        <f t="shared" ca="1" si="3"/>
        <v>1.9726382820226561E-2</v>
      </c>
      <c r="Q23" s="2">
        <f t="shared" si="4"/>
        <v>40643.965600000003</v>
      </c>
    </row>
    <row r="24" spans="1:17" x14ac:dyDescent="0.2">
      <c r="A24" s="28" t="s">
        <v>42</v>
      </c>
      <c r="B24" s="29" t="s">
        <v>43</v>
      </c>
      <c r="C24" s="28">
        <v>55673.469510000003</v>
      </c>
      <c r="D24" s="28">
        <v>4.2000000000000002E-4</v>
      </c>
      <c r="E24">
        <f t="shared" si="0"/>
        <v>1200.5072748738078</v>
      </c>
      <c r="F24">
        <f t="shared" si="1"/>
        <v>1200.5</v>
      </c>
      <c r="G24">
        <f t="shared" si="2"/>
        <v>1.7796000007365365E-2</v>
      </c>
      <c r="K24">
        <f t="shared" si="5"/>
        <v>1.7796000007365365E-2</v>
      </c>
      <c r="O24">
        <f t="shared" ca="1" si="3"/>
        <v>1.9796761923948518E-2</v>
      </c>
      <c r="Q24" s="2">
        <f t="shared" si="4"/>
        <v>40654.969510000003</v>
      </c>
    </row>
    <row r="25" spans="1:17" x14ac:dyDescent="0.2">
      <c r="A25" s="30" t="s">
        <v>48</v>
      </c>
      <c r="B25" s="31" t="s">
        <v>43</v>
      </c>
      <c r="C25" s="30">
        <v>56035.510069999997</v>
      </c>
      <c r="D25" s="30">
        <v>2.3700000000000001E-3</v>
      </c>
      <c r="E25">
        <f t="shared" si="0"/>
        <v>1348.5067908633207</v>
      </c>
      <c r="F25">
        <f t="shared" si="1"/>
        <v>1348.5</v>
      </c>
      <c r="G25">
        <f t="shared" si="2"/>
        <v>1.6611999999440741E-2</v>
      </c>
      <c r="K25">
        <f t="shared" si="5"/>
        <v>1.6611999999440741E-2</v>
      </c>
      <c r="O25">
        <f t="shared" ca="1" si="3"/>
        <v>2.2111452446359568E-2</v>
      </c>
      <c r="Q25" s="2">
        <f t="shared" si="4"/>
        <v>41017.010069999997</v>
      </c>
    </row>
    <row r="26" spans="1:17" x14ac:dyDescent="0.2">
      <c r="A26" s="30" t="s">
        <v>48</v>
      </c>
      <c r="B26" s="31" t="s">
        <v>45</v>
      </c>
      <c r="C26" s="30">
        <v>56073.439120000003</v>
      </c>
      <c r="D26" s="30">
        <v>8.3000000000000001E-4</v>
      </c>
      <c r="E26">
        <f t="shared" si="0"/>
        <v>1364.0119073119943</v>
      </c>
      <c r="F26">
        <f t="shared" si="1"/>
        <v>1364</v>
      </c>
      <c r="G26">
        <f t="shared" si="2"/>
        <v>2.912800000194693E-2</v>
      </c>
      <c r="K26">
        <f t="shared" si="5"/>
        <v>2.912800000194693E-2</v>
      </c>
      <c r="O26">
        <f t="shared" ca="1" si="3"/>
        <v>2.2353869359179643E-2</v>
      </c>
      <c r="Q26" s="2">
        <f t="shared" si="4"/>
        <v>41054.939120000003</v>
      </c>
    </row>
    <row r="27" spans="1:17" x14ac:dyDescent="0.2">
      <c r="A27" s="30" t="s">
        <v>48</v>
      </c>
      <c r="B27" s="31" t="s">
        <v>45</v>
      </c>
      <c r="C27" s="30">
        <v>56726.57129</v>
      </c>
      <c r="D27" s="30">
        <v>4.4999999999999999E-4</v>
      </c>
      <c r="E27">
        <f t="shared" si="0"/>
        <v>1631.0075307779987</v>
      </c>
      <c r="F27">
        <f t="shared" si="1"/>
        <v>1631</v>
      </c>
      <c r="G27">
        <f t="shared" si="2"/>
        <v>1.8422000001010019E-2</v>
      </c>
      <c r="K27">
        <f t="shared" si="5"/>
        <v>1.8422000001010019E-2</v>
      </c>
      <c r="O27">
        <f t="shared" ca="1" si="3"/>
        <v>2.6529696180015792E-2</v>
      </c>
      <c r="Q27" s="2">
        <f t="shared" si="4"/>
        <v>41708.07129</v>
      </c>
    </row>
    <row r="28" spans="1:17" x14ac:dyDescent="0.2">
      <c r="A28" s="30" t="s">
        <v>48</v>
      </c>
      <c r="B28" s="31" t="s">
        <v>43</v>
      </c>
      <c r="C28" s="30">
        <v>56737.587140000003</v>
      </c>
      <c r="D28" s="30">
        <v>1.0200000000000001E-3</v>
      </c>
      <c r="E28">
        <f t="shared" si="0"/>
        <v>1635.5107291716085</v>
      </c>
      <c r="F28">
        <f t="shared" si="1"/>
        <v>1635.5</v>
      </c>
      <c r="G28">
        <f t="shared" si="2"/>
        <v>2.6246000008541159E-2</v>
      </c>
      <c r="K28">
        <f t="shared" si="5"/>
        <v>2.6246000008541159E-2</v>
      </c>
      <c r="O28">
        <f t="shared" ca="1" si="3"/>
        <v>2.6600075283737749E-2</v>
      </c>
      <c r="Q28" s="2">
        <f t="shared" si="4"/>
        <v>41719.087140000003</v>
      </c>
    </row>
    <row r="29" spans="1:17" x14ac:dyDescent="0.2">
      <c r="A29" s="30" t="s">
        <v>48</v>
      </c>
      <c r="B29" s="31" t="s">
        <v>43</v>
      </c>
      <c r="C29" s="30">
        <v>56835.437919999997</v>
      </c>
      <c r="D29" s="30">
        <v>2.5000000000000001E-4</v>
      </c>
      <c r="E29">
        <f t="shared" si="0"/>
        <v>1675.5114077673868</v>
      </c>
      <c r="F29">
        <f t="shared" si="1"/>
        <v>1675.5</v>
      </c>
      <c r="G29">
        <f t="shared" si="2"/>
        <v>2.790600000298582E-2</v>
      </c>
      <c r="K29">
        <f t="shared" si="5"/>
        <v>2.790600000298582E-2</v>
      </c>
      <c r="O29">
        <f t="shared" ca="1" si="3"/>
        <v>2.7225667316821817E-2</v>
      </c>
      <c r="Q29" s="2">
        <f t="shared" si="4"/>
        <v>41816.937919999997</v>
      </c>
    </row>
    <row r="30" spans="1:17" x14ac:dyDescent="0.2">
      <c r="A30" s="32" t="s">
        <v>49</v>
      </c>
      <c r="B30" s="33" t="s">
        <v>43</v>
      </c>
      <c r="C30" s="32">
        <v>56764.495499999997</v>
      </c>
      <c r="D30" s="32">
        <v>2.3E-3</v>
      </c>
      <c r="E30">
        <f>+(C30-C$7)/C$8</f>
        <v>1646.5106686702957</v>
      </c>
      <c r="F30">
        <f t="shared" si="1"/>
        <v>1646.5</v>
      </c>
      <c r="G30">
        <f>+C30-(C$7+F30*C$8)</f>
        <v>2.6098000002093613E-2</v>
      </c>
      <c r="J30">
        <f>+G30</f>
        <v>2.6098000002093613E-2</v>
      </c>
      <c r="O30">
        <f ca="1">+C$11+C$12*$F30</f>
        <v>2.6772113092835868E-2</v>
      </c>
      <c r="Q30" s="2">
        <f>+C30-15018.5</f>
        <v>41745.995499999997</v>
      </c>
    </row>
    <row r="31" spans="1:17" x14ac:dyDescent="0.2">
      <c r="A31" s="34" t="s">
        <v>50</v>
      </c>
      <c r="B31" s="35" t="s">
        <v>45</v>
      </c>
      <c r="C31" s="36">
        <v>57055.61</v>
      </c>
      <c r="D31" s="36">
        <v>0.01</v>
      </c>
      <c r="E31">
        <f>+(C31-C$7)/C$8</f>
        <v>1765.5161334102966</v>
      </c>
      <c r="F31">
        <f t="shared" si="1"/>
        <v>1765.5</v>
      </c>
      <c r="G31">
        <f>+C31-(C$7+F31*C$8)</f>
        <v>3.9466000001993962E-2</v>
      </c>
      <c r="I31">
        <f>+G31</f>
        <v>3.9466000001993962E-2</v>
      </c>
      <c r="O31">
        <f ca="1">+C$11+C$12*$F31</f>
        <v>2.8633249391260968E-2</v>
      </c>
      <c r="Q31" s="2">
        <f>+C31-15018.5</f>
        <v>42037.11</v>
      </c>
    </row>
    <row r="32" spans="1:17" x14ac:dyDescent="0.2">
      <c r="A32" s="37" t="s">
        <v>2</v>
      </c>
      <c r="B32" s="38" t="s">
        <v>43</v>
      </c>
      <c r="C32" s="39">
        <v>57131.427300000003</v>
      </c>
      <c r="D32" s="39">
        <v>1.0999999999999999E-2</v>
      </c>
      <c r="E32">
        <f>+(C32-C$7)/C$8</f>
        <v>1796.509687567964</v>
      </c>
      <c r="F32">
        <f t="shared" si="1"/>
        <v>1796.5</v>
      </c>
      <c r="G32">
        <f>+C32-(C$7+F32*C$8)</f>
        <v>2.3698000004515052E-2</v>
      </c>
      <c r="K32">
        <f>+G32</f>
        <v>2.3698000004515052E-2</v>
      </c>
      <c r="O32">
        <f ca="1">+C$11+C$12*$F32</f>
        <v>2.9118083216901118E-2</v>
      </c>
      <c r="Q32" s="2">
        <f>+C32-15018.5</f>
        <v>42112.927300000003</v>
      </c>
    </row>
    <row r="33" spans="1:17" x14ac:dyDescent="0.2">
      <c r="A33" s="41" t="s">
        <v>0</v>
      </c>
      <c r="B33" s="42" t="s">
        <v>43</v>
      </c>
      <c r="C33" s="43">
        <v>57855.519999999997</v>
      </c>
      <c r="D33" s="43">
        <v>1.9E-3</v>
      </c>
      <c r="E33">
        <f>+(C33-C$7)/C$8</f>
        <v>2092.5134533657529</v>
      </c>
      <c r="F33">
        <f t="shared" si="1"/>
        <v>2092.5</v>
      </c>
      <c r="G33">
        <f>+C33-(C$7+F33*C$8)</f>
        <v>3.2910000001720618E-2</v>
      </c>
      <c r="K33">
        <f>+G33</f>
        <v>3.2910000001720618E-2</v>
      </c>
      <c r="O33">
        <f ca="1">+C$11+C$12*$F33</f>
        <v>3.3747464261723217E-2</v>
      </c>
      <c r="Q33" s="2">
        <f>+C33-15018.5</f>
        <v>42837.02</v>
      </c>
    </row>
    <row r="34" spans="1:17" x14ac:dyDescent="0.2">
      <c r="A34" s="40"/>
      <c r="B34" s="40"/>
      <c r="C34" s="30"/>
      <c r="D34" s="30"/>
    </row>
    <row r="35" spans="1:17" x14ac:dyDescent="0.2">
      <c r="A35" s="40"/>
      <c r="B35" s="40"/>
      <c r="C35" s="30"/>
      <c r="D35" s="30"/>
    </row>
    <row r="36" spans="1:17" x14ac:dyDescent="0.2">
      <c r="A36" s="40"/>
      <c r="B36" s="40"/>
      <c r="C36" s="30"/>
      <c r="D36" s="3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3004" r:id="rId1" display="http://vsolj.cetus-net.org/bulletin.html"/>
    <hyperlink ref="H64743" r:id="rId2" display="http://vsolj.cetus-net.org/bulletin.html"/>
    <hyperlink ref="H64736" r:id="rId3" display="https://www.aavso.org/ejaavso"/>
    <hyperlink ref="AP1594" r:id="rId4" display="http://cdsbib.u-strasbg.fr/cgi-bin/cdsbib?1990RMxAA..21..381G"/>
    <hyperlink ref="AP1591" r:id="rId5" display="http://cdsbib.u-strasbg.fr/cgi-bin/cdsbib?1990RMxAA..21..381G"/>
    <hyperlink ref="AP1593" r:id="rId6" display="http://cdsbib.u-strasbg.fr/cgi-bin/cdsbib?1990RMxAA..21..381G"/>
    <hyperlink ref="AP1569" r:id="rId7" display="http://cdsbib.u-strasbg.fr/cgi-bin/cdsbib?1990RMxAA..21..381G"/>
    <hyperlink ref="I64743" r:id="rId8" display="http://vsolj.cetus-net.org/bulletin.html"/>
    <hyperlink ref="AQ1730" r:id="rId9" display="http://cdsbib.u-strasbg.fr/cgi-bin/cdsbib?1990RMxAA..21..381G"/>
    <hyperlink ref="AQ3374" r:id="rId10" display="http://cdsbib.u-strasbg.fr/cgi-bin/cdsbib?1990RMxAA..21..381G"/>
    <hyperlink ref="AQ1731" r:id="rId11" display="http://cdsbib.u-strasbg.fr/cgi-bin/cdsbib?1990RMxAA..21..381G"/>
    <hyperlink ref="H64740" r:id="rId12" display="https://www.aavso.org/ejaavso"/>
    <hyperlink ref="H2581" r:id="rId13" display="http://vsolj.cetus-net.org/bulletin.html"/>
    <hyperlink ref="AP5819" r:id="rId14" display="http://cdsbib.u-strasbg.fr/cgi-bin/cdsbib?1990RMxAA..21..381G"/>
    <hyperlink ref="AP5822" r:id="rId15" display="http://cdsbib.u-strasbg.fr/cgi-bin/cdsbib?1990RMxAA..21..381G"/>
    <hyperlink ref="AP5820" r:id="rId16" display="http://cdsbib.u-strasbg.fr/cgi-bin/cdsbib?1990RMxAA..21..381G"/>
    <hyperlink ref="AP5798" r:id="rId17" display="http://cdsbib.u-strasbg.fr/cgi-bin/cdsbib?1990RMxAA..21..381G"/>
    <hyperlink ref="I2581" r:id="rId18" display="http://vsolj.cetus-net.org/bulletin.html"/>
    <hyperlink ref="AQ5932" r:id="rId19" display="http://cdsbib.u-strasbg.fr/cgi-bin/cdsbib?1990RMxAA..21..381G"/>
    <hyperlink ref="AQ484" r:id="rId20" display="http://cdsbib.u-strasbg.fr/cgi-bin/cdsbib?1990RMxAA..21..381G"/>
    <hyperlink ref="AQ5933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2024-01-15T04:16:23Z</dcterms:modified>
</cp:coreProperties>
</file>