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EB91389-6B3A-4753-82F0-8A15D0B62E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Graphs" sheetId="2" r:id="rId2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Q31" i="1"/>
  <c r="E30" i="1"/>
  <c r="F30" i="1" s="1"/>
  <c r="G30" i="1" s="1"/>
  <c r="Q30" i="1"/>
  <c r="E28" i="1"/>
  <c r="F28" i="1"/>
  <c r="G28" i="1"/>
  <c r="E29" i="1"/>
  <c r="F29" i="1"/>
  <c r="G29" i="1"/>
  <c r="Q28" i="1"/>
  <c r="Q29" i="1"/>
  <c r="E22" i="1"/>
  <c r="F22" i="1"/>
  <c r="G22" i="1"/>
  <c r="E23" i="1"/>
  <c r="F23" i="1"/>
  <c r="G23" i="1"/>
  <c r="E24" i="1"/>
  <c r="F24" i="1"/>
  <c r="G24" i="1"/>
  <c r="R24" i="1"/>
  <c r="E25" i="1"/>
  <c r="F25" i="1"/>
  <c r="G25" i="1"/>
  <c r="R25" i="1"/>
  <c r="E26" i="1"/>
  <c r="F26" i="1"/>
  <c r="G26" i="1"/>
  <c r="E27" i="1"/>
  <c r="F27" i="1"/>
  <c r="G27" i="1"/>
  <c r="C14" i="1"/>
  <c r="C13" i="1"/>
  <c r="E21" i="1"/>
  <c r="F21" i="1"/>
  <c r="G21" i="1"/>
  <c r="D14" i="1"/>
  <c r="D13" i="1"/>
  <c r="Q22" i="1"/>
  <c r="Q23" i="1"/>
  <c r="Q24" i="1"/>
  <c r="Q25" i="1"/>
  <c r="Q26" i="1"/>
  <c r="Q27" i="1"/>
  <c r="F12" i="1"/>
  <c r="F13" i="1" s="1"/>
  <c r="C17" i="1"/>
  <c r="Q21" i="1"/>
  <c r="R21" i="1"/>
  <c r="K21" i="1"/>
  <c r="S28" i="1"/>
  <c r="K28" i="1"/>
  <c r="R22" i="1"/>
  <c r="K22" i="1"/>
  <c r="I29" i="1"/>
  <c r="R29" i="1"/>
  <c r="R23" i="1"/>
  <c r="K23" i="1"/>
  <c r="K27" i="1"/>
  <c r="S27" i="1"/>
  <c r="K26" i="1"/>
  <c r="R26" i="1"/>
  <c r="J24" i="1"/>
  <c r="S19" i="1"/>
  <c r="E19" i="1" s="1"/>
  <c r="D11" i="1"/>
  <c r="D12" i="1"/>
  <c r="P31" i="1" l="1"/>
  <c r="K31" i="1"/>
  <c r="R31" i="1"/>
  <c r="P30" i="1"/>
  <c r="K30" i="1"/>
  <c r="R30" i="1"/>
  <c r="D16" i="1"/>
  <c r="P27" i="1"/>
  <c r="P29" i="1"/>
  <c r="D15" i="1"/>
  <c r="P26" i="1"/>
  <c r="P22" i="1"/>
  <c r="P25" i="1"/>
  <c r="P21" i="1"/>
  <c r="P24" i="1"/>
  <c r="P23" i="1"/>
  <c r="P28" i="1"/>
  <c r="C12" i="1"/>
  <c r="C11" i="1"/>
  <c r="O31" i="1" l="1"/>
  <c r="C16" i="1"/>
  <c r="D18" i="1" s="1"/>
  <c r="O30" i="1"/>
  <c r="O23" i="1"/>
  <c r="O22" i="1"/>
  <c r="O25" i="1"/>
  <c r="C15" i="1"/>
  <c r="C18" i="1" s="1"/>
  <c r="O27" i="1"/>
  <c r="O21" i="1"/>
  <c r="O29" i="1"/>
  <c r="O24" i="1"/>
  <c r="O28" i="1"/>
  <c r="O26" i="1"/>
  <c r="R19" i="1"/>
  <c r="E18" i="1" s="1"/>
  <c r="F14" i="1" l="1"/>
  <c r="F15" i="1" s="1"/>
</calcChain>
</file>

<file path=xl/sharedStrings.xml><?xml version="1.0" encoding="utf-8"?>
<sst xmlns="http://schemas.openxmlformats.org/spreadsheetml/2006/main" count="72" uniqueCount="59">
  <si>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</si>
  <si>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</si>
  <si>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</si>
  <si>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</si>
  <si>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</si>
  <si>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</si>
  <si>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</si>
  <si>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</si>
  <si>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</si>
  <si>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</si>
  <si>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</si>
  <si>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</si>
  <si>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</si>
  <si>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</si>
  <si>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</si>
  <si>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</si>
  <si>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</si>
  <si>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</si>
  <si>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</si>
  <si>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</si>
  <si>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</si>
  <si>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</si>
  <si>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</si>
  <si>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</si>
  <si>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</si>
  <si>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</si>
  <si>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na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</si>
  <si>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</si>
  <si>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</si>
  <si>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</si>
  <si>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</si>
  <si>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</si>
  <si>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</si>
  <si>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</si>
  <si>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</si>
  <si>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</si>
  <si>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</si>
  <si>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</si>
  <si>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</si>
  <si>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EQ Boo / GSC 1481-0193</t>
  </si>
  <si>
    <t>EA</t>
  </si>
  <si>
    <t>as of 2017-11-22</t>
  </si>
  <si>
    <t>OEJV 0107</t>
  </si>
  <si>
    <t>I</t>
  </si>
  <si>
    <t>OEJV 0160</t>
  </si>
  <si>
    <t>IBVS 6084</t>
  </si>
  <si>
    <t>IBVS 6193</t>
  </si>
  <si>
    <t>OEJV 0179</t>
  </si>
  <si>
    <t>II</t>
  </si>
  <si>
    <t>pg</t>
  </si>
  <si>
    <t>vis</t>
  </si>
  <si>
    <t>PE</t>
  </si>
  <si>
    <t>CCD</t>
  </si>
  <si>
    <t>BAD?</t>
  </si>
  <si>
    <t>OEJV 0211</t>
  </si>
  <si>
    <t>VSB 069</t>
  </si>
  <si>
    <t>V</t>
  </si>
  <si>
    <t>JAAVSO, 50, 255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</si>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</sst>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9" fillId="0" borderId="0"/>
    <xf numFmtId="0" fontId="6" fillId="0" borderId="2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11" fillId="0" borderId="0" xfId="0" applyFont="1" applyAlignment="1"/>
    <xf numFmtId="22" fontId="11" fillId="0" borderId="0" xfId="0" applyNumberFormat="1" applyFont="1">
      <alignment vertical="top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5" fillId="0" borderId="1" xfId="0" applyFont="1" applyBorder="1" applyAlignment="1">
      <alignment vertical="center"/>
    </xf>
    <xf numFmtId="0" fontId="12" fillId="0" borderId="0" xfId="0" applyFont="1" applyAlignment="1"/>
    <xf numFmtId="0" fontId="8" fillId="0" borderId="5" xfId="0" applyFont="1" applyBorder="1" applyAlignment="1">
      <alignment horizontal="center"/>
    </xf>
    <xf numFmtId="0" fontId="5" fillId="0" borderId="0" xfId="7" applyFont="1" applyAlignment="1">
      <alignment wrapText="1"/>
    </xf>
    <xf numFmtId="0" fontId="5" fillId="0" borderId="0" xfId="7" applyFont="1" applyAlignment="1">
      <alignment horizontal="center" wrapText="1"/>
    </xf>
    <xf numFmtId="0" fontId="5" fillId="0" borderId="0" xfId="7" applyFont="1" applyAlignment="1">
      <alignment horizontal="left" wrapText="1"/>
    </xf>
    <xf numFmtId="0" fontId="5" fillId="0" borderId="0" xfId="8" applyFont="1"/>
    <xf numFmtId="0" fontId="5" fillId="0" borderId="0" xfId="8" applyFont="1" applyAlignment="1">
      <alignment horizontal="center"/>
    </xf>
    <xf numFmtId="0" fontId="5" fillId="0" borderId="0" xfId="8" applyFont="1" applyAlignment="1">
      <alignment horizontal="left"/>
    </xf>
    <xf numFmtId="0" fontId="14" fillId="0" borderId="0" xfId="7" applyFont="1"/>
    <xf numFmtId="0" fontId="14" fillId="0" borderId="0" xfId="7" applyFont="1" applyAlignment="1">
      <alignment horizontal="center"/>
    </xf>
    <xf numFmtId="0" fontId="14" fillId="0" borderId="0" xfId="7" applyFont="1" applyAlignment="1">
      <alignment horizontal="left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165" fontId="15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7" applyFont="1" applyAlignment="1">
      <alignment horizontal="right" wrapText="1"/>
    </xf>
    <xf numFmtId="0" fontId="5" fillId="0" borderId="0" xfId="8" applyFont="1" applyAlignment="1">
      <alignment horizontal="right"/>
    </xf>
    <xf numFmtId="0" fontId="14" fillId="0" borderId="0" xfId="7" applyFont="1" applyAlignment="1">
      <alignment horizontal="right"/>
    </xf>
    <xf numFmtId="0" fontId="15" fillId="0" borderId="0" xfId="0" applyFont="1" applyAlignment="1">
      <alignment horizontal="right" vertical="center" wrapText="1"/>
    </xf>
    <xf numFmtId="0" fontId="6" fillId="0" borderId="0" xfId="0" applyFont="1" applyAlignment="1"/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>
      <alignment vertical="top"/>
    </xf>
    <xf numFmtId="0" fontId="4" fillId="0" borderId="0" xfId="0" applyFont="1" applyAlignment="1"/>
    <xf numFmtId="0" fontId="6" fillId="0" borderId="5" xfId="0" applyFont="1" applyBorder="1" applyAlignment="1">
      <alignment horizont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4" fontId="6" fillId="0" borderId="0" xfId="0" applyNumberFormat="1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Normal_A_1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Boo - O-C Diagr.</a:t>
            </a:r>
          </a:p>
        </c:rich>
      </c:tx>
      <c:layout>
        <c:manualLayout>
          <c:xMode val="edge"/>
          <c:yMode val="edge"/>
          <c:x val="0.3875181422351233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644412191582"/>
          <c:y val="0.1458966565349544"/>
          <c:w val="0.83889695210449933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Active!$D$21:$D$50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1.4E-3</c:v>
                  </c:pt>
                  <c:pt idx="2">
                    <c:v>2.0000000000000001E-4</c:v>
                  </c:pt>
                  <c:pt idx="3">
                    <c:v>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1E-4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1.4E-3</c:v>
                  </c:pt>
                  <c:pt idx="2">
                    <c:v>2.0000000000000001E-4</c:v>
                  </c:pt>
                  <c:pt idx="3">
                    <c:v>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1E-4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Active!$C$21:$C$494</c:f>
                <c:numCache>
                  <c:formatCode>General</c:formatCode>
                  <c:ptCount val="474"/>
                  <c:pt idx="0">
                    <c:v>47931.794000000002</c:v>
                  </c:pt>
                  <c:pt idx="1">
                    <c:v>54943.404150000002</c:v>
                  </c:pt>
                  <c:pt idx="2">
                    <c:v>55693.481849999996</c:v>
                  </c:pt>
                  <c:pt idx="3">
                    <c:v>56356.5959</c:v>
                  </c:pt>
                  <c:pt idx="4">
                    <c:v>56742.523000000001</c:v>
                  </c:pt>
                  <c:pt idx="5">
                    <c:v>57128.415300000001</c:v>
                  </c:pt>
                  <c:pt idx="6">
                    <c:v>57516.498760000002</c:v>
                  </c:pt>
                  <c:pt idx="7">
                    <c:v>57853.492829999886</c:v>
                  </c:pt>
                  <c:pt idx="8">
                    <c:v>59009.046600000001</c:v>
                  </c:pt>
                  <c:pt idx="9">
                    <c:v>59726.5124</c:v>
                  </c:pt>
                  <c:pt idx="10">
                    <c:v>60112.422700000003</c:v>
                  </c:pt>
                </c:numCache>
              </c:numRef>
            </c:plus>
            <c:minus>
              <c:numRef>
                <c:f>Active!$C$21:$C$494</c:f>
                <c:numCache>
                  <c:formatCode>General</c:formatCode>
                  <c:ptCount val="474"/>
                  <c:pt idx="0">
                    <c:v>47931.794000000002</c:v>
                  </c:pt>
                  <c:pt idx="1">
                    <c:v>54943.404150000002</c:v>
                  </c:pt>
                  <c:pt idx="2">
                    <c:v>55693.481849999996</c:v>
                  </c:pt>
                  <c:pt idx="3">
                    <c:v>56356.5959</c:v>
                  </c:pt>
                  <c:pt idx="4">
                    <c:v>56742.523000000001</c:v>
                  </c:pt>
                  <c:pt idx="5">
                    <c:v>57128.415300000001</c:v>
                  </c:pt>
                  <c:pt idx="6">
                    <c:v>57516.498760000002</c:v>
                  </c:pt>
                  <c:pt idx="7">
                    <c:v>57853.492829999886</c:v>
                  </c:pt>
                  <c:pt idx="8">
                    <c:v>59009.046600000001</c:v>
                  </c:pt>
                  <c:pt idx="9">
                    <c:v>59726.5124</c:v>
                  </c:pt>
                  <c:pt idx="10">
                    <c:v>60112.422700000003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Active!$H$21:$H$921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ED-44DA-9E8F-4FF3E4840D3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Active!$I$21:$I$921</c:f>
              <c:numCache>
                <c:formatCode>General</c:formatCode>
                <c:ptCount val="901"/>
                <c:pt idx="8">
                  <c:v>-1.1079999996582046E-2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ED-44DA-9E8F-4FF3E4840D3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Active!$J$21:$J$921</c:f>
              <c:numCache>
                <c:formatCode>General</c:formatCode>
                <c:ptCount val="901"/>
                <c:pt idx="3">
                  <c:v>-6.0999999986961484E-3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ED-44DA-9E8F-4FF3E4840D3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Active!$K$21:$K$921</c:f>
              <c:numCache>
                <c:formatCode>General</c:formatCode>
                <c:ptCount val="901"/>
                <c:pt idx="0">
                  <c:v>0</c:v>
                </c:pt>
                <c:pt idx="1">
                  <c:v>-4.2499999981373549E-3</c:v>
                </c:pt>
                <c:pt idx="2">
                  <c:v>-6.2300000063260086E-3</c:v>
                </c:pt>
                <c:pt idx="5">
                  <c:v>-7.8199999989010394E-3</c:v>
                </c:pt>
                <c:pt idx="6">
                  <c:v>-0.55259999999543652</c:v>
                </c:pt>
                <c:pt idx="7">
                  <c:v>-0.55085000011604279</c:v>
                </c:pt>
                <c:pt idx="9">
                  <c:v>-1.2800000004062895E-2</c:v>
                </c:pt>
                <c:pt idx="10">
                  <c:v>-1.3059999997494742E-2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ED-44DA-9E8F-4FF3E4840D3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Active!$L$21:$L$921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ED-44DA-9E8F-4FF3E4840D3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Active!$M$21:$M$921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ED-44DA-9E8F-4FF3E4840D3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Active!$N$21:$N$921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ED-44DA-9E8F-4FF3E4840D3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0">
                  <c:v>3.1631815527859188E-3</c:v>
                </c:pt>
                <c:pt idx="1">
                  <c:v>-4.1344334030535349E-3</c:v>
                </c:pt>
                <c:pt idx="2">
                  <c:v>-4.9151084913526388E-3</c:v>
                </c:pt>
                <c:pt idx="3">
                  <c:v>-5.6052705259359049E-3</c:v>
                </c:pt>
                <c:pt idx="4">
                  <c:v>-6.0069222017999375E-3</c:v>
                </c:pt>
                <c:pt idx="5">
                  <c:v>-6.4085738776639683E-3</c:v>
                </c:pt>
                <c:pt idx="6">
                  <c:v>-6.8130540864566203E-3</c:v>
                </c:pt>
                <c:pt idx="7">
                  <c:v>-7.1637921696054933E-3</c:v>
                </c:pt>
                <c:pt idx="8">
                  <c:v>-8.3659186642689697E-3</c:v>
                </c:pt>
                <c:pt idx="9">
                  <c:v>-9.1126513574246344E-3</c:v>
                </c:pt>
                <c:pt idx="10">
                  <c:v>-9.514303033288667E-3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ED-44DA-9E8F-4FF3E4840D3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Active!$U$21:$U$921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ED-44DA-9E8F-4FF3E4840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621136"/>
        <c:axId val="1"/>
      </c:scatterChart>
      <c:valAx>
        <c:axId val="513621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963715529753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95500725689405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621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32510885341075"/>
          <c:y val="0.92097264437689974"/>
          <c:w val="0.7111756168359941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Boo - Prim. O-C Diagr.</a:t>
            </a:r>
          </a:p>
        </c:rich>
      </c:tx>
      <c:layout>
        <c:manualLayout>
          <c:xMode val="edge"/>
          <c:yMode val="edge"/>
          <c:x val="0.2952185134862300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715254591726412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Active!$R$21:$R$921</c:f>
              <c:numCache>
                <c:formatCode>General</c:formatCode>
                <c:ptCount val="901"/>
                <c:pt idx="0">
                  <c:v>0</c:v>
                </c:pt>
                <c:pt idx="1">
                  <c:v>-4.2499999981373549E-3</c:v>
                </c:pt>
                <c:pt idx="2">
                  <c:v>-6.2300000063260086E-3</c:v>
                </c:pt>
                <c:pt idx="3">
                  <c:v>-6.0999999986961484E-3</c:v>
                </c:pt>
                <c:pt idx="4">
                  <c:v>1.0439999998197891E-2</c:v>
                </c:pt>
                <c:pt idx="5">
                  <c:v>-7.8199999989010394E-3</c:v>
                </c:pt>
                <c:pt idx="8">
                  <c:v>-1.1079999996582046E-2</c:v>
                </c:pt>
                <c:pt idx="9">
                  <c:v>-1.2800000004062895E-2</c:v>
                </c:pt>
                <c:pt idx="10">
                  <c:v>-1.3059999997494742E-2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33-409F-ACCD-CB71D6CD51AB}"/>
            </c:ext>
          </c:extLst>
        </c:ser>
        <c:ser>
          <c:idx val="7"/>
          <c:order val="1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0">
                  <c:v>3.1631815527859188E-3</c:v>
                </c:pt>
                <c:pt idx="1">
                  <c:v>-4.1344334030535349E-3</c:v>
                </c:pt>
                <c:pt idx="2">
                  <c:v>-4.9151084913526388E-3</c:v>
                </c:pt>
                <c:pt idx="3">
                  <c:v>-5.6052705259359049E-3</c:v>
                </c:pt>
                <c:pt idx="4">
                  <c:v>-6.0069222017999375E-3</c:v>
                </c:pt>
                <c:pt idx="5">
                  <c:v>-6.4085738776639683E-3</c:v>
                </c:pt>
                <c:pt idx="6">
                  <c:v>-6.8130540864566203E-3</c:v>
                </c:pt>
                <c:pt idx="7">
                  <c:v>-7.1637921696054933E-3</c:v>
                </c:pt>
                <c:pt idx="8">
                  <c:v>-8.3659186642689697E-3</c:v>
                </c:pt>
                <c:pt idx="9">
                  <c:v>-9.1126513574246344E-3</c:v>
                </c:pt>
                <c:pt idx="10">
                  <c:v>-9.514303033288667E-3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33-409F-ACCD-CB71D6CD5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617200"/>
        <c:axId val="1"/>
      </c:scatterChart>
      <c:valAx>
        <c:axId val="513617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0669646023976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617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956384609927915"/>
          <c:y val="0.92073298764483702"/>
          <c:w val="0.3035345218022383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Boo - Sec. O-C Diagr.</a:t>
            </a:r>
          </a:p>
        </c:rich>
      </c:tx>
      <c:layout>
        <c:manualLayout>
          <c:xMode val="edge"/>
          <c:yMode val="edge"/>
          <c:x val="0.30408184691199314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13"/>
          <c:y val="0.1458966565349544"/>
          <c:w val="0.77142934015200504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Active!$S$21:$S$921</c:f>
              <c:numCache>
                <c:formatCode>General</c:formatCode>
                <c:ptCount val="901"/>
                <c:pt idx="6">
                  <c:v>-0.55259999999543652</c:v>
                </c:pt>
                <c:pt idx="7">
                  <c:v>-0.55085000011604279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CD-46DC-886C-2290B368C933}"/>
            </c:ext>
          </c:extLst>
        </c:ser>
        <c:ser>
          <c:idx val="7"/>
          <c:order val="1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1290</c:v>
                </c:pt>
                <c:pt idx="2">
                  <c:v>1428</c:v>
                </c:pt>
                <c:pt idx="3">
                  <c:v>1550</c:v>
                </c:pt>
                <c:pt idx="4">
                  <c:v>1621</c:v>
                </c:pt>
                <c:pt idx="5">
                  <c:v>1692</c:v>
                </c:pt>
                <c:pt idx="6">
                  <c:v>1763.5</c:v>
                </c:pt>
                <c:pt idx="7">
                  <c:v>1825.5</c:v>
                </c:pt>
                <c:pt idx="8">
                  <c:v>2038</c:v>
                </c:pt>
                <c:pt idx="9">
                  <c:v>2170</c:v>
                </c:pt>
                <c:pt idx="10">
                  <c:v>2241</c:v>
                </c:pt>
              </c:numCache>
            </c:numRef>
          </c:xVal>
          <c:yVal>
            <c:numRef>
              <c:f>Active!$P$21:$P$921</c:f>
              <c:numCache>
                <c:formatCode>General</c:formatCode>
                <c:ptCount val="901"/>
                <c:pt idx="0">
                  <c:v>-0.60237620624238553</c:v>
                </c:pt>
                <c:pt idx="1">
                  <c:v>-0.5659649184291935</c:v>
                </c:pt>
                <c:pt idx="2">
                  <c:v>-0.56206975740731713</c:v>
                </c:pt>
                <c:pt idx="3">
                  <c:v>-0.55862620925754236</c:v>
                </c:pt>
                <c:pt idx="4">
                  <c:v>-0.55662217713759143</c:v>
                </c:pt>
                <c:pt idx="5">
                  <c:v>-0.55461814501764062</c:v>
                </c:pt>
                <c:pt idx="6">
                  <c:v>-0.55259999999543652</c:v>
                </c:pt>
                <c:pt idx="7">
                  <c:v>-0.55085000011604279</c:v>
                </c:pt>
                <c:pt idx="8">
                  <c:v>-0.54485201665844341</c:v>
                </c:pt>
                <c:pt idx="9">
                  <c:v>-0.5411262104636051</c:v>
                </c:pt>
                <c:pt idx="10">
                  <c:v>-0.53912217834365417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CD-46DC-886C-2290B368C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622448"/>
        <c:axId val="1"/>
      </c:scatterChart>
      <c:valAx>
        <c:axId val="513622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57185708929244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622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183716321174139"/>
          <c:y val="0.92097264437689974"/>
          <c:w val="0.3306126734158230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0</xdr:row>
      <xdr:rowOff>38100</xdr:rowOff>
    </xdr:from>
    <xdr:to>
      <xdr:col>17</xdr:col>
      <xdr:colOff>552450</xdr:colOff>
      <xdr:row>18</xdr:row>
      <xdr:rowOff>85725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8423BFD7-CED9-BA8B-420E-771D7A9B1E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11</xdr:col>
      <xdr:colOff>85725</xdr:colOff>
      <xdr:row>20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4A4B8B-D7A8-99E1-DEB4-2C87C78B5A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21</xdr:row>
      <xdr:rowOff>0</xdr:rowOff>
    </xdr:from>
    <xdr:to>
      <xdr:col>11</xdr:col>
      <xdr:colOff>66674</xdr:colOff>
      <xdr:row>41</xdr:row>
      <xdr:rowOff>28575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C2F0B00-74BA-248E-9944-426061BA2F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8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5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6.8554687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  <c r="E1" s="17"/>
    </row>
    <row r="2" spans="1:6" s="39" customFormat="1" ht="12.95" customHeight="1" x14ac:dyDescent="0.2">
      <c r="A2" s="39" t="s">
        <v>16</v>
      </c>
      <c r="B2" s="40" t="s">
        <v>40</v>
      </c>
      <c r="C2" s="41"/>
    </row>
    <row r="3" spans="1:6" s="39" customFormat="1" ht="12.95" customHeight="1" thickBot="1" x14ac:dyDescent="0.25">
      <c r="C3" s="5" t="s">
        <v>41</v>
      </c>
    </row>
    <row r="4" spans="1:6" s="39" customFormat="1" ht="12.95" customHeight="1" thickTop="1" thickBot="1" x14ac:dyDescent="0.25">
      <c r="A4" s="18" t="s">
        <v>0</v>
      </c>
      <c r="C4" s="42">
        <v>47931.794000000002</v>
      </c>
      <c r="D4" s="43">
        <v>5.4353600000000002</v>
      </c>
    </row>
    <row r="5" spans="1:6" s="39" customFormat="1" ht="12.95" customHeight="1" thickTop="1" x14ac:dyDescent="0.2">
      <c r="A5" s="11" t="s">
        <v>31</v>
      </c>
      <c r="B5" s="44"/>
      <c r="C5" s="12">
        <v>-9.5</v>
      </c>
      <c r="D5" s="44" t="s">
        <v>32</v>
      </c>
    </row>
    <row r="6" spans="1:6" s="39" customFormat="1" ht="12.95" customHeight="1" x14ac:dyDescent="0.2">
      <c r="A6" s="45" t="s">
        <v>1</v>
      </c>
    </row>
    <row r="7" spans="1:6" s="39" customFormat="1" ht="12.95" customHeight="1" x14ac:dyDescent="0.2">
      <c r="A7" s="39" t="s">
        <v>2</v>
      </c>
      <c r="C7" s="39">
        <v>47931.794000000002</v>
      </c>
    </row>
    <row r="8" spans="1:6" s="39" customFormat="1" ht="12.95" customHeight="1" x14ac:dyDescent="0.2">
      <c r="A8" s="39" t="s">
        <v>3</v>
      </c>
      <c r="C8" s="39">
        <v>5.4353600000000002</v>
      </c>
      <c r="D8" s="5" t="s">
        <v>42</v>
      </c>
    </row>
    <row r="9" spans="1:6" s="39" customFormat="1" ht="12.95" customHeight="1" x14ac:dyDescent="0.2">
      <c r="A9" s="6" t="s">
        <v>28</v>
      </c>
      <c r="B9" s="6"/>
      <c r="C9" s="7">
        <v>21</v>
      </c>
      <c r="D9" s="7">
        <v>21</v>
      </c>
    </row>
    <row r="10" spans="1:6" s="39" customFormat="1" ht="12.95" customHeight="1" thickBot="1" x14ac:dyDescent="0.25">
      <c r="A10" s="44"/>
      <c r="B10" s="44"/>
      <c r="C10" s="46" t="s">
        <v>18</v>
      </c>
      <c r="D10" s="46" t="s">
        <v>19</v>
      </c>
    </row>
    <row r="11" spans="1:6" s="39" customFormat="1" ht="12.95" customHeight="1" x14ac:dyDescent="0.2">
      <c r="A11" s="44" t="s">
        <v>13</v>
      </c>
      <c r="B11" s="44"/>
      <c r="C11" s="8">
        <f ca="1">INTERCEPT(INDIRECT(C14):R$935,INDIRECT(C13):$F$935)</f>
        <v>3.1631815527859188E-3</v>
      </c>
      <c r="D11" s="8">
        <f ca="1">INTERCEPT(INDIRECT(D14):S$935,INDIRECT(D13):$F$935)</f>
        <v>-0.60237620624238553</v>
      </c>
      <c r="E11" s="6" t="s">
        <v>34</v>
      </c>
      <c r="F11" s="39">
        <v>1</v>
      </c>
    </row>
    <row r="12" spans="1:6" s="39" customFormat="1" ht="12.95" customHeight="1" x14ac:dyDescent="0.2">
      <c r="A12" s="44" t="s">
        <v>14</v>
      </c>
      <c r="B12" s="44"/>
      <c r="C12" s="8">
        <f ca="1">SLOPE(INDIRECT(C14):R$935,INDIRECT(C13):$F$935)</f>
        <v>-5.6570658572398862E-6</v>
      </c>
      <c r="D12" s="8">
        <f ca="1">SLOPE(INDIRECT(D14):S$935,INDIRECT(D13):$F$935)</f>
        <v>2.8225804506350429E-5</v>
      </c>
      <c r="E12" s="6" t="s">
        <v>35</v>
      </c>
      <c r="F12" s="8">
        <f ca="1">NOW()+15018.5+$C$5/24</f>
        <v>60312.629419675926</v>
      </c>
    </row>
    <row r="13" spans="1:6" s="39" customFormat="1" ht="12.95" customHeight="1" x14ac:dyDescent="0.2">
      <c r="A13" s="6" t="s">
        <v>29</v>
      </c>
      <c r="B13" s="6"/>
      <c r="C13" s="7" t="str">
        <f>"F"&amp;C9</f>
        <v>F21</v>
      </c>
      <c r="D13" s="7" t="str">
        <f>"F"&amp;D9</f>
        <v>F21</v>
      </c>
      <c r="E13" s="6" t="s">
        <v>36</v>
      </c>
      <c r="F13" s="8">
        <f ca="1">ROUND(2*(F12-$C$7)/$C$8,0)/2+F11</f>
        <v>2279</v>
      </c>
    </row>
    <row r="14" spans="1:6" s="39" customFormat="1" ht="12.95" customHeight="1" x14ac:dyDescent="0.2">
      <c r="A14" s="6" t="s">
        <v>30</v>
      </c>
      <c r="B14" s="6"/>
      <c r="C14" s="7" t="str">
        <f>"R"&amp;C9</f>
        <v>R21</v>
      </c>
      <c r="D14" s="7" t="str">
        <f>"S"&amp;D9</f>
        <v>S21</v>
      </c>
      <c r="E14" s="6" t="s">
        <v>37</v>
      </c>
      <c r="F14" s="13">
        <f ca="1">ROUND(2*(F12-$C$15)/$C$16,0)/2+F11</f>
        <v>38</v>
      </c>
    </row>
    <row r="15" spans="1:6" s="39" customFormat="1" ht="12.95" customHeight="1" x14ac:dyDescent="0.2">
      <c r="A15" s="9" t="s">
        <v>15</v>
      </c>
      <c r="B15" s="44"/>
      <c r="C15" s="10">
        <f ca="1">($C7+C11)+($C8+C12)*INT(MAX($F21:$F3533))</f>
        <v>60112.426245696966</v>
      </c>
      <c r="D15" s="10">
        <f ca="1">($C7+D11)+($C8+D12)*INT(MAX($F21:$F3533))</f>
        <v>60111.896637821657</v>
      </c>
      <c r="E15" s="6" t="s">
        <v>38</v>
      </c>
      <c r="F15" s="14">
        <f ca="1">+$C$15+$C$16*F14-15018.5-$C$5/24</f>
        <v>45300.865544061802</v>
      </c>
    </row>
    <row r="16" spans="1:6" s="39" customFormat="1" ht="12.95" customHeight="1" x14ac:dyDescent="0.2">
      <c r="A16" s="9" t="s">
        <v>4</v>
      </c>
      <c r="B16" s="44"/>
      <c r="C16" s="10">
        <f ca="1">+$C8+C12</f>
        <v>5.4353543429341427</v>
      </c>
      <c r="D16" s="8">
        <f ca="1">+$C8+D12</f>
        <v>5.4353882258045063</v>
      </c>
      <c r="E16" s="15"/>
      <c r="F16" s="15" t="s">
        <v>33</v>
      </c>
    </row>
    <row r="17" spans="1:21" s="39" customFormat="1" ht="12.95" customHeight="1" thickBot="1" x14ac:dyDescent="0.25">
      <c r="A17" s="5" t="s">
        <v>27</v>
      </c>
      <c r="C17" s="39">
        <f>COUNT(C21:C1247)</f>
        <v>11</v>
      </c>
    </row>
    <row r="18" spans="1:21" s="39" customFormat="1" ht="12.95" customHeight="1" thickTop="1" thickBot="1" x14ac:dyDescent="0.25">
      <c r="A18" s="45" t="s">
        <v>21</v>
      </c>
      <c r="C18" s="47">
        <f ca="1">+C15</f>
        <v>60112.426245696966</v>
      </c>
      <c r="D18" s="48">
        <f ca="1">+C16</f>
        <v>5.4353543429341427</v>
      </c>
      <c r="E18" s="16">
        <f>R19</f>
        <v>9</v>
      </c>
    </row>
    <row r="19" spans="1:21" s="39" customFormat="1" ht="12.95" customHeight="1" thickTop="1" thickBot="1" x14ac:dyDescent="0.25">
      <c r="A19" s="45" t="s">
        <v>22</v>
      </c>
      <c r="C19" s="47">
        <v>57516.498760000002</v>
      </c>
      <c r="D19" s="48">
        <v>5.4353557193262132</v>
      </c>
      <c r="E19" s="16">
        <f>S19</f>
        <v>2</v>
      </c>
      <c r="R19" s="39">
        <f>COUNT(R21:R322)</f>
        <v>9</v>
      </c>
      <c r="S19" s="39">
        <f>COUNT(S21:S322)</f>
        <v>2</v>
      </c>
    </row>
    <row r="20" spans="1:21" s="39" customFormat="1" ht="12.95" customHeight="1" thickTop="1" thickBot="1" x14ac:dyDescent="0.25">
      <c r="A20" s="46" t="s">
        <v>5</v>
      </c>
      <c r="B20" s="46" t="s">
        <v>6</v>
      </c>
      <c r="C20" s="49" t="s">
        <v>7</v>
      </c>
      <c r="D20" s="50" t="s">
        <v>11</v>
      </c>
      <c r="E20" s="46" t="s">
        <v>8</v>
      </c>
      <c r="F20" s="46" t="s">
        <v>9</v>
      </c>
      <c r="G20" s="46" t="s">
        <v>10</v>
      </c>
      <c r="H20" s="2" t="s">
        <v>49</v>
      </c>
      <c r="I20" s="2" t="s">
        <v>50</v>
      </c>
      <c r="J20" s="2" t="s">
        <v>51</v>
      </c>
      <c r="K20" s="2" t="s">
        <v>52</v>
      </c>
      <c r="L20" s="2" t="s">
        <v>25</v>
      </c>
      <c r="M20" s="2" t="s">
        <v>17</v>
      </c>
      <c r="N20" s="2" t="s">
        <v>20</v>
      </c>
      <c r="O20" s="2" t="s">
        <v>23</v>
      </c>
      <c r="P20" s="2" t="s">
        <v>24</v>
      </c>
      <c r="Q20" s="46" t="s">
        <v>12</v>
      </c>
      <c r="R20" s="2" t="s">
        <v>18</v>
      </c>
      <c r="S20" s="2" t="s">
        <v>19</v>
      </c>
      <c r="U20" s="19" t="s">
        <v>53</v>
      </c>
    </row>
    <row r="21" spans="1:21" s="39" customFormat="1" ht="12.95" customHeight="1" x14ac:dyDescent="0.2">
      <c r="A21" s="51" t="s">
        <v>42</v>
      </c>
      <c r="B21" s="51"/>
      <c r="C21" s="52">
        <v>47931.794000000002</v>
      </c>
      <c r="D21" s="53" t="s">
        <v>26</v>
      </c>
      <c r="E21" s="51">
        <f t="shared" ref="E21:E27" si="0">+(C21-C$7)/C$8</f>
        <v>0</v>
      </c>
      <c r="F21" s="39">
        <f t="shared" ref="F21:F29" si="1">ROUND(2*E21,0)/2</f>
        <v>0</v>
      </c>
      <c r="G21" s="39">
        <f>+C21-(C$7+F21*C$8)</f>
        <v>0</v>
      </c>
      <c r="K21" s="39">
        <f>+G21</f>
        <v>0</v>
      </c>
      <c r="O21" s="39">
        <f ca="1">+C$11+C$12*$F21</f>
        <v>3.1631815527859188E-3</v>
      </c>
      <c r="P21" s="39">
        <f ca="1">+D$11+D$12*$F21</f>
        <v>-0.60237620624238553</v>
      </c>
      <c r="Q21" s="54">
        <f>+C21-15018.5</f>
        <v>32913.294000000002</v>
      </c>
      <c r="R21" s="39">
        <f>G21</f>
        <v>0</v>
      </c>
    </row>
    <row r="22" spans="1:21" s="39" customFormat="1" ht="12.95" customHeight="1" x14ac:dyDescent="0.2">
      <c r="A22" s="55" t="s">
        <v>42</v>
      </c>
      <c r="B22" s="56" t="s">
        <v>43</v>
      </c>
      <c r="C22" s="52">
        <v>54943.404150000002</v>
      </c>
      <c r="D22" s="53">
        <v>1.4E-3</v>
      </c>
      <c r="E22" s="51">
        <f t="shared" si="0"/>
        <v>1289.9992180830709</v>
      </c>
      <c r="F22" s="39">
        <f t="shared" si="1"/>
        <v>1290</v>
      </c>
      <c r="G22" s="39">
        <f t="shared" ref="G22:G27" si="2">+C22-(C$7+F22*C$8)</f>
        <v>-4.2499999981373549E-3</v>
      </c>
      <c r="K22" s="39">
        <f>+G22</f>
        <v>-4.2499999981373549E-3</v>
      </c>
      <c r="O22" s="39">
        <f t="shared" ref="O22:O27" ca="1" si="3">+C$11+C$12*$F22</f>
        <v>-4.1344334030535349E-3</v>
      </c>
      <c r="P22" s="39">
        <f t="shared" ref="P22:P27" ca="1" si="4">+D$11+D$12*$F22</f>
        <v>-0.5659649184291935</v>
      </c>
      <c r="Q22" s="54">
        <f t="shared" ref="Q22:Q27" si="5">+C22-15018.5</f>
        <v>39924.904150000002</v>
      </c>
      <c r="R22" s="39">
        <f>G22</f>
        <v>-4.2499999981373549E-3</v>
      </c>
    </row>
    <row r="23" spans="1:21" s="39" customFormat="1" ht="12.95" customHeight="1" x14ac:dyDescent="0.2">
      <c r="A23" s="55" t="s">
        <v>44</v>
      </c>
      <c r="B23" s="56" t="s">
        <v>43</v>
      </c>
      <c r="C23" s="52">
        <v>55693.481849999996</v>
      </c>
      <c r="D23" s="53">
        <v>2.0000000000000001E-4</v>
      </c>
      <c r="E23" s="51">
        <f t="shared" si="0"/>
        <v>1427.998853801771</v>
      </c>
      <c r="F23" s="39">
        <f t="shared" si="1"/>
        <v>1428</v>
      </c>
      <c r="G23" s="39">
        <f t="shared" si="2"/>
        <v>-6.2300000063260086E-3</v>
      </c>
      <c r="K23" s="39">
        <f>+G23</f>
        <v>-6.2300000063260086E-3</v>
      </c>
      <c r="O23" s="39">
        <f t="shared" ca="1" si="3"/>
        <v>-4.9151084913526388E-3</v>
      </c>
      <c r="P23" s="39">
        <f t="shared" ca="1" si="4"/>
        <v>-0.56206975740731713</v>
      </c>
      <c r="Q23" s="54">
        <f t="shared" si="5"/>
        <v>40674.981849999996</v>
      </c>
      <c r="R23" s="39">
        <f>G23</f>
        <v>-6.2300000063260086E-3</v>
      </c>
    </row>
    <row r="24" spans="1:21" s="39" customFormat="1" ht="12.95" customHeight="1" x14ac:dyDescent="0.2">
      <c r="A24" s="52" t="s">
        <v>45</v>
      </c>
      <c r="B24" s="56" t="s">
        <v>43</v>
      </c>
      <c r="C24" s="52">
        <v>56356.5959</v>
      </c>
      <c r="D24" s="53">
        <v>1E-4</v>
      </c>
      <c r="E24" s="51">
        <f t="shared" si="0"/>
        <v>1549.9988777192309</v>
      </c>
      <c r="F24" s="39">
        <f t="shared" si="1"/>
        <v>1550</v>
      </c>
      <c r="G24" s="39">
        <f t="shared" si="2"/>
        <v>-6.0999999986961484E-3</v>
      </c>
      <c r="J24" s="39">
        <f>+G24</f>
        <v>-6.0999999986961484E-3</v>
      </c>
      <c r="O24" s="39">
        <f t="shared" ca="1" si="3"/>
        <v>-5.6052705259359049E-3</v>
      </c>
      <c r="P24" s="39">
        <f t="shared" ca="1" si="4"/>
        <v>-0.55862620925754236</v>
      </c>
      <c r="Q24" s="54">
        <f t="shared" si="5"/>
        <v>41338.0959</v>
      </c>
      <c r="R24" s="39">
        <f>G24</f>
        <v>-6.0999999986961484E-3</v>
      </c>
    </row>
    <row r="25" spans="1:21" s="39" customFormat="1" ht="12.95" customHeight="1" x14ac:dyDescent="0.2">
      <c r="A25" s="20" t="s">
        <v>46</v>
      </c>
      <c r="B25" s="21" t="s">
        <v>43</v>
      </c>
      <c r="C25" s="22">
        <v>56742.523000000001</v>
      </c>
      <c r="D25" s="35"/>
      <c r="E25" s="51">
        <f t="shared" si="0"/>
        <v>1621.0019207559387</v>
      </c>
      <c r="F25" s="39">
        <f t="shared" si="1"/>
        <v>1621</v>
      </c>
      <c r="G25" s="39">
        <f t="shared" si="2"/>
        <v>1.0439999998197891E-2</v>
      </c>
      <c r="O25" s="39">
        <f t="shared" ca="1" si="3"/>
        <v>-6.0069222017999375E-3</v>
      </c>
      <c r="P25" s="39">
        <f t="shared" ca="1" si="4"/>
        <v>-0.55662217713759143</v>
      </c>
      <c r="Q25" s="54">
        <f t="shared" si="5"/>
        <v>41724.023000000001</v>
      </c>
      <c r="R25" s="39">
        <f>+G25</f>
        <v>1.0439999998197891E-2</v>
      </c>
    </row>
    <row r="26" spans="1:21" s="39" customFormat="1" ht="12.95" customHeight="1" x14ac:dyDescent="0.2">
      <c r="A26" s="20" t="s">
        <v>46</v>
      </c>
      <c r="B26" s="21" t="s">
        <v>43</v>
      </c>
      <c r="C26" s="22">
        <v>57128.415300000001</v>
      </c>
      <c r="D26" s="35">
        <v>5.0000000000000001E-4</v>
      </c>
      <c r="E26" s="51">
        <f t="shared" si="0"/>
        <v>1691.9985612728501</v>
      </c>
      <c r="F26" s="39">
        <f t="shared" si="1"/>
        <v>1692</v>
      </c>
      <c r="G26" s="39">
        <f t="shared" si="2"/>
        <v>-7.8199999989010394E-3</v>
      </c>
      <c r="K26" s="39">
        <f>+G26</f>
        <v>-7.8199999989010394E-3</v>
      </c>
      <c r="O26" s="39">
        <f t="shared" ca="1" si="3"/>
        <v>-6.4085738776639683E-3</v>
      </c>
      <c r="P26" s="39">
        <f t="shared" ca="1" si="4"/>
        <v>-0.55461814501764062</v>
      </c>
      <c r="Q26" s="54">
        <f t="shared" si="5"/>
        <v>42109.915300000001</v>
      </c>
      <c r="R26" s="39">
        <f>G26</f>
        <v>-7.8199999989010394E-3</v>
      </c>
    </row>
    <row r="27" spans="1:21" s="39" customFormat="1" ht="12.95" customHeight="1" x14ac:dyDescent="0.2">
      <c r="A27" s="23" t="s">
        <v>47</v>
      </c>
      <c r="B27" s="24" t="s">
        <v>48</v>
      </c>
      <c r="C27" s="25">
        <v>57516.498760000002</v>
      </c>
      <c r="D27" s="36">
        <v>2.9999999999999997E-4</v>
      </c>
      <c r="E27" s="51">
        <f t="shared" si="0"/>
        <v>1763.3983324011658</v>
      </c>
      <c r="F27" s="39">
        <f t="shared" si="1"/>
        <v>1763.5</v>
      </c>
      <c r="G27" s="39">
        <f t="shared" si="2"/>
        <v>-0.55259999999543652</v>
      </c>
      <c r="K27" s="39">
        <f>+G27</f>
        <v>-0.55259999999543652</v>
      </c>
      <c r="O27" s="39">
        <f t="shared" ca="1" si="3"/>
        <v>-6.8130540864566203E-3</v>
      </c>
      <c r="P27" s="39">
        <f t="shared" ca="1" si="4"/>
        <v>-0.55259999999543652</v>
      </c>
      <c r="Q27" s="54">
        <f t="shared" si="5"/>
        <v>42497.998760000002</v>
      </c>
      <c r="S27" s="39">
        <f>G27</f>
        <v>-0.55259999999543652</v>
      </c>
    </row>
    <row r="28" spans="1:21" s="39" customFormat="1" ht="12.95" customHeight="1" x14ac:dyDescent="0.2">
      <c r="A28" s="26" t="s">
        <v>54</v>
      </c>
      <c r="B28" s="27" t="s">
        <v>48</v>
      </c>
      <c r="C28" s="28">
        <v>57853.492829999886</v>
      </c>
      <c r="D28" s="37">
        <v>8.9999999999999998E-4</v>
      </c>
      <c r="E28" s="51">
        <f>+(C28-C$7)/C$8</f>
        <v>1825.3986543669389</v>
      </c>
      <c r="F28" s="39">
        <f t="shared" si="1"/>
        <v>1825.5</v>
      </c>
      <c r="G28" s="39">
        <f>+C28-(C$7+F28*C$8)</f>
        <v>-0.55085000011604279</v>
      </c>
      <c r="K28" s="39">
        <f>+G28</f>
        <v>-0.55085000011604279</v>
      </c>
      <c r="O28" s="39">
        <f t="shared" ref="O28:P30" ca="1" si="6">+C$11+C$12*$F28</f>
        <v>-7.1637921696054933E-3</v>
      </c>
      <c r="P28" s="39">
        <f t="shared" ca="1" si="6"/>
        <v>-0.55085000011604279</v>
      </c>
      <c r="Q28" s="54">
        <f>+C28-15018.5</f>
        <v>42834.992829999886</v>
      </c>
      <c r="S28" s="39">
        <f>G28</f>
        <v>-0.55085000011604279</v>
      </c>
    </row>
    <row r="29" spans="1:21" s="39" customFormat="1" ht="12.95" customHeight="1" x14ac:dyDescent="0.2">
      <c r="A29" s="26" t="s">
        <v>55</v>
      </c>
      <c r="B29" s="27" t="s">
        <v>43</v>
      </c>
      <c r="C29" s="28">
        <v>59009.046600000001</v>
      </c>
      <c r="D29" s="37" t="s">
        <v>56</v>
      </c>
      <c r="E29" s="51">
        <f>+(C29-C$7)/C$8</f>
        <v>2037.9979614965705</v>
      </c>
      <c r="F29" s="39">
        <f t="shared" si="1"/>
        <v>2038</v>
      </c>
      <c r="G29" s="39">
        <f>+C29-(C$7+F29*C$8)</f>
        <v>-1.1079999996582046E-2</v>
      </c>
      <c r="I29" s="39">
        <f>+G29</f>
        <v>-1.1079999996582046E-2</v>
      </c>
      <c r="O29" s="39">
        <f t="shared" ca="1" si="6"/>
        <v>-8.3659186642689697E-3</v>
      </c>
      <c r="P29" s="39">
        <f t="shared" ca="1" si="6"/>
        <v>-0.54485201665844341</v>
      </c>
      <c r="Q29" s="54">
        <f>+C29-15018.5</f>
        <v>43990.546600000001</v>
      </c>
      <c r="R29" s="39">
        <f>G29</f>
        <v>-1.1079999996582046E-2</v>
      </c>
    </row>
    <row r="30" spans="1:21" s="39" customFormat="1" ht="12.95" customHeight="1" x14ac:dyDescent="0.2">
      <c r="A30" s="29" t="s">
        <v>57</v>
      </c>
      <c r="B30" s="30" t="s">
        <v>43</v>
      </c>
      <c r="C30" s="33">
        <v>59726.5124</v>
      </c>
      <c r="D30" s="38">
        <v>1E-4</v>
      </c>
      <c r="E30" s="51">
        <f>+(C30-C$7)/C$8</f>
        <v>2169.9976450501895</v>
      </c>
      <c r="F30" s="39">
        <f t="shared" ref="F30" si="7">ROUND(2*E30,0)/2</f>
        <v>2170</v>
      </c>
      <c r="G30" s="39">
        <f>+C30-(C$7+F30*C$8)</f>
        <v>-1.2800000004062895E-2</v>
      </c>
      <c r="K30" s="39">
        <f>+G30</f>
        <v>-1.2800000004062895E-2</v>
      </c>
      <c r="O30" s="39">
        <f t="shared" ca="1" si="6"/>
        <v>-9.1126513574246344E-3</v>
      </c>
      <c r="P30" s="39">
        <f t="shared" ca="1" si="6"/>
        <v>-0.5411262104636051</v>
      </c>
      <c r="Q30" s="54">
        <f>+C30-15018.5</f>
        <v>44708.0124</v>
      </c>
      <c r="R30" s="39">
        <f>G30</f>
        <v>-1.2800000004062895E-2</v>
      </c>
    </row>
    <row r="31" spans="1:21" s="39" customFormat="1" ht="12.95" customHeight="1" x14ac:dyDescent="0.2">
      <c r="A31" s="31" t="s">
        <v>58</v>
      </c>
      <c r="B31" s="32" t="s">
        <v>43</v>
      </c>
      <c r="C31" s="34">
        <v>60112.422700000003</v>
      </c>
      <c r="D31" s="38">
        <v>2.0000000000000001E-4</v>
      </c>
      <c r="E31" s="51">
        <f>+(C31-C$7)/C$8</f>
        <v>2240.997597215272</v>
      </c>
      <c r="F31" s="39">
        <f t="shared" ref="F31" si="8">ROUND(2*E31,0)/2</f>
        <v>2241</v>
      </c>
      <c r="G31" s="39">
        <f>+C31-(C$7+F31*C$8)</f>
        <v>-1.3059999997494742E-2</v>
      </c>
      <c r="K31" s="39">
        <f>+G31</f>
        <v>-1.3059999997494742E-2</v>
      </c>
      <c r="O31" s="39">
        <f t="shared" ref="O31" ca="1" si="9">+C$11+C$12*$F31</f>
        <v>-9.514303033288667E-3</v>
      </c>
      <c r="P31" s="39">
        <f t="shared" ref="P31" ca="1" si="10">+D$11+D$12*$F31</f>
        <v>-0.53912217834365417</v>
      </c>
      <c r="Q31" s="54">
        <f>+C31-15018.5</f>
        <v>45093.922700000003</v>
      </c>
      <c r="R31" s="39">
        <f>G31</f>
        <v>-1.3059999997494742E-2</v>
      </c>
    </row>
    <row r="32" spans="1:21" s="39" customFormat="1" ht="12.95" customHeight="1" x14ac:dyDescent="0.2">
      <c r="A32" s="57"/>
      <c r="B32" s="58"/>
      <c r="C32" s="41"/>
      <c r="D32" s="59"/>
      <c r="Q32" s="54"/>
    </row>
    <row r="33" spans="1:17" s="39" customFormat="1" ht="12.95" customHeight="1" x14ac:dyDescent="0.2">
      <c r="A33" s="4"/>
      <c r="B33" s="60"/>
      <c r="C33" s="41"/>
      <c r="D33" s="59"/>
      <c r="Q33" s="54"/>
    </row>
    <row r="34" spans="1:17" s="39" customFormat="1" ht="12.95" customHeight="1" x14ac:dyDescent="0.2">
      <c r="A34" s="4"/>
      <c r="B34" s="60"/>
      <c r="C34" s="41"/>
      <c r="D34" s="59"/>
      <c r="Q34" s="54"/>
    </row>
    <row r="35" spans="1:17" s="39" customFormat="1" ht="12.95" customHeight="1" x14ac:dyDescent="0.2">
      <c r="A35" s="4"/>
      <c r="B35" s="60"/>
      <c r="C35" s="41"/>
      <c r="D35" s="59"/>
      <c r="Q35" s="54"/>
    </row>
    <row r="36" spans="1:17" s="39" customFormat="1" ht="12.95" customHeight="1" x14ac:dyDescent="0.2">
      <c r="C36" s="41"/>
      <c r="D36" s="59"/>
    </row>
    <row r="37" spans="1:17" s="39" customFormat="1" ht="12.95" customHeight="1" x14ac:dyDescent="0.2">
      <c r="C37" s="41"/>
      <c r="D37" s="59"/>
    </row>
    <row r="38" spans="1:17" s="39" customFormat="1" ht="12.95" customHeight="1" x14ac:dyDescent="0.2">
      <c r="C38" s="41"/>
      <c r="D38" s="59"/>
    </row>
    <row r="39" spans="1:17" s="39" customFormat="1" ht="12.95" customHeight="1" x14ac:dyDescent="0.2">
      <c r="C39" s="41"/>
      <c r="D39" s="59"/>
    </row>
    <row r="40" spans="1:17" s="39" customFormat="1" ht="12.95" customHeight="1" x14ac:dyDescent="0.2">
      <c r="C40" s="41"/>
      <c r="D40" s="59"/>
    </row>
    <row r="41" spans="1:17" s="39" customFormat="1" ht="12.95" customHeight="1" x14ac:dyDescent="0.2">
      <c r="C41" s="41"/>
      <c r="D41" s="59"/>
    </row>
    <row r="42" spans="1:17" s="39" customFormat="1" ht="12.95" customHeight="1" x14ac:dyDescent="0.2">
      <c r="C42" s="41"/>
      <c r="D42" s="59"/>
    </row>
    <row r="43" spans="1:17" s="39" customFormat="1" ht="12.95" customHeight="1" x14ac:dyDescent="0.2">
      <c r="C43" s="41"/>
      <c r="D43" s="59"/>
    </row>
    <row r="44" spans="1:17" s="39" customFormat="1" ht="12.95" customHeight="1" x14ac:dyDescent="0.2">
      <c r="C44" s="41"/>
      <c r="D44" s="59"/>
    </row>
    <row r="45" spans="1:17" s="39" customFormat="1" ht="12.95" customHeight="1" x14ac:dyDescent="0.2">
      <c r="C45" s="41"/>
      <c r="D45" s="59"/>
    </row>
    <row r="46" spans="1:17" s="39" customFormat="1" ht="12.95" customHeight="1" x14ac:dyDescent="0.2">
      <c r="C46" s="41"/>
      <c r="D46" s="59"/>
    </row>
    <row r="47" spans="1:17" s="39" customFormat="1" ht="12.95" customHeight="1" x14ac:dyDescent="0.2">
      <c r="C47" s="41"/>
      <c r="D47" s="59"/>
    </row>
    <row r="48" spans="1:17" s="39" customFormat="1" ht="12.95" customHeight="1" x14ac:dyDescent="0.2">
      <c r="C48" s="41"/>
    </row>
    <row r="49" spans="3:3" s="39" customFormat="1" ht="12.95" customHeight="1" x14ac:dyDescent="0.2">
      <c r="C49" s="41"/>
    </row>
    <row r="50" spans="3:3" s="39" customFormat="1" ht="12.95" customHeight="1" x14ac:dyDescent="0.2">
      <c r="C50" s="41"/>
    </row>
    <row r="51" spans="3:3" s="39" customFormat="1" ht="12.95" customHeight="1" x14ac:dyDescent="0.2">
      <c r="C51" s="41"/>
    </row>
    <row r="52" spans="3:3" s="39" customFormat="1" ht="12.95" customHeight="1" x14ac:dyDescent="0.2">
      <c r="C52" s="41"/>
    </row>
    <row r="53" spans="3:3" s="39" customFormat="1" ht="12.95" customHeight="1" x14ac:dyDescent="0.2">
      <c r="C53" s="41"/>
    </row>
    <row r="54" spans="3:3" s="39" customFormat="1" ht="12.95" customHeight="1" x14ac:dyDescent="0.2">
      <c r="C54" s="41"/>
    </row>
    <row r="55" spans="3:3" s="39" customFormat="1" ht="12.95" customHeight="1" x14ac:dyDescent="0.2">
      <c r="C55" s="41"/>
    </row>
    <row r="56" spans="3:3" s="39" customFormat="1" ht="12.95" customHeight="1" x14ac:dyDescent="0.2">
      <c r="C56" s="41"/>
    </row>
    <row r="57" spans="3:3" s="39" customFormat="1" ht="12.95" customHeight="1" x14ac:dyDescent="0.2">
      <c r="C57" s="41"/>
    </row>
    <row r="58" spans="3:3" s="39" customFormat="1" ht="12.95" customHeight="1" x14ac:dyDescent="0.2">
      <c r="C58" s="41"/>
    </row>
    <row r="59" spans="3:3" s="39" customFormat="1" ht="12.95" customHeight="1" x14ac:dyDescent="0.2">
      <c r="C59" s="41"/>
    </row>
    <row r="60" spans="3:3" s="39" customFormat="1" ht="12.95" customHeight="1" x14ac:dyDescent="0.2">
      <c r="C60" s="41"/>
    </row>
    <row r="61" spans="3:3" s="39" customFormat="1" ht="12.95" customHeight="1" x14ac:dyDescent="0.2">
      <c r="C61" s="41"/>
    </row>
    <row r="62" spans="3:3" s="39" customFormat="1" ht="12.95" customHeight="1" x14ac:dyDescent="0.2">
      <c r="C62" s="41"/>
    </row>
    <row r="63" spans="3:3" s="39" customFormat="1" ht="12.95" customHeight="1" x14ac:dyDescent="0.2">
      <c r="C63" s="41"/>
    </row>
    <row r="64" spans="3:3" s="39" customFormat="1" ht="12.95" customHeight="1" x14ac:dyDescent="0.2">
      <c r="C64" s="41"/>
    </row>
    <row r="65" spans="3:3" s="39" customFormat="1" ht="12.95" customHeight="1" x14ac:dyDescent="0.2">
      <c r="C65" s="41"/>
    </row>
    <row r="66" spans="3:3" s="39" customFormat="1" ht="12.95" customHeight="1" x14ac:dyDescent="0.2">
      <c r="C66" s="41"/>
    </row>
    <row r="67" spans="3:3" s="39" customFormat="1" ht="12.95" customHeight="1" x14ac:dyDescent="0.2">
      <c r="C67" s="41"/>
    </row>
    <row r="68" spans="3:3" x14ac:dyDescent="0.2">
      <c r="C68" s="3"/>
    </row>
  </sheetData>
  <protectedRanges>
    <protectedRange sqref="A28:D29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0DD2F-3311-4479-9227-FB0EFF5EB2CE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Graphs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2024-01-03T02:06:21Z</dcterms:modified>
</cp:coreProperties>
</file>