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A551907-0315-467B-AB14-14BA8273B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7" r:id="rId1"/>
    <sheet name="Graphs" sheetId="8" r:id="rId2"/>
    <sheet name="A" sheetId="1" r:id="rId3"/>
    <sheet name="Q_fit" sheetId="2" r:id="rId4"/>
    <sheet name="A (2)" sheetId="4" r:id="rId5"/>
    <sheet name="BAV" sheetId="6" r:id="rId6"/>
  </sheets>
  <definedNames>
    <definedName name="solver_adj" localSheetId="2" hidden="1">A!$E$11:$E$13</definedName>
    <definedName name="solver_adj" localSheetId="4" hidden="1">'A (2)'!$T$2:$T$6</definedName>
    <definedName name="solver_adj" localSheetId="0" hidden="1">Active!$AC$3:$AC$10</definedName>
    <definedName name="solver_cvg" localSheetId="2" hidden="1">0.0001</definedName>
    <definedName name="solver_cvg" localSheetId="4" hidden="1">0.0001</definedName>
    <definedName name="solver_cvg" localSheetId="0" hidden="1">0.0001</definedName>
    <definedName name="solver_drv" localSheetId="2" hidden="1">1</definedName>
    <definedName name="solver_drv" localSheetId="4" hidden="1">1</definedName>
    <definedName name="solver_drv" localSheetId="0" hidden="1">1</definedName>
    <definedName name="solver_est" localSheetId="2" hidden="1">1</definedName>
    <definedName name="solver_est" localSheetId="4" hidden="1">1</definedName>
    <definedName name="solver_est" localSheetId="0" hidden="1">1</definedName>
    <definedName name="solver_itr" localSheetId="2" hidden="1">100</definedName>
    <definedName name="solver_itr" localSheetId="4" hidden="1">100</definedName>
    <definedName name="solver_itr" localSheetId="0" hidden="1">100</definedName>
    <definedName name="solver_lin" localSheetId="2" hidden="1">2</definedName>
    <definedName name="solver_lin" localSheetId="4" hidden="1">2</definedName>
    <definedName name="solver_lin" localSheetId="0" hidden="1">2</definedName>
    <definedName name="solver_neg" localSheetId="2" hidden="1">2</definedName>
    <definedName name="solver_neg" localSheetId="4" hidden="1">2</definedName>
    <definedName name="solver_neg" localSheetId="0" hidden="1">2</definedName>
    <definedName name="solver_num" localSheetId="2" hidden="1">0</definedName>
    <definedName name="solver_num" localSheetId="4" hidden="1">0</definedName>
    <definedName name="solver_num" localSheetId="0" hidden="1">0</definedName>
    <definedName name="solver_nwt" localSheetId="2" hidden="1">1</definedName>
    <definedName name="solver_nwt" localSheetId="4" hidden="1">1</definedName>
    <definedName name="solver_nwt" localSheetId="0" hidden="1">1</definedName>
    <definedName name="solver_opt" localSheetId="2" hidden="1">A!$E$14</definedName>
    <definedName name="solver_opt" localSheetId="4" hidden="1">'A (2)'!$T$7</definedName>
    <definedName name="solver_opt" localSheetId="0" hidden="1">Active!$AC$11</definedName>
    <definedName name="solver_pre" localSheetId="2" hidden="1">0.000001</definedName>
    <definedName name="solver_pre" localSheetId="4" hidden="1">0.000001</definedName>
    <definedName name="solver_pre" localSheetId="0" hidden="1">0.000001</definedName>
    <definedName name="solver_scl" localSheetId="2" hidden="1">2</definedName>
    <definedName name="solver_scl" localSheetId="4" hidden="1">2</definedName>
    <definedName name="solver_scl" localSheetId="0" hidden="1">1</definedName>
    <definedName name="solver_sho" localSheetId="2" hidden="1">2</definedName>
    <definedName name="solver_sho" localSheetId="4" hidden="1">2</definedName>
    <definedName name="solver_sho" localSheetId="0" hidden="1">2</definedName>
    <definedName name="solver_tim" localSheetId="2" hidden="1">100</definedName>
    <definedName name="solver_tim" localSheetId="4" hidden="1">100</definedName>
    <definedName name="solver_tim" localSheetId="0" hidden="1">100</definedName>
    <definedName name="solver_tol" localSheetId="2" hidden="1">0.05</definedName>
    <definedName name="solver_tol" localSheetId="4" hidden="1">0.05</definedName>
    <definedName name="solver_tol" localSheetId="0" hidden="1">0.05</definedName>
    <definedName name="solver_typ" localSheetId="2" hidden="1">2</definedName>
    <definedName name="solver_typ" localSheetId="4" hidden="1">2</definedName>
    <definedName name="solver_typ" localSheetId="0" hidden="1">2</definedName>
    <definedName name="solver_val" localSheetId="2" hidden="1">0</definedName>
    <definedName name="solver_val" localSheetId="4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52" i="7" l="1"/>
  <c r="F152" i="7" s="1"/>
  <c r="Q152" i="7"/>
  <c r="E153" i="7"/>
  <c r="F153" i="7" s="1"/>
  <c r="Q153" i="7"/>
  <c r="E154" i="7"/>
  <c r="F154" i="7" s="1"/>
  <c r="Q154" i="7"/>
  <c r="E123" i="7"/>
  <c r="F123" i="7" s="1"/>
  <c r="Q123" i="7"/>
  <c r="E127" i="7"/>
  <c r="F127" i="7" s="1"/>
  <c r="Q127" i="7"/>
  <c r="E129" i="7"/>
  <c r="F129" i="7" s="1"/>
  <c r="Q129" i="7"/>
  <c r="E131" i="7"/>
  <c r="F131" i="7" s="1"/>
  <c r="Q131" i="7"/>
  <c r="E133" i="7"/>
  <c r="F133" i="7"/>
  <c r="Q133" i="7"/>
  <c r="E135" i="7"/>
  <c r="F135" i="7" s="1"/>
  <c r="Q135" i="7"/>
  <c r="E147" i="7"/>
  <c r="F147" i="7" s="1"/>
  <c r="Q147" i="7"/>
  <c r="E148" i="7"/>
  <c r="F148" i="7" s="1"/>
  <c r="Q148" i="7"/>
  <c r="E149" i="7"/>
  <c r="F149" i="7" s="1"/>
  <c r="Q149" i="7"/>
  <c r="E150" i="7"/>
  <c r="F150" i="7" s="1"/>
  <c r="Q150" i="7"/>
  <c r="E151" i="7"/>
  <c r="F151" i="7" s="1"/>
  <c r="Q151" i="7"/>
  <c r="E155" i="7"/>
  <c r="F155" i="7" s="1"/>
  <c r="Q155" i="7"/>
  <c r="E156" i="7"/>
  <c r="F156" i="7" s="1"/>
  <c r="Q156" i="7"/>
  <c r="E124" i="7"/>
  <c r="F124" i="7" s="1"/>
  <c r="E120" i="7"/>
  <c r="F120" i="7" s="1"/>
  <c r="E121" i="7"/>
  <c r="F121" i="7" s="1"/>
  <c r="E125" i="7"/>
  <c r="F125" i="7" s="1"/>
  <c r="E117" i="7"/>
  <c r="F117" i="7" s="1"/>
  <c r="G117" i="7"/>
  <c r="K117" i="7" s="1"/>
  <c r="E118" i="7"/>
  <c r="F118" i="7" s="1"/>
  <c r="E119" i="7"/>
  <c r="F119" i="7" s="1"/>
  <c r="E138" i="7"/>
  <c r="F138" i="7"/>
  <c r="Q124" i="7"/>
  <c r="Q120" i="7"/>
  <c r="Q121" i="7"/>
  <c r="Q125" i="7"/>
  <c r="Q117" i="7"/>
  <c r="Q118" i="7"/>
  <c r="Q119" i="7"/>
  <c r="Q138" i="7"/>
  <c r="E146" i="7"/>
  <c r="F146" i="7" s="1"/>
  <c r="Q146" i="7"/>
  <c r="E145" i="7"/>
  <c r="F145" i="7" s="1"/>
  <c r="Q145" i="7"/>
  <c r="E144" i="7"/>
  <c r="F144" i="7" s="1"/>
  <c r="Q144" i="7"/>
  <c r="E143" i="7"/>
  <c r="F143" i="7" s="1"/>
  <c r="D9" i="7"/>
  <c r="C9" i="7"/>
  <c r="Q143" i="7"/>
  <c r="E142" i="7"/>
  <c r="F142" i="7" s="1"/>
  <c r="Q142" i="7"/>
  <c r="E125" i="1"/>
  <c r="F125" i="1"/>
  <c r="G125" i="1"/>
  <c r="K125" i="1"/>
  <c r="D11" i="1"/>
  <c r="D12" i="1"/>
  <c r="Y2" i="1" s="1"/>
  <c r="Q125" i="1"/>
  <c r="E141" i="7"/>
  <c r="F141" i="7"/>
  <c r="E139" i="7"/>
  <c r="F139" i="7"/>
  <c r="G139" i="7" s="1"/>
  <c r="K139" i="7" s="1"/>
  <c r="Q141" i="7"/>
  <c r="E140" i="7"/>
  <c r="F140" i="7" s="1"/>
  <c r="Q140" i="7"/>
  <c r="AB9" i="7"/>
  <c r="AB10" i="7"/>
  <c r="AB8" i="7"/>
  <c r="AB7" i="7"/>
  <c r="AB12" i="7"/>
  <c r="AB11" i="7"/>
  <c r="AB6" i="7"/>
  <c r="AB3" i="7"/>
  <c r="AB4" i="7"/>
  <c r="D12" i="7"/>
  <c r="AB5" i="7"/>
  <c r="D13" i="7"/>
  <c r="E35" i="7"/>
  <c r="F35" i="7" s="1"/>
  <c r="Q139" i="7"/>
  <c r="E124" i="1"/>
  <c r="F124" i="1"/>
  <c r="G124" i="1"/>
  <c r="Q124" i="1"/>
  <c r="E24" i="4"/>
  <c r="F24" i="4"/>
  <c r="E37" i="4"/>
  <c r="F37" i="4"/>
  <c r="G37" i="4"/>
  <c r="J37" i="4"/>
  <c r="E38" i="4"/>
  <c r="F38" i="4"/>
  <c r="G38" i="4"/>
  <c r="J38" i="4"/>
  <c r="E39" i="4"/>
  <c r="F39" i="4"/>
  <c r="G39" i="4"/>
  <c r="J39" i="4"/>
  <c r="E40" i="4"/>
  <c r="F40" i="4"/>
  <c r="G40" i="4"/>
  <c r="J40" i="4"/>
  <c r="E41" i="4"/>
  <c r="F41" i="4"/>
  <c r="G41" i="4"/>
  <c r="J41" i="4"/>
  <c r="E45" i="4"/>
  <c r="F45" i="4"/>
  <c r="G45" i="4"/>
  <c r="J45" i="4"/>
  <c r="E46" i="4"/>
  <c r="F46" i="4"/>
  <c r="G46" i="4"/>
  <c r="J46" i="4"/>
  <c r="E48" i="4"/>
  <c r="F48" i="4"/>
  <c r="G48" i="4"/>
  <c r="J48" i="4"/>
  <c r="E51" i="4"/>
  <c r="F51" i="4"/>
  <c r="G51" i="4"/>
  <c r="J51" i="4"/>
  <c r="E52" i="4"/>
  <c r="F52" i="4"/>
  <c r="G52" i="4"/>
  <c r="J52" i="4"/>
  <c r="E54" i="4"/>
  <c r="F54" i="4"/>
  <c r="G54" i="4"/>
  <c r="J54" i="4"/>
  <c r="E55" i="4"/>
  <c r="F55" i="4"/>
  <c r="G55" i="4"/>
  <c r="J55" i="4"/>
  <c r="E60" i="4"/>
  <c r="F60" i="4"/>
  <c r="G60" i="4"/>
  <c r="J60" i="4"/>
  <c r="E61" i="4"/>
  <c r="F61" i="4"/>
  <c r="G61" i="4"/>
  <c r="J61" i="4"/>
  <c r="E63" i="4"/>
  <c r="F63" i="4"/>
  <c r="G63" i="4"/>
  <c r="J63" i="4"/>
  <c r="E64" i="4"/>
  <c r="F64" i="4"/>
  <c r="G64" i="4"/>
  <c r="J64" i="4"/>
  <c r="E67" i="4"/>
  <c r="F67" i="4"/>
  <c r="G67" i="4"/>
  <c r="J67" i="4"/>
  <c r="E68" i="4"/>
  <c r="F68" i="4"/>
  <c r="G68" i="4"/>
  <c r="J68" i="4"/>
  <c r="E72" i="4"/>
  <c r="F72" i="4"/>
  <c r="G72" i="4"/>
  <c r="J72" i="4"/>
  <c r="E44" i="4"/>
  <c r="F44" i="4"/>
  <c r="G44" i="4"/>
  <c r="K44" i="4"/>
  <c r="E53" i="4"/>
  <c r="F53" i="4"/>
  <c r="G53" i="4"/>
  <c r="K53" i="4"/>
  <c r="E49" i="4"/>
  <c r="F49" i="4"/>
  <c r="G49" i="4"/>
  <c r="K49" i="4"/>
  <c r="E50" i="4"/>
  <c r="F50" i="4"/>
  <c r="G50" i="4"/>
  <c r="K50" i="4"/>
  <c r="E59" i="4"/>
  <c r="F59" i="4"/>
  <c r="G59" i="4"/>
  <c r="K59" i="4"/>
  <c r="E62" i="4"/>
  <c r="F62" i="4"/>
  <c r="G62" i="4"/>
  <c r="K62" i="4"/>
  <c r="E69" i="4"/>
  <c r="F69" i="4"/>
  <c r="G69" i="4"/>
  <c r="K69" i="4"/>
  <c r="E73" i="4"/>
  <c r="F73" i="4"/>
  <c r="G73" i="4"/>
  <c r="K73" i="4"/>
  <c r="E74" i="4"/>
  <c r="F74" i="4"/>
  <c r="G74" i="4"/>
  <c r="K74" i="4"/>
  <c r="E75" i="4"/>
  <c r="F75" i="4"/>
  <c r="G75" i="4"/>
  <c r="K75" i="4"/>
  <c r="E76" i="4"/>
  <c r="F76" i="4"/>
  <c r="G76" i="4"/>
  <c r="K76" i="4"/>
  <c r="E77" i="4"/>
  <c r="F77" i="4"/>
  <c r="G77" i="4"/>
  <c r="K77" i="4"/>
  <c r="E71" i="4"/>
  <c r="F71" i="4"/>
  <c r="G71" i="4"/>
  <c r="E35" i="4"/>
  <c r="F35" i="4"/>
  <c r="G35" i="4"/>
  <c r="K35" i="4"/>
  <c r="E36" i="4"/>
  <c r="F36" i="4"/>
  <c r="G36" i="4"/>
  <c r="K36" i="4"/>
  <c r="E56" i="4"/>
  <c r="F56" i="4"/>
  <c r="G56" i="4"/>
  <c r="K56" i="4"/>
  <c r="A11" i="6"/>
  <c r="H11" i="6"/>
  <c r="B11" i="6"/>
  <c r="G11" i="6"/>
  <c r="C11" i="6"/>
  <c r="D11" i="6"/>
  <c r="E30" i="1"/>
  <c r="A12" i="6"/>
  <c r="H12" i="6"/>
  <c r="B12" i="6"/>
  <c r="G12" i="6"/>
  <c r="C12" i="6"/>
  <c r="D12" i="6"/>
  <c r="E31" i="1"/>
  <c r="A13" i="6"/>
  <c r="H13" i="6"/>
  <c r="B13" i="6"/>
  <c r="G13" i="6"/>
  <c r="C13" i="6"/>
  <c r="D13" i="6"/>
  <c r="E32" i="1"/>
  <c r="F32" i="1"/>
  <c r="G32" i="1"/>
  <c r="A14" i="6"/>
  <c r="H14" i="6"/>
  <c r="B14" i="6"/>
  <c r="G14" i="6"/>
  <c r="C14" i="6"/>
  <c r="D14" i="6"/>
  <c r="E33" i="1"/>
  <c r="A15" i="6"/>
  <c r="H15" i="6"/>
  <c r="B15" i="6"/>
  <c r="G15" i="6"/>
  <c r="C15" i="6"/>
  <c r="E15" i="6"/>
  <c r="D15" i="6"/>
  <c r="E34" i="1"/>
  <c r="A16" i="6"/>
  <c r="H16" i="6"/>
  <c r="B16" i="6"/>
  <c r="G16" i="6"/>
  <c r="C16" i="6"/>
  <c r="E16" i="6"/>
  <c r="D16" i="6"/>
  <c r="E35" i="1"/>
  <c r="A17" i="6"/>
  <c r="H17" i="6"/>
  <c r="B17" i="6"/>
  <c r="G17" i="6"/>
  <c r="C17" i="6"/>
  <c r="E17" i="6"/>
  <c r="D17" i="6"/>
  <c r="E36" i="1"/>
  <c r="A18" i="6"/>
  <c r="H18" i="6"/>
  <c r="B18" i="6"/>
  <c r="G18" i="6"/>
  <c r="C18" i="6"/>
  <c r="E18" i="6"/>
  <c r="D18" i="6"/>
  <c r="E37" i="1"/>
  <c r="A19" i="6"/>
  <c r="H19" i="6"/>
  <c r="B19" i="6"/>
  <c r="G19" i="6"/>
  <c r="C19" i="6"/>
  <c r="E19" i="6"/>
  <c r="D19" i="6"/>
  <c r="E38" i="1"/>
  <c r="A20" i="6"/>
  <c r="H20" i="6"/>
  <c r="B20" i="6"/>
  <c r="G20" i="6"/>
  <c r="C20" i="6"/>
  <c r="D20" i="6"/>
  <c r="E39" i="1"/>
  <c r="F39" i="1"/>
  <c r="A21" i="6"/>
  <c r="H21" i="6"/>
  <c r="B21" i="6"/>
  <c r="G21" i="6"/>
  <c r="C21" i="6"/>
  <c r="D21" i="6"/>
  <c r="E40" i="1"/>
  <c r="A22" i="6"/>
  <c r="H22" i="6"/>
  <c r="B22" i="6"/>
  <c r="G22" i="6"/>
  <c r="C22" i="6"/>
  <c r="D22" i="6"/>
  <c r="E41" i="1"/>
  <c r="A23" i="6"/>
  <c r="H23" i="6"/>
  <c r="B23" i="6"/>
  <c r="G23" i="6"/>
  <c r="C23" i="6"/>
  <c r="E23" i="6"/>
  <c r="D23" i="6"/>
  <c r="E42" i="1"/>
  <c r="A24" i="6"/>
  <c r="H24" i="6"/>
  <c r="B24" i="6"/>
  <c r="G24" i="6"/>
  <c r="C24" i="6"/>
  <c r="E24" i="6"/>
  <c r="D24" i="6"/>
  <c r="E43" i="1"/>
  <c r="A25" i="6"/>
  <c r="H25" i="6"/>
  <c r="B25" i="6"/>
  <c r="G25" i="6"/>
  <c r="C25" i="6"/>
  <c r="E25" i="6"/>
  <c r="D25" i="6"/>
  <c r="E44" i="1"/>
  <c r="A26" i="6"/>
  <c r="H26" i="6"/>
  <c r="B26" i="6"/>
  <c r="G26" i="6"/>
  <c r="C26" i="6"/>
  <c r="E26" i="6"/>
  <c r="D26" i="6"/>
  <c r="E46" i="1"/>
  <c r="A27" i="6"/>
  <c r="H27" i="6"/>
  <c r="B27" i="6"/>
  <c r="G27" i="6"/>
  <c r="C27" i="6"/>
  <c r="E27" i="6"/>
  <c r="D27" i="6"/>
  <c r="E47" i="1"/>
  <c r="A28" i="6"/>
  <c r="H28" i="6"/>
  <c r="B28" i="6"/>
  <c r="G28" i="6"/>
  <c r="C28" i="6"/>
  <c r="D28" i="6"/>
  <c r="E48" i="1"/>
  <c r="A29" i="6"/>
  <c r="H29" i="6"/>
  <c r="B29" i="6"/>
  <c r="G29" i="6"/>
  <c r="C29" i="6"/>
  <c r="E29" i="6"/>
  <c r="D29" i="6"/>
  <c r="E49" i="1"/>
  <c r="A30" i="6"/>
  <c r="H30" i="6"/>
  <c r="B30" i="6"/>
  <c r="G30" i="6"/>
  <c r="C30" i="6"/>
  <c r="D30" i="6"/>
  <c r="E50" i="1"/>
  <c r="F50" i="1"/>
  <c r="G50" i="1"/>
  <c r="A31" i="6"/>
  <c r="H31" i="6"/>
  <c r="B31" i="6"/>
  <c r="G31" i="6"/>
  <c r="C31" i="6"/>
  <c r="D31" i="6"/>
  <c r="E51" i="1"/>
  <c r="A32" i="6"/>
  <c r="H32" i="6"/>
  <c r="B32" i="6"/>
  <c r="G32" i="6"/>
  <c r="C32" i="6"/>
  <c r="E32" i="6"/>
  <c r="D32" i="6"/>
  <c r="E52" i="1"/>
  <c r="A33" i="6"/>
  <c r="H33" i="6"/>
  <c r="B33" i="6"/>
  <c r="G33" i="6"/>
  <c r="C33" i="6"/>
  <c r="E33" i="6"/>
  <c r="D33" i="6"/>
  <c r="E53" i="1"/>
  <c r="A34" i="6"/>
  <c r="H34" i="6"/>
  <c r="B34" i="6"/>
  <c r="G34" i="6"/>
  <c r="C34" i="6"/>
  <c r="E34" i="6"/>
  <c r="D34" i="6"/>
  <c r="E54" i="1"/>
  <c r="A35" i="6"/>
  <c r="H35" i="6"/>
  <c r="B35" i="6"/>
  <c r="G35" i="6"/>
  <c r="C35" i="6"/>
  <c r="E35" i="6"/>
  <c r="D35" i="6"/>
  <c r="E55" i="1"/>
  <c r="A36" i="6"/>
  <c r="H36" i="6"/>
  <c r="B36" i="6"/>
  <c r="G36" i="6"/>
  <c r="C36" i="6"/>
  <c r="E36" i="6"/>
  <c r="D36" i="6"/>
  <c r="E57" i="1"/>
  <c r="A37" i="6"/>
  <c r="H37" i="6"/>
  <c r="B37" i="6"/>
  <c r="G37" i="6"/>
  <c r="C37" i="6"/>
  <c r="E37" i="6"/>
  <c r="D37" i="6"/>
  <c r="E58" i="1"/>
  <c r="A38" i="6"/>
  <c r="H38" i="6"/>
  <c r="B38" i="6"/>
  <c r="G38" i="6"/>
  <c r="C38" i="6"/>
  <c r="D38" i="6"/>
  <c r="E59" i="1"/>
  <c r="A39" i="6"/>
  <c r="H39" i="6"/>
  <c r="B39" i="6"/>
  <c r="G39" i="6"/>
  <c r="C39" i="6"/>
  <c r="D39" i="6"/>
  <c r="E60" i="1"/>
  <c r="A40" i="6"/>
  <c r="H40" i="6"/>
  <c r="B40" i="6"/>
  <c r="G40" i="6"/>
  <c r="C40" i="6"/>
  <c r="E40" i="6"/>
  <c r="D40" i="6"/>
  <c r="E61" i="1"/>
  <c r="A41" i="6"/>
  <c r="H41" i="6"/>
  <c r="B41" i="6"/>
  <c r="G41" i="6"/>
  <c r="C41" i="6"/>
  <c r="E41" i="6"/>
  <c r="D41" i="6"/>
  <c r="E62" i="1"/>
  <c r="A42" i="6"/>
  <c r="H42" i="6"/>
  <c r="B42" i="6"/>
  <c r="G42" i="6"/>
  <c r="C42" i="6"/>
  <c r="D42" i="6"/>
  <c r="E63" i="1"/>
  <c r="A43" i="6"/>
  <c r="H43" i="6"/>
  <c r="B43" i="6"/>
  <c r="G43" i="6"/>
  <c r="C43" i="6"/>
  <c r="E43" i="6"/>
  <c r="D43" i="6"/>
  <c r="E64" i="1"/>
  <c r="A44" i="6"/>
  <c r="H44" i="6"/>
  <c r="B44" i="6"/>
  <c r="G44" i="6"/>
  <c r="C44" i="6"/>
  <c r="E44" i="6"/>
  <c r="D44" i="6"/>
  <c r="E67" i="1"/>
  <c r="A45" i="6"/>
  <c r="H45" i="6"/>
  <c r="B45" i="6"/>
  <c r="G45" i="6"/>
  <c r="C45" i="6"/>
  <c r="E45" i="6"/>
  <c r="D45" i="6"/>
  <c r="E69" i="1"/>
  <c r="A46" i="6"/>
  <c r="H46" i="6"/>
  <c r="B46" i="6"/>
  <c r="G46" i="6"/>
  <c r="C46" i="6"/>
  <c r="E46" i="6"/>
  <c r="D46" i="6"/>
  <c r="E70" i="1"/>
  <c r="A47" i="6"/>
  <c r="H47" i="6"/>
  <c r="B47" i="6"/>
  <c r="G47" i="6"/>
  <c r="C47" i="6"/>
  <c r="D47" i="6"/>
  <c r="E71" i="1"/>
  <c r="F71" i="1"/>
  <c r="A48" i="6"/>
  <c r="H48" i="6"/>
  <c r="B48" i="6"/>
  <c r="G48" i="6"/>
  <c r="C48" i="6"/>
  <c r="E48" i="6"/>
  <c r="D48" i="6"/>
  <c r="E74" i="1"/>
  <c r="A49" i="6"/>
  <c r="H49" i="6"/>
  <c r="B49" i="6"/>
  <c r="G49" i="6"/>
  <c r="C49" i="6"/>
  <c r="D49" i="6"/>
  <c r="E75" i="1"/>
  <c r="A50" i="6"/>
  <c r="H50" i="6"/>
  <c r="B50" i="6"/>
  <c r="G50" i="6"/>
  <c r="C50" i="6"/>
  <c r="D50" i="6"/>
  <c r="E76" i="1"/>
  <c r="F76" i="1"/>
  <c r="G76" i="1"/>
  <c r="K76" i="1"/>
  <c r="A51" i="6"/>
  <c r="H51" i="6"/>
  <c r="B51" i="6"/>
  <c r="G51" i="6"/>
  <c r="C51" i="6"/>
  <c r="E51" i="6"/>
  <c r="D51" i="6"/>
  <c r="E78" i="1"/>
  <c r="A52" i="6"/>
  <c r="H52" i="6"/>
  <c r="B52" i="6"/>
  <c r="G52" i="6"/>
  <c r="C52" i="6"/>
  <c r="E52" i="6"/>
  <c r="D52" i="6"/>
  <c r="E79" i="1"/>
  <c r="A53" i="6"/>
  <c r="H53" i="6"/>
  <c r="B53" i="6"/>
  <c r="G53" i="6"/>
  <c r="C53" i="6"/>
  <c r="E53" i="6"/>
  <c r="D53" i="6"/>
  <c r="E80" i="1"/>
  <c r="A54" i="6"/>
  <c r="H54" i="6"/>
  <c r="B54" i="6"/>
  <c r="G54" i="6"/>
  <c r="C54" i="6"/>
  <c r="E54" i="6"/>
  <c r="D54" i="6"/>
  <c r="E83" i="1"/>
  <c r="A55" i="6"/>
  <c r="H55" i="6"/>
  <c r="B55" i="6"/>
  <c r="G55" i="6"/>
  <c r="C55" i="6"/>
  <c r="D55" i="6"/>
  <c r="E84" i="1"/>
  <c r="A56" i="6"/>
  <c r="H56" i="6"/>
  <c r="B56" i="6"/>
  <c r="G56" i="6"/>
  <c r="C56" i="6"/>
  <c r="D56" i="6"/>
  <c r="E85" i="1"/>
  <c r="A57" i="6"/>
  <c r="H57" i="6"/>
  <c r="B57" i="6"/>
  <c r="G57" i="6"/>
  <c r="C57" i="6"/>
  <c r="D57" i="6"/>
  <c r="E86" i="1"/>
  <c r="F86" i="1"/>
  <c r="P86" i="1"/>
  <c r="A58" i="6"/>
  <c r="H58" i="6"/>
  <c r="B58" i="6"/>
  <c r="G58" i="6"/>
  <c r="C58" i="6"/>
  <c r="D58" i="6"/>
  <c r="E87" i="1"/>
  <c r="A59" i="6"/>
  <c r="H59" i="6"/>
  <c r="B59" i="6"/>
  <c r="G59" i="6"/>
  <c r="C59" i="6"/>
  <c r="D59" i="6"/>
  <c r="E88" i="1"/>
  <c r="A60" i="6"/>
  <c r="H60" i="6"/>
  <c r="B60" i="6"/>
  <c r="G60" i="6"/>
  <c r="C60" i="6"/>
  <c r="E60" i="6"/>
  <c r="F60" i="6"/>
  <c r="D60" i="6"/>
  <c r="E89" i="1"/>
  <c r="A61" i="6"/>
  <c r="H61" i="6"/>
  <c r="B61" i="6"/>
  <c r="G61" i="6"/>
  <c r="C61" i="6"/>
  <c r="F61" i="6"/>
  <c r="D61" i="6"/>
  <c r="E90" i="1"/>
  <c r="F90" i="1"/>
  <c r="G90" i="1"/>
  <c r="A62" i="6"/>
  <c r="H62" i="6"/>
  <c r="B62" i="6"/>
  <c r="G62" i="6"/>
  <c r="C62" i="6"/>
  <c r="F62" i="6"/>
  <c r="D62" i="6"/>
  <c r="E91" i="1"/>
  <c r="A63" i="6"/>
  <c r="H63" i="6"/>
  <c r="B63" i="6"/>
  <c r="G63" i="6"/>
  <c r="C63" i="6"/>
  <c r="E63" i="6"/>
  <c r="F63" i="6"/>
  <c r="D63" i="6"/>
  <c r="E92" i="1"/>
  <c r="A64" i="6"/>
  <c r="H64" i="6"/>
  <c r="B64" i="6"/>
  <c r="G64" i="6"/>
  <c r="C64" i="6"/>
  <c r="F64" i="6"/>
  <c r="D64" i="6"/>
  <c r="E93" i="1"/>
  <c r="F93" i="1"/>
  <c r="A65" i="6"/>
  <c r="H65" i="6"/>
  <c r="B65" i="6"/>
  <c r="G65" i="6"/>
  <c r="C65" i="6"/>
  <c r="D65" i="6"/>
  <c r="E94" i="1"/>
  <c r="E65" i="6"/>
  <c r="A66" i="6"/>
  <c r="H66" i="6"/>
  <c r="B66" i="6"/>
  <c r="G66" i="6"/>
  <c r="C66" i="6"/>
  <c r="D66" i="6"/>
  <c r="E95" i="1"/>
  <c r="E66" i="6"/>
  <c r="A67" i="6"/>
  <c r="H67" i="6"/>
  <c r="B67" i="6"/>
  <c r="G67" i="6"/>
  <c r="C67" i="6"/>
  <c r="D67" i="6"/>
  <c r="E96" i="1"/>
  <c r="E67" i="6"/>
  <c r="A68" i="6"/>
  <c r="H68" i="6"/>
  <c r="B68" i="6"/>
  <c r="G68" i="6"/>
  <c r="C68" i="6"/>
  <c r="D68" i="6"/>
  <c r="E98" i="1"/>
  <c r="E68" i="6"/>
  <c r="A69" i="6"/>
  <c r="H69" i="6"/>
  <c r="B69" i="6"/>
  <c r="G69" i="6"/>
  <c r="C69" i="6"/>
  <c r="D69" i="6"/>
  <c r="E100" i="1"/>
  <c r="F100" i="1"/>
  <c r="A70" i="6"/>
  <c r="H70" i="6"/>
  <c r="B70" i="6"/>
  <c r="G70" i="6"/>
  <c r="C70" i="6"/>
  <c r="D70" i="6"/>
  <c r="E101" i="1"/>
  <c r="E70" i="6"/>
  <c r="A71" i="6"/>
  <c r="H71" i="6"/>
  <c r="B71" i="6"/>
  <c r="G71" i="6"/>
  <c r="C71" i="6"/>
  <c r="D71" i="6"/>
  <c r="E104" i="1"/>
  <c r="E71" i="6"/>
  <c r="A72" i="6"/>
  <c r="H72" i="6"/>
  <c r="B72" i="6"/>
  <c r="G72" i="6"/>
  <c r="C72" i="6"/>
  <c r="D72" i="6"/>
  <c r="E105" i="1"/>
  <c r="E72" i="6"/>
  <c r="A73" i="6"/>
  <c r="H73" i="6"/>
  <c r="B73" i="6"/>
  <c r="G73" i="6"/>
  <c r="C73" i="6"/>
  <c r="D73" i="6"/>
  <c r="E21" i="1"/>
  <c r="E73" i="6"/>
  <c r="A74" i="6"/>
  <c r="H74" i="6"/>
  <c r="B74" i="6"/>
  <c r="G74" i="6"/>
  <c r="C74" i="6"/>
  <c r="D74" i="6"/>
  <c r="E22" i="1"/>
  <c r="E74" i="6"/>
  <c r="A75" i="6"/>
  <c r="H75" i="6"/>
  <c r="B75" i="6"/>
  <c r="G75" i="6"/>
  <c r="C75" i="6"/>
  <c r="D75" i="6"/>
  <c r="E23" i="1"/>
  <c r="E75" i="6"/>
  <c r="A76" i="6"/>
  <c r="H76" i="6"/>
  <c r="B76" i="6"/>
  <c r="G76" i="6"/>
  <c r="C76" i="6"/>
  <c r="D76" i="6"/>
  <c r="E24" i="1"/>
  <c r="E76" i="6"/>
  <c r="A77" i="6"/>
  <c r="H77" i="6"/>
  <c r="B77" i="6"/>
  <c r="G77" i="6"/>
  <c r="C77" i="6"/>
  <c r="D77" i="6"/>
  <c r="E25" i="1"/>
  <c r="E77" i="6"/>
  <c r="A78" i="6"/>
  <c r="H78" i="6"/>
  <c r="B78" i="6"/>
  <c r="G78" i="6"/>
  <c r="C78" i="6"/>
  <c r="D78" i="6"/>
  <c r="E26" i="1"/>
  <c r="E78" i="6"/>
  <c r="A79" i="6"/>
  <c r="H79" i="6"/>
  <c r="B79" i="6"/>
  <c r="G79" i="6"/>
  <c r="C79" i="6"/>
  <c r="D79" i="6"/>
  <c r="E27" i="1"/>
  <c r="E79" i="6"/>
  <c r="A80" i="6"/>
  <c r="H80" i="6"/>
  <c r="B80" i="6"/>
  <c r="G80" i="6"/>
  <c r="C80" i="6"/>
  <c r="D80" i="6"/>
  <c r="E28" i="1"/>
  <c r="E80" i="6"/>
  <c r="A81" i="6"/>
  <c r="H81" i="6"/>
  <c r="B81" i="6"/>
  <c r="G81" i="6"/>
  <c r="C81" i="6"/>
  <c r="D81" i="6"/>
  <c r="E29" i="1"/>
  <c r="E81" i="6"/>
  <c r="A82" i="6"/>
  <c r="H82" i="6"/>
  <c r="B82" i="6"/>
  <c r="G82" i="6"/>
  <c r="C82" i="6"/>
  <c r="E82" i="6"/>
  <c r="D82" i="6"/>
  <c r="E45" i="1"/>
  <c r="A83" i="6"/>
  <c r="H83" i="6"/>
  <c r="B83" i="6"/>
  <c r="G83" i="6"/>
  <c r="C83" i="6"/>
  <c r="E83" i="6"/>
  <c r="D83" i="6"/>
  <c r="E56" i="1"/>
  <c r="A84" i="6"/>
  <c r="H84" i="6"/>
  <c r="B84" i="6"/>
  <c r="G84" i="6"/>
  <c r="C84" i="6"/>
  <c r="D84" i="6"/>
  <c r="E65" i="1"/>
  <c r="E84" i="6"/>
  <c r="A85" i="6"/>
  <c r="H85" i="6"/>
  <c r="B85" i="6"/>
  <c r="G85" i="6"/>
  <c r="C85" i="6"/>
  <c r="E85" i="6"/>
  <c r="D85" i="6"/>
  <c r="E66" i="1"/>
  <c r="A86" i="6"/>
  <c r="H86" i="6"/>
  <c r="B86" i="6"/>
  <c r="G86" i="6"/>
  <c r="C86" i="6"/>
  <c r="E86" i="6"/>
  <c r="D86" i="6"/>
  <c r="E68" i="1"/>
  <c r="A87" i="6"/>
  <c r="H87" i="6"/>
  <c r="B87" i="6"/>
  <c r="G87" i="6"/>
  <c r="C87" i="6"/>
  <c r="E87" i="6"/>
  <c r="D87" i="6"/>
  <c r="E72" i="1"/>
  <c r="A88" i="6"/>
  <c r="H88" i="6"/>
  <c r="B88" i="6"/>
  <c r="G88" i="6"/>
  <c r="C88" i="6"/>
  <c r="D88" i="6"/>
  <c r="E73" i="1"/>
  <c r="E88" i="6"/>
  <c r="A89" i="6"/>
  <c r="H89" i="6"/>
  <c r="B89" i="6"/>
  <c r="G89" i="6"/>
  <c r="C89" i="6"/>
  <c r="E89" i="6"/>
  <c r="D89" i="6"/>
  <c r="E81" i="1"/>
  <c r="A90" i="6"/>
  <c r="H90" i="6"/>
  <c r="B90" i="6"/>
  <c r="G90" i="6"/>
  <c r="C90" i="6"/>
  <c r="E90" i="6"/>
  <c r="D90" i="6"/>
  <c r="E82" i="1"/>
  <c r="S2" i="4"/>
  <c r="P69" i="4"/>
  <c r="S69" i="4"/>
  <c r="U69" i="4"/>
  <c r="S3" i="4"/>
  <c r="S4" i="4"/>
  <c r="S5" i="4"/>
  <c r="Y5" i="4"/>
  <c r="S6" i="4"/>
  <c r="G24" i="4"/>
  <c r="E25" i="4"/>
  <c r="F25" i="4"/>
  <c r="P25" i="4"/>
  <c r="S25" i="4"/>
  <c r="U25" i="4"/>
  <c r="G25" i="4"/>
  <c r="K25" i="4"/>
  <c r="E27" i="4"/>
  <c r="F27" i="4"/>
  <c r="G27" i="4"/>
  <c r="K27" i="4"/>
  <c r="P49" i="4"/>
  <c r="S49" i="4"/>
  <c r="U49" i="4"/>
  <c r="E21" i="4"/>
  <c r="F21" i="4"/>
  <c r="G21" i="4"/>
  <c r="J21" i="4"/>
  <c r="E22" i="4"/>
  <c r="F22" i="4"/>
  <c r="G22" i="4"/>
  <c r="E23" i="4"/>
  <c r="F23" i="4"/>
  <c r="G23" i="4"/>
  <c r="E26" i="4"/>
  <c r="F26" i="4"/>
  <c r="G26" i="4"/>
  <c r="E31" i="4"/>
  <c r="F31" i="4"/>
  <c r="G31" i="4"/>
  <c r="J31" i="4"/>
  <c r="E32" i="4"/>
  <c r="F32" i="4"/>
  <c r="G32" i="4"/>
  <c r="J32" i="4"/>
  <c r="E34" i="4"/>
  <c r="F34" i="4"/>
  <c r="P34" i="4"/>
  <c r="S34" i="4"/>
  <c r="U34" i="4"/>
  <c r="G34" i="4"/>
  <c r="J34" i="4"/>
  <c r="E33" i="4"/>
  <c r="F33" i="4"/>
  <c r="G33" i="4"/>
  <c r="V33" i="4"/>
  <c r="P37" i="4"/>
  <c r="S37" i="4"/>
  <c r="U37" i="4"/>
  <c r="P39" i="4"/>
  <c r="S39" i="4"/>
  <c r="U39" i="4"/>
  <c r="P41" i="4"/>
  <c r="S41" i="4"/>
  <c r="U41" i="4"/>
  <c r="P46" i="4"/>
  <c r="S46" i="4"/>
  <c r="U46" i="4"/>
  <c r="P52" i="4"/>
  <c r="S52" i="4"/>
  <c r="U52" i="4"/>
  <c r="E28" i="4"/>
  <c r="F28" i="4"/>
  <c r="G28" i="4"/>
  <c r="E29" i="4"/>
  <c r="F29" i="4"/>
  <c r="P29" i="4"/>
  <c r="S29" i="4"/>
  <c r="U29" i="4"/>
  <c r="G29" i="4"/>
  <c r="V29" i="4"/>
  <c r="E30" i="4"/>
  <c r="F30" i="4"/>
  <c r="G30" i="4"/>
  <c r="E42" i="4"/>
  <c r="F42" i="4"/>
  <c r="G42" i="4"/>
  <c r="E43" i="4"/>
  <c r="F43" i="4"/>
  <c r="G43" i="4"/>
  <c r="E47" i="4"/>
  <c r="F47" i="4"/>
  <c r="P47" i="4"/>
  <c r="S47" i="4"/>
  <c r="U47" i="4"/>
  <c r="G47" i="4"/>
  <c r="J47" i="4"/>
  <c r="E57" i="4"/>
  <c r="F57" i="4"/>
  <c r="G57" i="4"/>
  <c r="E58" i="4"/>
  <c r="F58" i="4"/>
  <c r="G58" i="4"/>
  <c r="P61" i="4"/>
  <c r="S61" i="4"/>
  <c r="U61" i="4"/>
  <c r="Y8" i="4"/>
  <c r="C9" i="4"/>
  <c r="D9" i="4"/>
  <c r="Y10" i="4"/>
  <c r="E65" i="4"/>
  <c r="F65" i="4"/>
  <c r="E66" i="4"/>
  <c r="F66" i="4"/>
  <c r="G66" i="4"/>
  <c r="E70" i="4"/>
  <c r="F70" i="4"/>
  <c r="G70" i="4"/>
  <c r="J70" i="4"/>
  <c r="D11" i="4"/>
  <c r="D12" i="4"/>
  <c r="D15" i="4" s="1"/>
  <c r="C19" i="4" s="1"/>
  <c r="D13" i="4"/>
  <c r="P67" i="4"/>
  <c r="S67" i="4"/>
  <c r="U67" i="4"/>
  <c r="F16" i="4"/>
  <c r="F17" i="4" s="1"/>
  <c r="Y16" i="4"/>
  <c r="C17" i="4"/>
  <c r="Y17" i="4"/>
  <c r="J24" i="4"/>
  <c r="Q24" i="4"/>
  <c r="V24" i="4"/>
  <c r="Q21" i="4"/>
  <c r="V21" i="4"/>
  <c r="Q22" i="4"/>
  <c r="Y23" i="4"/>
  <c r="Q25" i="4"/>
  <c r="Y24" i="4"/>
  <c r="Q23" i="4"/>
  <c r="Q27" i="4"/>
  <c r="V27" i="4"/>
  <c r="Q26" i="4"/>
  <c r="Y27" i="4"/>
  <c r="Q31" i="4"/>
  <c r="Y28" i="4"/>
  <c r="Q32" i="4"/>
  <c r="Q34" i="4"/>
  <c r="V34" i="4"/>
  <c r="Q35" i="4"/>
  <c r="V35" i="4"/>
  <c r="Y31" i="4"/>
  <c r="Q36" i="4"/>
  <c r="V36" i="4"/>
  <c r="Y32" i="4"/>
  <c r="J33" i="4"/>
  <c r="Q33" i="4"/>
  <c r="Q37" i="4"/>
  <c r="V37" i="4"/>
  <c r="Q38" i="4"/>
  <c r="V38" i="4"/>
  <c r="Q39" i="4"/>
  <c r="V39" i="4"/>
  <c r="Q40" i="4"/>
  <c r="V40" i="4"/>
  <c r="Q41" i="4"/>
  <c r="V41" i="4"/>
  <c r="Q45" i="4"/>
  <c r="Q46" i="4"/>
  <c r="Q44" i="4"/>
  <c r="V44" i="4"/>
  <c r="Q48" i="4"/>
  <c r="Q51" i="4"/>
  <c r="Q52" i="4"/>
  <c r="Q53" i="4"/>
  <c r="Q49" i="4"/>
  <c r="Q50" i="4"/>
  <c r="Q54" i="4"/>
  <c r="Q55" i="4"/>
  <c r="Q56" i="4"/>
  <c r="Q59" i="4"/>
  <c r="Q62" i="4"/>
  <c r="Q28" i="4"/>
  <c r="J29" i="4"/>
  <c r="Q29" i="4"/>
  <c r="Q30" i="4"/>
  <c r="Q42" i="4"/>
  <c r="Q43" i="4"/>
  <c r="Q47" i="4"/>
  <c r="Q60" i="4"/>
  <c r="Q61" i="4"/>
  <c r="Q63" i="4"/>
  <c r="Q64" i="4"/>
  <c r="Q69" i="4"/>
  <c r="Q67" i="4"/>
  <c r="Q68" i="4"/>
  <c r="Q72" i="4"/>
  <c r="Q73" i="4"/>
  <c r="Q74" i="4"/>
  <c r="Q75" i="4"/>
  <c r="Q76" i="4"/>
  <c r="Q77" i="4"/>
  <c r="Q57" i="4"/>
  <c r="Q58" i="4"/>
  <c r="Q65" i="4"/>
  <c r="Q66" i="4"/>
  <c r="Q70" i="4"/>
  <c r="Q71" i="4"/>
  <c r="H16" i="2"/>
  <c r="H15" i="2"/>
  <c r="A9" i="2"/>
  <c r="C9" i="2" s="1"/>
  <c r="G13" i="2" s="1"/>
  <c r="D21" i="2"/>
  <c r="F21" i="2" s="1"/>
  <c r="D22" i="2"/>
  <c r="F22" i="2"/>
  <c r="H22" i="2"/>
  <c r="D23" i="2"/>
  <c r="D24" i="2"/>
  <c r="K24" i="2"/>
  <c r="H24" i="2"/>
  <c r="D25" i="2"/>
  <c r="J25" i="2"/>
  <c r="D26" i="2"/>
  <c r="H26" i="2"/>
  <c r="D27" i="2"/>
  <c r="F27" i="2"/>
  <c r="D28" i="2"/>
  <c r="K28" i="2"/>
  <c r="D29" i="2"/>
  <c r="D30" i="2"/>
  <c r="F30" i="2"/>
  <c r="H30" i="2"/>
  <c r="D31" i="2"/>
  <c r="I31" i="2"/>
  <c r="D32" i="2"/>
  <c r="K32" i="2"/>
  <c r="H32" i="2"/>
  <c r="D33" i="2"/>
  <c r="D34" i="2"/>
  <c r="H34" i="2"/>
  <c r="D35" i="2"/>
  <c r="D36" i="2"/>
  <c r="K36" i="2"/>
  <c r="D37" i="2"/>
  <c r="D38" i="2"/>
  <c r="F38" i="2"/>
  <c r="H38" i="2"/>
  <c r="D39" i="2"/>
  <c r="D40" i="2"/>
  <c r="K40" i="2"/>
  <c r="H40" i="2"/>
  <c r="D41" i="2"/>
  <c r="J41" i="2"/>
  <c r="D42" i="2"/>
  <c r="H42" i="2"/>
  <c r="D43" i="2"/>
  <c r="D44" i="2"/>
  <c r="K44" i="2"/>
  <c r="D45" i="2"/>
  <c r="J16" i="2"/>
  <c r="J15" i="2"/>
  <c r="J21" i="2"/>
  <c r="J22" i="2"/>
  <c r="J24" i="2"/>
  <c r="J29" i="2"/>
  <c r="J32" i="2"/>
  <c r="J33" i="2"/>
  <c r="J34" i="2"/>
  <c r="J37" i="2"/>
  <c r="J38" i="2"/>
  <c r="J40" i="2"/>
  <c r="J44" i="2"/>
  <c r="J45" i="2"/>
  <c r="I16" i="2"/>
  <c r="I15" i="2"/>
  <c r="I12" i="2"/>
  <c r="I22" i="2"/>
  <c r="I23" i="2"/>
  <c r="I24" i="2"/>
  <c r="I27" i="2"/>
  <c r="I28" i="2"/>
  <c r="I30" i="2"/>
  <c r="I32" i="2"/>
  <c r="I34" i="2"/>
  <c r="I35" i="2"/>
  <c r="I38" i="2"/>
  <c r="I39" i="2"/>
  <c r="I40" i="2"/>
  <c r="I43" i="2"/>
  <c r="I44" i="2"/>
  <c r="F16" i="2"/>
  <c r="F15" i="2"/>
  <c r="F12" i="2"/>
  <c r="F24" i="2"/>
  <c r="F25" i="2"/>
  <c r="F29" i="2"/>
  <c r="F31" i="2"/>
  <c r="F32" i="2"/>
  <c r="F35" i="2"/>
  <c r="F36" i="2"/>
  <c r="F37" i="2"/>
  <c r="F40" i="2"/>
  <c r="F41" i="2"/>
  <c r="F45" i="2"/>
  <c r="G16" i="2"/>
  <c r="G15" i="2"/>
  <c r="G12" i="2"/>
  <c r="E21" i="2"/>
  <c r="E22" i="2"/>
  <c r="L22" i="2"/>
  <c r="G22" i="2"/>
  <c r="E23" i="2"/>
  <c r="E24" i="2"/>
  <c r="G24" i="2"/>
  <c r="E25" i="2"/>
  <c r="G25" i="2"/>
  <c r="E26" i="2"/>
  <c r="G26" i="2"/>
  <c r="E27" i="2"/>
  <c r="E28" i="2"/>
  <c r="G28" i="2"/>
  <c r="E29" i="2"/>
  <c r="G29" i="2"/>
  <c r="E30" i="2"/>
  <c r="L30" i="2"/>
  <c r="G30" i="2"/>
  <c r="E31" i="2"/>
  <c r="E32" i="2"/>
  <c r="G32" i="2"/>
  <c r="E33" i="2"/>
  <c r="K33" i="2"/>
  <c r="E34" i="2"/>
  <c r="G34" i="2"/>
  <c r="E35" i="2"/>
  <c r="L35" i="2"/>
  <c r="E36" i="2"/>
  <c r="G36" i="2"/>
  <c r="E37" i="2"/>
  <c r="G37" i="2"/>
  <c r="E38" i="2"/>
  <c r="L38" i="2"/>
  <c r="G38" i="2"/>
  <c r="E39" i="2"/>
  <c r="L39" i="2"/>
  <c r="E40" i="2"/>
  <c r="G40" i="2"/>
  <c r="E41" i="2"/>
  <c r="G41" i="2"/>
  <c r="E42" i="2"/>
  <c r="G42" i="2"/>
  <c r="E43" i="2"/>
  <c r="K43" i="2"/>
  <c r="E44" i="2"/>
  <c r="G44" i="2"/>
  <c r="E45" i="2"/>
  <c r="L45" i="2"/>
  <c r="K16" i="2"/>
  <c r="K15" i="2"/>
  <c r="K22" i="2"/>
  <c r="K23" i="2"/>
  <c r="K25" i="2"/>
  <c r="K29" i="2"/>
  <c r="K30" i="2"/>
  <c r="K34" i="2"/>
  <c r="K35" i="2"/>
  <c r="K38" i="2"/>
  <c r="K39" i="2"/>
  <c r="K41" i="2"/>
  <c r="K45" i="2"/>
  <c r="L16" i="2"/>
  <c r="L15" i="2"/>
  <c r="L12" i="2"/>
  <c r="L21" i="2"/>
  <c r="L24" i="2"/>
  <c r="L25" i="2"/>
  <c r="L27" i="2"/>
  <c r="L31" i="2"/>
  <c r="L32" i="2"/>
  <c r="L36" i="2"/>
  <c r="L37" i="2"/>
  <c r="L40" i="2"/>
  <c r="L41" i="2"/>
  <c r="L43" i="2"/>
  <c r="C16" i="2"/>
  <c r="C15" i="2"/>
  <c r="N16" i="2"/>
  <c r="N15" i="2"/>
  <c r="O16" i="2"/>
  <c r="O15" i="2"/>
  <c r="G4" i="2"/>
  <c r="P16" i="2"/>
  <c r="P15" i="2"/>
  <c r="P12" i="2"/>
  <c r="G5" i="2"/>
  <c r="Q16" i="2"/>
  <c r="Q15" i="2"/>
  <c r="G6" i="2"/>
  <c r="G7" i="2"/>
  <c r="E16" i="2"/>
  <c r="E15" i="2"/>
  <c r="M16" i="2"/>
  <c r="M15" i="2"/>
  <c r="M12" i="2"/>
  <c r="D16" i="2"/>
  <c r="D15" i="2"/>
  <c r="D46" i="2"/>
  <c r="E46" i="2"/>
  <c r="G46" i="2"/>
  <c r="H46" i="2"/>
  <c r="D47" i="2"/>
  <c r="F47" i="2"/>
  <c r="E47" i="2"/>
  <c r="I47" i="2"/>
  <c r="D48" i="2"/>
  <c r="H48" i="2"/>
  <c r="E48" i="2"/>
  <c r="L48" i="2"/>
  <c r="F48" i="2"/>
  <c r="I48" i="2"/>
  <c r="J48" i="2"/>
  <c r="D49" i="2"/>
  <c r="I49" i="2"/>
  <c r="E49" i="2"/>
  <c r="G49" i="2"/>
  <c r="H49" i="2"/>
  <c r="D50" i="2"/>
  <c r="E50" i="2"/>
  <c r="G50" i="2"/>
  <c r="D51" i="2"/>
  <c r="H51" i="2"/>
  <c r="E51" i="2"/>
  <c r="F51" i="2"/>
  <c r="I51" i="2"/>
  <c r="J51" i="2"/>
  <c r="D52" i="2"/>
  <c r="E52" i="2"/>
  <c r="L52" i="2"/>
  <c r="F52" i="2"/>
  <c r="H52" i="2"/>
  <c r="I52" i="2"/>
  <c r="J52" i="2"/>
  <c r="D53" i="2"/>
  <c r="I53" i="2"/>
  <c r="E53" i="2"/>
  <c r="G53" i="2"/>
  <c r="H53" i="2"/>
  <c r="D54" i="2"/>
  <c r="E54" i="2"/>
  <c r="G54" i="2"/>
  <c r="D55" i="2"/>
  <c r="H55" i="2"/>
  <c r="E55" i="2"/>
  <c r="F55" i="2"/>
  <c r="I55" i="2"/>
  <c r="J55" i="2"/>
  <c r="D56" i="2"/>
  <c r="H56" i="2"/>
  <c r="E56" i="2"/>
  <c r="F56" i="2"/>
  <c r="I56" i="2"/>
  <c r="J56" i="2"/>
  <c r="D57" i="2"/>
  <c r="I57" i="2"/>
  <c r="E57" i="2"/>
  <c r="F57" i="2"/>
  <c r="G57" i="2"/>
  <c r="H57" i="2"/>
  <c r="J57" i="2"/>
  <c r="K57" i="2"/>
  <c r="D58" i="2"/>
  <c r="H58" i="2"/>
  <c r="E58" i="2"/>
  <c r="I58" i="2"/>
  <c r="D59" i="2"/>
  <c r="E59" i="2"/>
  <c r="F59" i="2"/>
  <c r="H59" i="2"/>
  <c r="I59" i="2"/>
  <c r="J59" i="2"/>
  <c r="L59" i="2"/>
  <c r="D60" i="2"/>
  <c r="E60" i="2"/>
  <c r="L60" i="2"/>
  <c r="F60" i="2"/>
  <c r="G60" i="2"/>
  <c r="H60" i="2"/>
  <c r="I60" i="2"/>
  <c r="J60" i="2"/>
  <c r="K60" i="2"/>
  <c r="D61" i="2"/>
  <c r="I61" i="2"/>
  <c r="E61" i="2"/>
  <c r="F61" i="2"/>
  <c r="G61" i="2"/>
  <c r="J61" i="2"/>
  <c r="K61" i="2"/>
  <c r="D62" i="2"/>
  <c r="H62" i="2"/>
  <c r="E62" i="2"/>
  <c r="K62" i="2"/>
  <c r="I62" i="2"/>
  <c r="D63" i="2"/>
  <c r="E63" i="2"/>
  <c r="F63" i="2"/>
  <c r="H63" i="2"/>
  <c r="I63" i="2"/>
  <c r="J63" i="2"/>
  <c r="L63" i="2"/>
  <c r="D64" i="2"/>
  <c r="H64" i="2"/>
  <c r="E64" i="2"/>
  <c r="L64" i="2"/>
  <c r="F64" i="2"/>
  <c r="G64" i="2"/>
  <c r="I64" i="2"/>
  <c r="J64" i="2"/>
  <c r="K64" i="2"/>
  <c r="D65" i="2"/>
  <c r="I65" i="2"/>
  <c r="E65" i="2"/>
  <c r="F65" i="2"/>
  <c r="G65" i="2"/>
  <c r="H65" i="2"/>
  <c r="J65" i="2"/>
  <c r="K65" i="2"/>
  <c r="L65" i="2"/>
  <c r="D66" i="2"/>
  <c r="I66" i="2"/>
  <c r="E66" i="2"/>
  <c r="G66" i="2"/>
  <c r="H66" i="2"/>
  <c r="L66" i="2"/>
  <c r="D67" i="2"/>
  <c r="F67" i="2"/>
  <c r="E67" i="2"/>
  <c r="H67" i="2"/>
  <c r="D68" i="2"/>
  <c r="E68" i="2"/>
  <c r="L68" i="2"/>
  <c r="F68" i="2"/>
  <c r="G68" i="2"/>
  <c r="H68" i="2"/>
  <c r="I68" i="2"/>
  <c r="J68" i="2"/>
  <c r="K68" i="2"/>
  <c r="D69" i="2"/>
  <c r="I69" i="2"/>
  <c r="E69" i="2"/>
  <c r="F69" i="2"/>
  <c r="G69" i="2"/>
  <c r="H69" i="2"/>
  <c r="J69" i="2"/>
  <c r="K69" i="2"/>
  <c r="L69" i="2"/>
  <c r="D70" i="2"/>
  <c r="I70" i="2"/>
  <c r="E70" i="2"/>
  <c r="G70" i="2"/>
  <c r="H70" i="2"/>
  <c r="L70" i="2"/>
  <c r="D71" i="2"/>
  <c r="F71" i="2"/>
  <c r="E71" i="2"/>
  <c r="H71" i="2"/>
  <c r="D72" i="2"/>
  <c r="H72" i="2"/>
  <c r="E72" i="2"/>
  <c r="L72" i="2"/>
  <c r="F72" i="2"/>
  <c r="G72" i="2"/>
  <c r="I72" i="2"/>
  <c r="J72" i="2"/>
  <c r="K72" i="2"/>
  <c r="D73" i="2"/>
  <c r="I73" i="2"/>
  <c r="E73" i="2"/>
  <c r="G73" i="2"/>
  <c r="L73" i="2"/>
  <c r="D74" i="2"/>
  <c r="E74" i="2"/>
  <c r="K74" i="2"/>
  <c r="G74" i="2"/>
  <c r="H74" i="2"/>
  <c r="I74" i="2"/>
  <c r="D75" i="2"/>
  <c r="E75" i="2"/>
  <c r="I75" i="2"/>
  <c r="D76" i="2"/>
  <c r="E76" i="2"/>
  <c r="L76" i="2"/>
  <c r="F76" i="2"/>
  <c r="H76" i="2"/>
  <c r="I76" i="2"/>
  <c r="J76" i="2"/>
  <c r="D77" i="2"/>
  <c r="I77" i="2"/>
  <c r="E77" i="2"/>
  <c r="G77" i="2"/>
  <c r="L77" i="2"/>
  <c r="D78" i="2"/>
  <c r="E78" i="2"/>
  <c r="K78" i="2"/>
  <c r="G78" i="2"/>
  <c r="H78" i="2"/>
  <c r="I78" i="2"/>
  <c r="D79" i="2"/>
  <c r="I79" i="2"/>
  <c r="E79" i="2"/>
  <c r="D80" i="2"/>
  <c r="H80" i="2"/>
  <c r="E80" i="2"/>
  <c r="L80" i="2"/>
  <c r="F80" i="2"/>
  <c r="I80" i="2"/>
  <c r="J80" i="2"/>
  <c r="D81" i="2"/>
  <c r="E81" i="2"/>
  <c r="G81" i="2"/>
  <c r="D82" i="2"/>
  <c r="E82" i="2"/>
  <c r="G82" i="2"/>
  <c r="I82" i="2"/>
  <c r="K82" i="2"/>
  <c r="D83" i="2"/>
  <c r="I83" i="2"/>
  <c r="E83" i="2"/>
  <c r="F83" i="2"/>
  <c r="J83" i="2"/>
  <c r="D84" i="2"/>
  <c r="H84" i="2"/>
  <c r="E84" i="2"/>
  <c r="F84" i="2"/>
  <c r="I84" i="2"/>
  <c r="J84" i="2"/>
  <c r="K84" i="2"/>
  <c r="D85" i="2"/>
  <c r="I85" i="2"/>
  <c r="E85" i="2"/>
  <c r="F85" i="2"/>
  <c r="G85" i="2"/>
  <c r="J85" i="2"/>
  <c r="K85" i="2"/>
  <c r="D86" i="2"/>
  <c r="H86" i="2"/>
  <c r="E86" i="2"/>
  <c r="D87" i="2"/>
  <c r="E87" i="2"/>
  <c r="F87" i="2"/>
  <c r="H87" i="2"/>
  <c r="I87" i="2"/>
  <c r="J87" i="2"/>
  <c r="D88" i="2"/>
  <c r="E88" i="2"/>
  <c r="L88" i="2"/>
  <c r="F88" i="2"/>
  <c r="G88" i="2"/>
  <c r="H88" i="2"/>
  <c r="I88" i="2"/>
  <c r="J88" i="2"/>
  <c r="K88" i="2"/>
  <c r="D89" i="2"/>
  <c r="L89" i="2"/>
  <c r="E89" i="2"/>
  <c r="G89" i="2"/>
  <c r="H89" i="2"/>
  <c r="K89" i="2"/>
  <c r="D90" i="2"/>
  <c r="H90" i="2"/>
  <c r="E90" i="2"/>
  <c r="I90" i="2"/>
  <c r="L90" i="2"/>
  <c r="D91" i="2"/>
  <c r="H91" i="2"/>
  <c r="E91" i="2"/>
  <c r="F91" i="2"/>
  <c r="I91" i="2"/>
  <c r="J91" i="2"/>
  <c r="D92" i="2"/>
  <c r="H92" i="2"/>
  <c r="E92" i="2"/>
  <c r="L92" i="2"/>
  <c r="F92" i="2"/>
  <c r="G92" i="2"/>
  <c r="I92" i="2"/>
  <c r="J92" i="2"/>
  <c r="K92" i="2"/>
  <c r="D93" i="2"/>
  <c r="E93" i="2"/>
  <c r="G93" i="2"/>
  <c r="D94" i="2"/>
  <c r="H94" i="2"/>
  <c r="E94" i="2"/>
  <c r="D95" i="2"/>
  <c r="E95" i="2"/>
  <c r="F95" i="2"/>
  <c r="H95" i="2"/>
  <c r="I95" i="2"/>
  <c r="J95" i="2"/>
  <c r="D96" i="2"/>
  <c r="E96" i="2"/>
  <c r="L96" i="2"/>
  <c r="F96" i="2"/>
  <c r="G96" i="2"/>
  <c r="H96" i="2"/>
  <c r="I96" i="2"/>
  <c r="J96" i="2"/>
  <c r="K96" i="2"/>
  <c r="D97" i="2"/>
  <c r="L97" i="2"/>
  <c r="E97" i="2"/>
  <c r="G97" i="2"/>
  <c r="H97" i="2"/>
  <c r="K97" i="2"/>
  <c r="D98" i="2"/>
  <c r="H98" i="2"/>
  <c r="E98" i="2"/>
  <c r="I98" i="2"/>
  <c r="L98" i="2"/>
  <c r="D99" i="2"/>
  <c r="H99" i="2"/>
  <c r="E99" i="2"/>
  <c r="F99" i="2"/>
  <c r="I99" i="2"/>
  <c r="J99" i="2"/>
  <c r="D100" i="2"/>
  <c r="E100" i="2"/>
  <c r="L100" i="2"/>
  <c r="F100" i="2"/>
  <c r="G100" i="2"/>
  <c r="H100" i="2"/>
  <c r="I100" i="2"/>
  <c r="J100" i="2"/>
  <c r="K100" i="2"/>
  <c r="D101" i="2"/>
  <c r="E101" i="2"/>
  <c r="G101" i="2"/>
  <c r="D102" i="2"/>
  <c r="E102" i="2"/>
  <c r="D103" i="2"/>
  <c r="E103" i="2"/>
  <c r="F103" i="2"/>
  <c r="H103" i="2"/>
  <c r="I103" i="2"/>
  <c r="J103" i="2"/>
  <c r="D104" i="2"/>
  <c r="H104" i="2"/>
  <c r="E104" i="2"/>
  <c r="L104" i="2"/>
  <c r="F104" i="2"/>
  <c r="G104" i="2"/>
  <c r="I104" i="2"/>
  <c r="J104" i="2"/>
  <c r="K104" i="2"/>
  <c r="D105" i="2"/>
  <c r="L105" i="2"/>
  <c r="E105" i="2"/>
  <c r="G105" i="2"/>
  <c r="H105" i="2"/>
  <c r="K105" i="2"/>
  <c r="D106" i="2"/>
  <c r="H106" i="2"/>
  <c r="E106" i="2"/>
  <c r="I106" i="2"/>
  <c r="L106" i="2"/>
  <c r="D107" i="2"/>
  <c r="H107" i="2"/>
  <c r="E107" i="2"/>
  <c r="F107" i="2"/>
  <c r="I107" i="2"/>
  <c r="J107" i="2"/>
  <c r="D108" i="2"/>
  <c r="E108" i="2"/>
  <c r="L108" i="2"/>
  <c r="F108" i="2"/>
  <c r="G108" i="2"/>
  <c r="H108" i="2"/>
  <c r="I108" i="2"/>
  <c r="J108" i="2"/>
  <c r="K108" i="2"/>
  <c r="D109" i="2"/>
  <c r="E109" i="2"/>
  <c r="G109" i="2"/>
  <c r="D110" i="2"/>
  <c r="E110" i="2"/>
  <c r="D111" i="2"/>
  <c r="E111" i="2"/>
  <c r="F111" i="2"/>
  <c r="H111" i="2"/>
  <c r="I111" i="2"/>
  <c r="J111" i="2"/>
  <c r="D112" i="2"/>
  <c r="H112" i="2"/>
  <c r="E112" i="2"/>
  <c r="L112" i="2"/>
  <c r="F112" i="2"/>
  <c r="G112" i="2"/>
  <c r="I112" i="2"/>
  <c r="J112" i="2"/>
  <c r="K112" i="2"/>
  <c r="D113" i="2"/>
  <c r="L113" i="2"/>
  <c r="E113" i="2"/>
  <c r="G113" i="2"/>
  <c r="H113" i="2"/>
  <c r="K113" i="2"/>
  <c r="D114" i="2"/>
  <c r="H114" i="2"/>
  <c r="E114" i="2"/>
  <c r="I114" i="2"/>
  <c r="L114" i="2"/>
  <c r="D115" i="2"/>
  <c r="H115" i="2"/>
  <c r="E115" i="2"/>
  <c r="F115" i="2"/>
  <c r="I115" i="2"/>
  <c r="J115" i="2"/>
  <c r="D116" i="2"/>
  <c r="E116" i="2"/>
  <c r="L116" i="2"/>
  <c r="F116" i="2"/>
  <c r="G116" i="2"/>
  <c r="H116" i="2"/>
  <c r="I116" i="2"/>
  <c r="J116" i="2"/>
  <c r="K116" i="2"/>
  <c r="D117" i="2"/>
  <c r="E117" i="2"/>
  <c r="G117" i="2"/>
  <c r="D118" i="2"/>
  <c r="E118" i="2"/>
  <c r="D119" i="2"/>
  <c r="E119" i="2"/>
  <c r="F119" i="2"/>
  <c r="H119" i="2"/>
  <c r="I119" i="2"/>
  <c r="J119" i="2"/>
  <c r="D120" i="2"/>
  <c r="H120" i="2"/>
  <c r="E120" i="2"/>
  <c r="L120" i="2"/>
  <c r="F120" i="2"/>
  <c r="G120" i="2"/>
  <c r="I120" i="2"/>
  <c r="J120" i="2"/>
  <c r="K120" i="2"/>
  <c r="D121" i="2"/>
  <c r="L121" i="2"/>
  <c r="E121" i="2"/>
  <c r="G121" i="2"/>
  <c r="H121" i="2"/>
  <c r="K121" i="2"/>
  <c r="D122" i="2"/>
  <c r="H122" i="2"/>
  <c r="E122" i="2"/>
  <c r="I122" i="2"/>
  <c r="L122" i="2"/>
  <c r="D123" i="2"/>
  <c r="H123" i="2"/>
  <c r="E123" i="2"/>
  <c r="F123" i="2"/>
  <c r="I123" i="2"/>
  <c r="J123" i="2"/>
  <c r="D124" i="2"/>
  <c r="E124" i="2"/>
  <c r="L124" i="2"/>
  <c r="F124" i="2"/>
  <c r="G124" i="2"/>
  <c r="H124" i="2"/>
  <c r="I124" i="2"/>
  <c r="J124" i="2"/>
  <c r="K124" i="2"/>
  <c r="D125" i="2"/>
  <c r="E125" i="2"/>
  <c r="G125" i="2"/>
  <c r="D126" i="2"/>
  <c r="E126" i="2"/>
  <c r="D127" i="2"/>
  <c r="E127" i="2"/>
  <c r="F127" i="2"/>
  <c r="H127" i="2"/>
  <c r="I127" i="2"/>
  <c r="J127" i="2"/>
  <c r="D128" i="2"/>
  <c r="H128" i="2"/>
  <c r="E128" i="2"/>
  <c r="L128" i="2"/>
  <c r="F128" i="2"/>
  <c r="G128" i="2"/>
  <c r="I128" i="2"/>
  <c r="J128" i="2"/>
  <c r="K128" i="2"/>
  <c r="D129" i="2"/>
  <c r="L129" i="2"/>
  <c r="E129" i="2"/>
  <c r="G129" i="2"/>
  <c r="H129" i="2"/>
  <c r="K129" i="2"/>
  <c r="D130" i="2"/>
  <c r="H130" i="2"/>
  <c r="E130" i="2"/>
  <c r="I130" i="2"/>
  <c r="L130" i="2"/>
  <c r="D131" i="2"/>
  <c r="H131" i="2"/>
  <c r="E131" i="2"/>
  <c r="F131" i="2"/>
  <c r="I131" i="2"/>
  <c r="J131" i="2"/>
  <c r="D132" i="2"/>
  <c r="E132" i="2"/>
  <c r="L132" i="2"/>
  <c r="F132" i="2"/>
  <c r="G132" i="2"/>
  <c r="H132" i="2"/>
  <c r="I132" i="2"/>
  <c r="J132" i="2"/>
  <c r="K132" i="2"/>
  <c r="D133" i="2"/>
  <c r="E133" i="2"/>
  <c r="G133" i="2"/>
  <c r="D134" i="2"/>
  <c r="E134" i="2"/>
  <c r="L134" i="2"/>
  <c r="G134" i="2"/>
  <c r="H134" i="2"/>
  <c r="I134" i="2"/>
  <c r="D135" i="2"/>
  <c r="F135" i="2"/>
  <c r="E135" i="2"/>
  <c r="I135" i="2"/>
  <c r="J135" i="2"/>
  <c r="D136" i="2"/>
  <c r="H136" i="2"/>
  <c r="E136" i="2"/>
  <c r="L136" i="2"/>
  <c r="F136" i="2"/>
  <c r="I136" i="2"/>
  <c r="J136" i="2"/>
  <c r="D137" i="2"/>
  <c r="I137" i="2"/>
  <c r="E137" i="2"/>
  <c r="G137" i="2"/>
  <c r="H137" i="2"/>
  <c r="J137" i="2"/>
  <c r="D138" i="2"/>
  <c r="E138" i="2"/>
  <c r="G138" i="2"/>
  <c r="D139" i="2"/>
  <c r="H139" i="2"/>
  <c r="E139" i="2"/>
  <c r="F139" i="2"/>
  <c r="J139" i="2"/>
  <c r="L139" i="2"/>
  <c r="D140" i="2"/>
  <c r="E140" i="2"/>
  <c r="L140" i="2"/>
  <c r="F140" i="2"/>
  <c r="H140" i="2"/>
  <c r="I140" i="2"/>
  <c r="J140" i="2"/>
  <c r="D141" i="2"/>
  <c r="I141" i="2"/>
  <c r="E141" i="2"/>
  <c r="G141" i="2"/>
  <c r="H141" i="2"/>
  <c r="J141" i="2"/>
  <c r="D142" i="2"/>
  <c r="E142" i="2"/>
  <c r="G142" i="2"/>
  <c r="D143" i="2"/>
  <c r="H143" i="2"/>
  <c r="E143" i="2"/>
  <c r="F143" i="2"/>
  <c r="J143" i="2"/>
  <c r="L143" i="2"/>
  <c r="D144" i="2"/>
  <c r="H144" i="2"/>
  <c r="E144" i="2"/>
  <c r="L144" i="2"/>
  <c r="F144" i="2"/>
  <c r="I144" i="2"/>
  <c r="J144" i="2"/>
  <c r="D145" i="2"/>
  <c r="I145" i="2"/>
  <c r="E145" i="2"/>
  <c r="F145" i="2"/>
  <c r="G145" i="2"/>
  <c r="J145" i="2"/>
  <c r="K145" i="2"/>
  <c r="D146" i="2"/>
  <c r="H146" i="2"/>
  <c r="E146" i="2"/>
  <c r="G146" i="2"/>
  <c r="I146" i="2"/>
  <c r="D147" i="2"/>
  <c r="E147" i="2"/>
  <c r="F147" i="2"/>
  <c r="H147" i="2"/>
  <c r="I147" i="2"/>
  <c r="J147" i="2"/>
  <c r="L147" i="2"/>
  <c r="D148" i="2"/>
  <c r="E148" i="2"/>
  <c r="L148" i="2"/>
  <c r="F148" i="2"/>
  <c r="G148" i="2"/>
  <c r="H148" i="2"/>
  <c r="I148" i="2"/>
  <c r="J148" i="2"/>
  <c r="K148" i="2"/>
  <c r="D149" i="2"/>
  <c r="I149" i="2"/>
  <c r="E149" i="2"/>
  <c r="F149" i="2"/>
  <c r="G149" i="2"/>
  <c r="J149" i="2"/>
  <c r="K149" i="2"/>
  <c r="D150" i="2"/>
  <c r="H150" i="2"/>
  <c r="E150" i="2"/>
  <c r="G150" i="2"/>
  <c r="I150" i="2"/>
  <c r="D151" i="2"/>
  <c r="E151" i="2"/>
  <c r="F151" i="2"/>
  <c r="H151" i="2"/>
  <c r="I151" i="2"/>
  <c r="J151" i="2"/>
  <c r="L151" i="2"/>
  <c r="D152" i="2"/>
  <c r="H152" i="2"/>
  <c r="E152" i="2"/>
  <c r="L152" i="2"/>
  <c r="F152" i="2"/>
  <c r="G152" i="2"/>
  <c r="I152" i="2"/>
  <c r="J152" i="2"/>
  <c r="K152" i="2"/>
  <c r="D153" i="2"/>
  <c r="I153" i="2"/>
  <c r="E153" i="2"/>
  <c r="F153" i="2"/>
  <c r="G153" i="2"/>
  <c r="H153" i="2"/>
  <c r="J153" i="2"/>
  <c r="K153" i="2"/>
  <c r="L153" i="2"/>
  <c r="D154" i="2"/>
  <c r="I154" i="2"/>
  <c r="E154" i="2"/>
  <c r="G154" i="2"/>
  <c r="H154" i="2"/>
  <c r="K154" i="2"/>
  <c r="L154" i="2"/>
  <c r="D155" i="2"/>
  <c r="F155" i="2"/>
  <c r="E155" i="2"/>
  <c r="D156" i="2"/>
  <c r="E156" i="2"/>
  <c r="L156" i="2"/>
  <c r="F156" i="2"/>
  <c r="G156" i="2"/>
  <c r="H156" i="2"/>
  <c r="I156" i="2"/>
  <c r="J156" i="2"/>
  <c r="K156" i="2"/>
  <c r="D157" i="2"/>
  <c r="I157" i="2"/>
  <c r="E157" i="2"/>
  <c r="F157" i="2"/>
  <c r="G157" i="2"/>
  <c r="H157" i="2"/>
  <c r="J157" i="2"/>
  <c r="K157" i="2"/>
  <c r="L157" i="2"/>
  <c r="D158" i="2"/>
  <c r="I158" i="2"/>
  <c r="E158" i="2"/>
  <c r="G158" i="2"/>
  <c r="H158" i="2"/>
  <c r="K158" i="2"/>
  <c r="L158" i="2"/>
  <c r="D159" i="2"/>
  <c r="F159" i="2"/>
  <c r="E159" i="2"/>
  <c r="D160" i="2"/>
  <c r="H160" i="2"/>
  <c r="E160" i="2"/>
  <c r="L160" i="2"/>
  <c r="F160" i="2"/>
  <c r="G160" i="2"/>
  <c r="I160" i="2"/>
  <c r="J160" i="2"/>
  <c r="K160" i="2"/>
  <c r="D161" i="2"/>
  <c r="I161" i="2"/>
  <c r="E161" i="2"/>
  <c r="G161" i="2"/>
  <c r="D162" i="2"/>
  <c r="E162" i="2"/>
  <c r="K162" i="2"/>
  <c r="G162" i="2"/>
  <c r="H162" i="2"/>
  <c r="I162" i="2"/>
  <c r="D163" i="2"/>
  <c r="H163" i="2"/>
  <c r="E163" i="2"/>
  <c r="D164" i="2"/>
  <c r="E164" i="2"/>
  <c r="L164" i="2"/>
  <c r="F164" i="2"/>
  <c r="H164" i="2"/>
  <c r="I164" i="2"/>
  <c r="J164" i="2"/>
  <c r="D165" i="2"/>
  <c r="E165" i="2"/>
  <c r="G165" i="2"/>
  <c r="D166" i="2"/>
  <c r="E166" i="2"/>
  <c r="K166" i="2"/>
  <c r="G166" i="2"/>
  <c r="H166" i="2"/>
  <c r="I166" i="2"/>
  <c r="D167" i="2"/>
  <c r="H167" i="2"/>
  <c r="E167" i="2"/>
  <c r="D168" i="2"/>
  <c r="H168" i="2"/>
  <c r="E168" i="2"/>
  <c r="L168" i="2"/>
  <c r="F168" i="2"/>
  <c r="I168" i="2"/>
  <c r="J168" i="2"/>
  <c r="D169" i="2"/>
  <c r="I169" i="2"/>
  <c r="E169" i="2"/>
  <c r="G169" i="2"/>
  <c r="D170" i="2"/>
  <c r="H170" i="2"/>
  <c r="E170" i="2"/>
  <c r="G170" i="2"/>
  <c r="I170" i="2"/>
  <c r="K170" i="2"/>
  <c r="D171" i="2"/>
  <c r="H171" i="2"/>
  <c r="E171" i="2"/>
  <c r="F171" i="2"/>
  <c r="I171" i="2"/>
  <c r="J171" i="2"/>
  <c r="D172" i="2"/>
  <c r="E172" i="2"/>
  <c r="L172" i="2"/>
  <c r="F172" i="2"/>
  <c r="H172" i="2"/>
  <c r="I172" i="2"/>
  <c r="J172" i="2"/>
  <c r="D173" i="2"/>
  <c r="I173" i="2"/>
  <c r="E173" i="2"/>
  <c r="G173" i="2"/>
  <c r="D174" i="2"/>
  <c r="H174" i="2"/>
  <c r="E174" i="2"/>
  <c r="G174" i="2"/>
  <c r="I174" i="2"/>
  <c r="K174" i="2"/>
  <c r="D175" i="2"/>
  <c r="H175" i="2"/>
  <c r="E175" i="2"/>
  <c r="F175" i="2"/>
  <c r="I175" i="2"/>
  <c r="J175" i="2"/>
  <c r="D176" i="2"/>
  <c r="H176" i="2"/>
  <c r="E176" i="2"/>
  <c r="L176" i="2"/>
  <c r="F176" i="2"/>
  <c r="I176" i="2"/>
  <c r="J176" i="2"/>
  <c r="K176" i="2"/>
  <c r="D177" i="2"/>
  <c r="I177" i="2"/>
  <c r="E177" i="2"/>
  <c r="F177" i="2"/>
  <c r="G177" i="2"/>
  <c r="H177" i="2"/>
  <c r="J177" i="2"/>
  <c r="K177" i="2"/>
  <c r="D178" i="2"/>
  <c r="H178" i="2"/>
  <c r="E178" i="2"/>
  <c r="G178" i="2"/>
  <c r="K178" i="2"/>
  <c r="L178" i="2"/>
  <c r="D179" i="2"/>
  <c r="I179" i="2"/>
  <c r="E179" i="2"/>
  <c r="F179" i="2"/>
  <c r="H179" i="2"/>
  <c r="J179" i="2"/>
  <c r="L179" i="2"/>
  <c r="D180" i="2"/>
  <c r="E180" i="2"/>
  <c r="L180" i="2"/>
  <c r="F180" i="2"/>
  <c r="G180" i="2"/>
  <c r="H180" i="2"/>
  <c r="I180" i="2"/>
  <c r="J180" i="2"/>
  <c r="K180" i="2"/>
  <c r="D181" i="2"/>
  <c r="I181" i="2"/>
  <c r="E181" i="2"/>
  <c r="F181" i="2"/>
  <c r="G181" i="2"/>
  <c r="H181" i="2"/>
  <c r="J181" i="2"/>
  <c r="K181" i="2"/>
  <c r="D182" i="2"/>
  <c r="H182" i="2"/>
  <c r="E182" i="2"/>
  <c r="G182" i="2"/>
  <c r="K182" i="2"/>
  <c r="L182" i="2"/>
  <c r="D183" i="2"/>
  <c r="I183" i="2"/>
  <c r="E183" i="2"/>
  <c r="F183" i="2"/>
  <c r="H183" i="2"/>
  <c r="J183" i="2"/>
  <c r="L183" i="2"/>
  <c r="D184" i="2"/>
  <c r="H184" i="2"/>
  <c r="E184" i="2"/>
  <c r="L184" i="2"/>
  <c r="F184" i="2"/>
  <c r="G184" i="2"/>
  <c r="I184" i="2"/>
  <c r="J184" i="2"/>
  <c r="K184" i="2"/>
  <c r="D185" i="2"/>
  <c r="I185" i="2"/>
  <c r="E185" i="2"/>
  <c r="F185" i="2"/>
  <c r="G185" i="2"/>
  <c r="J185" i="2"/>
  <c r="K185" i="2"/>
  <c r="L185" i="2"/>
  <c r="D186" i="2"/>
  <c r="E186" i="2"/>
  <c r="K186" i="2"/>
  <c r="G186" i="2"/>
  <c r="H186" i="2"/>
  <c r="I186" i="2"/>
  <c r="L186" i="2"/>
  <c r="D187" i="2"/>
  <c r="L187" i="2"/>
  <c r="E187" i="2"/>
  <c r="H187" i="2"/>
  <c r="I187" i="2"/>
  <c r="D188" i="2"/>
  <c r="E188" i="2"/>
  <c r="L188" i="2"/>
  <c r="F188" i="2"/>
  <c r="G188" i="2"/>
  <c r="H188" i="2"/>
  <c r="I188" i="2"/>
  <c r="J188" i="2"/>
  <c r="K188" i="2"/>
  <c r="D189" i="2"/>
  <c r="I189" i="2"/>
  <c r="E189" i="2"/>
  <c r="F189" i="2"/>
  <c r="G189" i="2"/>
  <c r="J189" i="2"/>
  <c r="K189" i="2"/>
  <c r="L189" i="2"/>
  <c r="D190" i="2"/>
  <c r="E190" i="2"/>
  <c r="K190" i="2"/>
  <c r="G190" i="2"/>
  <c r="H190" i="2"/>
  <c r="I190" i="2"/>
  <c r="L190" i="2"/>
  <c r="D191" i="2"/>
  <c r="L191" i="2"/>
  <c r="E191" i="2"/>
  <c r="H191" i="2"/>
  <c r="I191" i="2"/>
  <c r="D192" i="2"/>
  <c r="H192" i="2"/>
  <c r="E192" i="2"/>
  <c r="L192" i="2"/>
  <c r="F192" i="2"/>
  <c r="G192" i="2"/>
  <c r="I192" i="2"/>
  <c r="J192" i="2"/>
  <c r="K192" i="2"/>
  <c r="D193" i="2"/>
  <c r="E193" i="2"/>
  <c r="G193" i="2"/>
  <c r="H193" i="2"/>
  <c r="L193" i="2"/>
  <c r="D194" i="2"/>
  <c r="H194" i="2"/>
  <c r="E194" i="2"/>
  <c r="G194" i="2"/>
  <c r="D195" i="2"/>
  <c r="I195" i="2"/>
  <c r="E195" i="2"/>
  <c r="J195" i="2"/>
  <c r="D196" i="2"/>
  <c r="E196" i="2"/>
  <c r="F196" i="2"/>
  <c r="H196" i="2"/>
  <c r="I196" i="2"/>
  <c r="J196" i="2"/>
  <c r="D197" i="2"/>
  <c r="H197" i="2"/>
  <c r="E197" i="2"/>
  <c r="G197" i="2"/>
  <c r="L197" i="2"/>
  <c r="D198" i="2"/>
  <c r="E198" i="2"/>
  <c r="G198" i="2"/>
  <c r="H198" i="2"/>
  <c r="D199" i="2"/>
  <c r="E199" i="2"/>
  <c r="I199" i="2"/>
  <c r="J199" i="2"/>
  <c r="D200" i="2"/>
  <c r="H200" i="2"/>
  <c r="E200" i="2"/>
  <c r="F200" i="2"/>
  <c r="I200" i="2"/>
  <c r="J200" i="2"/>
  <c r="D201" i="2"/>
  <c r="E201" i="2"/>
  <c r="G201" i="2"/>
  <c r="H201" i="2"/>
  <c r="J201" i="2"/>
  <c r="D202" i="2"/>
  <c r="K202" i="2"/>
  <c r="E202" i="2"/>
  <c r="I202" i="2"/>
  <c r="D203" i="2"/>
  <c r="H203" i="2"/>
  <c r="E203" i="2"/>
  <c r="F203" i="2"/>
  <c r="J203" i="2"/>
  <c r="L203" i="2"/>
  <c r="D204" i="2"/>
  <c r="E204" i="2"/>
  <c r="F204" i="2"/>
  <c r="H204" i="2"/>
  <c r="I204" i="2"/>
  <c r="J204" i="2"/>
  <c r="D205" i="2"/>
  <c r="E205" i="2"/>
  <c r="G205" i="2"/>
  <c r="H205" i="2"/>
  <c r="D206" i="2"/>
  <c r="E206" i="2"/>
  <c r="I206" i="2"/>
  <c r="K206" i="2"/>
  <c r="D207" i="2"/>
  <c r="E207" i="2"/>
  <c r="D208" i="2"/>
  <c r="E208" i="2"/>
  <c r="G208" i="2"/>
  <c r="I208" i="2"/>
  <c r="L208" i="2"/>
  <c r="D209" i="2"/>
  <c r="I209" i="2"/>
  <c r="E209" i="2"/>
  <c r="F209" i="2"/>
  <c r="G209" i="2"/>
  <c r="J209" i="2"/>
  <c r="K209" i="2"/>
  <c r="L209" i="2"/>
  <c r="D210" i="2"/>
  <c r="J210" i="2"/>
  <c r="E210" i="2"/>
  <c r="F210" i="2"/>
  <c r="I210" i="2"/>
  <c r="D211" i="2"/>
  <c r="E211" i="2"/>
  <c r="H211" i="2"/>
  <c r="I211" i="2"/>
  <c r="D212" i="2"/>
  <c r="E212" i="2"/>
  <c r="L212" i="2"/>
  <c r="F212" i="2"/>
  <c r="G212" i="2"/>
  <c r="H212" i="2"/>
  <c r="I212" i="2"/>
  <c r="J212" i="2"/>
  <c r="K212" i="2"/>
  <c r="D213" i="2"/>
  <c r="E213" i="2"/>
  <c r="G213" i="2"/>
  <c r="L213" i="2"/>
  <c r="D214" i="2"/>
  <c r="F214" i="2"/>
  <c r="E214" i="2"/>
  <c r="G214" i="2"/>
  <c r="H214" i="2"/>
  <c r="I214" i="2"/>
  <c r="J214" i="2"/>
  <c r="K214" i="2"/>
  <c r="L214" i="2"/>
  <c r="D215" i="2"/>
  <c r="H215" i="2"/>
  <c r="E215" i="2"/>
  <c r="K215" i="2"/>
  <c r="F215" i="2"/>
  <c r="I215" i="2"/>
  <c r="J215" i="2"/>
  <c r="D216" i="2"/>
  <c r="J216" i="2"/>
  <c r="E216" i="2"/>
  <c r="I216" i="2"/>
  <c r="D217" i="2"/>
  <c r="H217" i="2"/>
  <c r="E217" i="2"/>
  <c r="F217" i="2"/>
  <c r="G217" i="2"/>
  <c r="D218" i="2"/>
  <c r="E218" i="2"/>
  <c r="G218" i="2"/>
  <c r="D219" i="2"/>
  <c r="E219" i="2"/>
  <c r="F219" i="2"/>
  <c r="H219" i="2"/>
  <c r="I219" i="2"/>
  <c r="J219" i="2"/>
  <c r="L219" i="2"/>
  <c r="D220" i="2"/>
  <c r="H220" i="2"/>
  <c r="E220" i="2"/>
  <c r="L220" i="2"/>
  <c r="F220" i="2"/>
  <c r="G220" i="2"/>
  <c r="I220" i="2"/>
  <c r="J220" i="2"/>
  <c r="K220" i="2"/>
  <c r="D221" i="2"/>
  <c r="I221" i="2"/>
  <c r="E221" i="2"/>
  <c r="G221" i="2"/>
  <c r="H221" i="2"/>
  <c r="K221" i="2"/>
  <c r="L221" i="2"/>
  <c r="D222" i="2"/>
  <c r="H222" i="2"/>
  <c r="E222" i="2"/>
  <c r="K222" i="2"/>
  <c r="G222" i="2"/>
  <c r="D223" i="2"/>
  <c r="H223" i="2"/>
  <c r="E223" i="2"/>
  <c r="J223" i="2"/>
  <c r="D224" i="2"/>
  <c r="E224" i="2"/>
  <c r="L224" i="2"/>
  <c r="F224" i="2"/>
  <c r="G224" i="2"/>
  <c r="H224" i="2"/>
  <c r="I224" i="2"/>
  <c r="J224" i="2"/>
  <c r="D225" i="2"/>
  <c r="I225" i="2"/>
  <c r="E225" i="2"/>
  <c r="G225" i="2"/>
  <c r="H225" i="2"/>
  <c r="K225" i="2"/>
  <c r="D226" i="2"/>
  <c r="H226" i="2"/>
  <c r="E226" i="2"/>
  <c r="K226" i="2"/>
  <c r="G226" i="2"/>
  <c r="D227" i="2"/>
  <c r="H227" i="2"/>
  <c r="E227" i="2"/>
  <c r="J227" i="2"/>
  <c r="D228" i="2"/>
  <c r="H228" i="2"/>
  <c r="E228" i="2"/>
  <c r="F228" i="2"/>
  <c r="G228" i="2"/>
  <c r="I228" i="2"/>
  <c r="J228" i="2"/>
  <c r="D229" i="2"/>
  <c r="I229" i="2"/>
  <c r="E229" i="2"/>
  <c r="G229" i="2"/>
  <c r="J229" i="2"/>
  <c r="L229" i="2"/>
  <c r="D230" i="2"/>
  <c r="E230" i="2"/>
  <c r="H230" i="2"/>
  <c r="I230" i="2"/>
  <c r="D231" i="2"/>
  <c r="L231" i="2"/>
  <c r="E231" i="2"/>
  <c r="D232" i="2"/>
  <c r="E232" i="2"/>
  <c r="L232" i="2"/>
  <c r="F232" i="2"/>
  <c r="H232" i="2"/>
  <c r="I232" i="2"/>
  <c r="J232" i="2"/>
  <c r="D233" i="2"/>
  <c r="I233" i="2"/>
  <c r="E233" i="2"/>
  <c r="G233" i="2"/>
  <c r="J233" i="2"/>
  <c r="L233" i="2"/>
  <c r="D234" i="2"/>
  <c r="E234" i="2"/>
  <c r="H234" i="2"/>
  <c r="I234" i="2"/>
  <c r="D235" i="2"/>
  <c r="L235" i="2"/>
  <c r="E235" i="2"/>
  <c r="D236" i="2"/>
  <c r="H236" i="2"/>
  <c r="E236" i="2"/>
  <c r="L236" i="2"/>
  <c r="F236" i="2"/>
  <c r="I236" i="2"/>
  <c r="J236" i="2"/>
  <c r="K236" i="2"/>
  <c r="D237" i="2"/>
  <c r="K237" i="2"/>
  <c r="E237" i="2"/>
  <c r="G237" i="2"/>
  <c r="D238" i="2"/>
  <c r="H238" i="2"/>
  <c r="E238" i="2"/>
  <c r="G238" i="2"/>
  <c r="I238" i="2"/>
  <c r="K238" i="2"/>
  <c r="L238" i="2"/>
  <c r="D239" i="2"/>
  <c r="I239" i="2"/>
  <c r="E239" i="2"/>
  <c r="F239" i="2"/>
  <c r="H239" i="2"/>
  <c r="J239" i="2"/>
  <c r="D240" i="2"/>
  <c r="E240" i="2"/>
  <c r="L240" i="2"/>
  <c r="F240" i="2"/>
  <c r="G240" i="2"/>
  <c r="H240" i="2"/>
  <c r="I240" i="2"/>
  <c r="J240" i="2"/>
  <c r="K240" i="2"/>
  <c r="D241" i="2"/>
  <c r="E241" i="2"/>
  <c r="G241" i="2"/>
  <c r="H241" i="2"/>
  <c r="K241" i="2"/>
  <c r="D242" i="2"/>
  <c r="E242" i="2"/>
  <c r="G242" i="2"/>
  <c r="I242" i="2"/>
  <c r="D243" i="2"/>
  <c r="I243" i="2"/>
  <c r="E243" i="2"/>
  <c r="F243" i="2"/>
  <c r="H243" i="2"/>
  <c r="J243" i="2"/>
  <c r="D244" i="2"/>
  <c r="H244" i="2"/>
  <c r="E244" i="2"/>
  <c r="G244" i="2"/>
  <c r="F244" i="2"/>
  <c r="I244" i="2"/>
  <c r="J244" i="2"/>
  <c r="D245" i="2"/>
  <c r="I245" i="2"/>
  <c r="E245" i="2"/>
  <c r="F245" i="2"/>
  <c r="G245" i="2"/>
  <c r="J245" i="2"/>
  <c r="K245" i="2"/>
  <c r="L245" i="2"/>
  <c r="D246" i="2"/>
  <c r="E246" i="2"/>
  <c r="K246" i="2"/>
  <c r="H246" i="2"/>
  <c r="I246" i="2"/>
  <c r="D247" i="2"/>
  <c r="E247" i="2"/>
  <c r="F247" i="2"/>
  <c r="D248" i="2"/>
  <c r="E248" i="2"/>
  <c r="L248" i="2"/>
  <c r="F248" i="2"/>
  <c r="G248" i="2"/>
  <c r="H248" i="2"/>
  <c r="I248" i="2"/>
  <c r="J248" i="2"/>
  <c r="K248" i="2"/>
  <c r="D249" i="2"/>
  <c r="I249" i="2"/>
  <c r="E249" i="2"/>
  <c r="F249" i="2"/>
  <c r="G249" i="2"/>
  <c r="J249" i="2"/>
  <c r="K249" i="2"/>
  <c r="L249" i="2"/>
  <c r="D250" i="2"/>
  <c r="E250" i="2"/>
  <c r="H250" i="2"/>
  <c r="I250" i="2"/>
  <c r="K250" i="2"/>
  <c r="D251" i="2"/>
  <c r="L251" i="2"/>
  <c r="E251" i="2"/>
  <c r="F251" i="2"/>
  <c r="D252" i="2"/>
  <c r="H252" i="2"/>
  <c r="E252" i="2"/>
  <c r="L252" i="2"/>
  <c r="F252" i="2"/>
  <c r="G252" i="2"/>
  <c r="I252" i="2"/>
  <c r="J252" i="2"/>
  <c r="K252" i="2"/>
  <c r="D253" i="2"/>
  <c r="E253" i="2"/>
  <c r="G253" i="2"/>
  <c r="K253" i="2"/>
  <c r="D254" i="2"/>
  <c r="E254" i="2"/>
  <c r="G254" i="2"/>
  <c r="I254" i="2"/>
  <c r="L254" i="2"/>
  <c r="D255" i="2"/>
  <c r="F255" i="2"/>
  <c r="E255" i="2"/>
  <c r="H255" i="2"/>
  <c r="I255" i="2"/>
  <c r="J255" i="2"/>
  <c r="D256" i="2"/>
  <c r="E256" i="2"/>
  <c r="L256" i="2"/>
  <c r="F256" i="2"/>
  <c r="G256" i="2"/>
  <c r="H256" i="2"/>
  <c r="I256" i="2"/>
  <c r="J256" i="2"/>
  <c r="K256" i="2"/>
  <c r="D257" i="2"/>
  <c r="E257" i="2"/>
  <c r="F257" i="2"/>
  <c r="G257" i="2"/>
  <c r="D258" i="2"/>
  <c r="E258" i="2"/>
  <c r="G258" i="2"/>
  <c r="I258" i="2"/>
  <c r="L258" i="2"/>
  <c r="D259" i="2"/>
  <c r="F259" i="2"/>
  <c r="E259" i="2"/>
  <c r="H259" i="2"/>
  <c r="I259" i="2"/>
  <c r="J259" i="2"/>
  <c r="D260" i="2"/>
  <c r="H260" i="2"/>
  <c r="E260" i="2"/>
  <c r="L260" i="2"/>
  <c r="F260" i="2"/>
  <c r="G260" i="2"/>
  <c r="I260" i="2"/>
  <c r="J260" i="2"/>
  <c r="D261" i="2"/>
  <c r="I261" i="2"/>
  <c r="E261" i="2"/>
  <c r="G261" i="2"/>
  <c r="H261" i="2"/>
  <c r="J261" i="2"/>
  <c r="L261" i="2"/>
  <c r="D262" i="2"/>
  <c r="E262" i="2"/>
  <c r="G262" i="2"/>
  <c r="H262" i="2"/>
  <c r="K262" i="2"/>
  <c r="D263" i="2"/>
  <c r="E263" i="2"/>
  <c r="D264" i="2"/>
  <c r="E264" i="2"/>
  <c r="L264" i="2"/>
  <c r="F264" i="2"/>
  <c r="H264" i="2"/>
  <c r="I264" i="2"/>
  <c r="J264" i="2"/>
  <c r="D265" i="2"/>
  <c r="I265" i="2"/>
  <c r="E265" i="2"/>
  <c r="G265" i="2"/>
  <c r="H265" i="2"/>
  <c r="J265" i="2"/>
  <c r="L265" i="2"/>
  <c r="D266" i="2"/>
  <c r="E266" i="2"/>
  <c r="G266" i="2"/>
  <c r="H266" i="2"/>
  <c r="K266" i="2"/>
  <c r="D267" i="2"/>
  <c r="F267" i="2"/>
  <c r="E267" i="2"/>
  <c r="I267" i="2"/>
  <c r="D268" i="2"/>
  <c r="H268" i="2"/>
  <c r="E268" i="2"/>
  <c r="L268" i="2"/>
  <c r="F268" i="2"/>
  <c r="I268" i="2"/>
  <c r="J268" i="2"/>
  <c r="K268" i="2"/>
  <c r="D269" i="2"/>
  <c r="E269" i="2"/>
  <c r="G269" i="2"/>
  <c r="H269" i="2"/>
  <c r="D270" i="2"/>
  <c r="I270" i="2"/>
  <c r="E270" i="2"/>
  <c r="G270" i="2"/>
  <c r="D271" i="2"/>
  <c r="E271" i="2"/>
  <c r="F271" i="2"/>
  <c r="H271" i="2"/>
  <c r="I271" i="2"/>
  <c r="J271" i="2"/>
  <c r="D272" i="2"/>
  <c r="E272" i="2"/>
  <c r="F272" i="2"/>
  <c r="H272" i="2"/>
  <c r="I272" i="2"/>
  <c r="J272" i="2"/>
  <c r="D273" i="2"/>
  <c r="E273" i="2"/>
  <c r="F273" i="2"/>
  <c r="G273" i="2"/>
  <c r="D274" i="2"/>
  <c r="E274" i="2"/>
  <c r="G274" i="2"/>
  <c r="L274" i="2"/>
  <c r="D275" i="2"/>
  <c r="E275" i="2"/>
  <c r="F275" i="2"/>
  <c r="H275" i="2"/>
  <c r="I275" i="2"/>
  <c r="J275" i="2"/>
  <c r="D276" i="2"/>
  <c r="H276" i="2"/>
  <c r="E276" i="2"/>
  <c r="F276" i="2"/>
  <c r="I276" i="2"/>
  <c r="J276" i="2"/>
  <c r="D277" i="2"/>
  <c r="I277" i="2"/>
  <c r="E277" i="2"/>
  <c r="F277" i="2"/>
  <c r="G277" i="2"/>
  <c r="H277" i="2"/>
  <c r="J277" i="2"/>
  <c r="K277" i="2"/>
  <c r="L277" i="2"/>
  <c r="D278" i="2"/>
  <c r="I278" i="2"/>
  <c r="E278" i="2"/>
  <c r="K278" i="2"/>
  <c r="H278" i="2"/>
  <c r="D279" i="2"/>
  <c r="H279" i="2"/>
  <c r="E279" i="2"/>
  <c r="F279" i="2"/>
  <c r="I279" i="2"/>
  <c r="L279" i="2"/>
  <c r="D280" i="2"/>
  <c r="E280" i="2"/>
  <c r="L280" i="2"/>
  <c r="F280" i="2"/>
  <c r="G280" i="2"/>
  <c r="H280" i="2"/>
  <c r="I280" i="2"/>
  <c r="J280" i="2"/>
  <c r="K280" i="2"/>
  <c r="D281" i="2"/>
  <c r="I281" i="2"/>
  <c r="E281" i="2"/>
  <c r="F281" i="2"/>
  <c r="G281" i="2"/>
  <c r="H281" i="2"/>
  <c r="J281" i="2"/>
  <c r="K281" i="2"/>
  <c r="L281" i="2"/>
  <c r="D282" i="2"/>
  <c r="E282" i="2"/>
  <c r="K282" i="2"/>
  <c r="H282" i="2"/>
  <c r="I282" i="2"/>
  <c r="D283" i="2"/>
  <c r="F283" i="2"/>
  <c r="E283" i="2"/>
  <c r="D284" i="2"/>
  <c r="H284" i="2"/>
  <c r="E284" i="2"/>
  <c r="L284" i="2"/>
  <c r="F284" i="2"/>
  <c r="G284" i="2"/>
  <c r="I284" i="2"/>
  <c r="J284" i="2"/>
  <c r="K284" i="2"/>
  <c r="D285" i="2"/>
  <c r="E285" i="2"/>
  <c r="F285" i="2"/>
  <c r="G285" i="2"/>
  <c r="K285" i="2"/>
  <c r="D286" i="2"/>
  <c r="E286" i="2"/>
  <c r="G286" i="2"/>
  <c r="L286" i="2"/>
  <c r="D287" i="2"/>
  <c r="I287" i="2"/>
  <c r="E287" i="2"/>
  <c r="H287" i="2"/>
  <c r="J287" i="2"/>
  <c r="D288" i="2"/>
  <c r="E288" i="2"/>
  <c r="F288" i="2"/>
  <c r="G288" i="2"/>
  <c r="H288" i="2"/>
  <c r="I288" i="2"/>
  <c r="J288" i="2"/>
  <c r="K288" i="2"/>
  <c r="D289" i="2"/>
  <c r="E289" i="2"/>
  <c r="F289" i="2"/>
  <c r="G289" i="2"/>
  <c r="H289" i="2"/>
  <c r="K289" i="2"/>
  <c r="D290" i="2"/>
  <c r="E290" i="2"/>
  <c r="G290" i="2"/>
  <c r="L290" i="2"/>
  <c r="D291" i="2"/>
  <c r="I291" i="2"/>
  <c r="E291" i="2"/>
  <c r="H291" i="2"/>
  <c r="J291" i="2"/>
  <c r="D292" i="2"/>
  <c r="H292" i="2"/>
  <c r="E292" i="2"/>
  <c r="F292" i="2"/>
  <c r="G292" i="2"/>
  <c r="I292" i="2"/>
  <c r="J292" i="2"/>
  <c r="D293" i="2"/>
  <c r="I293" i="2"/>
  <c r="E293" i="2"/>
  <c r="G293" i="2"/>
  <c r="J293" i="2"/>
  <c r="L293" i="2"/>
  <c r="D294" i="2"/>
  <c r="E294" i="2"/>
  <c r="H294" i="2"/>
  <c r="I294" i="2"/>
  <c r="K294" i="2"/>
  <c r="D295" i="2"/>
  <c r="E295" i="2"/>
  <c r="I295" i="2"/>
  <c r="D296" i="2"/>
  <c r="E296" i="2"/>
  <c r="L296" i="2"/>
  <c r="F296" i="2"/>
  <c r="H296" i="2"/>
  <c r="I296" i="2"/>
  <c r="J296" i="2"/>
  <c r="D297" i="2"/>
  <c r="I297" i="2"/>
  <c r="E297" i="2"/>
  <c r="G297" i="2"/>
  <c r="J297" i="2"/>
  <c r="L297" i="2"/>
  <c r="D298" i="2"/>
  <c r="E298" i="2"/>
  <c r="H298" i="2"/>
  <c r="I298" i="2"/>
  <c r="K298" i="2"/>
  <c r="D299" i="2"/>
  <c r="E299" i="2"/>
  <c r="F299" i="2"/>
  <c r="I299" i="2"/>
  <c r="D300" i="2"/>
  <c r="H300" i="2"/>
  <c r="E300" i="2"/>
  <c r="G300" i="2"/>
  <c r="F300" i="2"/>
  <c r="I300" i="2"/>
  <c r="J300" i="2"/>
  <c r="K300" i="2"/>
  <c r="D301" i="2"/>
  <c r="E301" i="2"/>
  <c r="G301" i="2"/>
  <c r="D302" i="2"/>
  <c r="F302" i="2"/>
  <c r="E302" i="2"/>
  <c r="G302" i="2"/>
  <c r="H302" i="2"/>
  <c r="D303" i="2"/>
  <c r="F303" i="2"/>
  <c r="E303" i="2"/>
  <c r="H303" i="2"/>
  <c r="I303" i="2"/>
  <c r="D304" i="2"/>
  <c r="L304" i="2"/>
  <c r="E304" i="2"/>
  <c r="G304" i="2"/>
  <c r="H304" i="2"/>
  <c r="I304" i="2"/>
  <c r="J304" i="2"/>
  <c r="D305" i="2"/>
  <c r="H305" i="2"/>
  <c r="E305" i="2"/>
  <c r="F305" i="2"/>
  <c r="I305" i="2"/>
  <c r="J305" i="2"/>
  <c r="D306" i="2"/>
  <c r="I306" i="2"/>
  <c r="E306" i="2"/>
  <c r="F306" i="2"/>
  <c r="G306" i="2"/>
  <c r="H306" i="2"/>
  <c r="J306" i="2"/>
  <c r="K306" i="2"/>
  <c r="L306" i="2"/>
  <c r="D307" i="2"/>
  <c r="E307" i="2"/>
  <c r="G307" i="2"/>
  <c r="D308" i="2"/>
  <c r="I308" i="2"/>
  <c r="E308" i="2"/>
  <c r="F308" i="2"/>
  <c r="H308" i="2"/>
  <c r="D309" i="2"/>
  <c r="E309" i="2"/>
  <c r="F309" i="2"/>
  <c r="G309" i="2"/>
  <c r="H309" i="2"/>
  <c r="I309" i="2"/>
  <c r="J309" i="2"/>
  <c r="K309" i="2"/>
  <c r="D310" i="2"/>
  <c r="F310" i="2"/>
  <c r="E310" i="2"/>
  <c r="G310" i="2"/>
  <c r="H310" i="2"/>
  <c r="J310" i="2"/>
  <c r="D311" i="2"/>
  <c r="F311" i="2"/>
  <c r="E311" i="2"/>
  <c r="G311" i="2"/>
  <c r="H311" i="2"/>
  <c r="I311" i="2"/>
  <c r="D312" i="2"/>
  <c r="E312" i="2"/>
  <c r="G312" i="2"/>
  <c r="F312" i="2"/>
  <c r="L312" i="2"/>
  <c r="D313" i="2"/>
  <c r="H313" i="2"/>
  <c r="E313" i="2"/>
  <c r="G313" i="2"/>
  <c r="F313" i="2"/>
  <c r="I313" i="2"/>
  <c r="J313" i="2"/>
  <c r="D314" i="2"/>
  <c r="E314" i="2"/>
  <c r="F314" i="2"/>
  <c r="G314" i="2"/>
  <c r="H314" i="2"/>
  <c r="K314" i="2"/>
  <c r="D315" i="2"/>
  <c r="I315" i="2"/>
  <c r="E315" i="2"/>
  <c r="H315" i="2"/>
  <c r="K315" i="2"/>
  <c r="L315" i="2"/>
  <c r="D316" i="2"/>
  <c r="J316" i="2"/>
  <c r="E316" i="2"/>
  <c r="F316" i="2"/>
  <c r="I316" i="2"/>
  <c r="L316" i="2"/>
  <c r="D317" i="2"/>
  <c r="E317" i="2"/>
  <c r="L317" i="2"/>
  <c r="F317" i="2"/>
  <c r="G317" i="2"/>
  <c r="H317" i="2"/>
  <c r="I317" i="2"/>
  <c r="J317" i="2"/>
  <c r="K317" i="2"/>
  <c r="D318" i="2"/>
  <c r="I318" i="2"/>
  <c r="E318" i="2"/>
  <c r="F318" i="2"/>
  <c r="G318" i="2"/>
  <c r="H318" i="2"/>
  <c r="J318" i="2"/>
  <c r="K318" i="2"/>
  <c r="L318" i="2"/>
  <c r="D319" i="2"/>
  <c r="E319" i="2"/>
  <c r="G319" i="2"/>
  <c r="H319" i="2"/>
  <c r="I319" i="2"/>
  <c r="K319" i="2"/>
  <c r="D320" i="2"/>
  <c r="J320" i="2"/>
  <c r="E320" i="2"/>
  <c r="F320" i="2"/>
  <c r="H320" i="2"/>
  <c r="D321" i="2"/>
  <c r="H321" i="2"/>
  <c r="E321" i="2"/>
  <c r="L321" i="2"/>
  <c r="F321" i="2"/>
  <c r="G321" i="2"/>
  <c r="I321" i="2"/>
  <c r="J321" i="2"/>
  <c r="K321" i="2"/>
  <c r="D322" i="2"/>
  <c r="E322" i="2"/>
  <c r="F322" i="2"/>
  <c r="G322" i="2"/>
  <c r="K322" i="2"/>
  <c r="L322" i="2"/>
  <c r="D323" i="2"/>
  <c r="H323" i="2"/>
  <c r="E323" i="2"/>
  <c r="G323" i="2"/>
  <c r="I323" i="2"/>
  <c r="D324" i="2"/>
  <c r="F324" i="2"/>
  <c r="E324" i="2"/>
  <c r="H324" i="2"/>
  <c r="I324" i="2"/>
  <c r="D325" i="2"/>
  <c r="E325" i="2"/>
  <c r="L325" i="2"/>
  <c r="F325" i="2"/>
  <c r="H325" i="2"/>
  <c r="I325" i="2"/>
  <c r="J325" i="2"/>
  <c r="D326" i="2"/>
  <c r="E326" i="2"/>
  <c r="F326" i="2"/>
  <c r="G326" i="2"/>
  <c r="K326" i="2"/>
  <c r="L326" i="2"/>
  <c r="D327" i="2"/>
  <c r="H327" i="2"/>
  <c r="E327" i="2"/>
  <c r="G327" i="2"/>
  <c r="I327" i="2"/>
  <c r="D328" i="2"/>
  <c r="F328" i="2"/>
  <c r="E328" i="2"/>
  <c r="H328" i="2"/>
  <c r="I328" i="2"/>
  <c r="D329" i="2"/>
  <c r="H329" i="2"/>
  <c r="E329" i="2"/>
  <c r="G329" i="2"/>
  <c r="F329" i="2"/>
  <c r="I329" i="2"/>
  <c r="J329" i="2"/>
  <c r="D330" i="2"/>
  <c r="H330" i="2"/>
  <c r="E330" i="2"/>
  <c r="G330" i="2"/>
  <c r="D331" i="2"/>
  <c r="E331" i="2"/>
  <c r="H331" i="2"/>
  <c r="I331" i="2"/>
  <c r="K331" i="2"/>
  <c r="D332" i="2"/>
  <c r="H332" i="2"/>
  <c r="E332" i="2"/>
  <c r="F332" i="2"/>
  <c r="I332" i="2"/>
  <c r="J332" i="2"/>
  <c r="D333" i="2"/>
  <c r="E333" i="2"/>
  <c r="F333" i="2"/>
  <c r="H333" i="2"/>
  <c r="I333" i="2"/>
  <c r="J333" i="2"/>
  <c r="D334" i="2"/>
  <c r="H334" i="2"/>
  <c r="E334" i="2"/>
  <c r="G334" i="2"/>
  <c r="J334" i="2"/>
  <c r="D335" i="2"/>
  <c r="K335" i="2"/>
  <c r="E335" i="2"/>
  <c r="H335" i="2"/>
  <c r="I335" i="2"/>
  <c r="D336" i="2"/>
  <c r="H336" i="2"/>
  <c r="E336" i="2"/>
  <c r="F336" i="2"/>
  <c r="I336" i="2"/>
  <c r="D337" i="2"/>
  <c r="H337" i="2"/>
  <c r="E337" i="2"/>
  <c r="K337" i="2"/>
  <c r="F337" i="2"/>
  <c r="I337" i="2"/>
  <c r="J337" i="2"/>
  <c r="D338" i="2"/>
  <c r="F338" i="2"/>
  <c r="E338" i="2"/>
  <c r="G338" i="2"/>
  <c r="J338" i="2"/>
  <c r="D339" i="2"/>
  <c r="E339" i="2"/>
  <c r="G339" i="2"/>
  <c r="I339" i="2"/>
  <c r="K339" i="2"/>
  <c r="D340" i="2"/>
  <c r="I340" i="2"/>
  <c r="E340" i="2"/>
  <c r="F340" i="2"/>
  <c r="H340" i="2"/>
  <c r="J340" i="2"/>
  <c r="L340" i="2"/>
  <c r="D341" i="2"/>
  <c r="E341" i="2"/>
  <c r="F341" i="2"/>
  <c r="G341" i="2"/>
  <c r="H341" i="2"/>
  <c r="I341" i="2"/>
  <c r="J341" i="2"/>
  <c r="K341" i="2"/>
  <c r="D342" i="2"/>
  <c r="F342" i="2"/>
  <c r="E342" i="2"/>
  <c r="G342" i="2"/>
  <c r="J342" i="2"/>
  <c r="AB2" i="7"/>
  <c r="AB15" i="7"/>
  <c r="AD2" i="7"/>
  <c r="AB18" i="7"/>
  <c r="AY2" i="7"/>
  <c r="AY3" i="7"/>
  <c r="AY4" i="7"/>
  <c r="AY5" i="7"/>
  <c r="AY6" i="7"/>
  <c r="AY7" i="7"/>
  <c r="AY8" i="7"/>
  <c r="AY9" i="7"/>
  <c r="BL10" i="7"/>
  <c r="BK10" i="7"/>
  <c r="AY10" i="7"/>
  <c r="E106" i="7"/>
  <c r="F106" i="7" s="1"/>
  <c r="G106" i="7" s="1"/>
  <c r="K106" i="7" s="1"/>
  <c r="E107" i="7"/>
  <c r="F107" i="7" s="1"/>
  <c r="E108" i="7"/>
  <c r="F108" i="7" s="1"/>
  <c r="E109" i="7"/>
  <c r="F109" i="7" s="1"/>
  <c r="E110" i="7"/>
  <c r="F110" i="7" s="1"/>
  <c r="E111" i="7"/>
  <c r="F111" i="7" s="1"/>
  <c r="E112" i="7"/>
  <c r="F112" i="7" s="1"/>
  <c r="E113" i="7"/>
  <c r="F113" i="7" s="1"/>
  <c r="E114" i="7"/>
  <c r="F114" i="7" s="1"/>
  <c r="E115" i="7"/>
  <c r="F115" i="7" s="1"/>
  <c r="E116" i="7"/>
  <c r="F116" i="7" s="1"/>
  <c r="E122" i="7"/>
  <c r="F122" i="7" s="1"/>
  <c r="E126" i="7"/>
  <c r="F126" i="7"/>
  <c r="E128" i="7"/>
  <c r="F128" i="7" s="1"/>
  <c r="E130" i="7"/>
  <c r="F130" i="7" s="1"/>
  <c r="E132" i="7"/>
  <c r="F132" i="7" s="1"/>
  <c r="E134" i="7"/>
  <c r="F134" i="7" s="1"/>
  <c r="E136" i="7"/>
  <c r="F136" i="7" s="1"/>
  <c r="E137" i="7"/>
  <c r="F137" i="7" s="1"/>
  <c r="E21" i="7"/>
  <c r="F21" i="7" s="1"/>
  <c r="E22" i="7"/>
  <c r="F22" i="7" s="1"/>
  <c r="E23" i="7"/>
  <c r="F23" i="7" s="1"/>
  <c r="E24" i="7"/>
  <c r="F24" i="7" s="1"/>
  <c r="E25" i="7"/>
  <c r="F25" i="7" s="1"/>
  <c r="E26" i="7"/>
  <c r="F26" i="7" s="1"/>
  <c r="E27" i="7"/>
  <c r="F27" i="7" s="1"/>
  <c r="E28" i="7"/>
  <c r="F28" i="7"/>
  <c r="Z28" i="7" s="1"/>
  <c r="E29" i="7"/>
  <c r="F29" i="7" s="1"/>
  <c r="E30" i="7"/>
  <c r="F30" i="7" s="1"/>
  <c r="E31" i="7"/>
  <c r="F31" i="7" s="1"/>
  <c r="Z31" i="7" s="1"/>
  <c r="E32" i="7"/>
  <c r="F32" i="7" s="1"/>
  <c r="E33" i="7"/>
  <c r="F33" i="7" s="1"/>
  <c r="E34" i="7"/>
  <c r="F34" i="7" s="1"/>
  <c r="E36" i="7"/>
  <c r="F36" i="7" s="1"/>
  <c r="E37" i="7"/>
  <c r="F37" i="7" s="1"/>
  <c r="E38" i="7"/>
  <c r="F38" i="7" s="1"/>
  <c r="E39" i="7"/>
  <c r="F39" i="7" s="1"/>
  <c r="AU39" i="7" s="1"/>
  <c r="AT39" i="7" s="1"/>
  <c r="E40" i="7"/>
  <c r="F40" i="7" s="1"/>
  <c r="E41" i="7"/>
  <c r="F41" i="7" s="1"/>
  <c r="E42" i="7"/>
  <c r="F42" i="7" s="1"/>
  <c r="E43" i="7"/>
  <c r="F43" i="7" s="1"/>
  <c r="E44" i="7"/>
  <c r="F44" i="7" s="1"/>
  <c r="E45" i="7"/>
  <c r="F45" i="7" s="1"/>
  <c r="G45" i="7" s="1"/>
  <c r="K45" i="7" s="1"/>
  <c r="E46" i="7"/>
  <c r="F46" i="7"/>
  <c r="Z46" i="7" s="1"/>
  <c r="E47" i="7"/>
  <c r="F47" i="7" s="1"/>
  <c r="E48" i="7"/>
  <c r="F48" i="7" s="1"/>
  <c r="E49" i="7"/>
  <c r="F49" i="7" s="1"/>
  <c r="E50" i="7"/>
  <c r="F50" i="7" s="1"/>
  <c r="E51" i="7"/>
  <c r="F51" i="7" s="1"/>
  <c r="Z51" i="7" s="1"/>
  <c r="E52" i="7"/>
  <c r="F52" i="7" s="1"/>
  <c r="E53" i="7"/>
  <c r="F53" i="7" s="1"/>
  <c r="E54" i="7"/>
  <c r="F54" i="7" s="1"/>
  <c r="E55" i="7"/>
  <c r="F55" i="7" s="1"/>
  <c r="Z55" i="7" s="1"/>
  <c r="E56" i="7"/>
  <c r="F56" i="7" s="1"/>
  <c r="Z56" i="7" s="1"/>
  <c r="E57" i="7"/>
  <c r="F57" i="7" s="1"/>
  <c r="E58" i="7"/>
  <c r="F58" i="7" s="1"/>
  <c r="E59" i="7"/>
  <c r="F59" i="7" s="1"/>
  <c r="E60" i="7"/>
  <c r="F60" i="7" s="1"/>
  <c r="E61" i="7"/>
  <c r="F61" i="7" s="1"/>
  <c r="E62" i="7"/>
  <c r="F62" i="7" s="1"/>
  <c r="E63" i="7"/>
  <c r="F63" i="7" s="1"/>
  <c r="E64" i="7"/>
  <c r="F64" i="7" s="1"/>
  <c r="E65" i="7"/>
  <c r="F65" i="7"/>
  <c r="E66" i="7"/>
  <c r="F66" i="7" s="1"/>
  <c r="E67" i="7"/>
  <c r="F67" i="7" s="1"/>
  <c r="E68" i="7"/>
  <c r="F68" i="7" s="1"/>
  <c r="E69" i="7"/>
  <c r="F69" i="7" s="1"/>
  <c r="E70" i="7"/>
  <c r="F70" i="7" s="1"/>
  <c r="E71" i="7"/>
  <c r="F71" i="7" s="1"/>
  <c r="E72" i="7"/>
  <c r="F72" i="7" s="1"/>
  <c r="E73" i="7"/>
  <c r="F73" i="7" s="1"/>
  <c r="E74" i="7"/>
  <c r="F74" i="7" s="1"/>
  <c r="E75" i="7"/>
  <c r="F75" i="7" s="1"/>
  <c r="AU75" i="7" s="1"/>
  <c r="E76" i="7"/>
  <c r="F76" i="7" s="1"/>
  <c r="E77" i="7"/>
  <c r="F77" i="7" s="1"/>
  <c r="E78" i="7"/>
  <c r="F78" i="7" s="1"/>
  <c r="Z78" i="7" s="1"/>
  <c r="E79" i="7"/>
  <c r="F79" i="7" s="1"/>
  <c r="E80" i="7"/>
  <c r="F80" i="7" s="1"/>
  <c r="E81" i="7"/>
  <c r="F81" i="7" s="1"/>
  <c r="E82" i="7"/>
  <c r="F82" i="7" s="1"/>
  <c r="G82" i="7" s="1"/>
  <c r="K82" i="7" s="1"/>
  <c r="E83" i="7"/>
  <c r="F83" i="7" s="1"/>
  <c r="Z83" i="7" s="1"/>
  <c r="E84" i="7"/>
  <c r="F84" i="7" s="1"/>
  <c r="E85" i="7"/>
  <c r="F85" i="7" s="1"/>
  <c r="E86" i="7"/>
  <c r="F86" i="7" s="1"/>
  <c r="AU86" i="7" s="1"/>
  <c r="E87" i="7"/>
  <c r="F87" i="7" s="1"/>
  <c r="E88" i="7"/>
  <c r="F88" i="7" s="1"/>
  <c r="E89" i="7"/>
  <c r="F89" i="7" s="1"/>
  <c r="Z89" i="7" s="1"/>
  <c r="E90" i="7"/>
  <c r="F90" i="7" s="1"/>
  <c r="E91" i="7"/>
  <c r="F91" i="7" s="1"/>
  <c r="E92" i="7"/>
  <c r="F92" i="7" s="1"/>
  <c r="E93" i="7"/>
  <c r="F93" i="7" s="1"/>
  <c r="E94" i="7"/>
  <c r="F94" i="7" s="1"/>
  <c r="E95" i="7"/>
  <c r="F95" i="7" s="1"/>
  <c r="E96" i="7"/>
  <c r="F96" i="7" s="1"/>
  <c r="E97" i="7"/>
  <c r="F97" i="7" s="1"/>
  <c r="E98" i="7"/>
  <c r="F98" i="7" s="1"/>
  <c r="G98" i="7" s="1"/>
  <c r="K98" i="7" s="1"/>
  <c r="E99" i="7"/>
  <c r="F99" i="7" s="1"/>
  <c r="E100" i="7"/>
  <c r="F100" i="7" s="1"/>
  <c r="E101" i="7"/>
  <c r="F101" i="7" s="1"/>
  <c r="E102" i="7"/>
  <c r="F102" i="7" s="1"/>
  <c r="E103" i="7"/>
  <c r="F103" i="7" s="1"/>
  <c r="E104" i="7"/>
  <c r="F104" i="7" s="1"/>
  <c r="E105" i="7"/>
  <c r="F105" i="7" s="1"/>
  <c r="BL11" i="7"/>
  <c r="BK11" i="7"/>
  <c r="AY11" i="7"/>
  <c r="BL12" i="7"/>
  <c r="BK12" i="7"/>
  <c r="AY12" i="7"/>
  <c r="S13" i="7"/>
  <c r="AB13" i="7"/>
  <c r="AY13" i="7"/>
  <c r="AB14" i="7"/>
  <c r="BL14" i="7"/>
  <c r="AY14" i="7"/>
  <c r="BL15" i="7"/>
  <c r="BK15" i="7"/>
  <c r="BJ15" i="7"/>
  <c r="BI15" i="7"/>
  <c r="AY15" i="7"/>
  <c r="F16" i="7"/>
  <c r="F17" i="7" s="1"/>
  <c r="AB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X16" i="7"/>
  <c r="AY16" i="7"/>
  <c r="C17" i="7"/>
  <c r="AB17" i="7"/>
  <c r="BL17" i="7"/>
  <c r="AY17" i="7"/>
  <c r="BL18" i="7"/>
  <c r="AY18" i="7"/>
  <c r="BL19" i="7"/>
  <c r="BK19" i="7"/>
  <c r="AY19" i="7"/>
  <c r="BL20" i="7"/>
  <c r="BK20" i="7"/>
  <c r="AY20" i="7"/>
  <c r="Q21" i="7"/>
  <c r="BL21" i="7"/>
  <c r="AY21" i="7"/>
  <c r="Q22" i="7"/>
  <c r="BL22" i="7"/>
  <c r="AY22" i="7"/>
  <c r="Q23" i="7"/>
  <c r="BL23" i="7"/>
  <c r="AY23" i="7"/>
  <c r="Q24" i="7"/>
  <c r="BL24" i="7"/>
  <c r="AY24" i="7"/>
  <c r="Q25" i="7"/>
  <c r="BL25" i="7"/>
  <c r="BK25" i="7"/>
  <c r="AY25" i="7"/>
  <c r="Q26" i="7"/>
  <c r="BL26" i="7"/>
  <c r="BK26" i="7"/>
  <c r="BJ26" i="7"/>
  <c r="BI26" i="7"/>
  <c r="AY26" i="7"/>
  <c r="Q27" i="7"/>
  <c r="BL27" i="7"/>
  <c r="BK27" i="7"/>
  <c r="BJ27" i="7"/>
  <c r="BI27" i="7"/>
  <c r="AY27" i="7"/>
  <c r="Q28" i="7"/>
  <c r="BL28" i="7"/>
  <c r="AY28" i="7"/>
  <c r="Q29" i="7"/>
  <c r="BL29" i="7"/>
  <c r="BK29" i="7"/>
  <c r="AY29" i="7"/>
  <c r="Q30" i="7"/>
  <c r="BL30" i="7"/>
  <c r="BK30" i="7"/>
  <c r="BJ30" i="7"/>
  <c r="BI30" i="7"/>
  <c r="AY30" i="7"/>
  <c r="Q31" i="7"/>
  <c r="BL31" i="7"/>
  <c r="BK31" i="7"/>
  <c r="AY31" i="7"/>
  <c r="Q32" i="7"/>
  <c r="BL32" i="7"/>
  <c r="AY32" i="7"/>
  <c r="Q33" i="7"/>
  <c r="BL33" i="7"/>
  <c r="BK33" i="7"/>
  <c r="AY33" i="7"/>
  <c r="Q34" i="7"/>
  <c r="BL34" i="7"/>
  <c r="BK34" i="7"/>
  <c r="BJ34" i="7"/>
  <c r="BI34" i="7"/>
  <c r="AY34" i="7"/>
  <c r="Q35" i="7"/>
  <c r="BL35" i="7"/>
  <c r="BK35" i="7"/>
  <c r="AY35" i="7"/>
  <c r="Q36" i="7"/>
  <c r="BL36" i="7"/>
  <c r="AY36" i="7"/>
  <c r="Q37" i="7"/>
  <c r="BL37" i="7"/>
  <c r="BK37" i="7"/>
  <c r="AY37" i="7"/>
  <c r="Q38" i="7"/>
  <c r="BL38" i="7"/>
  <c r="AY38" i="7"/>
  <c r="Q39" i="7"/>
  <c r="BL39" i="7"/>
  <c r="BK39" i="7"/>
  <c r="AY39" i="7"/>
  <c r="Q40" i="7"/>
  <c r="BL40" i="7"/>
  <c r="AY40" i="7"/>
  <c r="Q41" i="7"/>
  <c r="BL41" i="7"/>
  <c r="BJ41" i="7"/>
  <c r="BK41" i="7"/>
  <c r="AY41" i="7"/>
  <c r="Q42" i="7"/>
  <c r="BL42" i="7"/>
  <c r="AY42" i="7"/>
  <c r="Q43" i="7"/>
  <c r="BL43" i="7"/>
  <c r="BJ43" i="7"/>
  <c r="BK43" i="7"/>
  <c r="AY43" i="7"/>
  <c r="Q44" i="7"/>
  <c r="BL44" i="7"/>
  <c r="AY44" i="7"/>
  <c r="Q45" i="7"/>
  <c r="BL45" i="7"/>
  <c r="BK45" i="7"/>
  <c r="AY45" i="7"/>
  <c r="Q46" i="7"/>
  <c r="BL46" i="7"/>
  <c r="BH46" i="7"/>
  <c r="BG46" i="7"/>
  <c r="BF46" i="7"/>
  <c r="BE46" i="7"/>
  <c r="BD46" i="7"/>
  <c r="BC46" i="7"/>
  <c r="BK46" i="7"/>
  <c r="BJ46" i="7"/>
  <c r="BI46" i="7"/>
  <c r="AY46" i="7"/>
  <c r="Q47" i="7"/>
  <c r="BL47" i="7"/>
  <c r="BK47" i="7"/>
  <c r="AY47" i="7"/>
  <c r="Q48" i="7"/>
  <c r="BL48" i="7"/>
  <c r="BK48" i="7"/>
  <c r="BJ48" i="7"/>
  <c r="BI48" i="7"/>
  <c r="BH48" i="7"/>
  <c r="BG48" i="7"/>
  <c r="BF48" i="7"/>
  <c r="BE48" i="7"/>
  <c r="BD48" i="7"/>
  <c r="BC48" i="7"/>
  <c r="AY48" i="7"/>
  <c r="Q49" i="7"/>
  <c r="BL49" i="7"/>
  <c r="BK49" i="7"/>
  <c r="AY49" i="7"/>
  <c r="Q50" i="7"/>
  <c r="BL50" i="7"/>
  <c r="BH50" i="7"/>
  <c r="BK50" i="7"/>
  <c r="BJ50" i="7"/>
  <c r="BI50" i="7"/>
  <c r="BG50" i="7"/>
  <c r="BF50" i="7"/>
  <c r="BE50" i="7"/>
  <c r="BD50" i="7"/>
  <c r="BC50" i="7"/>
  <c r="AY50" i="7"/>
  <c r="Q51" i="7"/>
  <c r="BL51" i="7"/>
  <c r="BK51" i="7"/>
  <c r="AY51" i="7"/>
  <c r="Q52" i="7"/>
  <c r="BL52" i="7"/>
  <c r="BK52" i="7"/>
  <c r="BJ52" i="7"/>
  <c r="AY52" i="7"/>
  <c r="Q53" i="7"/>
  <c r="BL53" i="7"/>
  <c r="AY53" i="7"/>
  <c r="Q54" i="7"/>
  <c r="BL54" i="7"/>
  <c r="BK54" i="7"/>
  <c r="BJ54" i="7"/>
  <c r="AY54" i="7"/>
  <c r="Q55" i="7"/>
  <c r="BL55" i="7"/>
  <c r="AY55" i="7"/>
  <c r="Q56" i="7"/>
  <c r="BL56" i="7"/>
  <c r="BK56" i="7"/>
  <c r="AY56" i="7"/>
  <c r="Q57" i="7"/>
  <c r="BL57" i="7"/>
  <c r="BI57" i="7"/>
  <c r="BK57" i="7"/>
  <c r="BJ57" i="7"/>
  <c r="AY57" i="7"/>
  <c r="Q58" i="7"/>
  <c r="BL58" i="7"/>
  <c r="AY58" i="7"/>
  <c r="Q59" i="7"/>
  <c r="BL59" i="7"/>
  <c r="BK59" i="7"/>
  <c r="BJ59" i="7"/>
  <c r="AY59" i="7"/>
  <c r="Q60" i="7"/>
  <c r="BL60" i="7"/>
  <c r="AY60" i="7"/>
  <c r="Q61" i="7"/>
  <c r="BL61" i="7"/>
  <c r="BI61" i="7"/>
  <c r="BK61" i="7"/>
  <c r="BJ61" i="7"/>
  <c r="AY61" i="7"/>
  <c r="Q62" i="7"/>
  <c r="BL62" i="7"/>
  <c r="AY62" i="7"/>
  <c r="Q63" i="7"/>
  <c r="BL63" i="7"/>
  <c r="BK63" i="7"/>
  <c r="BJ63" i="7"/>
  <c r="AY63" i="7"/>
  <c r="Q64" i="7"/>
  <c r="BL64" i="7"/>
  <c r="BH64" i="7"/>
  <c r="BG64" i="7"/>
  <c r="BF64" i="7"/>
  <c r="BE64" i="7"/>
  <c r="BD64" i="7"/>
  <c r="BC64" i="7"/>
  <c r="BK64" i="7"/>
  <c r="BJ64" i="7"/>
  <c r="BI64" i="7"/>
  <c r="AY64" i="7"/>
  <c r="Q65" i="7"/>
  <c r="BL65" i="7"/>
  <c r="AY65" i="7"/>
  <c r="Q66" i="7"/>
  <c r="BL66" i="7"/>
  <c r="BK66" i="7"/>
  <c r="AY66" i="7"/>
  <c r="Q67" i="7"/>
  <c r="BL67" i="7"/>
  <c r="BI67" i="7"/>
  <c r="BK67" i="7"/>
  <c r="BJ67" i="7"/>
  <c r="AY67" i="7"/>
  <c r="Q68" i="7"/>
  <c r="BL68" i="7"/>
  <c r="BH68" i="7"/>
  <c r="BG68" i="7"/>
  <c r="BF68" i="7"/>
  <c r="BE68" i="7"/>
  <c r="BD68" i="7"/>
  <c r="BC68" i="7"/>
  <c r="BK68" i="7"/>
  <c r="BJ68" i="7"/>
  <c r="BI68" i="7"/>
  <c r="AY68" i="7"/>
  <c r="Q69" i="7"/>
  <c r="BL69" i="7"/>
  <c r="AY69" i="7"/>
  <c r="Q70" i="7"/>
  <c r="BL70" i="7"/>
  <c r="BK70" i="7"/>
  <c r="AY70" i="7"/>
  <c r="Q71" i="7"/>
  <c r="BL71" i="7"/>
  <c r="BK71" i="7"/>
  <c r="BJ71" i="7"/>
  <c r="AY71" i="7"/>
  <c r="Q72" i="7"/>
  <c r="BL72" i="7"/>
  <c r="BH72" i="7"/>
  <c r="BG72" i="7"/>
  <c r="BF72" i="7"/>
  <c r="BE72" i="7"/>
  <c r="BD72" i="7"/>
  <c r="BC72" i="7"/>
  <c r="BK72" i="7"/>
  <c r="BJ72" i="7"/>
  <c r="BI72" i="7"/>
  <c r="AY72" i="7"/>
  <c r="Q73" i="7"/>
  <c r="BL73" i="7"/>
  <c r="AY73" i="7"/>
  <c r="Q74" i="7"/>
  <c r="BL74" i="7"/>
  <c r="BK74" i="7"/>
  <c r="AY74" i="7"/>
  <c r="Q75" i="7"/>
  <c r="BL75" i="7"/>
  <c r="BH75" i="7"/>
  <c r="BG75" i="7"/>
  <c r="BF75" i="7"/>
  <c r="BE75" i="7"/>
  <c r="BD75" i="7"/>
  <c r="BC75" i="7"/>
  <c r="BK75" i="7"/>
  <c r="BJ75" i="7"/>
  <c r="BI75" i="7"/>
  <c r="AY75" i="7"/>
  <c r="Q76" i="7"/>
  <c r="BL76" i="7"/>
  <c r="AY76" i="7"/>
  <c r="Q77" i="7"/>
  <c r="BL77" i="7"/>
  <c r="BK77" i="7"/>
  <c r="AY77" i="7"/>
  <c r="Q78" i="7"/>
  <c r="BL78" i="7"/>
  <c r="BI78" i="7"/>
  <c r="BK78" i="7"/>
  <c r="BJ78" i="7"/>
  <c r="AY78" i="7"/>
  <c r="Q79" i="7"/>
  <c r="BL79" i="7"/>
  <c r="BH79" i="7"/>
  <c r="BG79" i="7"/>
  <c r="BF79" i="7"/>
  <c r="BE79" i="7"/>
  <c r="BD79" i="7"/>
  <c r="BC79" i="7"/>
  <c r="BK79" i="7"/>
  <c r="BJ79" i="7"/>
  <c r="BI79" i="7"/>
  <c r="AY79" i="7"/>
  <c r="Q80" i="7"/>
  <c r="BL80" i="7"/>
  <c r="AY80" i="7"/>
  <c r="Q81" i="7"/>
  <c r="BL81" i="7"/>
  <c r="BK81" i="7"/>
  <c r="AY81" i="7"/>
  <c r="Q82" i="7"/>
  <c r="BL82" i="7"/>
  <c r="BK82" i="7"/>
  <c r="BJ82" i="7"/>
  <c r="AY82" i="7"/>
  <c r="Q83" i="7"/>
  <c r="BL83" i="7"/>
  <c r="BH83" i="7"/>
  <c r="BG83" i="7"/>
  <c r="BF83" i="7"/>
  <c r="BE83" i="7"/>
  <c r="BD83" i="7"/>
  <c r="BC83" i="7"/>
  <c r="BK83" i="7"/>
  <c r="BJ83" i="7"/>
  <c r="BI83" i="7"/>
  <c r="AY83" i="7"/>
  <c r="Q84" i="7"/>
  <c r="BL84" i="7"/>
  <c r="AY84" i="7"/>
  <c r="Q85" i="7"/>
  <c r="BL85" i="7"/>
  <c r="BK85" i="7"/>
  <c r="AY85" i="7"/>
  <c r="Q86" i="7"/>
  <c r="BL86" i="7"/>
  <c r="BI86" i="7"/>
  <c r="BK86" i="7"/>
  <c r="BJ86" i="7"/>
  <c r="AY86" i="7"/>
  <c r="Q87" i="7"/>
  <c r="BL87" i="7"/>
  <c r="BH87" i="7"/>
  <c r="BG87" i="7"/>
  <c r="BF87" i="7"/>
  <c r="BE87" i="7"/>
  <c r="BD87" i="7"/>
  <c r="BC87" i="7"/>
  <c r="BK87" i="7"/>
  <c r="BJ87" i="7"/>
  <c r="BI87" i="7"/>
  <c r="AY87" i="7"/>
  <c r="Q88" i="7"/>
  <c r="BL88" i="7"/>
  <c r="AY88" i="7"/>
  <c r="Q89" i="7"/>
  <c r="BL89" i="7"/>
  <c r="BK89" i="7"/>
  <c r="AY89" i="7"/>
  <c r="Q90" i="7"/>
  <c r="BL90" i="7"/>
  <c r="BK90" i="7"/>
  <c r="BJ90" i="7"/>
  <c r="AY90" i="7"/>
  <c r="Q91" i="7"/>
  <c r="BL91" i="7"/>
  <c r="BH91" i="7"/>
  <c r="BG91" i="7"/>
  <c r="BF91" i="7"/>
  <c r="BE91" i="7"/>
  <c r="BD91" i="7"/>
  <c r="BC91" i="7"/>
  <c r="BK91" i="7"/>
  <c r="BJ91" i="7"/>
  <c r="BI91" i="7"/>
  <c r="AY91" i="7"/>
  <c r="Q92" i="7"/>
  <c r="BL92" i="7"/>
  <c r="AY92" i="7"/>
  <c r="Q93" i="7"/>
  <c r="BL93" i="7"/>
  <c r="BK93" i="7"/>
  <c r="AY93" i="7"/>
  <c r="Q94" i="7"/>
  <c r="BL94" i="7"/>
  <c r="BK94" i="7"/>
  <c r="AY94" i="7"/>
  <c r="Q95" i="7"/>
  <c r="BL95" i="7"/>
  <c r="BK95" i="7"/>
  <c r="AY95" i="7"/>
  <c r="Q96" i="7"/>
  <c r="BL96" i="7"/>
  <c r="BK96" i="7"/>
  <c r="AY96" i="7"/>
  <c r="Q97" i="7"/>
  <c r="BL97" i="7"/>
  <c r="BK97" i="7"/>
  <c r="AY97" i="7"/>
  <c r="Q98" i="7"/>
  <c r="BL98" i="7"/>
  <c r="BI98" i="7"/>
  <c r="BK98" i="7"/>
  <c r="BJ98" i="7"/>
  <c r="AY98" i="7"/>
  <c r="Q99" i="7"/>
  <c r="BL99" i="7"/>
  <c r="BK99" i="7"/>
  <c r="BJ99" i="7"/>
  <c r="AY99" i="7"/>
  <c r="Q100" i="7"/>
  <c r="BL100" i="7"/>
  <c r="BI100" i="7"/>
  <c r="BK100" i="7"/>
  <c r="BJ100" i="7"/>
  <c r="AY100" i="7"/>
  <c r="Q101" i="7"/>
  <c r="BL101" i="7"/>
  <c r="BK101" i="7"/>
  <c r="BJ101" i="7"/>
  <c r="AY101" i="7"/>
  <c r="Q102" i="7"/>
  <c r="BL102" i="7"/>
  <c r="BK102" i="7"/>
  <c r="BJ102" i="7"/>
  <c r="AY102" i="7"/>
  <c r="Q103" i="7"/>
  <c r="BL103" i="7"/>
  <c r="BK103" i="7"/>
  <c r="BJ103" i="7"/>
  <c r="AY103" i="7"/>
  <c r="Q104" i="7"/>
  <c r="BL104" i="7"/>
  <c r="BI104" i="7"/>
  <c r="BK104" i="7"/>
  <c r="BJ104" i="7"/>
  <c r="AY104" i="7"/>
  <c r="Q105" i="7"/>
  <c r="BL105" i="7"/>
  <c r="BK105" i="7"/>
  <c r="BJ105" i="7"/>
  <c r="AY105" i="7"/>
  <c r="Q106" i="7"/>
  <c r="BL106" i="7"/>
  <c r="BI106" i="7"/>
  <c r="BK106" i="7"/>
  <c r="BJ106" i="7"/>
  <c r="AY106" i="7"/>
  <c r="Q107" i="7"/>
  <c r="BL107" i="7"/>
  <c r="BK107" i="7"/>
  <c r="BJ107" i="7"/>
  <c r="AY107" i="7"/>
  <c r="Q108" i="7"/>
  <c r="BL108" i="7"/>
  <c r="BI108" i="7"/>
  <c r="BK108" i="7"/>
  <c r="BJ108" i="7"/>
  <c r="AY108" i="7"/>
  <c r="Q109" i="7"/>
  <c r="BL109" i="7"/>
  <c r="BK109" i="7"/>
  <c r="BJ109" i="7"/>
  <c r="AY109" i="7"/>
  <c r="Q110" i="7"/>
  <c r="BL110" i="7"/>
  <c r="BK110" i="7"/>
  <c r="BJ110" i="7"/>
  <c r="AY110" i="7"/>
  <c r="Q111" i="7"/>
  <c r="BL111" i="7"/>
  <c r="BK111" i="7"/>
  <c r="BJ111" i="7"/>
  <c r="AY111" i="7"/>
  <c r="Q112" i="7"/>
  <c r="BL112" i="7"/>
  <c r="BK112" i="7"/>
  <c r="BJ112" i="7"/>
  <c r="AY112" i="7"/>
  <c r="Q113" i="7"/>
  <c r="BL113" i="7"/>
  <c r="BK113" i="7"/>
  <c r="BJ113" i="7"/>
  <c r="AY113" i="7"/>
  <c r="Q114" i="7"/>
  <c r="BL114" i="7"/>
  <c r="BK114" i="7"/>
  <c r="BJ114" i="7"/>
  <c r="AY114" i="7"/>
  <c r="Q115" i="7"/>
  <c r="BL115" i="7"/>
  <c r="BK115" i="7"/>
  <c r="BJ115" i="7"/>
  <c r="AY115" i="7"/>
  <c r="Q116" i="7"/>
  <c r="BL116" i="7"/>
  <c r="BK116" i="7"/>
  <c r="BJ116" i="7"/>
  <c r="AY116" i="7"/>
  <c r="Q122" i="7"/>
  <c r="BL117" i="7"/>
  <c r="BK117" i="7"/>
  <c r="BJ117" i="7"/>
  <c r="AY117" i="7"/>
  <c r="Q126" i="7"/>
  <c r="BL118" i="7"/>
  <c r="BK118" i="7"/>
  <c r="BJ118" i="7"/>
  <c r="Q128" i="7"/>
  <c r="Q130" i="7"/>
  <c r="BL120" i="7"/>
  <c r="Q132" i="7"/>
  <c r="BL121" i="7"/>
  <c r="BK121" i="7"/>
  <c r="BJ121" i="7"/>
  <c r="BI121" i="7"/>
  <c r="Q134" i="7"/>
  <c r="BL122" i="7"/>
  <c r="BK122" i="7"/>
  <c r="BJ122" i="7"/>
  <c r="Q136" i="7"/>
  <c r="BL123" i="7"/>
  <c r="BK123" i="7"/>
  <c r="Q137" i="7"/>
  <c r="Z1955" i="7"/>
  <c r="AU1955" i="7"/>
  <c r="AT1955" i="7"/>
  <c r="AS1955" i="7"/>
  <c r="AR1955" i="7"/>
  <c r="AQ1955" i="7"/>
  <c r="AP1955" i="7"/>
  <c r="AO1955" i="7"/>
  <c r="AN1955" i="7"/>
  <c r="AM1955" i="7"/>
  <c r="AL1955" i="7"/>
  <c r="AB1955" i="7"/>
  <c r="AC1955" i="7"/>
  <c r="AD1955" i="7"/>
  <c r="AF1955" i="7"/>
  <c r="Z1957" i="7"/>
  <c r="AU1957" i="7"/>
  <c r="AT1957" i="7"/>
  <c r="AS1957" i="7"/>
  <c r="AB1957" i="7"/>
  <c r="AC1957" i="7"/>
  <c r="AD1957" i="7"/>
  <c r="AF1957" i="7"/>
  <c r="D13" i="1"/>
  <c r="C9" i="1"/>
  <c r="D9" i="1"/>
  <c r="F91" i="1"/>
  <c r="G91" i="1"/>
  <c r="K91" i="1"/>
  <c r="F92" i="1"/>
  <c r="G92" i="1"/>
  <c r="S92" i="1"/>
  <c r="U92" i="1"/>
  <c r="F94" i="1"/>
  <c r="P94" i="1"/>
  <c r="G94" i="1"/>
  <c r="K94" i="1"/>
  <c r="F95" i="1"/>
  <c r="G95" i="1"/>
  <c r="K95" i="1"/>
  <c r="E97" i="1"/>
  <c r="F97" i="1"/>
  <c r="G97" i="1"/>
  <c r="F98" i="1"/>
  <c r="E99" i="1"/>
  <c r="F99" i="1"/>
  <c r="G99" i="1"/>
  <c r="F101" i="1"/>
  <c r="G101" i="1"/>
  <c r="K101" i="1"/>
  <c r="E102" i="1"/>
  <c r="F102" i="1"/>
  <c r="G102" i="1"/>
  <c r="E103" i="1"/>
  <c r="F103" i="1"/>
  <c r="G103" i="1"/>
  <c r="K103" i="1"/>
  <c r="F104" i="1"/>
  <c r="G104" i="1"/>
  <c r="F105" i="1"/>
  <c r="E106" i="1"/>
  <c r="F106" i="1"/>
  <c r="E107" i="1"/>
  <c r="F107" i="1"/>
  <c r="G107" i="1"/>
  <c r="E108" i="1"/>
  <c r="F108" i="1"/>
  <c r="G108" i="1"/>
  <c r="K108" i="1"/>
  <c r="E109" i="1"/>
  <c r="F109" i="1"/>
  <c r="E110" i="1"/>
  <c r="F110" i="1"/>
  <c r="E111" i="1"/>
  <c r="F111" i="1"/>
  <c r="E112" i="1"/>
  <c r="F112" i="1"/>
  <c r="G112" i="1"/>
  <c r="E113" i="1"/>
  <c r="F113" i="1"/>
  <c r="E114" i="1"/>
  <c r="F114" i="1"/>
  <c r="E115" i="1"/>
  <c r="F115" i="1"/>
  <c r="E116" i="1"/>
  <c r="F116" i="1"/>
  <c r="G116" i="1"/>
  <c r="E117" i="1"/>
  <c r="F117" i="1"/>
  <c r="E118" i="1"/>
  <c r="F118" i="1"/>
  <c r="E119" i="1"/>
  <c r="F119" i="1"/>
  <c r="G119" i="1"/>
  <c r="K119" i="1"/>
  <c r="E120" i="1"/>
  <c r="F120" i="1"/>
  <c r="G120" i="1"/>
  <c r="E121" i="1"/>
  <c r="F121" i="1"/>
  <c r="E123" i="1"/>
  <c r="F123" i="1"/>
  <c r="G123" i="1"/>
  <c r="E122" i="1"/>
  <c r="F122" i="1"/>
  <c r="G122" i="1"/>
  <c r="S13" i="1"/>
  <c r="F21" i="1"/>
  <c r="F22" i="1"/>
  <c r="G22" i="1"/>
  <c r="F23" i="1"/>
  <c r="F24" i="1"/>
  <c r="G24" i="1"/>
  <c r="F26" i="1"/>
  <c r="G26" i="1"/>
  <c r="V26" i="1"/>
  <c r="F27" i="1"/>
  <c r="F28" i="1"/>
  <c r="G28" i="1"/>
  <c r="K28" i="1"/>
  <c r="F29" i="1"/>
  <c r="F30" i="1"/>
  <c r="G30" i="1"/>
  <c r="V30" i="1"/>
  <c r="F31" i="1"/>
  <c r="F33" i="1"/>
  <c r="F34" i="1"/>
  <c r="G34" i="1"/>
  <c r="F35" i="1"/>
  <c r="F36" i="1"/>
  <c r="G36" i="1"/>
  <c r="K36" i="1"/>
  <c r="F37" i="1"/>
  <c r="F38" i="1"/>
  <c r="G38" i="1"/>
  <c r="V38" i="1"/>
  <c r="F40" i="1"/>
  <c r="G40" i="1"/>
  <c r="J40" i="1"/>
  <c r="F41" i="1"/>
  <c r="F42" i="1"/>
  <c r="G42" i="1"/>
  <c r="V42" i="1"/>
  <c r="F43" i="1"/>
  <c r="F44" i="1"/>
  <c r="G44" i="1"/>
  <c r="K44" i="1"/>
  <c r="F45" i="1"/>
  <c r="F46" i="1"/>
  <c r="G46" i="1"/>
  <c r="K46" i="1"/>
  <c r="F47" i="1"/>
  <c r="F48" i="1"/>
  <c r="G48" i="1"/>
  <c r="J48" i="1"/>
  <c r="F49" i="1"/>
  <c r="F51" i="1"/>
  <c r="F52" i="1"/>
  <c r="G52" i="1"/>
  <c r="F53" i="1"/>
  <c r="F54" i="1"/>
  <c r="G54" i="1"/>
  <c r="K54" i="1"/>
  <c r="F55" i="1"/>
  <c r="F56" i="1"/>
  <c r="G56" i="1"/>
  <c r="F57" i="1"/>
  <c r="F58" i="1"/>
  <c r="G58" i="1"/>
  <c r="J58" i="1"/>
  <c r="F59" i="1"/>
  <c r="F60" i="1"/>
  <c r="G60" i="1"/>
  <c r="J60" i="1"/>
  <c r="F61" i="1"/>
  <c r="F62" i="1"/>
  <c r="G62" i="1"/>
  <c r="F63" i="1"/>
  <c r="F64" i="1"/>
  <c r="G64" i="1"/>
  <c r="F65" i="1"/>
  <c r="F66" i="1"/>
  <c r="G66" i="1"/>
  <c r="K66" i="1"/>
  <c r="F67" i="1"/>
  <c r="F68" i="1"/>
  <c r="G68" i="1"/>
  <c r="K68" i="1"/>
  <c r="F69" i="1"/>
  <c r="P69" i="1"/>
  <c r="F70" i="1"/>
  <c r="G70" i="1"/>
  <c r="J70" i="1"/>
  <c r="F72" i="1"/>
  <c r="G72" i="1"/>
  <c r="F73" i="1"/>
  <c r="F74" i="1"/>
  <c r="G74" i="1"/>
  <c r="F75" i="1"/>
  <c r="P75" i="1"/>
  <c r="E77" i="1"/>
  <c r="F77" i="1"/>
  <c r="F81" i="1"/>
  <c r="G81" i="1"/>
  <c r="F82" i="1"/>
  <c r="G82" i="1"/>
  <c r="F87" i="1"/>
  <c r="G87" i="1"/>
  <c r="K87" i="1"/>
  <c r="P87" i="1"/>
  <c r="S87" i="1"/>
  <c r="U87" i="1"/>
  <c r="F88" i="1"/>
  <c r="P88" i="1"/>
  <c r="F89" i="1"/>
  <c r="G89" i="1"/>
  <c r="J89" i="1"/>
  <c r="P92" i="1"/>
  <c r="F78" i="1"/>
  <c r="F79" i="1"/>
  <c r="F80" i="1"/>
  <c r="F83" i="1"/>
  <c r="F84" i="1"/>
  <c r="F85" i="1"/>
  <c r="F16" i="1"/>
  <c r="F17" i="1" s="1"/>
  <c r="C17" i="1"/>
  <c r="Q21" i="1"/>
  <c r="Q22" i="1"/>
  <c r="Q23" i="1"/>
  <c r="K24" i="1"/>
  <c r="Q24" i="1"/>
  <c r="V24" i="1"/>
  <c r="Q25" i="1"/>
  <c r="K26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V48" i="1"/>
  <c r="Q49" i="1"/>
  <c r="Q50" i="1"/>
  <c r="Q51" i="1"/>
  <c r="J52" i="1"/>
  <c r="Q52" i="1"/>
  <c r="Q53" i="1"/>
  <c r="Q54" i="1"/>
  <c r="V54" i="1"/>
  <c r="Q55" i="1"/>
  <c r="K56" i="1"/>
  <c r="Q56" i="1"/>
  <c r="Q57" i="1"/>
  <c r="Q58" i="1"/>
  <c r="V58" i="1"/>
  <c r="Q59" i="1"/>
  <c r="Q60" i="1"/>
  <c r="V60" i="1"/>
  <c r="Q61" i="1"/>
  <c r="Q62" i="1"/>
  <c r="Q63" i="1"/>
  <c r="J64" i="1"/>
  <c r="Q64" i="1"/>
  <c r="Q65" i="1"/>
  <c r="Q66" i="1"/>
  <c r="Q67" i="1"/>
  <c r="Q68" i="1"/>
  <c r="Q69" i="1"/>
  <c r="Q70" i="1"/>
  <c r="Q71" i="1"/>
  <c r="K72" i="1"/>
  <c r="Q72" i="1"/>
  <c r="Q73" i="1"/>
  <c r="K74" i="1"/>
  <c r="Q74" i="1"/>
  <c r="Q75" i="1"/>
  <c r="Q76" i="1"/>
  <c r="Q77" i="1"/>
  <c r="Q78" i="1"/>
  <c r="G79" i="1"/>
  <c r="J79" i="1"/>
  <c r="Q79" i="1"/>
  <c r="G80" i="1"/>
  <c r="J80" i="1"/>
  <c r="Q80" i="1"/>
  <c r="Q81" i="1"/>
  <c r="Q82" i="1"/>
  <c r="G83" i="1"/>
  <c r="K83" i="1"/>
  <c r="Q83" i="1"/>
  <c r="Q84" i="1"/>
  <c r="G85" i="1"/>
  <c r="J85" i="1"/>
  <c r="Q85" i="1"/>
  <c r="Q86" i="1"/>
  <c r="Q87" i="1"/>
  <c r="Q88" i="1"/>
  <c r="Q89" i="1"/>
  <c r="Q90" i="1"/>
  <c r="Q91" i="1"/>
  <c r="Q92" i="1"/>
  <c r="Q93" i="1"/>
  <c r="Q94" i="1"/>
  <c r="S94" i="1"/>
  <c r="U94" i="1"/>
  <c r="P95" i="1"/>
  <c r="S95" i="1"/>
  <c r="U95" i="1"/>
  <c r="Q95" i="1"/>
  <c r="Q96" i="1"/>
  <c r="Q97" i="1"/>
  <c r="Q98" i="1"/>
  <c r="P99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K112" i="1"/>
  <c r="Q112" i="1"/>
  <c r="Q113" i="1"/>
  <c r="Q114" i="1"/>
  <c r="Q115" i="1"/>
  <c r="K116" i="1"/>
  <c r="Q116" i="1"/>
  <c r="Q117" i="1"/>
  <c r="Q118" i="1"/>
  <c r="Q119" i="1"/>
  <c r="Q120" i="1"/>
  <c r="Q121" i="1"/>
  <c r="Q123" i="1"/>
  <c r="Q122" i="1"/>
  <c r="G106" i="1"/>
  <c r="G110" i="1"/>
  <c r="K110" i="1"/>
  <c r="G100" i="1"/>
  <c r="J100" i="1"/>
  <c r="P100" i="1"/>
  <c r="S100" i="1"/>
  <c r="U100" i="1"/>
  <c r="G93" i="1"/>
  <c r="K93" i="1"/>
  <c r="P93" i="1"/>
  <c r="S93" i="1"/>
  <c r="U93" i="1"/>
  <c r="V62" i="1"/>
  <c r="K62" i="1"/>
  <c r="G111" i="1"/>
  <c r="K111" i="1"/>
  <c r="V22" i="1"/>
  <c r="K22" i="1"/>
  <c r="G115" i="1"/>
  <c r="K115" i="1"/>
  <c r="V34" i="1"/>
  <c r="K34" i="1"/>
  <c r="V50" i="1"/>
  <c r="J50" i="1"/>
  <c r="J32" i="1"/>
  <c r="V32" i="1"/>
  <c r="G118" i="1"/>
  <c r="K118" i="1"/>
  <c r="F25" i="1"/>
  <c r="J42" i="1"/>
  <c r="E69" i="6"/>
  <c r="E59" i="6"/>
  <c r="E56" i="6"/>
  <c r="E49" i="6"/>
  <c r="E42" i="6"/>
  <c r="E39" i="6"/>
  <c r="E22" i="6"/>
  <c r="E12" i="6"/>
  <c r="K92" i="1"/>
  <c r="V46" i="1"/>
  <c r="V40" i="1"/>
  <c r="F96" i="1"/>
  <c r="P96" i="1"/>
  <c r="G78" i="1"/>
  <c r="K78" i="1"/>
  <c r="E64" i="6"/>
  <c r="E61" i="6"/>
  <c r="E57" i="6"/>
  <c r="E50" i="6"/>
  <c r="E47" i="6"/>
  <c r="E30" i="6"/>
  <c r="E20" i="6"/>
  <c r="E13" i="6"/>
  <c r="E62" i="6"/>
  <c r="E31" i="6"/>
  <c r="E14" i="6"/>
  <c r="P91" i="1"/>
  <c r="S91" i="1"/>
  <c r="U91" i="1"/>
  <c r="E58" i="6"/>
  <c r="E55" i="6"/>
  <c r="E38" i="6"/>
  <c r="E28" i="6"/>
  <c r="E21" i="6"/>
  <c r="E11" i="6"/>
  <c r="G141" i="7"/>
  <c r="K141" i="7" s="1"/>
  <c r="Z141" i="7"/>
  <c r="P88" i="7"/>
  <c r="P99" i="7"/>
  <c r="G69" i="7"/>
  <c r="K122" i="1"/>
  <c r="K123" i="1"/>
  <c r="K107" i="1"/>
  <c r="K102" i="1"/>
  <c r="G114" i="1"/>
  <c r="K90" i="1"/>
  <c r="K106" i="1"/>
  <c r="AK1955" i="7"/>
  <c r="AI1955" i="7"/>
  <c r="AJ1955" i="7"/>
  <c r="G117" i="1"/>
  <c r="K81" i="1"/>
  <c r="K120" i="1"/>
  <c r="K99" i="1"/>
  <c r="J104" i="1"/>
  <c r="G88" i="1"/>
  <c r="G121" i="1"/>
  <c r="K97" i="1"/>
  <c r="G84" i="1"/>
  <c r="K82" i="1"/>
  <c r="V36" i="1"/>
  <c r="J30" i="1"/>
  <c r="G86" i="1"/>
  <c r="S86" i="1"/>
  <c r="U86" i="1"/>
  <c r="P76" i="1"/>
  <c r="S76" i="1"/>
  <c r="U76" i="1"/>
  <c r="P52" i="1"/>
  <c r="S52" i="1"/>
  <c r="U52" i="1"/>
  <c r="G96" i="1"/>
  <c r="AR1957" i="7"/>
  <c r="BI118" i="7"/>
  <c r="BI112" i="7"/>
  <c r="BH112" i="7"/>
  <c r="BG112" i="7"/>
  <c r="BF112" i="7"/>
  <c r="BE112" i="7"/>
  <c r="BD112" i="7"/>
  <c r="BC112" i="7"/>
  <c r="BA68" i="7"/>
  <c r="BB68" i="7"/>
  <c r="BI56" i="7"/>
  <c r="BH56" i="7"/>
  <c r="BG56" i="7"/>
  <c r="BF56" i="7"/>
  <c r="BE56" i="7"/>
  <c r="BD56" i="7"/>
  <c r="BC56" i="7"/>
  <c r="BI110" i="7"/>
  <c r="BI122" i="7"/>
  <c r="BA91" i="7"/>
  <c r="AZ91" i="7"/>
  <c r="AX91" i="7"/>
  <c r="BB91" i="7"/>
  <c r="BH52" i="7"/>
  <c r="BG52" i="7"/>
  <c r="BF52" i="7"/>
  <c r="BE52" i="7"/>
  <c r="BD52" i="7"/>
  <c r="BC52" i="7"/>
  <c r="BA50" i="7"/>
  <c r="AZ50" i="7"/>
  <c r="AX50" i="7"/>
  <c r="BB50" i="7"/>
  <c r="G75" i="1"/>
  <c r="G71" i="1"/>
  <c r="G59" i="1"/>
  <c r="G55" i="1"/>
  <c r="G51" i="1"/>
  <c r="G47" i="1"/>
  <c r="G113" i="1"/>
  <c r="BA79" i="7"/>
  <c r="BB79" i="7"/>
  <c r="BA72" i="7"/>
  <c r="AZ72" i="7"/>
  <c r="AX72" i="7"/>
  <c r="BB72" i="7"/>
  <c r="BA64" i="7"/>
  <c r="BB64" i="7"/>
  <c r="BA46" i="7"/>
  <c r="BB46" i="7"/>
  <c r="G77" i="1"/>
  <c r="G67" i="1"/>
  <c r="G63" i="1"/>
  <c r="G43" i="1"/>
  <c r="G39" i="1"/>
  <c r="G35" i="1"/>
  <c r="G31" i="1"/>
  <c r="G27" i="1"/>
  <c r="G23" i="1"/>
  <c r="V44" i="1"/>
  <c r="K38" i="1"/>
  <c r="V28" i="1"/>
  <c r="P89" i="1"/>
  <c r="S89" i="1"/>
  <c r="U89" i="1"/>
  <c r="G73" i="1"/>
  <c r="G69" i="1"/>
  <c r="S69" i="1"/>
  <c r="U69" i="1"/>
  <c r="G65" i="1"/>
  <c r="G61" i="1"/>
  <c r="G57" i="1"/>
  <c r="G53" i="1"/>
  <c r="G49" i="1"/>
  <c r="G45" i="1"/>
  <c r="G41" i="1"/>
  <c r="G37" i="1"/>
  <c r="G33" i="1"/>
  <c r="G29" i="1"/>
  <c r="G25" i="1"/>
  <c r="G21" i="1"/>
  <c r="G98" i="1"/>
  <c r="BI102" i="7"/>
  <c r="BH44" i="7"/>
  <c r="G109" i="1"/>
  <c r="BJ123" i="7"/>
  <c r="BI123" i="7"/>
  <c r="BA87" i="7"/>
  <c r="AZ87" i="7"/>
  <c r="AX87" i="7"/>
  <c r="BB87" i="7"/>
  <c r="BJ60" i="7"/>
  <c r="BA48" i="7"/>
  <c r="AZ48" i="7"/>
  <c r="AX48" i="7"/>
  <c r="BB48" i="7"/>
  <c r="BK120" i="7"/>
  <c r="BJ120" i="7"/>
  <c r="BI120" i="7"/>
  <c r="BI114" i="7"/>
  <c r="BA75" i="7"/>
  <c r="BB75" i="7"/>
  <c r="S99" i="1"/>
  <c r="U99" i="1"/>
  <c r="G105" i="1"/>
  <c r="BI116" i="7"/>
  <c r="BH90" i="7"/>
  <c r="BG90" i="7"/>
  <c r="BF90" i="7"/>
  <c r="BA83" i="7"/>
  <c r="BB83" i="7"/>
  <c r="BI117" i="7"/>
  <c r="BH117" i="7"/>
  <c r="BG117" i="7"/>
  <c r="BF117" i="7"/>
  <c r="BE117" i="7"/>
  <c r="BD117" i="7"/>
  <c r="BC117" i="7"/>
  <c r="BI115" i="7"/>
  <c r="BH115" i="7"/>
  <c r="BG115" i="7"/>
  <c r="BF115" i="7"/>
  <c r="BE115" i="7"/>
  <c r="BD115" i="7"/>
  <c r="BC115" i="7"/>
  <c r="BI113" i="7"/>
  <c r="BH113" i="7"/>
  <c r="BG113" i="7"/>
  <c r="BF113" i="7"/>
  <c r="BE113" i="7"/>
  <c r="BD113" i="7"/>
  <c r="BC113" i="7"/>
  <c r="BI111" i="7"/>
  <c r="BH111" i="7"/>
  <c r="BG111" i="7"/>
  <c r="BF111" i="7"/>
  <c r="BE111" i="7"/>
  <c r="BD111" i="7"/>
  <c r="BC111" i="7"/>
  <c r="BI109" i="7"/>
  <c r="BH109" i="7"/>
  <c r="BG109" i="7"/>
  <c r="BF109" i="7"/>
  <c r="BE109" i="7"/>
  <c r="BD109" i="7"/>
  <c r="BC109" i="7"/>
  <c r="BI107" i="7"/>
  <c r="BH107" i="7"/>
  <c r="BG107" i="7"/>
  <c r="BF107" i="7"/>
  <c r="BE107" i="7"/>
  <c r="BD107" i="7"/>
  <c r="BC107" i="7"/>
  <c r="BI105" i="7"/>
  <c r="BH105" i="7"/>
  <c r="BG105" i="7"/>
  <c r="BF105" i="7"/>
  <c r="BE105" i="7"/>
  <c r="BD105" i="7"/>
  <c r="BC105" i="7"/>
  <c r="BI103" i="7"/>
  <c r="BH103" i="7"/>
  <c r="BG103" i="7"/>
  <c r="BF103" i="7"/>
  <c r="BE103" i="7"/>
  <c r="BD103" i="7"/>
  <c r="BC103" i="7"/>
  <c r="BI101" i="7"/>
  <c r="BH101" i="7"/>
  <c r="BG101" i="7"/>
  <c r="BF101" i="7"/>
  <c r="BE101" i="7"/>
  <c r="BD101" i="7"/>
  <c r="BC101" i="7"/>
  <c r="BI99" i="7"/>
  <c r="BH99" i="7"/>
  <c r="BG99" i="7"/>
  <c r="BF99" i="7"/>
  <c r="BE99" i="7"/>
  <c r="BD99" i="7"/>
  <c r="BC99" i="7"/>
  <c r="BJ97" i="7"/>
  <c r="BI97" i="7"/>
  <c r="BH97" i="7"/>
  <c r="BG97" i="7"/>
  <c r="BF97" i="7"/>
  <c r="BE97" i="7"/>
  <c r="BD97" i="7"/>
  <c r="BC97" i="7"/>
  <c r="BJ95" i="7"/>
  <c r="BI95" i="7"/>
  <c r="BH95" i="7"/>
  <c r="BG95" i="7"/>
  <c r="BF95" i="7"/>
  <c r="BE95" i="7"/>
  <c r="BD95" i="7"/>
  <c r="BC95" i="7"/>
  <c r="BJ93" i="7"/>
  <c r="BI93" i="7"/>
  <c r="BH93" i="7"/>
  <c r="BG93" i="7"/>
  <c r="BF93" i="7"/>
  <c r="BE93" i="7"/>
  <c r="BD93" i="7"/>
  <c r="BC93" i="7"/>
  <c r="BI90" i="7"/>
  <c r="BK88" i="7"/>
  <c r="BJ88" i="7"/>
  <c r="BI88" i="7"/>
  <c r="BH88" i="7"/>
  <c r="BG88" i="7"/>
  <c r="BF88" i="7"/>
  <c r="BE88" i="7"/>
  <c r="BD88" i="7"/>
  <c r="BC88" i="7"/>
  <c r="BJ85" i="7"/>
  <c r="BI85" i="7"/>
  <c r="BH85" i="7"/>
  <c r="BG85" i="7"/>
  <c r="BF85" i="7"/>
  <c r="BE85" i="7"/>
  <c r="BD85" i="7"/>
  <c r="BC85" i="7"/>
  <c r="BI82" i="7"/>
  <c r="BH82" i="7"/>
  <c r="BG82" i="7"/>
  <c r="BF82" i="7"/>
  <c r="BE82" i="7"/>
  <c r="BD82" i="7"/>
  <c r="BC82" i="7"/>
  <c r="BK80" i="7"/>
  <c r="BJ80" i="7"/>
  <c r="BI80" i="7"/>
  <c r="BH80" i="7"/>
  <c r="BG80" i="7"/>
  <c r="BF80" i="7"/>
  <c r="BE80" i="7"/>
  <c r="BD80" i="7"/>
  <c r="BC80" i="7"/>
  <c r="BJ77" i="7"/>
  <c r="BI77" i="7"/>
  <c r="BH77" i="7"/>
  <c r="BG77" i="7"/>
  <c r="BF77" i="7"/>
  <c r="BE77" i="7"/>
  <c r="BD77" i="7"/>
  <c r="BC77" i="7"/>
  <c r="BJ74" i="7"/>
  <c r="BI74" i="7"/>
  <c r="BH74" i="7"/>
  <c r="BG74" i="7"/>
  <c r="BF74" i="7"/>
  <c r="BE74" i="7"/>
  <c r="BD74" i="7"/>
  <c r="BC74" i="7"/>
  <c r="BI71" i="7"/>
  <c r="BH71" i="7"/>
  <c r="BG71" i="7"/>
  <c r="BF71" i="7"/>
  <c r="BE71" i="7"/>
  <c r="BD71" i="7"/>
  <c r="BC71" i="7"/>
  <c r="BK69" i="7"/>
  <c r="BJ69" i="7"/>
  <c r="BI69" i="7"/>
  <c r="BH69" i="7"/>
  <c r="BG69" i="7"/>
  <c r="BF69" i="7"/>
  <c r="BE69" i="7"/>
  <c r="BD69" i="7"/>
  <c r="BC69" i="7"/>
  <c r="BE67" i="7"/>
  <c r="BD67" i="7"/>
  <c r="BC67" i="7"/>
  <c r="BJ66" i="7"/>
  <c r="BI66" i="7"/>
  <c r="BH66" i="7"/>
  <c r="BG66" i="7"/>
  <c r="BF66" i="7"/>
  <c r="BE66" i="7"/>
  <c r="BD66" i="7"/>
  <c r="BC66" i="7"/>
  <c r="BI63" i="7"/>
  <c r="BH63" i="7"/>
  <c r="BG63" i="7"/>
  <c r="BF63" i="7"/>
  <c r="BE63" i="7"/>
  <c r="BD63" i="7"/>
  <c r="BC63" i="7"/>
  <c r="BE61" i="7"/>
  <c r="BD61" i="7"/>
  <c r="BC61" i="7"/>
  <c r="BK60" i="7"/>
  <c r="BI59" i="7"/>
  <c r="BH59" i="7"/>
  <c r="BG59" i="7"/>
  <c r="BF59" i="7"/>
  <c r="BE59" i="7"/>
  <c r="BD59" i="7"/>
  <c r="BC59" i="7"/>
  <c r="BK53" i="7"/>
  <c r="BJ53" i="7"/>
  <c r="BI53" i="7"/>
  <c r="BH53" i="7"/>
  <c r="BG53" i="7"/>
  <c r="BF53" i="7"/>
  <c r="BE53" i="7"/>
  <c r="BD53" i="7"/>
  <c r="BC53" i="7"/>
  <c r="BJ45" i="7"/>
  <c r="BI45" i="7"/>
  <c r="BH45" i="7"/>
  <c r="BG45" i="7"/>
  <c r="BF45" i="7"/>
  <c r="BE45" i="7"/>
  <c r="BD45" i="7"/>
  <c r="BC45" i="7"/>
  <c r="BK28" i="7"/>
  <c r="BJ28" i="7"/>
  <c r="BI28" i="7"/>
  <c r="BH28" i="7"/>
  <c r="BG28" i="7"/>
  <c r="BF28" i="7"/>
  <c r="BE28" i="7"/>
  <c r="BD28" i="7"/>
  <c r="BC28" i="7"/>
  <c r="BK42" i="7"/>
  <c r="BJ42" i="7"/>
  <c r="BI42" i="7"/>
  <c r="BH42" i="7"/>
  <c r="BG42" i="7"/>
  <c r="BF42" i="7"/>
  <c r="BE42" i="7"/>
  <c r="BD42" i="7"/>
  <c r="BC42" i="7"/>
  <c r="BK23" i="7"/>
  <c r="BJ23" i="7"/>
  <c r="BI23" i="7"/>
  <c r="BH23" i="7"/>
  <c r="BG23" i="7"/>
  <c r="BF23" i="7"/>
  <c r="BE23" i="7"/>
  <c r="BD23" i="7"/>
  <c r="BC23" i="7"/>
  <c r="BK21" i="7"/>
  <c r="BJ21" i="7"/>
  <c r="BI21" i="7"/>
  <c r="BH21" i="7"/>
  <c r="BG21" i="7"/>
  <c r="BF21" i="7"/>
  <c r="BE21" i="7"/>
  <c r="BD21" i="7"/>
  <c r="BC21" i="7"/>
  <c r="BJ47" i="7"/>
  <c r="BI47" i="7"/>
  <c r="BH47" i="7"/>
  <c r="BG47" i="7"/>
  <c r="BF47" i="7"/>
  <c r="BE47" i="7"/>
  <c r="BD47" i="7"/>
  <c r="BC47" i="7"/>
  <c r="BK38" i="7"/>
  <c r="BJ38" i="7"/>
  <c r="BI38" i="7"/>
  <c r="BH38" i="7"/>
  <c r="BG38" i="7"/>
  <c r="BF38" i="7"/>
  <c r="BE38" i="7"/>
  <c r="BD38" i="7"/>
  <c r="BC38" i="7"/>
  <c r="BJ33" i="7"/>
  <c r="BI33" i="7"/>
  <c r="BH33" i="7"/>
  <c r="BG33" i="7"/>
  <c r="BF33" i="7"/>
  <c r="BE33" i="7"/>
  <c r="BD33" i="7"/>
  <c r="BC33" i="7"/>
  <c r="BJ25" i="7"/>
  <c r="BI25" i="7"/>
  <c r="BH25" i="7"/>
  <c r="BG25" i="7"/>
  <c r="BF25" i="7"/>
  <c r="BE25" i="7"/>
  <c r="BD25" i="7"/>
  <c r="BC25" i="7"/>
  <c r="AQ1957" i="7"/>
  <c r="AP1957" i="7"/>
  <c r="AO1957" i="7"/>
  <c r="AN1957" i="7"/>
  <c r="AM1957" i="7"/>
  <c r="AL1957" i="7"/>
  <c r="BH116" i="7"/>
  <c r="BG116" i="7"/>
  <c r="BF116" i="7"/>
  <c r="BE116" i="7"/>
  <c r="BD116" i="7"/>
  <c r="BC116" i="7"/>
  <c r="BH114" i="7"/>
  <c r="BG114" i="7"/>
  <c r="BF114" i="7"/>
  <c r="BE114" i="7"/>
  <c r="BD114" i="7"/>
  <c r="BC114" i="7"/>
  <c r="BH110" i="7"/>
  <c r="BG110" i="7"/>
  <c r="BF110" i="7"/>
  <c r="BE110" i="7"/>
  <c r="BD110" i="7"/>
  <c r="BC110" i="7"/>
  <c r="BH108" i="7"/>
  <c r="BG108" i="7"/>
  <c r="BF108" i="7"/>
  <c r="BE108" i="7"/>
  <c r="BD108" i="7"/>
  <c r="BC108" i="7"/>
  <c r="BH106" i="7"/>
  <c r="BG106" i="7"/>
  <c r="BF106" i="7"/>
  <c r="BE106" i="7"/>
  <c r="BD106" i="7"/>
  <c r="BC106" i="7"/>
  <c r="BH104" i="7"/>
  <c r="BG104" i="7"/>
  <c r="BF104" i="7"/>
  <c r="BE104" i="7"/>
  <c r="BD104" i="7"/>
  <c r="BC104" i="7"/>
  <c r="BH102" i="7"/>
  <c r="BG102" i="7"/>
  <c r="BF102" i="7"/>
  <c r="BE102" i="7"/>
  <c r="BD102" i="7"/>
  <c r="BC102" i="7"/>
  <c r="BH100" i="7"/>
  <c r="BG100" i="7"/>
  <c r="BF100" i="7"/>
  <c r="BE100" i="7"/>
  <c r="BD100" i="7"/>
  <c r="BC100" i="7"/>
  <c r="BH98" i="7"/>
  <c r="BG98" i="7"/>
  <c r="BF98" i="7"/>
  <c r="BE98" i="7"/>
  <c r="BD98" i="7"/>
  <c r="BC98" i="7"/>
  <c r="BI96" i="7"/>
  <c r="BH96" i="7"/>
  <c r="BG96" i="7"/>
  <c r="BF96" i="7"/>
  <c r="BE96" i="7"/>
  <c r="BD96" i="7"/>
  <c r="BC96" i="7"/>
  <c r="BI94" i="7"/>
  <c r="BH94" i="7"/>
  <c r="BG94" i="7"/>
  <c r="BF94" i="7"/>
  <c r="BE94" i="7"/>
  <c r="BD94" i="7"/>
  <c r="BC94" i="7"/>
  <c r="BI89" i="7"/>
  <c r="BH89" i="7"/>
  <c r="BG89" i="7"/>
  <c r="BF89" i="7"/>
  <c r="BE89" i="7"/>
  <c r="BD89" i="7"/>
  <c r="BC89" i="7"/>
  <c r="BH86" i="7"/>
  <c r="BG86" i="7"/>
  <c r="BF86" i="7"/>
  <c r="BE86" i="7"/>
  <c r="BD86" i="7"/>
  <c r="BC86" i="7"/>
  <c r="BI81" i="7"/>
  <c r="BH81" i="7"/>
  <c r="BG81" i="7"/>
  <c r="BF81" i="7"/>
  <c r="BE81" i="7"/>
  <c r="BD81" i="7"/>
  <c r="BC81" i="7"/>
  <c r="BH78" i="7"/>
  <c r="BG78" i="7"/>
  <c r="BF78" i="7"/>
  <c r="BE78" i="7"/>
  <c r="BD78" i="7"/>
  <c r="BC78" i="7"/>
  <c r="BJ76" i="7"/>
  <c r="BI76" i="7"/>
  <c r="BH76" i="7"/>
  <c r="BG76" i="7"/>
  <c r="BF76" i="7"/>
  <c r="BE76" i="7"/>
  <c r="BD76" i="7"/>
  <c r="BC76" i="7"/>
  <c r="BJ73" i="7"/>
  <c r="BI73" i="7"/>
  <c r="BH73" i="7"/>
  <c r="BG73" i="7"/>
  <c r="BF73" i="7"/>
  <c r="BE73" i="7"/>
  <c r="BD73" i="7"/>
  <c r="BC73" i="7"/>
  <c r="BI70" i="7"/>
  <c r="BH70" i="7"/>
  <c r="BG70" i="7"/>
  <c r="BF70" i="7"/>
  <c r="BE70" i="7"/>
  <c r="BD70" i="7"/>
  <c r="BC70" i="7"/>
  <c r="BH67" i="7"/>
  <c r="BG67" i="7"/>
  <c r="BF67" i="7"/>
  <c r="BJ62" i="7"/>
  <c r="BI62" i="7"/>
  <c r="BH62" i="7"/>
  <c r="BG62" i="7"/>
  <c r="BF62" i="7"/>
  <c r="BE62" i="7"/>
  <c r="BD62" i="7"/>
  <c r="BC62" i="7"/>
  <c r="BH61" i="7"/>
  <c r="BG61" i="7"/>
  <c r="BF61" i="7"/>
  <c r="BJ58" i="7"/>
  <c r="BI58" i="7"/>
  <c r="BH58" i="7"/>
  <c r="BG58" i="7"/>
  <c r="BF58" i="7"/>
  <c r="BE58" i="7"/>
  <c r="BD58" i="7"/>
  <c r="BC58" i="7"/>
  <c r="BH57" i="7"/>
  <c r="BG57" i="7"/>
  <c r="BF57" i="7"/>
  <c r="BE57" i="7"/>
  <c r="BD57" i="7"/>
  <c r="BC57" i="7"/>
  <c r="BI54" i="7"/>
  <c r="BH54" i="7"/>
  <c r="BG54" i="7"/>
  <c r="BF54" i="7"/>
  <c r="BE54" i="7"/>
  <c r="BD54" i="7"/>
  <c r="BC54" i="7"/>
  <c r="BJ96" i="7"/>
  <c r="BJ94" i="7"/>
  <c r="BK92" i="7"/>
  <c r="BJ92" i="7"/>
  <c r="BI92" i="7"/>
  <c r="BH92" i="7"/>
  <c r="BG92" i="7"/>
  <c r="BF92" i="7"/>
  <c r="BE92" i="7"/>
  <c r="BD92" i="7"/>
  <c r="BC92" i="7"/>
  <c r="BE90" i="7"/>
  <c r="BD90" i="7"/>
  <c r="BC90" i="7"/>
  <c r="BJ89" i="7"/>
  <c r="BK84" i="7"/>
  <c r="BJ84" i="7"/>
  <c r="BI84" i="7"/>
  <c r="BH84" i="7"/>
  <c r="BG84" i="7"/>
  <c r="BF84" i="7"/>
  <c r="BE84" i="7"/>
  <c r="BD84" i="7"/>
  <c r="BC84" i="7"/>
  <c r="BJ81" i="7"/>
  <c r="BK76" i="7"/>
  <c r="BK73" i="7"/>
  <c r="BJ70" i="7"/>
  <c r="BK65" i="7"/>
  <c r="BJ65" i="7"/>
  <c r="BI65" i="7"/>
  <c r="BH65" i="7"/>
  <c r="BG65" i="7"/>
  <c r="BF65" i="7"/>
  <c r="BE65" i="7"/>
  <c r="BD65" i="7"/>
  <c r="BC65" i="7"/>
  <c r="BK62" i="7"/>
  <c r="BK58" i="7"/>
  <c r="BJ49" i="7"/>
  <c r="BI49" i="7"/>
  <c r="BH49" i="7"/>
  <c r="BG49" i="7"/>
  <c r="BF49" i="7"/>
  <c r="BE49" i="7"/>
  <c r="BD49" i="7"/>
  <c r="BC49" i="7"/>
  <c r="BJ35" i="7"/>
  <c r="BI35" i="7"/>
  <c r="BH35" i="7"/>
  <c r="BG35" i="7"/>
  <c r="BF35" i="7"/>
  <c r="BE35" i="7"/>
  <c r="BD35" i="7"/>
  <c r="BC35" i="7"/>
  <c r="BG32" i="7"/>
  <c r="BF32" i="7"/>
  <c r="BE32" i="7"/>
  <c r="BD32" i="7"/>
  <c r="BC32" i="7"/>
  <c r="BK55" i="7"/>
  <c r="BJ55" i="7"/>
  <c r="BI55" i="7"/>
  <c r="BH55" i="7"/>
  <c r="BG55" i="7"/>
  <c r="BF55" i="7"/>
  <c r="BE55" i="7"/>
  <c r="BD55" i="7"/>
  <c r="BC55" i="7"/>
  <c r="BJ29" i="7"/>
  <c r="BI29" i="7"/>
  <c r="BH29" i="7"/>
  <c r="BG29" i="7"/>
  <c r="BF29" i="7"/>
  <c r="BE29" i="7"/>
  <c r="BD29" i="7"/>
  <c r="BC29" i="7"/>
  <c r="BK24" i="7"/>
  <c r="BJ24" i="7"/>
  <c r="BI24" i="7"/>
  <c r="BH24" i="7"/>
  <c r="BG24" i="7"/>
  <c r="BF24" i="7"/>
  <c r="BE24" i="7"/>
  <c r="BD24" i="7"/>
  <c r="BC24" i="7"/>
  <c r="BK22" i="7"/>
  <c r="BJ22" i="7"/>
  <c r="BI22" i="7"/>
  <c r="BH22" i="7"/>
  <c r="BG22" i="7"/>
  <c r="BF22" i="7"/>
  <c r="BE22" i="7"/>
  <c r="BD22" i="7"/>
  <c r="BC22" i="7"/>
  <c r="G97" i="7"/>
  <c r="K97" i="7" s="1"/>
  <c r="BI60" i="7"/>
  <c r="BH60" i="7"/>
  <c r="BG60" i="7"/>
  <c r="BF60" i="7"/>
  <c r="BE60" i="7"/>
  <c r="BD60" i="7"/>
  <c r="BC60" i="7"/>
  <c r="BJ56" i="7"/>
  <c r="BJ51" i="7"/>
  <c r="BI51" i="7"/>
  <c r="BH51" i="7"/>
  <c r="BG51" i="7"/>
  <c r="BF51" i="7"/>
  <c r="BE51" i="7"/>
  <c r="BD51" i="7"/>
  <c r="BC51" i="7"/>
  <c r="BI43" i="7"/>
  <c r="BH43" i="7"/>
  <c r="BG43" i="7"/>
  <c r="BF43" i="7"/>
  <c r="BE43" i="7"/>
  <c r="BD43" i="7"/>
  <c r="BC43" i="7"/>
  <c r="BI41" i="7"/>
  <c r="BH41" i="7"/>
  <c r="BG41" i="7"/>
  <c r="BF41" i="7"/>
  <c r="BE41" i="7"/>
  <c r="BD41" i="7"/>
  <c r="BC41" i="7"/>
  <c r="BJ39" i="7"/>
  <c r="BI39" i="7"/>
  <c r="BH39" i="7"/>
  <c r="BG39" i="7"/>
  <c r="BF39" i="7"/>
  <c r="BE39" i="7"/>
  <c r="BD39" i="7"/>
  <c r="BC39" i="7"/>
  <c r="BJ37" i="7"/>
  <c r="BI37" i="7"/>
  <c r="BH37" i="7"/>
  <c r="BG37" i="7"/>
  <c r="BF37" i="7"/>
  <c r="BE37" i="7"/>
  <c r="BD37" i="7"/>
  <c r="BC37" i="7"/>
  <c r="BI52" i="7"/>
  <c r="BG44" i="7"/>
  <c r="BF44" i="7"/>
  <c r="BE44" i="7"/>
  <c r="BD44" i="7"/>
  <c r="BC44" i="7"/>
  <c r="BK44" i="7"/>
  <c r="BJ44" i="7"/>
  <c r="BI44" i="7"/>
  <c r="BJ31" i="7"/>
  <c r="BI31" i="7"/>
  <c r="BH31" i="7"/>
  <c r="BG31" i="7"/>
  <c r="BF31" i="7"/>
  <c r="BE31" i="7"/>
  <c r="BD31" i="7"/>
  <c r="BC31" i="7"/>
  <c r="BH26" i="7"/>
  <c r="BG26" i="7"/>
  <c r="BF26" i="7"/>
  <c r="BE26" i="7"/>
  <c r="BD26" i="7"/>
  <c r="BC26" i="7"/>
  <c r="BK18" i="7"/>
  <c r="BJ18" i="7"/>
  <c r="BI18" i="7"/>
  <c r="BH18" i="7"/>
  <c r="BG18" i="7"/>
  <c r="BF18" i="7"/>
  <c r="BE18" i="7"/>
  <c r="BD18" i="7"/>
  <c r="BC18" i="7"/>
  <c r="BH15" i="7"/>
  <c r="BG15" i="7"/>
  <c r="BF15" i="7"/>
  <c r="BE15" i="7"/>
  <c r="BD15" i="7"/>
  <c r="BC15" i="7"/>
  <c r="Z49" i="7"/>
  <c r="H342" i="2"/>
  <c r="K340" i="2"/>
  <c r="G340" i="2"/>
  <c r="H338" i="2"/>
  <c r="L333" i="2"/>
  <c r="G333" i="2"/>
  <c r="K333" i="2"/>
  <c r="I314" i="2"/>
  <c r="J314" i="2"/>
  <c r="L314" i="2"/>
  <c r="H312" i="2"/>
  <c r="J312" i="2"/>
  <c r="K308" i="2"/>
  <c r="G308" i="2"/>
  <c r="H307" i="2"/>
  <c r="J307" i="2"/>
  <c r="F307" i="2"/>
  <c r="L307" i="2"/>
  <c r="L303" i="2"/>
  <c r="G303" i="2"/>
  <c r="L272" i="2"/>
  <c r="G272" i="2"/>
  <c r="K272" i="2"/>
  <c r="H263" i="2"/>
  <c r="J263" i="2"/>
  <c r="L263" i="2"/>
  <c r="F263" i="2"/>
  <c r="I263" i="2"/>
  <c r="I257" i="2"/>
  <c r="L257" i="2"/>
  <c r="H257" i="2"/>
  <c r="J257" i="2"/>
  <c r="K257" i="2"/>
  <c r="J218" i="2"/>
  <c r="F218" i="2"/>
  <c r="I218" i="2"/>
  <c r="H218" i="2"/>
  <c r="BK40" i="7"/>
  <c r="BJ40" i="7"/>
  <c r="BI40" i="7"/>
  <c r="BH40" i="7"/>
  <c r="BG40" i="7"/>
  <c r="BF40" i="7"/>
  <c r="BE40" i="7"/>
  <c r="BD40" i="7"/>
  <c r="BC40" i="7"/>
  <c r="BK36" i="7"/>
  <c r="BJ36" i="7"/>
  <c r="BI36" i="7"/>
  <c r="BH36" i="7"/>
  <c r="BG36" i="7"/>
  <c r="BF36" i="7"/>
  <c r="BE36" i="7"/>
  <c r="BD36" i="7"/>
  <c r="BC36" i="7"/>
  <c r="BG34" i="7"/>
  <c r="BF34" i="7"/>
  <c r="BE34" i="7"/>
  <c r="BD34" i="7"/>
  <c r="BC34" i="7"/>
  <c r="BK32" i="7"/>
  <c r="BJ32" i="7"/>
  <c r="BI32" i="7"/>
  <c r="BH32" i="7"/>
  <c r="BG30" i="7"/>
  <c r="BF30" i="7"/>
  <c r="BE30" i="7"/>
  <c r="BD30" i="7"/>
  <c r="BC30" i="7"/>
  <c r="BI20" i="7"/>
  <c r="BH20" i="7"/>
  <c r="BG20" i="7"/>
  <c r="BF20" i="7"/>
  <c r="BE20" i="7"/>
  <c r="BD20" i="7"/>
  <c r="BC20" i="7"/>
  <c r="BK17" i="7"/>
  <c r="BJ17" i="7"/>
  <c r="BI17" i="7"/>
  <c r="BH17" i="7"/>
  <c r="BG17" i="7"/>
  <c r="BF17" i="7"/>
  <c r="BE17" i="7"/>
  <c r="BD17" i="7"/>
  <c r="BC17" i="7"/>
  <c r="BJ14" i="7"/>
  <c r="BI14" i="7"/>
  <c r="BH14" i="7"/>
  <c r="BG14" i="7"/>
  <c r="BF14" i="7"/>
  <c r="BE14" i="7"/>
  <c r="BD14" i="7"/>
  <c r="BC14" i="7"/>
  <c r="BJ11" i="7"/>
  <c r="BI11" i="7"/>
  <c r="BH11" i="7"/>
  <c r="G84" i="7"/>
  <c r="J84" i="7" s="1"/>
  <c r="BL13" i="7"/>
  <c r="BL2" i="7"/>
  <c r="BL4" i="7"/>
  <c r="BL6" i="7"/>
  <c r="BL8" i="7"/>
  <c r="BL3" i="7"/>
  <c r="BL5" i="7"/>
  <c r="BL7" i="7"/>
  <c r="BL9" i="7"/>
  <c r="L336" i="2"/>
  <c r="K332" i="2"/>
  <c r="G332" i="2"/>
  <c r="G331" i="2"/>
  <c r="L331" i="2"/>
  <c r="I326" i="2"/>
  <c r="J326" i="2"/>
  <c r="I322" i="2"/>
  <c r="J322" i="2"/>
  <c r="L320" i="2"/>
  <c r="L309" i="2"/>
  <c r="L305" i="2"/>
  <c r="G305" i="2"/>
  <c r="G298" i="2"/>
  <c r="L298" i="2"/>
  <c r="I285" i="2"/>
  <c r="J285" i="2"/>
  <c r="L285" i="2"/>
  <c r="I269" i="2"/>
  <c r="J269" i="2"/>
  <c r="K269" i="2"/>
  <c r="L269" i="2"/>
  <c r="F269" i="2"/>
  <c r="I253" i="2"/>
  <c r="L253" i="2"/>
  <c r="H253" i="2"/>
  <c r="J253" i="2"/>
  <c r="F253" i="2"/>
  <c r="BH34" i="7"/>
  <c r="BH30" i="7"/>
  <c r="BH27" i="7"/>
  <c r="BG27" i="7"/>
  <c r="BF27" i="7"/>
  <c r="BE27" i="7"/>
  <c r="BD27" i="7"/>
  <c r="BC27" i="7"/>
  <c r="BJ20" i="7"/>
  <c r="BJ19" i="7"/>
  <c r="BI19" i="7"/>
  <c r="BH19" i="7"/>
  <c r="BG19" i="7"/>
  <c r="BF19" i="7"/>
  <c r="BE19" i="7"/>
  <c r="BD19" i="7"/>
  <c r="BC19" i="7"/>
  <c r="BK14" i="7"/>
  <c r="J339" i="2"/>
  <c r="F339" i="2"/>
  <c r="H339" i="2"/>
  <c r="J336" i="2"/>
  <c r="L334" i="2"/>
  <c r="J331" i="2"/>
  <c r="F331" i="2"/>
  <c r="J328" i="2"/>
  <c r="L327" i="2"/>
  <c r="G325" i="2"/>
  <c r="J324" i="2"/>
  <c r="L323" i="2"/>
  <c r="I320" i="2"/>
  <c r="L319" i="2"/>
  <c r="K302" i="2"/>
  <c r="I302" i="2"/>
  <c r="J302" i="2"/>
  <c r="F286" i="2"/>
  <c r="J286" i="2"/>
  <c r="H286" i="2"/>
  <c r="K286" i="2"/>
  <c r="I286" i="2"/>
  <c r="K243" i="2"/>
  <c r="G243" i="2"/>
  <c r="L243" i="2"/>
  <c r="G234" i="2"/>
  <c r="K234" i="2"/>
  <c r="L234" i="2"/>
  <c r="I231" i="2"/>
  <c r="J231" i="2"/>
  <c r="F231" i="2"/>
  <c r="H231" i="2"/>
  <c r="Z77" i="7"/>
  <c r="I330" i="2"/>
  <c r="K330" i="2"/>
  <c r="F330" i="2"/>
  <c r="G287" i="2"/>
  <c r="K287" i="2"/>
  <c r="L287" i="2"/>
  <c r="L278" i="2"/>
  <c r="G278" i="2"/>
  <c r="G239" i="2"/>
  <c r="K239" i="2"/>
  <c r="L239" i="2"/>
  <c r="BJ12" i="7"/>
  <c r="BI12" i="7"/>
  <c r="BH12" i="7"/>
  <c r="BG12" i="7"/>
  <c r="BF12" i="7"/>
  <c r="BE12" i="7"/>
  <c r="BD12" i="7"/>
  <c r="BC12" i="7"/>
  <c r="I342" i="2"/>
  <c r="L342" i="2"/>
  <c r="I338" i="2"/>
  <c r="L338" i="2"/>
  <c r="L337" i="2"/>
  <c r="G337" i="2"/>
  <c r="L329" i="2"/>
  <c r="K329" i="2"/>
  <c r="K307" i="2"/>
  <c r="L301" i="2"/>
  <c r="J295" i="2"/>
  <c r="H295" i="2"/>
  <c r="F295" i="2"/>
  <c r="L295" i="2"/>
  <c r="L283" i="2"/>
  <c r="L282" i="2"/>
  <c r="G282" i="2"/>
  <c r="H247" i="2"/>
  <c r="I247" i="2"/>
  <c r="J247" i="2"/>
  <c r="L247" i="2"/>
  <c r="BG11" i="7"/>
  <c r="BF11" i="7"/>
  <c r="BE11" i="7"/>
  <c r="BD11" i="7"/>
  <c r="BC11" i="7"/>
  <c r="L339" i="2"/>
  <c r="G336" i="2"/>
  <c r="K336" i="2"/>
  <c r="G335" i="2"/>
  <c r="L335" i="2"/>
  <c r="L332" i="2"/>
  <c r="G328" i="2"/>
  <c r="K328" i="2"/>
  <c r="L328" i="2"/>
  <c r="H326" i="2"/>
  <c r="K324" i="2"/>
  <c r="G324" i="2"/>
  <c r="L324" i="2"/>
  <c r="H322" i="2"/>
  <c r="H316" i="2"/>
  <c r="I312" i="2"/>
  <c r="L308" i="2"/>
  <c r="I307" i="2"/>
  <c r="K305" i="2"/>
  <c r="K303" i="2"/>
  <c r="L302" i="2"/>
  <c r="I289" i="2"/>
  <c r="J289" i="2"/>
  <c r="L289" i="2"/>
  <c r="H285" i="2"/>
  <c r="K259" i="2"/>
  <c r="G259" i="2"/>
  <c r="L259" i="2"/>
  <c r="G255" i="2"/>
  <c r="K255" i="2"/>
  <c r="L255" i="2"/>
  <c r="BJ10" i="7"/>
  <c r="BI10" i="7"/>
  <c r="BH10" i="7"/>
  <c r="BG10" i="7"/>
  <c r="BF10" i="7"/>
  <c r="BE10" i="7"/>
  <c r="BD10" i="7"/>
  <c r="BC10" i="7"/>
  <c r="K342" i="2"/>
  <c r="L341" i="2"/>
  <c r="K338" i="2"/>
  <c r="F335" i="2"/>
  <c r="J335" i="2"/>
  <c r="L330" i="2"/>
  <c r="K327" i="2"/>
  <c r="K325" i="2"/>
  <c r="K323" i="2"/>
  <c r="G315" i="2"/>
  <c r="K301" i="2"/>
  <c r="J290" i="2"/>
  <c r="F290" i="2"/>
  <c r="H290" i="2"/>
  <c r="K290" i="2"/>
  <c r="I290" i="2"/>
  <c r="J274" i="2"/>
  <c r="F274" i="2"/>
  <c r="H274" i="2"/>
  <c r="I274" i="2"/>
  <c r="F207" i="2"/>
  <c r="H207" i="2"/>
  <c r="I207" i="2"/>
  <c r="J207" i="2"/>
  <c r="G55" i="7"/>
  <c r="K55" i="7" s="1"/>
  <c r="I334" i="2"/>
  <c r="K334" i="2"/>
  <c r="F334" i="2"/>
  <c r="J330" i="2"/>
  <c r="F327" i="2"/>
  <c r="J327" i="2"/>
  <c r="J323" i="2"/>
  <c r="F323" i="2"/>
  <c r="L313" i="2"/>
  <c r="K313" i="2"/>
  <c r="L311" i="2"/>
  <c r="K311" i="2"/>
  <c r="I301" i="2"/>
  <c r="H301" i="2"/>
  <c r="F301" i="2"/>
  <c r="J301" i="2"/>
  <c r="K291" i="2"/>
  <c r="G291" i="2"/>
  <c r="L291" i="2"/>
  <c r="H283" i="2"/>
  <c r="J283" i="2"/>
  <c r="I283" i="2"/>
  <c r="G271" i="2"/>
  <c r="K271" i="2"/>
  <c r="L271" i="2"/>
  <c r="I235" i="2"/>
  <c r="J235" i="2"/>
  <c r="F235" i="2"/>
  <c r="H235" i="2"/>
  <c r="G320" i="2"/>
  <c r="K320" i="2"/>
  <c r="K316" i="2"/>
  <c r="G316" i="2"/>
  <c r="F304" i="2"/>
  <c r="J299" i="2"/>
  <c r="H299" i="2"/>
  <c r="I273" i="2"/>
  <c r="J273" i="2"/>
  <c r="K273" i="2"/>
  <c r="L273" i="2"/>
  <c r="G250" i="2"/>
  <c r="L250" i="2"/>
  <c r="L228" i="2"/>
  <c r="K228" i="2"/>
  <c r="K310" i="2"/>
  <c r="I310" i="2"/>
  <c r="L276" i="2"/>
  <c r="K276" i="2"/>
  <c r="G276" i="2"/>
  <c r="K275" i="2"/>
  <c r="G275" i="2"/>
  <c r="L275" i="2"/>
  <c r="L270" i="2"/>
  <c r="H267" i="2"/>
  <c r="J267" i="2"/>
  <c r="L267" i="2"/>
  <c r="I241" i="2"/>
  <c r="J241" i="2"/>
  <c r="L241" i="2"/>
  <c r="F241" i="2"/>
  <c r="H251" i="2"/>
  <c r="I251" i="2"/>
  <c r="J251" i="2"/>
  <c r="G230" i="2"/>
  <c r="K230" i="2"/>
  <c r="L230" i="2"/>
  <c r="F319" i="2"/>
  <c r="J319" i="2"/>
  <c r="J315" i="2"/>
  <c r="F315" i="2"/>
  <c r="L310" i="2"/>
  <c r="J308" i="2"/>
  <c r="L299" i="2"/>
  <c r="G294" i="2"/>
  <c r="L294" i="2"/>
  <c r="L292" i="2"/>
  <c r="K292" i="2"/>
  <c r="L288" i="2"/>
  <c r="H273" i="2"/>
  <c r="J242" i="2"/>
  <c r="F242" i="2"/>
  <c r="H242" i="2"/>
  <c r="K242" i="2"/>
  <c r="L242" i="2"/>
  <c r="K211" i="2"/>
  <c r="G211" i="2"/>
  <c r="L211" i="2"/>
  <c r="F270" i="2"/>
  <c r="J270" i="2"/>
  <c r="H270" i="2"/>
  <c r="G246" i="2"/>
  <c r="L246" i="2"/>
  <c r="L244" i="2"/>
  <c r="K244" i="2"/>
  <c r="I237" i="2"/>
  <c r="H237" i="2"/>
  <c r="J237" i="2"/>
  <c r="L237" i="2"/>
  <c r="F237" i="2"/>
  <c r="K312" i="2"/>
  <c r="J311" i="2"/>
  <c r="K304" i="2"/>
  <c r="J303" i="2"/>
  <c r="L300" i="2"/>
  <c r="F297" i="2"/>
  <c r="K296" i="2"/>
  <c r="F293" i="2"/>
  <c r="F291" i="2"/>
  <c r="F287" i="2"/>
  <c r="K283" i="2"/>
  <c r="G283" i="2"/>
  <c r="G279" i="2"/>
  <c r="K279" i="2"/>
  <c r="G268" i="2"/>
  <c r="K265" i="2"/>
  <c r="G264" i="2"/>
  <c r="K261" i="2"/>
  <c r="J250" i="2"/>
  <c r="F250" i="2"/>
  <c r="H249" i="2"/>
  <c r="F246" i="2"/>
  <c r="J246" i="2"/>
  <c r="H245" i="2"/>
  <c r="F233" i="2"/>
  <c r="K232" i="2"/>
  <c r="F229" i="2"/>
  <c r="F227" i="2"/>
  <c r="F223" i="2"/>
  <c r="K219" i="2"/>
  <c r="G219" i="2"/>
  <c r="K217" i="2"/>
  <c r="L206" i="2"/>
  <c r="G206" i="2"/>
  <c r="I205" i="2"/>
  <c r="L205" i="2"/>
  <c r="F205" i="2"/>
  <c r="K205" i="2"/>
  <c r="G199" i="2"/>
  <c r="K199" i="2"/>
  <c r="L199" i="2"/>
  <c r="F198" i="2"/>
  <c r="J198" i="2"/>
  <c r="K198" i="2"/>
  <c r="L198" i="2"/>
  <c r="J258" i="2"/>
  <c r="F258" i="2"/>
  <c r="F254" i="2"/>
  <c r="J254" i="2"/>
  <c r="K227" i="2"/>
  <c r="G227" i="2"/>
  <c r="I226" i="2"/>
  <c r="G223" i="2"/>
  <c r="K223" i="2"/>
  <c r="I222" i="2"/>
  <c r="L216" i="2"/>
  <c r="F206" i="2"/>
  <c r="J206" i="2"/>
  <c r="H206" i="2"/>
  <c r="F199" i="2"/>
  <c r="H199" i="2"/>
  <c r="I194" i="2"/>
  <c r="K299" i="2"/>
  <c r="G299" i="2"/>
  <c r="G295" i="2"/>
  <c r="K295" i="2"/>
  <c r="J266" i="2"/>
  <c r="F266" i="2"/>
  <c r="F262" i="2"/>
  <c r="J262" i="2"/>
  <c r="K235" i="2"/>
  <c r="G235" i="2"/>
  <c r="G231" i="2"/>
  <c r="K231" i="2"/>
  <c r="L225" i="2"/>
  <c r="K218" i="2"/>
  <c r="K213" i="2"/>
  <c r="F213" i="2"/>
  <c r="J213" i="2"/>
  <c r="G210" i="2"/>
  <c r="L210" i="2"/>
  <c r="G207" i="2"/>
  <c r="L207" i="2"/>
  <c r="K207" i="2"/>
  <c r="L200" i="2"/>
  <c r="G200" i="2"/>
  <c r="K200" i="2"/>
  <c r="AU141" i="7"/>
  <c r="AT141" i="7" s="1"/>
  <c r="AS141" i="7" s="1"/>
  <c r="AR141" i="7" s="1"/>
  <c r="AQ141" i="7" s="1"/>
  <c r="AP141" i="7" s="1"/>
  <c r="AO141" i="7" s="1"/>
  <c r="AN141" i="7" s="1"/>
  <c r="AM141" i="7" s="1"/>
  <c r="AL141" i="7" s="1"/>
  <c r="AJ141" i="7" s="1"/>
  <c r="AU98" i="7"/>
  <c r="AT98" i="7" s="1"/>
  <c r="AU55" i="7"/>
  <c r="AT55" i="7" s="1"/>
  <c r="AS55" i="7" s="1"/>
  <c r="AR55" i="7" s="1"/>
  <c r="AQ55" i="7" s="1"/>
  <c r="AP55" i="7" s="1"/>
  <c r="AO55" i="7" s="1"/>
  <c r="AN55" i="7" s="1"/>
  <c r="AM55" i="7" s="1"/>
  <c r="AL55" i="7" s="1"/>
  <c r="AU93" i="7"/>
  <c r="AU50" i="7"/>
  <c r="AU116" i="7"/>
  <c r="AT116" i="7" s="1"/>
  <c r="AS116" i="7" s="1"/>
  <c r="AR116" i="7" s="1"/>
  <c r="AQ116" i="7" s="1"/>
  <c r="AP116" i="7" s="1"/>
  <c r="AO116" i="7" s="1"/>
  <c r="AN116" i="7" s="1"/>
  <c r="AM116" i="7" s="1"/>
  <c r="AL116" i="7" s="1"/>
  <c r="AU128" i="7"/>
  <c r="AT128" i="7" s="1"/>
  <c r="AS128" i="7" s="1"/>
  <c r="AR128" i="7" s="1"/>
  <c r="AQ128" i="7" s="1"/>
  <c r="AP128" i="7" s="1"/>
  <c r="AO128" i="7" s="1"/>
  <c r="AN128" i="7" s="1"/>
  <c r="AM128" i="7" s="1"/>
  <c r="AL128" i="7" s="1"/>
  <c r="K297" i="2"/>
  <c r="G296" i="2"/>
  <c r="K293" i="2"/>
  <c r="J282" i="2"/>
  <c r="F282" i="2"/>
  <c r="J279" i="2"/>
  <c r="F278" i="2"/>
  <c r="J278" i="2"/>
  <c r="L266" i="2"/>
  <c r="F265" i="2"/>
  <c r="K264" i="2"/>
  <c r="L262" i="2"/>
  <c r="F261" i="2"/>
  <c r="K260" i="2"/>
  <c r="K258" i="2"/>
  <c r="K254" i="2"/>
  <c r="K251" i="2"/>
  <c r="G251" i="2"/>
  <c r="G247" i="2"/>
  <c r="K247" i="2"/>
  <c r="G236" i="2"/>
  <c r="K233" i="2"/>
  <c r="G232" i="2"/>
  <c r="K229" i="2"/>
  <c r="L227" i="2"/>
  <c r="J225" i="2"/>
  <c r="L223" i="2"/>
  <c r="J221" i="2"/>
  <c r="G216" i="2"/>
  <c r="K216" i="2"/>
  <c r="J211" i="2"/>
  <c r="F211" i="2"/>
  <c r="H208" i="2"/>
  <c r="F208" i="2"/>
  <c r="J208" i="2"/>
  <c r="K208" i="2"/>
  <c r="J205" i="2"/>
  <c r="L202" i="2"/>
  <c r="G202" i="2"/>
  <c r="I201" i="2"/>
  <c r="L201" i="2"/>
  <c r="F201" i="2"/>
  <c r="K201" i="2"/>
  <c r="I198" i="2"/>
  <c r="I193" i="2"/>
  <c r="K193" i="2"/>
  <c r="F193" i="2"/>
  <c r="J193" i="2"/>
  <c r="G167" i="2"/>
  <c r="K167" i="2"/>
  <c r="L167" i="2"/>
  <c r="J226" i="2"/>
  <c r="F226" i="2"/>
  <c r="F222" i="2"/>
  <c r="J222" i="2"/>
  <c r="I217" i="2"/>
  <c r="J217" i="2"/>
  <c r="H216" i="2"/>
  <c r="F216" i="2"/>
  <c r="G215" i="2"/>
  <c r="L215" i="2"/>
  <c r="J202" i="2"/>
  <c r="F202" i="2"/>
  <c r="H202" i="2"/>
  <c r="K195" i="2"/>
  <c r="G195" i="2"/>
  <c r="L195" i="2"/>
  <c r="J194" i="2"/>
  <c r="F194" i="2"/>
  <c r="K194" i="2"/>
  <c r="L194" i="2"/>
  <c r="J298" i="2"/>
  <c r="F298" i="2"/>
  <c r="H297" i="2"/>
  <c r="F294" i="2"/>
  <c r="J294" i="2"/>
  <c r="H293" i="2"/>
  <c r="K274" i="2"/>
  <c r="K270" i="2"/>
  <c r="K267" i="2"/>
  <c r="G267" i="2"/>
  <c r="I266" i="2"/>
  <c r="G263" i="2"/>
  <c r="K263" i="2"/>
  <c r="I262" i="2"/>
  <c r="H258" i="2"/>
  <c r="H254" i="2"/>
  <c r="J234" i="2"/>
  <c r="F234" i="2"/>
  <c r="H233" i="2"/>
  <c r="F230" i="2"/>
  <c r="J230" i="2"/>
  <c r="H229" i="2"/>
  <c r="I227" i="2"/>
  <c r="I223" i="2"/>
  <c r="L218" i="2"/>
  <c r="I213" i="2"/>
  <c r="K203" i="2"/>
  <c r="G203" i="2"/>
  <c r="F195" i="2"/>
  <c r="H195" i="2"/>
  <c r="I165" i="2"/>
  <c r="F165" i="2"/>
  <c r="H165" i="2"/>
  <c r="J165" i="2"/>
  <c r="K165" i="2"/>
  <c r="L165" i="2"/>
  <c r="K163" i="2"/>
  <c r="G163" i="2"/>
  <c r="L163" i="2"/>
  <c r="F238" i="2"/>
  <c r="J238" i="2"/>
  <c r="L226" i="2"/>
  <c r="F225" i="2"/>
  <c r="K224" i="2"/>
  <c r="L222" i="2"/>
  <c r="F221" i="2"/>
  <c r="L217" i="2"/>
  <c r="H213" i="2"/>
  <c r="K210" i="2"/>
  <c r="L204" i="2"/>
  <c r="K204" i="2"/>
  <c r="G204" i="2"/>
  <c r="I197" i="2"/>
  <c r="K197" i="2"/>
  <c r="F197" i="2"/>
  <c r="J197" i="2"/>
  <c r="L196" i="2"/>
  <c r="G196" i="2"/>
  <c r="K196" i="2"/>
  <c r="H209" i="2"/>
  <c r="J191" i="2"/>
  <c r="F190" i="2"/>
  <c r="J190" i="2"/>
  <c r="H189" i="2"/>
  <c r="J187" i="2"/>
  <c r="J186" i="2"/>
  <c r="F186" i="2"/>
  <c r="H185" i="2"/>
  <c r="L174" i="2"/>
  <c r="F173" i="2"/>
  <c r="K172" i="2"/>
  <c r="L170" i="2"/>
  <c r="F169" i="2"/>
  <c r="K168" i="2"/>
  <c r="F167" i="2"/>
  <c r="F163" i="2"/>
  <c r="G159" i="2"/>
  <c r="K159" i="2"/>
  <c r="K155" i="2"/>
  <c r="G155" i="2"/>
  <c r="L149" i="2"/>
  <c r="L145" i="2"/>
  <c r="G144" i="2"/>
  <c r="K141" i="2"/>
  <c r="G140" i="2"/>
  <c r="K137" i="2"/>
  <c r="L135" i="2"/>
  <c r="F134" i="2"/>
  <c r="J134" i="2"/>
  <c r="L127" i="2"/>
  <c r="G127" i="2"/>
  <c r="K127" i="2"/>
  <c r="K126" i="2"/>
  <c r="G126" i="2"/>
  <c r="L119" i="2"/>
  <c r="G119" i="2"/>
  <c r="K119" i="2"/>
  <c r="K118" i="2"/>
  <c r="G118" i="2"/>
  <c r="L111" i="2"/>
  <c r="G111" i="2"/>
  <c r="K111" i="2"/>
  <c r="K110" i="2"/>
  <c r="G110" i="2"/>
  <c r="L103" i="2"/>
  <c r="G103" i="2"/>
  <c r="K103" i="2"/>
  <c r="K102" i="2"/>
  <c r="G102" i="2"/>
  <c r="L84" i="2"/>
  <c r="G84" i="2"/>
  <c r="D12" i="2"/>
  <c r="G65" i="4"/>
  <c r="P65" i="4"/>
  <c r="J57" i="4"/>
  <c r="J22" i="4"/>
  <c r="V22" i="4"/>
  <c r="J133" i="2"/>
  <c r="F133" i="2"/>
  <c r="I133" i="2"/>
  <c r="F126" i="2"/>
  <c r="J126" i="2"/>
  <c r="J125" i="2"/>
  <c r="F125" i="2"/>
  <c r="I125" i="2"/>
  <c r="F118" i="2"/>
  <c r="J118" i="2"/>
  <c r="J117" i="2"/>
  <c r="F117" i="2"/>
  <c r="I117" i="2"/>
  <c r="F110" i="2"/>
  <c r="J110" i="2"/>
  <c r="J109" i="2"/>
  <c r="F109" i="2"/>
  <c r="I109" i="2"/>
  <c r="F102" i="2"/>
  <c r="J102" i="2"/>
  <c r="J101" i="2"/>
  <c r="F101" i="2"/>
  <c r="I101" i="2"/>
  <c r="L95" i="2"/>
  <c r="G95" i="2"/>
  <c r="K95" i="2"/>
  <c r="K94" i="2"/>
  <c r="G94" i="2"/>
  <c r="L87" i="2"/>
  <c r="G87" i="2"/>
  <c r="K87" i="2"/>
  <c r="K86" i="2"/>
  <c r="G86" i="2"/>
  <c r="K58" i="2"/>
  <c r="L58" i="2"/>
  <c r="G58" i="2"/>
  <c r="V30" i="4"/>
  <c r="J30" i="4"/>
  <c r="G175" i="2"/>
  <c r="K175" i="2"/>
  <c r="K171" i="2"/>
  <c r="G171" i="2"/>
  <c r="L161" i="2"/>
  <c r="F142" i="2"/>
  <c r="J142" i="2"/>
  <c r="J138" i="2"/>
  <c r="F138" i="2"/>
  <c r="F94" i="2"/>
  <c r="J94" i="2"/>
  <c r="J93" i="2"/>
  <c r="F93" i="2"/>
  <c r="I93" i="2"/>
  <c r="F86" i="2"/>
  <c r="J86" i="2"/>
  <c r="I81" i="2"/>
  <c r="J81" i="2"/>
  <c r="K81" i="2"/>
  <c r="L81" i="2"/>
  <c r="F81" i="2"/>
  <c r="J12" i="2"/>
  <c r="H210" i="2"/>
  <c r="I203" i="2"/>
  <c r="F191" i="2"/>
  <c r="F187" i="2"/>
  <c r="G183" i="2"/>
  <c r="K183" i="2"/>
  <c r="I182" i="2"/>
  <c r="K179" i="2"/>
  <c r="G179" i="2"/>
  <c r="I178" i="2"/>
  <c r="L173" i="2"/>
  <c r="L169" i="2"/>
  <c r="G168" i="2"/>
  <c r="G164" i="2"/>
  <c r="K161" i="2"/>
  <c r="L159" i="2"/>
  <c r="L155" i="2"/>
  <c r="F150" i="2"/>
  <c r="J150" i="2"/>
  <c r="H149" i="2"/>
  <c r="J146" i="2"/>
  <c r="F146" i="2"/>
  <c r="H145" i="2"/>
  <c r="I143" i="2"/>
  <c r="I139" i="2"/>
  <c r="H135" i="2"/>
  <c r="C12" i="2"/>
  <c r="G191" i="2"/>
  <c r="K191" i="2"/>
  <c r="K187" i="2"/>
  <c r="G187" i="2"/>
  <c r="L181" i="2"/>
  <c r="L177" i="2"/>
  <c r="G176" i="2"/>
  <c r="K173" i="2"/>
  <c r="G172" i="2"/>
  <c r="K169" i="2"/>
  <c r="J161" i="2"/>
  <c r="J159" i="2"/>
  <c r="F158" i="2"/>
  <c r="J158" i="2"/>
  <c r="J155" i="2"/>
  <c r="J154" i="2"/>
  <c r="F154" i="2"/>
  <c r="L142" i="2"/>
  <c r="F141" i="2"/>
  <c r="K140" i="2"/>
  <c r="L138" i="2"/>
  <c r="F137" i="2"/>
  <c r="K136" i="2"/>
  <c r="L133" i="2"/>
  <c r="K131" i="2"/>
  <c r="L131" i="2"/>
  <c r="G131" i="2"/>
  <c r="G130" i="2"/>
  <c r="K130" i="2"/>
  <c r="L125" i="2"/>
  <c r="K123" i="2"/>
  <c r="L123" i="2"/>
  <c r="G123" i="2"/>
  <c r="G122" i="2"/>
  <c r="K122" i="2"/>
  <c r="L117" i="2"/>
  <c r="K115" i="2"/>
  <c r="L115" i="2"/>
  <c r="G115" i="2"/>
  <c r="G114" i="2"/>
  <c r="K114" i="2"/>
  <c r="L109" i="2"/>
  <c r="K107" i="2"/>
  <c r="L107" i="2"/>
  <c r="G107" i="2"/>
  <c r="G106" i="2"/>
  <c r="K106" i="2"/>
  <c r="L101" i="2"/>
  <c r="K99" i="2"/>
  <c r="L99" i="2"/>
  <c r="G99" i="2"/>
  <c r="G98" i="2"/>
  <c r="K98" i="2"/>
  <c r="K91" i="2"/>
  <c r="L91" i="2"/>
  <c r="G91" i="2"/>
  <c r="G90" i="2"/>
  <c r="K90" i="2"/>
  <c r="F82" i="2"/>
  <c r="J82" i="2"/>
  <c r="H82" i="2"/>
  <c r="K79" i="2"/>
  <c r="G79" i="2"/>
  <c r="L79" i="2"/>
  <c r="H75" i="2"/>
  <c r="J75" i="2"/>
  <c r="F75" i="2"/>
  <c r="H12" i="2"/>
  <c r="L175" i="2"/>
  <c r="J173" i="2"/>
  <c r="L171" i="2"/>
  <c r="J169" i="2"/>
  <c r="J167" i="2"/>
  <c r="F166" i="2"/>
  <c r="J166" i="2"/>
  <c r="J163" i="2"/>
  <c r="J162" i="2"/>
  <c r="F162" i="2"/>
  <c r="H161" i="2"/>
  <c r="I159" i="2"/>
  <c r="I155" i="2"/>
  <c r="L150" i="2"/>
  <c r="L146" i="2"/>
  <c r="K144" i="2"/>
  <c r="K142" i="2"/>
  <c r="K138" i="2"/>
  <c r="G135" i="2"/>
  <c r="K135" i="2"/>
  <c r="K133" i="2"/>
  <c r="J130" i="2"/>
  <c r="F130" i="2"/>
  <c r="F129" i="2"/>
  <c r="I129" i="2"/>
  <c r="J129" i="2"/>
  <c r="L126" i="2"/>
  <c r="K125" i="2"/>
  <c r="J122" i="2"/>
  <c r="F122" i="2"/>
  <c r="F121" i="2"/>
  <c r="I121" i="2"/>
  <c r="J121" i="2"/>
  <c r="L118" i="2"/>
  <c r="K117" i="2"/>
  <c r="J114" i="2"/>
  <c r="F114" i="2"/>
  <c r="F113" i="2"/>
  <c r="I113" i="2"/>
  <c r="J113" i="2"/>
  <c r="L110" i="2"/>
  <c r="K109" i="2"/>
  <c r="J106" i="2"/>
  <c r="F106" i="2"/>
  <c r="F105" i="2"/>
  <c r="I105" i="2"/>
  <c r="J105" i="2"/>
  <c r="L102" i="2"/>
  <c r="K101" i="2"/>
  <c r="J98" i="2"/>
  <c r="F98" i="2"/>
  <c r="F97" i="2"/>
  <c r="I97" i="2"/>
  <c r="J97" i="2"/>
  <c r="L93" i="2"/>
  <c r="J90" i="2"/>
  <c r="F90" i="2"/>
  <c r="F89" i="2"/>
  <c r="I89" i="2"/>
  <c r="J89" i="2"/>
  <c r="H79" i="2"/>
  <c r="J79" i="2"/>
  <c r="F79" i="2"/>
  <c r="L62" i="2"/>
  <c r="G62" i="2"/>
  <c r="F174" i="2"/>
  <c r="J174" i="2"/>
  <c r="H173" i="2"/>
  <c r="J170" i="2"/>
  <c r="F170" i="2"/>
  <c r="H169" i="2"/>
  <c r="I167" i="2"/>
  <c r="I163" i="2"/>
  <c r="H159" i="2"/>
  <c r="H155" i="2"/>
  <c r="K150" i="2"/>
  <c r="K146" i="2"/>
  <c r="G143" i="2"/>
  <c r="K143" i="2"/>
  <c r="I142" i="2"/>
  <c r="K139" i="2"/>
  <c r="G139" i="2"/>
  <c r="I138" i="2"/>
  <c r="H133" i="2"/>
  <c r="I126" i="2"/>
  <c r="H125" i="2"/>
  <c r="I118" i="2"/>
  <c r="H117" i="2"/>
  <c r="I110" i="2"/>
  <c r="H109" i="2"/>
  <c r="I102" i="2"/>
  <c r="H101" i="2"/>
  <c r="L94" i="2"/>
  <c r="K93" i="2"/>
  <c r="L86" i="2"/>
  <c r="G83" i="2"/>
  <c r="K83" i="2"/>
  <c r="L83" i="2"/>
  <c r="L56" i="2"/>
  <c r="K56" i="2"/>
  <c r="G56" i="2"/>
  <c r="J66" i="4"/>
  <c r="J58" i="4"/>
  <c r="J43" i="4"/>
  <c r="V43" i="4"/>
  <c r="J26" i="4"/>
  <c r="V26" i="4"/>
  <c r="F182" i="2"/>
  <c r="J182" i="2"/>
  <c r="J178" i="2"/>
  <c r="F178" i="2"/>
  <c r="L166" i="2"/>
  <c r="K164" i="2"/>
  <c r="L162" i="2"/>
  <c r="F161" i="2"/>
  <c r="G151" i="2"/>
  <c r="K151" i="2"/>
  <c r="K147" i="2"/>
  <c r="G147" i="2"/>
  <c r="H142" i="2"/>
  <c r="L141" i="2"/>
  <c r="H138" i="2"/>
  <c r="L137" i="2"/>
  <c r="G136" i="2"/>
  <c r="K134" i="2"/>
  <c r="H126" i="2"/>
  <c r="H118" i="2"/>
  <c r="H110" i="2"/>
  <c r="H102" i="2"/>
  <c r="I94" i="2"/>
  <c r="H93" i="2"/>
  <c r="I86" i="2"/>
  <c r="H81" i="2"/>
  <c r="V42" i="4"/>
  <c r="J42" i="4"/>
  <c r="J28" i="4"/>
  <c r="V28" i="4"/>
  <c r="J23" i="4"/>
  <c r="V23" i="4"/>
  <c r="H83" i="2"/>
  <c r="L82" i="2"/>
  <c r="K80" i="2"/>
  <c r="K71" i="2"/>
  <c r="G71" i="2"/>
  <c r="G67" i="2"/>
  <c r="K67" i="2"/>
  <c r="L61" i="2"/>
  <c r="L57" i="2"/>
  <c r="K53" i="2"/>
  <c r="G52" i="2"/>
  <c r="K49" i="2"/>
  <c r="L47" i="2"/>
  <c r="N12" i="2"/>
  <c r="L44" i="2"/>
  <c r="L33" i="2"/>
  <c r="L23" i="2"/>
  <c r="K42" i="2"/>
  <c r="K31" i="2"/>
  <c r="K21" i="2"/>
  <c r="G43" i="2"/>
  <c r="G39" i="2"/>
  <c r="G35" i="2"/>
  <c r="G31" i="2"/>
  <c r="G27" i="2"/>
  <c r="G23" i="2"/>
  <c r="I36" i="2"/>
  <c r="I26" i="2"/>
  <c r="J36" i="2"/>
  <c r="I45" i="2"/>
  <c r="H45" i="2"/>
  <c r="I29" i="2"/>
  <c r="H29" i="2"/>
  <c r="Y30" i="4"/>
  <c r="Y22" i="4"/>
  <c r="Y19" i="4"/>
  <c r="P72" i="4"/>
  <c r="S72" i="4"/>
  <c r="U72" i="4"/>
  <c r="P58" i="4"/>
  <c r="S58" i="4"/>
  <c r="U58" i="4"/>
  <c r="P51" i="4"/>
  <c r="S51" i="4"/>
  <c r="U51" i="4"/>
  <c r="P38" i="4"/>
  <c r="S38" i="4"/>
  <c r="U38" i="4"/>
  <c r="P36" i="4"/>
  <c r="S36" i="4"/>
  <c r="U36" i="4"/>
  <c r="Y2" i="4"/>
  <c r="G75" i="2"/>
  <c r="K75" i="2"/>
  <c r="L55" i="2"/>
  <c r="J53" i="2"/>
  <c r="L51" i="2"/>
  <c r="J49" i="2"/>
  <c r="J47" i="2"/>
  <c r="J46" i="2"/>
  <c r="F46" i="2"/>
  <c r="Q12" i="2"/>
  <c r="K12" i="2"/>
  <c r="H44" i="2"/>
  <c r="H39" i="2"/>
  <c r="J39" i="2"/>
  <c r="L34" i="2"/>
  <c r="F34" i="2"/>
  <c r="H28" i="2"/>
  <c r="H23" i="2"/>
  <c r="J23" i="2"/>
  <c r="P35" i="4"/>
  <c r="S35" i="4"/>
  <c r="U35" i="4"/>
  <c r="K71" i="4"/>
  <c r="J54" i="2"/>
  <c r="F54" i="2"/>
  <c r="F50" i="2"/>
  <c r="J50" i="2"/>
  <c r="H33" i="2"/>
  <c r="I33" i="2"/>
  <c r="G80" i="2"/>
  <c r="K77" i="2"/>
  <c r="G76" i="2"/>
  <c r="K73" i="2"/>
  <c r="L71" i="2"/>
  <c r="L67" i="2"/>
  <c r="J62" i="2"/>
  <c r="F62" i="2"/>
  <c r="H61" i="2"/>
  <c r="F58" i="2"/>
  <c r="J58" i="2"/>
  <c r="H47" i="2"/>
  <c r="L46" i="2"/>
  <c r="L29" i="2"/>
  <c r="K27" i="2"/>
  <c r="F44" i="2"/>
  <c r="F33" i="2"/>
  <c r="F23" i="2"/>
  <c r="J42" i="2"/>
  <c r="H43" i="2"/>
  <c r="J43" i="2"/>
  <c r="H27" i="2"/>
  <c r="J27" i="2"/>
  <c r="Y29" i="4"/>
  <c r="V25" i="4"/>
  <c r="Y21" i="4"/>
  <c r="Y18" i="4"/>
  <c r="P63" i="4"/>
  <c r="S63" i="4"/>
  <c r="U63" i="4"/>
  <c r="P31" i="4"/>
  <c r="S31" i="4"/>
  <c r="U31" i="4"/>
  <c r="P21" i="4"/>
  <c r="S21" i="4"/>
  <c r="U21" i="4"/>
  <c r="P71" i="4"/>
  <c r="S71" i="4"/>
  <c r="U71" i="4"/>
  <c r="L85" i="2"/>
  <c r="J77" i="2"/>
  <c r="L75" i="2"/>
  <c r="J73" i="2"/>
  <c r="J71" i="2"/>
  <c r="J70" i="2"/>
  <c r="F70" i="2"/>
  <c r="J67" i="2"/>
  <c r="F66" i="2"/>
  <c r="J66" i="2"/>
  <c r="L54" i="2"/>
  <c r="F53" i="2"/>
  <c r="K52" i="2"/>
  <c r="L50" i="2"/>
  <c r="F49" i="2"/>
  <c r="K48" i="2"/>
  <c r="K46" i="2"/>
  <c r="L28" i="2"/>
  <c r="K37" i="2"/>
  <c r="K26" i="2"/>
  <c r="G45" i="2"/>
  <c r="G33" i="2"/>
  <c r="G21" i="2"/>
  <c r="F43" i="2"/>
  <c r="I42" i="2"/>
  <c r="I13" i="2"/>
  <c r="J30" i="2"/>
  <c r="I37" i="2"/>
  <c r="H37" i="2"/>
  <c r="I21" i="2"/>
  <c r="H21" i="2"/>
  <c r="V32" i="4"/>
  <c r="Y26" i="4"/>
  <c r="Y15" i="4"/>
  <c r="P66" i="4"/>
  <c r="S66" i="4"/>
  <c r="U66" i="4"/>
  <c r="P42" i="4"/>
  <c r="S42" i="4"/>
  <c r="U42" i="4"/>
  <c r="P54" i="4"/>
  <c r="S54" i="4"/>
  <c r="U54" i="4"/>
  <c r="P23" i="4"/>
  <c r="S23" i="4"/>
  <c r="U23" i="4"/>
  <c r="J78" i="2"/>
  <c r="F78" i="2"/>
  <c r="H77" i="2"/>
  <c r="F74" i="2"/>
  <c r="J74" i="2"/>
  <c r="H73" i="2"/>
  <c r="I71" i="2"/>
  <c r="I67" i="2"/>
  <c r="K54" i="2"/>
  <c r="K50" i="2"/>
  <c r="K47" i="2"/>
  <c r="G47" i="2"/>
  <c r="I46" i="2"/>
  <c r="E12" i="2"/>
  <c r="O12" i="2"/>
  <c r="L42" i="2"/>
  <c r="F42" i="2"/>
  <c r="H36" i="2"/>
  <c r="H31" i="2"/>
  <c r="J31" i="2"/>
  <c r="L26" i="2"/>
  <c r="F26" i="2"/>
  <c r="P33" i="4"/>
  <c r="S33" i="4"/>
  <c r="U33" i="4"/>
  <c r="P62" i="4"/>
  <c r="S62" i="4"/>
  <c r="U62" i="4"/>
  <c r="P24" i="4"/>
  <c r="S24" i="4"/>
  <c r="U24" i="4"/>
  <c r="P53" i="4"/>
  <c r="S53" i="4"/>
  <c r="U53" i="4"/>
  <c r="P75" i="4"/>
  <c r="S75" i="4"/>
  <c r="U75" i="4"/>
  <c r="Y3" i="4"/>
  <c r="P73" i="4"/>
  <c r="S73" i="4"/>
  <c r="U73" i="4"/>
  <c r="P56" i="4"/>
  <c r="S56" i="4"/>
  <c r="U56" i="4"/>
  <c r="P48" i="4"/>
  <c r="S48" i="4"/>
  <c r="U48" i="4"/>
  <c r="P30" i="4"/>
  <c r="S30" i="4"/>
  <c r="U30" i="4"/>
  <c r="P57" i="4"/>
  <c r="S57" i="4"/>
  <c r="U57" i="4"/>
  <c r="P64" i="4"/>
  <c r="S64" i="4"/>
  <c r="U64" i="4"/>
  <c r="Y9" i="4"/>
  <c r="Y13" i="4"/>
  <c r="P70" i="4"/>
  <c r="S70" i="4"/>
  <c r="U70" i="4"/>
  <c r="Y6" i="4"/>
  <c r="P44" i="4"/>
  <c r="S44" i="4"/>
  <c r="U44" i="4"/>
  <c r="P74" i="4"/>
  <c r="S74" i="4"/>
  <c r="U74" i="4"/>
  <c r="P50" i="4"/>
  <c r="S50" i="4"/>
  <c r="U50" i="4"/>
  <c r="P77" i="4"/>
  <c r="S77" i="4"/>
  <c r="U77" i="4"/>
  <c r="P40" i="4"/>
  <c r="S40" i="4"/>
  <c r="U40" i="4"/>
  <c r="P55" i="4"/>
  <c r="S55" i="4"/>
  <c r="U55" i="4"/>
  <c r="P28" i="4"/>
  <c r="S28" i="4"/>
  <c r="U28" i="4"/>
  <c r="P43" i="4"/>
  <c r="S43" i="4"/>
  <c r="U43" i="4"/>
  <c r="Y7" i="4"/>
  <c r="Y11" i="4"/>
  <c r="P68" i="4"/>
  <c r="S68" i="4"/>
  <c r="U68" i="4"/>
  <c r="Y14" i="4"/>
  <c r="K55" i="2"/>
  <c r="G55" i="2"/>
  <c r="I54" i="2"/>
  <c r="G51" i="2"/>
  <c r="K51" i="2"/>
  <c r="I50" i="2"/>
  <c r="J28" i="2"/>
  <c r="H41" i="2"/>
  <c r="I41" i="2"/>
  <c r="H25" i="2"/>
  <c r="I25" i="2"/>
  <c r="P32" i="4"/>
  <c r="S32" i="4"/>
  <c r="U32" i="4"/>
  <c r="P76" i="4"/>
  <c r="S76" i="4"/>
  <c r="U76" i="4"/>
  <c r="H85" i="2"/>
  <c r="L78" i="2"/>
  <c r="F77" i="2"/>
  <c r="K76" i="2"/>
  <c r="L74" i="2"/>
  <c r="F73" i="2"/>
  <c r="K70" i="2"/>
  <c r="K66" i="2"/>
  <c r="K63" i="2"/>
  <c r="G63" i="2"/>
  <c r="G59" i="2"/>
  <c r="K59" i="2"/>
  <c r="H54" i="2"/>
  <c r="L53" i="2"/>
  <c r="H50" i="2"/>
  <c r="L49" i="2"/>
  <c r="G48" i="2"/>
  <c r="F39" i="2"/>
  <c r="F28" i="2"/>
  <c r="J26" i="2"/>
  <c r="H35" i="2"/>
  <c r="J35" i="2"/>
  <c r="Y33" i="4"/>
  <c r="V31" i="4"/>
  <c r="Y25" i="4"/>
  <c r="Y20" i="4"/>
  <c r="Y12" i="4"/>
  <c r="P60" i="4"/>
  <c r="S60" i="4"/>
  <c r="U60" i="4"/>
  <c r="P45" i="4"/>
  <c r="S45" i="4"/>
  <c r="U45" i="4"/>
  <c r="P26" i="4"/>
  <c r="S26" i="4"/>
  <c r="U26" i="4"/>
  <c r="P22" i="4"/>
  <c r="S22" i="4"/>
  <c r="U22" i="4"/>
  <c r="P59" i="4"/>
  <c r="S59" i="4"/>
  <c r="U59" i="4"/>
  <c r="P27" i="4"/>
  <c r="S27" i="4"/>
  <c r="U27" i="4"/>
  <c r="Y4" i="4"/>
  <c r="K124" i="1"/>
  <c r="G143" i="7"/>
  <c r="K143" i="7" s="1"/>
  <c r="G138" i="7"/>
  <c r="K138" i="7" s="1"/>
  <c r="Z138" i="7"/>
  <c r="D11" i="7"/>
  <c r="P31" i="7" s="1"/>
  <c r="AU138" i="7"/>
  <c r="BA12" i="7"/>
  <c r="BB12" i="7"/>
  <c r="BA73" i="7"/>
  <c r="BB73" i="7"/>
  <c r="BA27" i="7"/>
  <c r="AZ27" i="7"/>
  <c r="AX27" i="7"/>
  <c r="BB27" i="7"/>
  <c r="BA17" i="7"/>
  <c r="AZ17" i="7"/>
  <c r="AX17" i="7"/>
  <c r="BB17" i="7"/>
  <c r="BA39" i="7"/>
  <c r="AZ39" i="7"/>
  <c r="AX39" i="7"/>
  <c r="BB39" i="7"/>
  <c r="BB54" i="7"/>
  <c r="BA54" i="7"/>
  <c r="BA76" i="7"/>
  <c r="AZ76" i="7"/>
  <c r="AX76" i="7"/>
  <c r="BB76" i="7"/>
  <c r="BA100" i="7"/>
  <c r="AZ100" i="7"/>
  <c r="AX100" i="7"/>
  <c r="BB100" i="7"/>
  <c r="AJ1957" i="7"/>
  <c r="AK1957" i="7"/>
  <c r="AI1957" i="7"/>
  <c r="AH1957" i="7"/>
  <c r="AA1957" i="7"/>
  <c r="AE1957" i="7"/>
  <c r="BA80" i="7"/>
  <c r="BB80" i="7"/>
  <c r="BA99" i="7"/>
  <c r="BB99" i="7"/>
  <c r="BB115" i="7"/>
  <c r="BA115" i="7"/>
  <c r="AZ115" i="7"/>
  <c r="AX115" i="7"/>
  <c r="BB52" i="7"/>
  <c r="BA52" i="7"/>
  <c r="BA56" i="7"/>
  <c r="AZ56" i="7"/>
  <c r="AX56" i="7"/>
  <c r="BB56" i="7"/>
  <c r="BA10" i="7"/>
  <c r="BB10" i="7"/>
  <c r="BA11" i="7"/>
  <c r="BB11" i="7"/>
  <c r="BA20" i="7"/>
  <c r="BB20" i="7"/>
  <c r="BA31" i="7"/>
  <c r="BB31" i="7"/>
  <c r="BB41" i="7"/>
  <c r="BA41" i="7"/>
  <c r="AZ41" i="7"/>
  <c r="AX41" i="7"/>
  <c r="BA22" i="7"/>
  <c r="BB22" i="7"/>
  <c r="BA35" i="7"/>
  <c r="BB35" i="7"/>
  <c r="BA57" i="7"/>
  <c r="BB57" i="7"/>
  <c r="BA78" i="7"/>
  <c r="BB78" i="7"/>
  <c r="BB102" i="7"/>
  <c r="BA102" i="7"/>
  <c r="AZ102" i="7"/>
  <c r="AX102" i="7"/>
  <c r="BA38" i="7"/>
  <c r="BB38" i="7"/>
  <c r="BA63" i="7"/>
  <c r="BB63" i="7"/>
  <c r="BA82" i="7"/>
  <c r="BB82" i="7"/>
  <c r="BB101" i="7"/>
  <c r="BA101" i="7"/>
  <c r="AZ101" i="7"/>
  <c r="AX101" i="7"/>
  <c r="BB117" i="7"/>
  <c r="BA117" i="7"/>
  <c r="AZ117" i="7"/>
  <c r="AX117" i="7"/>
  <c r="BB43" i="7"/>
  <c r="BA43" i="7"/>
  <c r="AZ43" i="7"/>
  <c r="AX43" i="7"/>
  <c r="BA24" i="7"/>
  <c r="BB24" i="7"/>
  <c r="BA58" i="7"/>
  <c r="BB58" i="7"/>
  <c r="BA81" i="7"/>
  <c r="BB81" i="7"/>
  <c r="BB104" i="7"/>
  <c r="BA104" i="7"/>
  <c r="AZ104" i="7"/>
  <c r="AX104" i="7"/>
  <c r="BA47" i="7"/>
  <c r="BB47" i="7"/>
  <c r="BA28" i="7"/>
  <c r="BB28" i="7"/>
  <c r="BB66" i="7"/>
  <c r="BA66" i="7"/>
  <c r="AZ66" i="7"/>
  <c r="AX66" i="7"/>
  <c r="BB85" i="7"/>
  <c r="BA85" i="7"/>
  <c r="AZ85" i="7"/>
  <c r="AX85" i="7"/>
  <c r="BB103" i="7"/>
  <c r="BA103" i="7"/>
  <c r="AZ103" i="7"/>
  <c r="AX103" i="7"/>
  <c r="BA29" i="7"/>
  <c r="BB29" i="7"/>
  <c r="BA84" i="7"/>
  <c r="BB84" i="7"/>
  <c r="BB106" i="7"/>
  <c r="BA106" i="7"/>
  <c r="AZ106" i="7"/>
  <c r="AX106" i="7"/>
  <c r="BA21" i="7"/>
  <c r="BB21" i="7"/>
  <c r="BA88" i="7"/>
  <c r="BB88" i="7"/>
  <c r="BB105" i="7"/>
  <c r="BA105" i="7"/>
  <c r="AZ105" i="7"/>
  <c r="AX105" i="7"/>
  <c r="BB112" i="7"/>
  <c r="BA112" i="7"/>
  <c r="AZ112" i="7"/>
  <c r="AX112" i="7"/>
  <c r="BA51" i="7"/>
  <c r="AZ51" i="7"/>
  <c r="AX51" i="7"/>
  <c r="BB51" i="7"/>
  <c r="BA86" i="7"/>
  <c r="AZ86" i="7"/>
  <c r="AX86" i="7"/>
  <c r="BB86" i="7"/>
  <c r="BA55" i="7"/>
  <c r="AZ55" i="7"/>
  <c r="AX55" i="7"/>
  <c r="BB55" i="7"/>
  <c r="BA62" i="7"/>
  <c r="AZ62" i="7"/>
  <c r="AX62" i="7"/>
  <c r="BB62" i="7"/>
  <c r="BA89" i="7"/>
  <c r="AZ89" i="7"/>
  <c r="AX89" i="7"/>
  <c r="BB89" i="7"/>
  <c r="BB108" i="7"/>
  <c r="BA108" i="7"/>
  <c r="BA45" i="7"/>
  <c r="AZ45" i="7"/>
  <c r="AX45" i="7"/>
  <c r="BB45" i="7"/>
  <c r="BA69" i="7"/>
  <c r="AZ69" i="7"/>
  <c r="AX69" i="7"/>
  <c r="BB69" i="7"/>
  <c r="BB107" i="7"/>
  <c r="BA107" i="7"/>
  <c r="BA36" i="7"/>
  <c r="AZ36" i="7"/>
  <c r="AX36" i="7"/>
  <c r="BB36" i="7"/>
  <c r="BA60" i="7"/>
  <c r="AZ60" i="7"/>
  <c r="AX60" i="7"/>
  <c r="BB60" i="7"/>
  <c r="BA94" i="7"/>
  <c r="AZ94" i="7"/>
  <c r="AX94" i="7"/>
  <c r="BB94" i="7"/>
  <c r="BB110" i="7"/>
  <c r="BA110" i="7"/>
  <c r="BA25" i="7"/>
  <c r="AZ25" i="7"/>
  <c r="AX25" i="7"/>
  <c r="BB25" i="7"/>
  <c r="BA23" i="7"/>
  <c r="AZ23" i="7"/>
  <c r="AX23" i="7"/>
  <c r="BB23" i="7"/>
  <c r="BA53" i="7"/>
  <c r="AZ53" i="7"/>
  <c r="AX53" i="7"/>
  <c r="BB53" i="7"/>
  <c r="BA71" i="7"/>
  <c r="AZ71" i="7"/>
  <c r="AX71" i="7"/>
  <c r="BB71" i="7"/>
  <c r="BB93" i="7"/>
  <c r="BA93" i="7"/>
  <c r="BB109" i="7"/>
  <c r="BA109" i="7"/>
  <c r="BA19" i="7"/>
  <c r="BB19" i="7"/>
  <c r="BA40" i="7"/>
  <c r="BB40" i="7"/>
  <c r="BA18" i="7"/>
  <c r="BB18" i="7"/>
  <c r="BA65" i="7"/>
  <c r="BB65" i="7"/>
  <c r="BA92" i="7"/>
  <c r="BB92" i="7"/>
  <c r="BA70" i="7"/>
  <c r="BB70" i="7"/>
  <c r="BA96" i="7"/>
  <c r="BB96" i="7"/>
  <c r="BB114" i="7"/>
  <c r="BA114" i="7"/>
  <c r="AZ114" i="7"/>
  <c r="AX114" i="7"/>
  <c r="BA59" i="7"/>
  <c r="BB59" i="7"/>
  <c r="BB74" i="7"/>
  <c r="BA74" i="7"/>
  <c r="AZ74" i="7"/>
  <c r="AX74" i="7"/>
  <c r="BB95" i="7"/>
  <c r="BA95" i="7"/>
  <c r="AZ95" i="7"/>
  <c r="AX95" i="7"/>
  <c r="BB111" i="7"/>
  <c r="BA111" i="7"/>
  <c r="AZ111" i="7"/>
  <c r="AX111" i="7"/>
  <c r="BA14" i="7"/>
  <c r="BB14" i="7"/>
  <c r="BA37" i="7"/>
  <c r="BB37" i="7"/>
  <c r="BA98" i="7"/>
  <c r="BB98" i="7"/>
  <c r="BB116" i="7"/>
  <c r="BA116" i="7"/>
  <c r="AZ116" i="7"/>
  <c r="AX116" i="7"/>
  <c r="BA33" i="7"/>
  <c r="BB33" i="7"/>
  <c r="BA42" i="7"/>
  <c r="BB42" i="7"/>
  <c r="BB77" i="7"/>
  <c r="BA77" i="7"/>
  <c r="AZ77" i="7"/>
  <c r="AX77" i="7"/>
  <c r="BB97" i="7"/>
  <c r="BA97" i="7"/>
  <c r="AZ97" i="7"/>
  <c r="AX97" i="7"/>
  <c r="BB113" i="7"/>
  <c r="BA113" i="7"/>
  <c r="AZ113" i="7"/>
  <c r="AX113" i="7"/>
  <c r="P36" i="7"/>
  <c r="P63" i="7"/>
  <c r="Y4" i="7"/>
  <c r="Y15" i="7"/>
  <c r="T7" i="4"/>
  <c r="BK3" i="7"/>
  <c r="BJ3" i="7"/>
  <c r="BI3" i="7"/>
  <c r="BH3" i="7"/>
  <c r="BG3" i="7"/>
  <c r="BF3" i="7"/>
  <c r="BE3" i="7"/>
  <c r="BD3" i="7"/>
  <c r="BC3" i="7"/>
  <c r="AZ83" i="7"/>
  <c r="AX83" i="7"/>
  <c r="K25" i="1"/>
  <c r="V25" i="1"/>
  <c r="V57" i="1"/>
  <c r="J57" i="1"/>
  <c r="J63" i="1"/>
  <c r="V63" i="1"/>
  <c r="J71" i="1"/>
  <c r="AZ68" i="7"/>
  <c r="AX68" i="7"/>
  <c r="K96" i="1"/>
  <c r="J88" i="1"/>
  <c r="AH1955" i="7"/>
  <c r="AA1955" i="7"/>
  <c r="AE1955" i="7"/>
  <c r="S96" i="1"/>
  <c r="U96" i="1"/>
  <c r="AT50" i="7"/>
  <c r="AS50" i="7" s="1"/>
  <c r="AR50" i="7" s="1"/>
  <c r="AQ50" i="7" s="1"/>
  <c r="AP50" i="7" s="1"/>
  <c r="AO50" i="7" s="1"/>
  <c r="AN50" i="7" s="1"/>
  <c r="AM50" i="7" s="1"/>
  <c r="AL50" i="7" s="1"/>
  <c r="AT93" i="7"/>
  <c r="AS93" i="7" s="1"/>
  <c r="AR93" i="7" s="1"/>
  <c r="AQ93" i="7" s="1"/>
  <c r="AP93" i="7" s="1"/>
  <c r="AO93" i="7" s="1"/>
  <c r="AN93" i="7" s="1"/>
  <c r="AM93" i="7" s="1"/>
  <c r="AL93" i="7" s="1"/>
  <c r="AI93" i="7" s="1"/>
  <c r="BK8" i="7"/>
  <c r="BJ8" i="7"/>
  <c r="BI8" i="7"/>
  <c r="BH8" i="7"/>
  <c r="BG8" i="7"/>
  <c r="BF8" i="7"/>
  <c r="BE8" i="7"/>
  <c r="BD8" i="7"/>
  <c r="BC8" i="7"/>
  <c r="BA15" i="7"/>
  <c r="AZ15" i="7"/>
  <c r="AX15" i="7"/>
  <c r="BB15" i="7"/>
  <c r="BA49" i="7"/>
  <c r="BB49" i="7"/>
  <c r="BA90" i="7"/>
  <c r="BB90" i="7"/>
  <c r="BA61" i="7"/>
  <c r="BB61" i="7"/>
  <c r="K29" i="1"/>
  <c r="V29" i="1"/>
  <c r="V61" i="1"/>
  <c r="K61" i="1"/>
  <c r="K67" i="1"/>
  <c r="BK6" i="7"/>
  <c r="BJ6" i="7"/>
  <c r="BI6" i="7"/>
  <c r="BH6" i="7"/>
  <c r="BG6" i="7"/>
  <c r="BF6" i="7"/>
  <c r="BE6" i="7"/>
  <c r="BD6" i="7"/>
  <c r="BC6" i="7"/>
  <c r="V33" i="1"/>
  <c r="K33" i="1"/>
  <c r="K65" i="1"/>
  <c r="V23" i="1"/>
  <c r="K23" i="1"/>
  <c r="K77" i="1"/>
  <c r="V55" i="7"/>
  <c r="BK4" i="7"/>
  <c r="BJ4" i="7"/>
  <c r="BI4" i="7"/>
  <c r="BH4" i="7"/>
  <c r="BG4" i="7"/>
  <c r="BF4" i="7"/>
  <c r="BE4" i="7"/>
  <c r="BD4" i="7"/>
  <c r="BC4" i="7"/>
  <c r="BA30" i="7"/>
  <c r="AZ30" i="7"/>
  <c r="AX30" i="7"/>
  <c r="BB30" i="7"/>
  <c r="BA32" i="7"/>
  <c r="AZ32" i="7"/>
  <c r="AX32" i="7"/>
  <c r="BB32" i="7"/>
  <c r="AZ75" i="7"/>
  <c r="AX75" i="7"/>
  <c r="K109" i="1"/>
  <c r="K37" i="1"/>
  <c r="V37" i="1"/>
  <c r="J69" i="1"/>
  <c r="V27" i="1"/>
  <c r="K27" i="1"/>
  <c r="AZ64" i="7"/>
  <c r="AX64" i="7"/>
  <c r="K113" i="1"/>
  <c r="S75" i="1"/>
  <c r="U75" i="1"/>
  <c r="S65" i="4"/>
  <c r="U65" i="4"/>
  <c r="E14" i="4"/>
  <c r="BK2" i="7"/>
  <c r="BJ2" i="7"/>
  <c r="BI2" i="7"/>
  <c r="BH2" i="7"/>
  <c r="BG2" i="7"/>
  <c r="BF2" i="7"/>
  <c r="BE2" i="7"/>
  <c r="BD2" i="7"/>
  <c r="BC2" i="7"/>
  <c r="BB26" i="7"/>
  <c r="BA26" i="7"/>
  <c r="J41" i="1"/>
  <c r="V41" i="1"/>
  <c r="K73" i="1"/>
  <c r="J31" i="1"/>
  <c r="V31" i="1"/>
  <c r="V47" i="1"/>
  <c r="J47" i="1"/>
  <c r="S88" i="1"/>
  <c r="U88" i="1"/>
  <c r="K114" i="1"/>
  <c r="J65" i="4"/>
  <c r="BK9" i="7"/>
  <c r="BJ9" i="7"/>
  <c r="BI9" i="7"/>
  <c r="BH9" i="7"/>
  <c r="BG9" i="7"/>
  <c r="BF9" i="7"/>
  <c r="BE9" i="7"/>
  <c r="BD9" i="7"/>
  <c r="BC9" i="7"/>
  <c r="BK13" i="7"/>
  <c r="BJ13" i="7"/>
  <c r="BI13" i="7"/>
  <c r="BH13" i="7"/>
  <c r="BG13" i="7"/>
  <c r="BF13" i="7"/>
  <c r="BE13" i="7"/>
  <c r="BD13" i="7"/>
  <c r="BC13" i="7"/>
  <c r="BA34" i="7"/>
  <c r="BB34" i="7"/>
  <c r="BB44" i="7"/>
  <c r="BA44" i="7"/>
  <c r="AZ44" i="7"/>
  <c r="AX44" i="7"/>
  <c r="K45" i="1"/>
  <c r="J35" i="1"/>
  <c r="V35" i="1"/>
  <c r="V51" i="1"/>
  <c r="J51" i="1"/>
  <c r="AT138" i="7"/>
  <c r="AS138" i="7" s="1"/>
  <c r="AR138" i="7" s="1"/>
  <c r="AQ138" i="7" s="1"/>
  <c r="AP138" i="7" s="1"/>
  <c r="AO138" i="7" s="1"/>
  <c r="AN138" i="7" s="1"/>
  <c r="AM138" i="7" s="1"/>
  <c r="AL138" i="7" s="1"/>
  <c r="BI7" i="7"/>
  <c r="BH7" i="7"/>
  <c r="BG7" i="7"/>
  <c r="BF7" i="7"/>
  <c r="BE7" i="7"/>
  <c r="BD7" i="7"/>
  <c r="BC7" i="7"/>
  <c r="BK7" i="7"/>
  <c r="BJ7" i="7"/>
  <c r="BA67" i="7"/>
  <c r="AZ67" i="7"/>
  <c r="AX67" i="7"/>
  <c r="BB67" i="7"/>
  <c r="J105" i="1"/>
  <c r="K98" i="1"/>
  <c r="J49" i="1"/>
  <c r="V49" i="1"/>
  <c r="K39" i="1"/>
  <c r="V39" i="1"/>
  <c r="AZ46" i="7"/>
  <c r="AX46" i="7"/>
  <c r="V55" i="1"/>
  <c r="K55" i="1"/>
  <c r="J84" i="1"/>
  <c r="BK5" i="7"/>
  <c r="BJ5" i="7"/>
  <c r="BI5" i="7"/>
  <c r="BH5" i="7"/>
  <c r="BG5" i="7"/>
  <c r="BF5" i="7"/>
  <c r="BE5" i="7"/>
  <c r="BD5" i="7"/>
  <c r="BC5" i="7"/>
  <c r="K21" i="1"/>
  <c r="V21" i="1"/>
  <c r="K53" i="1"/>
  <c r="V53" i="1"/>
  <c r="V43" i="1"/>
  <c r="J43" i="1"/>
  <c r="AZ79" i="7"/>
  <c r="AX79" i="7"/>
  <c r="K59" i="1"/>
  <c r="V59" i="1"/>
  <c r="K86" i="1"/>
  <c r="K121" i="1"/>
  <c r="K117" i="1"/>
  <c r="BB7" i="7"/>
  <c r="BA7" i="7"/>
  <c r="BB8" i="7"/>
  <c r="BA8" i="7"/>
  <c r="AZ8" i="7"/>
  <c r="AX8" i="7"/>
  <c r="BB3" i="7"/>
  <c r="BA3" i="7"/>
  <c r="AZ3" i="7"/>
  <c r="AX3" i="7"/>
  <c r="BB2" i="7"/>
  <c r="BA2" i="7"/>
  <c r="AZ2" i="7"/>
  <c r="AX2" i="7"/>
  <c r="BB4" i="7"/>
  <c r="BA4" i="7"/>
  <c r="AZ4" i="7"/>
  <c r="AX4" i="7"/>
  <c r="BA13" i="7"/>
  <c r="BB13" i="7"/>
  <c r="BB9" i="7"/>
  <c r="BA9" i="7"/>
  <c r="BB5" i="7"/>
  <c r="BA5" i="7"/>
  <c r="AZ5" i="7"/>
  <c r="AX5" i="7"/>
  <c r="BB6" i="7"/>
  <c r="BA6" i="7"/>
  <c r="AZ6" i="7"/>
  <c r="AX6" i="7"/>
  <c r="AZ90" i="7"/>
  <c r="AX90" i="7"/>
  <c r="AZ98" i="7"/>
  <c r="AX98" i="7"/>
  <c r="AZ96" i="7"/>
  <c r="AX96" i="7"/>
  <c r="AZ18" i="7"/>
  <c r="AX18" i="7"/>
  <c r="AZ93" i="7"/>
  <c r="AX93" i="7"/>
  <c r="AZ63" i="7"/>
  <c r="AX63" i="7"/>
  <c r="AZ57" i="7"/>
  <c r="AX57" i="7"/>
  <c r="AZ31" i="7"/>
  <c r="AX31" i="7"/>
  <c r="AZ12" i="7"/>
  <c r="AX12" i="7"/>
  <c r="AZ34" i="7"/>
  <c r="AX34" i="7"/>
  <c r="AZ61" i="7"/>
  <c r="AX61" i="7"/>
  <c r="AZ49" i="7"/>
  <c r="AX49" i="7"/>
  <c r="AZ42" i="7"/>
  <c r="AX42" i="7"/>
  <c r="AZ37" i="7"/>
  <c r="AX37" i="7"/>
  <c r="AZ70" i="7"/>
  <c r="AX70" i="7"/>
  <c r="AZ40" i="7"/>
  <c r="AX40" i="7"/>
  <c r="AZ110" i="7"/>
  <c r="AX110" i="7"/>
  <c r="AZ108" i="7"/>
  <c r="AX108" i="7"/>
  <c r="AZ84" i="7"/>
  <c r="AX84" i="7"/>
  <c r="AZ81" i="7"/>
  <c r="AX81" i="7"/>
  <c r="AZ38" i="7"/>
  <c r="AX38" i="7"/>
  <c r="AZ35" i="7"/>
  <c r="AX35" i="7"/>
  <c r="AZ20" i="7"/>
  <c r="AX20" i="7"/>
  <c r="AZ99" i="7"/>
  <c r="AX99" i="7"/>
  <c r="AZ26" i="7"/>
  <c r="AX26" i="7"/>
  <c r="AZ33" i="7"/>
  <c r="AX33" i="7"/>
  <c r="AZ14" i="7"/>
  <c r="AX14" i="7"/>
  <c r="AZ59" i="7"/>
  <c r="AX59" i="7"/>
  <c r="AZ92" i="7"/>
  <c r="AX92" i="7"/>
  <c r="AZ19" i="7"/>
  <c r="AX19" i="7"/>
  <c r="AZ107" i="7"/>
  <c r="AX107" i="7"/>
  <c r="AZ88" i="7"/>
  <c r="AX88" i="7"/>
  <c r="AZ29" i="7"/>
  <c r="AX29" i="7"/>
  <c r="AZ28" i="7"/>
  <c r="AX28" i="7"/>
  <c r="AZ58" i="7"/>
  <c r="AX58" i="7"/>
  <c r="AZ22" i="7"/>
  <c r="AX22" i="7"/>
  <c r="AZ11" i="7"/>
  <c r="AX11" i="7"/>
  <c r="AZ52" i="7"/>
  <c r="AX52" i="7"/>
  <c r="AZ80" i="7"/>
  <c r="AX80" i="7"/>
  <c r="AZ54" i="7"/>
  <c r="AX54" i="7"/>
  <c r="AZ65" i="7"/>
  <c r="AX65" i="7"/>
  <c r="AZ109" i="7"/>
  <c r="AX109" i="7"/>
  <c r="AZ21" i="7"/>
  <c r="AX21" i="7"/>
  <c r="AZ47" i="7"/>
  <c r="AX47" i="7"/>
  <c r="AZ24" i="7"/>
  <c r="AX24" i="7"/>
  <c r="AZ82" i="7"/>
  <c r="AX82" i="7"/>
  <c r="AZ78" i="7"/>
  <c r="AX78" i="7"/>
  <c r="AZ10" i="7"/>
  <c r="AX10" i="7"/>
  <c r="AZ73" i="7"/>
  <c r="AX73" i="7"/>
  <c r="AZ9" i="7"/>
  <c r="AX9" i="7"/>
  <c r="AZ7" i="7"/>
  <c r="AX7" i="7"/>
  <c r="AZ13" i="7"/>
  <c r="AX13" i="7"/>
  <c r="C11" i="4"/>
  <c r="C11" i="1"/>
  <c r="G18" i="2"/>
  <c r="C12" i="1"/>
  <c r="C12" i="4"/>
  <c r="I18" i="2"/>
  <c r="P124" i="1" l="1"/>
  <c r="S124" i="1" s="1"/>
  <c r="U124" i="1" s="1"/>
  <c r="P63" i="1"/>
  <c r="S63" i="1" s="1"/>
  <c r="U63" i="1" s="1"/>
  <c r="Y7" i="1"/>
  <c r="P116" i="7"/>
  <c r="P105" i="1"/>
  <c r="S105" i="1" s="1"/>
  <c r="U105" i="1" s="1"/>
  <c r="P82" i="1"/>
  <c r="S82" i="1" s="1"/>
  <c r="U82" i="1" s="1"/>
  <c r="P108" i="1"/>
  <c r="S108" i="1" s="1"/>
  <c r="U108" i="1" s="1"/>
  <c r="Y8" i="1"/>
  <c r="P30" i="1"/>
  <c r="S30" i="1" s="1"/>
  <c r="U30" i="1" s="1"/>
  <c r="P44" i="1"/>
  <c r="S44" i="1" s="1"/>
  <c r="U44" i="1" s="1"/>
  <c r="P56" i="1"/>
  <c r="S56" i="1" s="1"/>
  <c r="U56" i="1" s="1"/>
  <c r="P70" i="1"/>
  <c r="S70" i="1" s="1"/>
  <c r="U70" i="1" s="1"/>
  <c r="P121" i="1"/>
  <c r="S121" i="1" s="1"/>
  <c r="U121" i="1" s="1"/>
  <c r="P117" i="1"/>
  <c r="S117" i="1" s="1"/>
  <c r="U117" i="1" s="1"/>
  <c r="P25" i="1"/>
  <c r="S25" i="1" s="1"/>
  <c r="U25" i="1" s="1"/>
  <c r="P80" i="1"/>
  <c r="S80" i="1" s="1"/>
  <c r="Y20" i="1"/>
  <c r="P55" i="1"/>
  <c r="S55" i="1" s="1"/>
  <c r="U55" i="1" s="1"/>
  <c r="P47" i="1"/>
  <c r="S47" i="1" s="1"/>
  <c r="U47" i="1" s="1"/>
  <c r="P33" i="1"/>
  <c r="S33" i="1" s="1"/>
  <c r="U33" i="1" s="1"/>
  <c r="Y24" i="1"/>
  <c r="Y9" i="1"/>
  <c r="D15" i="1"/>
  <c r="C19" i="1" s="1"/>
  <c r="P125" i="1"/>
  <c r="S125" i="1" s="1"/>
  <c r="U125" i="1" s="1"/>
  <c r="Y5" i="1"/>
  <c r="P32" i="1"/>
  <c r="S32" i="1" s="1"/>
  <c r="U32" i="1" s="1"/>
  <c r="P46" i="1"/>
  <c r="S46" i="1" s="1"/>
  <c r="U46" i="1" s="1"/>
  <c r="P58" i="1"/>
  <c r="S58" i="1" s="1"/>
  <c r="U58" i="1" s="1"/>
  <c r="P72" i="1"/>
  <c r="S72" i="1" s="1"/>
  <c r="U72" i="1" s="1"/>
  <c r="P114" i="1"/>
  <c r="S114" i="1" s="1"/>
  <c r="U114" i="1" s="1"/>
  <c r="P102" i="1"/>
  <c r="S102" i="1" s="1"/>
  <c r="U102" i="1" s="1"/>
  <c r="P120" i="1"/>
  <c r="S120" i="1" s="1"/>
  <c r="U120" i="1" s="1"/>
  <c r="Y19" i="1"/>
  <c r="P84" i="1"/>
  <c r="S84" i="1" s="1"/>
  <c r="Y14" i="1"/>
  <c r="P73" i="1"/>
  <c r="S73" i="1" s="1"/>
  <c r="U73" i="1" s="1"/>
  <c r="P51" i="1"/>
  <c r="S51" i="1" s="1"/>
  <c r="U51" i="1" s="1"/>
  <c r="Y13" i="1"/>
  <c r="P98" i="1"/>
  <c r="S98" i="1" s="1"/>
  <c r="Y4" i="1"/>
  <c r="P42" i="1"/>
  <c r="S42" i="1" s="1"/>
  <c r="U42" i="1" s="1"/>
  <c r="P66" i="1"/>
  <c r="S66" i="1" s="1"/>
  <c r="U66" i="1" s="1"/>
  <c r="P122" i="1"/>
  <c r="S122" i="1" s="1"/>
  <c r="U122" i="1" s="1"/>
  <c r="Y21" i="1"/>
  <c r="P113" i="1"/>
  <c r="S113" i="1" s="1"/>
  <c r="U113" i="1" s="1"/>
  <c r="P34" i="1"/>
  <c r="S34" i="1" s="1"/>
  <c r="U34" i="1" s="1"/>
  <c r="P48" i="1"/>
  <c r="S48" i="1" s="1"/>
  <c r="U48" i="1" s="1"/>
  <c r="P74" i="1"/>
  <c r="S74" i="1" s="1"/>
  <c r="U74" i="1" s="1"/>
  <c r="P90" i="1"/>
  <c r="S90" i="1" s="1"/>
  <c r="P123" i="1"/>
  <c r="S123" i="1" s="1"/>
  <c r="U123" i="1" s="1"/>
  <c r="P97" i="1"/>
  <c r="S97" i="1" s="1"/>
  <c r="U97" i="1" s="1"/>
  <c r="P110" i="1"/>
  <c r="S110" i="1" s="1"/>
  <c r="U110" i="1" s="1"/>
  <c r="Y23" i="1"/>
  <c r="Y18" i="1"/>
  <c r="P77" i="1"/>
  <c r="S77" i="1" s="1"/>
  <c r="U77" i="1" s="1"/>
  <c r="P65" i="1"/>
  <c r="S65" i="1" s="1"/>
  <c r="U65" i="1" s="1"/>
  <c r="P61" i="1"/>
  <c r="S61" i="1" s="1"/>
  <c r="U61" i="1" s="1"/>
  <c r="P43" i="1"/>
  <c r="S43" i="1" s="1"/>
  <c r="U43" i="1" s="1"/>
  <c r="P31" i="1"/>
  <c r="S31" i="1" s="1"/>
  <c r="U31" i="1" s="1"/>
  <c r="P71" i="1"/>
  <c r="S71" i="1" s="1"/>
  <c r="U71" i="1" s="1"/>
  <c r="Y11" i="1"/>
  <c r="P36" i="1"/>
  <c r="S36" i="1" s="1"/>
  <c r="U36" i="1" s="1"/>
  <c r="P50" i="1"/>
  <c r="S50" i="1" s="1"/>
  <c r="U50" i="1" s="1"/>
  <c r="P60" i="1"/>
  <c r="S60" i="1" s="1"/>
  <c r="U60" i="1" s="1"/>
  <c r="P79" i="1"/>
  <c r="S79" i="1" s="1"/>
  <c r="P111" i="1"/>
  <c r="S111" i="1" s="1"/>
  <c r="U111" i="1" s="1"/>
  <c r="P106" i="1"/>
  <c r="S106" i="1" s="1"/>
  <c r="U106" i="1" s="1"/>
  <c r="P112" i="1"/>
  <c r="S112" i="1" s="1"/>
  <c r="U112" i="1" s="1"/>
  <c r="Y17" i="1"/>
  <c r="P83" i="1"/>
  <c r="S83" i="1" s="1"/>
  <c r="P49" i="1"/>
  <c r="S49" i="1" s="1"/>
  <c r="U49" i="1" s="1"/>
  <c r="P23" i="1"/>
  <c r="S23" i="1" s="1"/>
  <c r="U23" i="1" s="1"/>
  <c r="E14" i="1" s="1"/>
  <c r="P85" i="1"/>
  <c r="S85" i="1" s="1"/>
  <c r="D16" i="1"/>
  <c r="D19" i="1" s="1"/>
  <c r="P22" i="1"/>
  <c r="S22" i="1" s="1"/>
  <c r="U22" i="1" s="1"/>
  <c r="P38" i="1"/>
  <c r="S38" i="1" s="1"/>
  <c r="U38" i="1" s="1"/>
  <c r="P62" i="1"/>
  <c r="S62" i="1" s="1"/>
  <c r="U62" i="1" s="1"/>
  <c r="P116" i="1"/>
  <c r="S116" i="1" s="1"/>
  <c r="U116" i="1" s="1"/>
  <c r="Y22" i="1"/>
  <c r="P57" i="1"/>
  <c r="S57" i="1" s="1"/>
  <c r="U57" i="1" s="1"/>
  <c r="P35" i="1"/>
  <c r="S35" i="1" s="1"/>
  <c r="U35" i="1" s="1"/>
  <c r="P27" i="1"/>
  <c r="S27" i="1" s="1"/>
  <c r="U27" i="1" s="1"/>
  <c r="D16" i="4"/>
  <c r="D19" i="4" s="1"/>
  <c r="Y10" i="1"/>
  <c r="Y3" i="1"/>
  <c r="P24" i="1"/>
  <c r="S24" i="1" s="1"/>
  <c r="U24" i="1" s="1"/>
  <c r="P40" i="1"/>
  <c r="S40" i="1" s="1"/>
  <c r="U40" i="1" s="1"/>
  <c r="P64" i="1"/>
  <c r="S64" i="1" s="1"/>
  <c r="U64" i="1" s="1"/>
  <c r="Y6" i="1"/>
  <c r="P107" i="1"/>
  <c r="S107" i="1" s="1"/>
  <c r="U107" i="1" s="1"/>
  <c r="P103" i="1"/>
  <c r="S103" i="1" s="1"/>
  <c r="U103" i="1" s="1"/>
  <c r="P118" i="1"/>
  <c r="S118" i="1" s="1"/>
  <c r="U118" i="1" s="1"/>
  <c r="P104" i="1"/>
  <c r="S104" i="1" s="1"/>
  <c r="U104" i="1" s="1"/>
  <c r="Y16" i="1"/>
  <c r="P67" i="1"/>
  <c r="S67" i="1" s="1"/>
  <c r="U67" i="1" s="1"/>
  <c r="P53" i="1"/>
  <c r="S53" i="1" s="1"/>
  <c r="U53" i="1" s="1"/>
  <c r="P45" i="1"/>
  <c r="S45" i="1" s="1"/>
  <c r="U45" i="1" s="1"/>
  <c r="P39" i="1"/>
  <c r="S39" i="1" s="1"/>
  <c r="U39" i="1" s="1"/>
  <c r="P109" i="1"/>
  <c r="S109" i="1" s="1"/>
  <c r="U109" i="1" s="1"/>
  <c r="P26" i="1"/>
  <c r="S26" i="1" s="1"/>
  <c r="U26" i="1" s="1"/>
  <c r="P81" i="1"/>
  <c r="S81" i="1" s="1"/>
  <c r="U81" i="1" s="1"/>
  <c r="P119" i="1"/>
  <c r="S119" i="1" s="1"/>
  <c r="U119" i="1" s="1"/>
  <c r="P115" i="1"/>
  <c r="S115" i="1" s="1"/>
  <c r="U115" i="1" s="1"/>
  <c r="Y12" i="1"/>
  <c r="P28" i="1"/>
  <c r="S28" i="1" s="1"/>
  <c r="U28" i="1" s="1"/>
  <c r="P54" i="1"/>
  <c r="S54" i="1" s="1"/>
  <c r="U54" i="1" s="1"/>
  <c r="P68" i="1"/>
  <c r="S68" i="1" s="1"/>
  <c r="U68" i="1" s="1"/>
  <c r="P101" i="1"/>
  <c r="S101" i="1" s="1"/>
  <c r="U101" i="1" s="1"/>
  <c r="Y15" i="1"/>
  <c r="P78" i="1"/>
  <c r="S78" i="1" s="1"/>
  <c r="P59" i="1"/>
  <c r="S59" i="1" s="1"/>
  <c r="U59" i="1" s="1"/>
  <c r="P41" i="1"/>
  <c r="S41" i="1" s="1"/>
  <c r="U41" i="1" s="1"/>
  <c r="P37" i="1"/>
  <c r="S37" i="1" s="1"/>
  <c r="U37" i="1" s="1"/>
  <c r="P29" i="1"/>
  <c r="S29" i="1" s="1"/>
  <c r="U29" i="1" s="1"/>
  <c r="P21" i="1"/>
  <c r="S21" i="1" s="1"/>
  <c r="U21" i="1" s="1"/>
  <c r="G145" i="7"/>
  <c r="K145" i="7" s="1"/>
  <c r="AU145" i="7"/>
  <c r="AT145" i="7" s="1"/>
  <c r="AS145" i="7" s="1"/>
  <c r="AR145" i="7" s="1"/>
  <c r="AQ145" i="7" s="1"/>
  <c r="AP145" i="7" s="1"/>
  <c r="AO145" i="7" s="1"/>
  <c r="AN145" i="7" s="1"/>
  <c r="AM145" i="7" s="1"/>
  <c r="AL145" i="7" s="1"/>
  <c r="Z145" i="7"/>
  <c r="G118" i="7"/>
  <c r="K118" i="7" s="1"/>
  <c r="Z118" i="7"/>
  <c r="AU118" i="7"/>
  <c r="G119" i="7"/>
  <c r="K119" i="7" s="1"/>
  <c r="AU119" i="7"/>
  <c r="AT119" i="7" s="1"/>
  <c r="AS119" i="7" s="1"/>
  <c r="Z119" i="7"/>
  <c r="Z98" i="7"/>
  <c r="G152" i="7"/>
  <c r="K152" i="7" s="1"/>
  <c r="Z152" i="7"/>
  <c r="P152" i="7"/>
  <c r="AU152" i="7"/>
  <c r="Y2" i="7"/>
  <c r="P51" i="7"/>
  <c r="S51" i="7" s="1"/>
  <c r="P118" i="7"/>
  <c r="S118" i="7" s="1"/>
  <c r="P21" i="7"/>
  <c r="P70" i="7"/>
  <c r="P141" i="7"/>
  <c r="AC141" i="7" s="1"/>
  <c r="Y16" i="7"/>
  <c r="P81" i="7"/>
  <c r="P74" i="7"/>
  <c r="Y5" i="7"/>
  <c r="P57" i="7"/>
  <c r="P155" i="7"/>
  <c r="P126" i="7"/>
  <c r="P122" i="7"/>
  <c r="P56" i="7"/>
  <c r="P137" i="7"/>
  <c r="Z48" i="7"/>
  <c r="G48" i="7"/>
  <c r="AU48" i="7"/>
  <c r="P33" i="7"/>
  <c r="Z33" i="7"/>
  <c r="G33" i="7"/>
  <c r="AU33" i="7"/>
  <c r="AT33" i="7" s="1"/>
  <c r="AS33" i="7" s="1"/>
  <c r="AR33" i="7" s="1"/>
  <c r="AQ33" i="7" s="1"/>
  <c r="AP33" i="7" s="1"/>
  <c r="AO33" i="7" s="1"/>
  <c r="AN33" i="7" s="1"/>
  <c r="AM33" i="7" s="1"/>
  <c r="AL33" i="7" s="1"/>
  <c r="AJ50" i="7"/>
  <c r="AI50" i="7"/>
  <c r="AI128" i="7"/>
  <c r="AK128" i="7"/>
  <c r="AJ128" i="7"/>
  <c r="AI138" i="7"/>
  <c r="AJ138" i="7"/>
  <c r="Z30" i="7"/>
  <c r="AU30" i="7"/>
  <c r="G30" i="7"/>
  <c r="Z37" i="7"/>
  <c r="G37" i="7"/>
  <c r="AU37" i="7"/>
  <c r="AT37" i="7" s="1"/>
  <c r="AS37" i="7" s="1"/>
  <c r="AR37" i="7" s="1"/>
  <c r="AQ37" i="7" s="1"/>
  <c r="AP37" i="7" s="1"/>
  <c r="AO37" i="7" s="1"/>
  <c r="AN37" i="7" s="1"/>
  <c r="AM37" i="7" s="1"/>
  <c r="AL37" i="7" s="1"/>
  <c r="AJ37" i="7" s="1"/>
  <c r="AJ116" i="7"/>
  <c r="AK116" i="7"/>
  <c r="AI116" i="7"/>
  <c r="AT86" i="7"/>
  <c r="AS86" i="7" s="1"/>
  <c r="AR86" i="7" s="1"/>
  <c r="AQ86" i="7" s="1"/>
  <c r="AP86" i="7" s="1"/>
  <c r="AO86" i="7" s="1"/>
  <c r="AN86" i="7" s="1"/>
  <c r="AM86" i="7" s="1"/>
  <c r="AL86" i="7" s="1"/>
  <c r="AK145" i="7"/>
  <c r="AJ145" i="7"/>
  <c r="AI145" i="7"/>
  <c r="AJ55" i="7"/>
  <c r="AI55" i="7"/>
  <c r="AK55" i="7"/>
  <c r="Z43" i="7"/>
  <c r="G43" i="7"/>
  <c r="AU43" i="7"/>
  <c r="AT43" i="7" s="1"/>
  <c r="AS43" i="7" s="1"/>
  <c r="AR43" i="7" s="1"/>
  <c r="AQ43" i="7" s="1"/>
  <c r="AP43" i="7" s="1"/>
  <c r="AO43" i="7" s="1"/>
  <c r="AN43" i="7" s="1"/>
  <c r="AM43" i="7" s="1"/>
  <c r="AL43" i="7" s="1"/>
  <c r="AS98" i="7"/>
  <c r="AR98" i="7" s="1"/>
  <c r="AQ98" i="7" s="1"/>
  <c r="AP98" i="7" s="1"/>
  <c r="AO98" i="7" s="1"/>
  <c r="AN98" i="7" s="1"/>
  <c r="AM98" i="7" s="1"/>
  <c r="AL98" i="7" s="1"/>
  <c r="AU51" i="7"/>
  <c r="AU45" i="7"/>
  <c r="Z45" i="7"/>
  <c r="Z139" i="7"/>
  <c r="AJ93" i="7"/>
  <c r="AH93" i="7" s="1"/>
  <c r="AU139" i="7"/>
  <c r="AT139" i="7" s="1"/>
  <c r="AS139" i="7" s="1"/>
  <c r="AR139" i="7" s="1"/>
  <c r="AQ139" i="7" s="1"/>
  <c r="AP139" i="7" s="1"/>
  <c r="AO139" i="7" s="1"/>
  <c r="AN139" i="7" s="1"/>
  <c r="AM139" i="7" s="1"/>
  <c r="AL139" i="7" s="1"/>
  <c r="AK139" i="7" s="1"/>
  <c r="P138" i="7"/>
  <c r="S138" i="7" s="1"/>
  <c r="AK93" i="7"/>
  <c r="AU46" i="7"/>
  <c r="G51" i="7"/>
  <c r="AC51" i="7" s="1"/>
  <c r="G154" i="7"/>
  <c r="K154" i="7" s="1"/>
  <c r="Z154" i="7"/>
  <c r="P154" i="7"/>
  <c r="AU154" i="7"/>
  <c r="G153" i="7"/>
  <c r="K153" i="7" s="1"/>
  <c r="Z153" i="7"/>
  <c r="P153" i="7"/>
  <c r="AU153" i="7"/>
  <c r="T118" i="7"/>
  <c r="AF118" i="7"/>
  <c r="P131" i="7"/>
  <c r="AC118" i="7"/>
  <c r="Y11" i="7"/>
  <c r="Y13" i="7"/>
  <c r="Y3" i="7"/>
  <c r="P115" i="7"/>
  <c r="P113" i="7"/>
  <c r="P67" i="7"/>
  <c r="P65" i="7"/>
  <c r="P54" i="7"/>
  <c r="P78" i="7"/>
  <c r="P48" i="7"/>
  <c r="S48" i="7" s="1"/>
  <c r="P145" i="7"/>
  <c r="Y18" i="7"/>
  <c r="Y17" i="7"/>
  <c r="Y10" i="7"/>
  <c r="Z10" i="7" s="1"/>
  <c r="P139" i="7"/>
  <c r="P111" i="7"/>
  <c r="P112" i="7"/>
  <c r="P132" i="7"/>
  <c r="S132" i="7" s="1"/>
  <c r="P55" i="7"/>
  <c r="P53" i="7"/>
  <c r="P62" i="7"/>
  <c r="P41" i="7"/>
  <c r="F13" i="2"/>
  <c r="AC33" i="7"/>
  <c r="Y23" i="7"/>
  <c r="Y20" i="7"/>
  <c r="Y9" i="7"/>
  <c r="P101" i="7"/>
  <c r="P110" i="7"/>
  <c r="P105" i="7"/>
  <c r="P106" i="7"/>
  <c r="S106" i="7" s="1"/>
  <c r="P77" i="7"/>
  <c r="P43" i="7"/>
  <c r="P46" i="7"/>
  <c r="P32" i="7"/>
  <c r="Y24" i="7"/>
  <c r="Y19" i="7"/>
  <c r="Y8" i="7"/>
  <c r="P136" i="7"/>
  <c r="P134" i="7"/>
  <c r="P58" i="7"/>
  <c r="P98" i="7"/>
  <c r="P42" i="7"/>
  <c r="P30" i="7"/>
  <c r="P37" i="7"/>
  <c r="P119" i="7"/>
  <c r="P156" i="7"/>
  <c r="AC156" i="7" s="1"/>
  <c r="Y22" i="7"/>
  <c r="Y14" i="7"/>
  <c r="Y7" i="7"/>
  <c r="P128" i="7"/>
  <c r="P109" i="7"/>
  <c r="P44" i="7"/>
  <c r="P85" i="7"/>
  <c r="P103" i="7"/>
  <c r="P64" i="7"/>
  <c r="P97" i="7"/>
  <c r="AC97" i="7" s="1"/>
  <c r="P146" i="7"/>
  <c r="P133" i="7"/>
  <c r="AC133" i="7" s="1"/>
  <c r="Y21" i="7"/>
  <c r="Y12" i="7"/>
  <c r="Y6" i="7"/>
  <c r="P102" i="7"/>
  <c r="P108" i="7"/>
  <c r="P68" i="7"/>
  <c r="P45" i="7"/>
  <c r="P83" i="7"/>
  <c r="P60" i="7"/>
  <c r="P84" i="7"/>
  <c r="AH138" i="7"/>
  <c r="AJ139" i="7"/>
  <c r="AT75" i="7"/>
  <c r="AS75" i="7" s="1"/>
  <c r="AR75" i="7" s="1"/>
  <c r="AQ75" i="7" s="1"/>
  <c r="AP75" i="7" s="1"/>
  <c r="AO75" i="7" s="1"/>
  <c r="AN75" i="7" s="1"/>
  <c r="AM75" i="7" s="1"/>
  <c r="AL75" i="7" s="1"/>
  <c r="AK50" i="7"/>
  <c r="AK141" i="7"/>
  <c r="AI141" i="7"/>
  <c r="AH141" i="7" s="1"/>
  <c r="AA141" i="7" s="1"/>
  <c r="AK138" i="7"/>
  <c r="AU107" i="7"/>
  <c r="Z107" i="7"/>
  <c r="G107" i="7"/>
  <c r="P107" i="7"/>
  <c r="G144" i="7"/>
  <c r="Z144" i="7"/>
  <c r="AU144" i="7"/>
  <c r="P144" i="7"/>
  <c r="S144" i="7" s="1"/>
  <c r="AU121" i="7"/>
  <c r="G121" i="7"/>
  <c r="K121" i="7" s="1"/>
  <c r="Z121" i="7"/>
  <c r="P121" i="7"/>
  <c r="J69" i="7"/>
  <c r="AU130" i="7"/>
  <c r="G130" i="7"/>
  <c r="P130" i="7"/>
  <c r="Z130" i="7"/>
  <c r="AU114" i="7"/>
  <c r="Z114" i="7"/>
  <c r="G114" i="7"/>
  <c r="P114" i="7"/>
  <c r="AU29" i="7"/>
  <c r="G29" i="7"/>
  <c r="Z29" i="7"/>
  <c r="P29" i="7"/>
  <c r="Z23" i="7"/>
  <c r="G23" i="7"/>
  <c r="P23" i="7"/>
  <c r="S23" i="7" s="1"/>
  <c r="AU23" i="7"/>
  <c r="G34" i="7"/>
  <c r="P34" i="7"/>
  <c r="Z34" i="7"/>
  <c r="AU34" i="7"/>
  <c r="G79" i="7"/>
  <c r="Z79" i="7"/>
  <c r="AU79" i="7"/>
  <c r="P79" i="7"/>
  <c r="AU72" i="7"/>
  <c r="Z72" i="7"/>
  <c r="G72" i="7"/>
  <c r="P72" i="7"/>
  <c r="Z66" i="7"/>
  <c r="AU66" i="7"/>
  <c r="G66" i="7"/>
  <c r="P66" i="7"/>
  <c r="S66" i="7" s="1"/>
  <c r="G59" i="7"/>
  <c r="P59" i="7"/>
  <c r="AU59" i="7"/>
  <c r="Z59" i="7"/>
  <c r="G52" i="7"/>
  <c r="AU52" i="7"/>
  <c r="Z52" i="7"/>
  <c r="P52" i="7"/>
  <c r="AU104" i="7"/>
  <c r="Z104" i="7"/>
  <c r="G104" i="7"/>
  <c r="P104" i="7"/>
  <c r="G92" i="7"/>
  <c r="P92" i="7"/>
  <c r="S92" i="7" s="1"/>
  <c r="AU92" i="7"/>
  <c r="Z92" i="7"/>
  <c r="AS39" i="7"/>
  <c r="AR39" i="7" s="1"/>
  <c r="AQ39" i="7" s="1"/>
  <c r="AP39" i="7" s="1"/>
  <c r="AO39" i="7" s="1"/>
  <c r="AN39" i="7" s="1"/>
  <c r="AM39" i="7" s="1"/>
  <c r="AL39" i="7" s="1"/>
  <c r="AU105" i="7"/>
  <c r="Z105" i="7"/>
  <c r="G105" i="7"/>
  <c r="AU99" i="7"/>
  <c r="Z99" i="7"/>
  <c r="G99" i="7"/>
  <c r="Z93" i="7"/>
  <c r="G93" i="7"/>
  <c r="P93" i="7"/>
  <c r="Z86" i="7"/>
  <c r="P86" i="7"/>
  <c r="G86" i="7"/>
  <c r="P73" i="7"/>
  <c r="Z73" i="7"/>
  <c r="G73" i="7"/>
  <c r="AU73" i="7"/>
  <c r="Z67" i="7"/>
  <c r="G67" i="7"/>
  <c r="K67" i="7" s="1"/>
  <c r="AU67" i="7"/>
  <c r="Z60" i="7"/>
  <c r="AU60" i="7"/>
  <c r="G60" i="7"/>
  <c r="Z53" i="7"/>
  <c r="AU53" i="7"/>
  <c r="G53" i="7"/>
  <c r="Z42" i="7"/>
  <c r="G42" i="7"/>
  <c r="AU42" i="7"/>
  <c r="Z36" i="7"/>
  <c r="G36" i="7"/>
  <c r="AU36" i="7"/>
  <c r="Z24" i="7"/>
  <c r="P24" i="7"/>
  <c r="G24" i="7"/>
  <c r="AU24" i="7"/>
  <c r="AU108" i="7"/>
  <c r="Z108" i="7"/>
  <c r="P125" i="7"/>
  <c r="G125" i="7"/>
  <c r="K125" i="7" s="1"/>
  <c r="Z125" i="7"/>
  <c r="AU125" i="7"/>
  <c r="G148" i="7"/>
  <c r="K148" i="7" s="1"/>
  <c r="P148" i="7"/>
  <c r="S148" i="7" s="1"/>
  <c r="T148" i="7" s="1"/>
  <c r="Z91" i="7"/>
  <c r="P91" i="7"/>
  <c r="G91" i="7"/>
  <c r="AU91" i="7"/>
  <c r="Z85" i="7"/>
  <c r="G85" i="7"/>
  <c r="AU85" i="7"/>
  <c r="AU78" i="7"/>
  <c r="G78" i="7"/>
  <c r="AU71" i="7"/>
  <c r="G71" i="7"/>
  <c r="P71" i="7"/>
  <c r="Z71" i="7"/>
  <c r="G65" i="7"/>
  <c r="AU65" i="7"/>
  <c r="Z65" i="7"/>
  <c r="Z58" i="7"/>
  <c r="G58" i="7"/>
  <c r="AU58" i="7"/>
  <c r="G41" i="7"/>
  <c r="AU41" i="7"/>
  <c r="Z41" i="7"/>
  <c r="P28" i="7"/>
  <c r="S28" i="7" s="1"/>
  <c r="AU28" i="7"/>
  <c r="G28" i="7"/>
  <c r="AU22" i="7"/>
  <c r="Z22" i="7"/>
  <c r="G22" i="7"/>
  <c r="P22" i="7"/>
  <c r="Z128" i="7"/>
  <c r="G128" i="7"/>
  <c r="Z113" i="7"/>
  <c r="G113" i="7"/>
  <c r="AU113" i="7"/>
  <c r="Z106" i="7"/>
  <c r="AU106" i="7"/>
  <c r="G142" i="7"/>
  <c r="Z142" i="7"/>
  <c r="AU142" i="7"/>
  <c r="P142" i="7"/>
  <c r="S142" i="7" s="1"/>
  <c r="G120" i="7"/>
  <c r="K120" i="7" s="1"/>
  <c r="Z120" i="7"/>
  <c r="AU120" i="7"/>
  <c r="P120" i="7"/>
  <c r="G103" i="7"/>
  <c r="AU103" i="7"/>
  <c r="Z103" i="7"/>
  <c r="AU97" i="7"/>
  <c r="Z97" i="7"/>
  <c r="P90" i="7"/>
  <c r="AU90" i="7"/>
  <c r="Z90" i="7"/>
  <c r="G90" i="7"/>
  <c r="AU84" i="7"/>
  <c r="Z84" i="7"/>
  <c r="AU77" i="7"/>
  <c r="G77" i="7"/>
  <c r="G57" i="7"/>
  <c r="Z57" i="7"/>
  <c r="AU57" i="7"/>
  <c r="Z50" i="7"/>
  <c r="G50" i="7"/>
  <c r="P50" i="7"/>
  <c r="G40" i="7"/>
  <c r="Z40" i="7"/>
  <c r="P40" i="7"/>
  <c r="AU40" i="7"/>
  <c r="AU21" i="7"/>
  <c r="G21" i="7"/>
  <c r="Z21" i="7"/>
  <c r="G126" i="7"/>
  <c r="AU126" i="7"/>
  <c r="Z126" i="7"/>
  <c r="Z112" i="7"/>
  <c r="G112" i="7"/>
  <c r="AU112" i="7"/>
  <c r="P124" i="7"/>
  <c r="G124" i="7"/>
  <c r="K124" i="7" s="1"/>
  <c r="AU124" i="7"/>
  <c r="Z124" i="7"/>
  <c r="AU102" i="7"/>
  <c r="Z102" i="7"/>
  <c r="G102" i="7"/>
  <c r="AU96" i="7"/>
  <c r="Z96" i="7"/>
  <c r="P96" i="7"/>
  <c r="G96" i="7"/>
  <c r="G83" i="7"/>
  <c r="AU83" i="7"/>
  <c r="AU76" i="7"/>
  <c r="Z76" i="7"/>
  <c r="P76" i="7"/>
  <c r="G76" i="7"/>
  <c r="Z70" i="7"/>
  <c r="G70" i="7"/>
  <c r="AU70" i="7"/>
  <c r="Z64" i="7"/>
  <c r="G64" i="7"/>
  <c r="AU64" i="7"/>
  <c r="AU56" i="7"/>
  <c r="G56" i="7"/>
  <c r="AU49" i="7"/>
  <c r="P49" i="7"/>
  <c r="G49" i="7"/>
  <c r="Z39" i="7"/>
  <c r="G39" i="7"/>
  <c r="P39" i="7"/>
  <c r="Z32" i="7"/>
  <c r="AU32" i="7"/>
  <c r="G32" i="7"/>
  <c r="S32" i="7" s="1"/>
  <c r="G27" i="7"/>
  <c r="Z27" i="7"/>
  <c r="P27" i="7"/>
  <c r="AU27" i="7"/>
  <c r="Z137" i="7"/>
  <c r="G137" i="7"/>
  <c r="AU137" i="7"/>
  <c r="AU111" i="7"/>
  <c r="Z111" i="7"/>
  <c r="G111" i="7"/>
  <c r="G140" i="7"/>
  <c r="K140" i="7" s="1"/>
  <c r="AU140" i="7"/>
  <c r="Z140" i="7"/>
  <c r="P140" i="7"/>
  <c r="S140" i="7" s="1"/>
  <c r="T140" i="7" s="1"/>
  <c r="S60" i="7"/>
  <c r="AU101" i="7"/>
  <c r="Z101" i="7"/>
  <c r="G101" i="7"/>
  <c r="S101" i="7" s="1"/>
  <c r="AU95" i="7"/>
  <c r="G95" i="7"/>
  <c r="P95" i="7"/>
  <c r="Z95" i="7"/>
  <c r="G89" i="7"/>
  <c r="P89" i="7"/>
  <c r="S89" i="7" s="1"/>
  <c r="AU89" i="7"/>
  <c r="P82" i="7"/>
  <c r="Z82" i="7"/>
  <c r="AU82" i="7"/>
  <c r="Z75" i="7"/>
  <c r="G75" i="7"/>
  <c r="P75" i="7"/>
  <c r="Z69" i="7"/>
  <c r="AU69" i="7"/>
  <c r="P69" i="7"/>
  <c r="S69" i="7" s="1"/>
  <c r="AU63" i="7"/>
  <c r="Z63" i="7"/>
  <c r="G63" i="7"/>
  <c r="AU44" i="7"/>
  <c r="Z44" i="7"/>
  <c r="G44" i="7"/>
  <c r="AU38" i="7"/>
  <c r="G38" i="7"/>
  <c r="P38" i="7"/>
  <c r="Z38" i="7"/>
  <c r="P26" i="7"/>
  <c r="Z26" i="7"/>
  <c r="AU26" i="7"/>
  <c r="G26" i="7"/>
  <c r="AU136" i="7"/>
  <c r="G136" i="7"/>
  <c r="Z136" i="7"/>
  <c r="Z122" i="7"/>
  <c r="G122" i="7"/>
  <c r="AU122" i="7"/>
  <c r="AU110" i="7"/>
  <c r="Z110" i="7"/>
  <c r="G110" i="7"/>
  <c r="AU88" i="7"/>
  <c r="G88" i="7"/>
  <c r="Z88" i="7"/>
  <c r="G81" i="7"/>
  <c r="AU81" i="7"/>
  <c r="Z81" i="7"/>
  <c r="G74" i="7"/>
  <c r="S74" i="7" s="1"/>
  <c r="AF74" i="7" s="1"/>
  <c r="AU74" i="7"/>
  <c r="Z74" i="7"/>
  <c r="Z68" i="7"/>
  <c r="G68" i="7"/>
  <c r="AU68" i="7"/>
  <c r="Z62" i="7"/>
  <c r="G62" i="7"/>
  <c r="AU62" i="7"/>
  <c r="G31" i="7"/>
  <c r="S31" i="7" s="1"/>
  <c r="AU31" i="7"/>
  <c r="Z25" i="7"/>
  <c r="G25" i="7"/>
  <c r="AU25" i="7"/>
  <c r="P25" i="7"/>
  <c r="S25" i="7" s="1"/>
  <c r="Z134" i="7"/>
  <c r="AU134" i="7"/>
  <c r="G134" i="7"/>
  <c r="Z116" i="7"/>
  <c r="G116" i="7"/>
  <c r="Z109" i="7"/>
  <c r="G109" i="7"/>
  <c r="K109" i="7" s="1"/>
  <c r="AU109" i="7"/>
  <c r="Z35" i="7"/>
  <c r="G35" i="7"/>
  <c r="P35" i="7"/>
  <c r="AU35" i="7"/>
  <c r="S63" i="7"/>
  <c r="Z100" i="7"/>
  <c r="P100" i="7"/>
  <c r="G100" i="7"/>
  <c r="AU100" i="7"/>
  <c r="P94" i="7"/>
  <c r="S94" i="7" s="1"/>
  <c r="AU94" i="7"/>
  <c r="Z94" i="7"/>
  <c r="G94" i="7"/>
  <c r="Z87" i="7"/>
  <c r="G87" i="7"/>
  <c r="P87" i="7"/>
  <c r="AU87" i="7"/>
  <c r="G80" i="7"/>
  <c r="AU80" i="7"/>
  <c r="P80" i="7"/>
  <c r="Z80" i="7"/>
  <c r="G61" i="7"/>
  <c r="Z61" i="7"/>
  <c r="AU61" i="7"/>
  <c r="P61" i="7"/>
  <c r="G54" i="7"/>
  <c r="Z54" i="7"/>
  <c r="AU54" i="7"/>
  <c r="Z47" i="7"/>
  <c r="AU47" i="7"/>
  <c r="G47" i="7"/>
  <c r="P47" i="7"/>
  <c r="AU132" i="7"/>
  <c r="Z132" i="7"/>
  <c r="G132" i="7"/>
  <c r="G115" i="7"/>
  <c r="S115" i="7" s="1"/>
  <c r="AU115" i="7"/>
  <c r="Z115" i="7"/>
  <c r="G108" i="7"/>
  <c r="AU143" i="7"/>
  <c r="Z143" i="7"/>
  <c r="P143" i="7"/>
  <c r="G146" i="7"/>
  <c r="K146" i="7" s="1"/>
  <c r="AU146" i="7"/>
  <c r="Z146" i="7"/>
  <c r="AU117" i="7"/>
  <c r="Z117" i="7"/>
  <c r="P117" i="7"/>
  <c r="Z133" i="7"/>
  <c r="G46" i="7"/>
  <c r="Z156" i="7"/>
  <c r="G133" i="7"/>
  <c r="K133" i="7" s="1"/>
  <c r="G156" i="7"/>
  <c r="K156" i="7" s="1"/>
  <c r="P135" i="7"/>
  <c r="AU135" i="7"/>
  <c r="G135" i="7"/>
  <c r="K135" i="7" s="1"/>
  <c r="Z135" i="7"/>
  <c r="AC131" i="7"/>
  <c r="S131" i="7"/>
  <c r="G149" i="7"/>
  <c r="K149" i="7" s="1"/>
  <c r="Z149" i="7"/>
  <c r="P149" i="7"/>
  <c r="AU149" i="7"/>
  <c r="G129" i="7"/>
  <c r="K129" i="7" s="1"/>
  <c r="Z129" i="7"/>
  <c r="P129" i="7"/>
  <c r="AU129" i="7"/>
  <c r="AC155" i="7"/>
  <c r="S155" i="7"/>
  <c r="G151" i="7"/>
  <c r="K151" i="7" s="1"/>
  <c r="Z151" i="7"/>
  <c r="P151" i="7"/>
  <c r="AU151" i="7"/>
  <c r="G127" i="7"/>
  <c r="K127" i="7" s="1"/>
  <c r="Z127" i="7"/>
  <c r="P127" i="7"/>
  <c r="AU127" i="7"/>
  <c r="G150" i="7"/>
  <c r="K150" i="7" s="1"/>
  <c r="Z150" i="7"/>
  <c r="P150" i="7"/>
  <c r="AU150" i="7"/>
  <c r="AU147" i="7"/>
  <c r="G147" i="7"/>
  <c r="K147" i="7" s="1"/>
  <c r="Z147" i="7"/>
  <c r="P147" i="7"/>
  <c r="AU123" i="7"/>
  <c r="D15" i="7"/>
  <c r="C19" i="7" s="1"/>
  <c r="G123" i="7"/>
  <c r="Z123" i="7"/>
  <c r="D16" i="7"/>
  <c r="D19" i="7" s="1"/>
  <c r="P123" i="7"/>
  <c r="Z155" i="7"/>
  <c r="G155" i="7"/>
  <c r="K155" i="7" s="1"/>
  <c r="AU148" i="7"/>
  <c r="Z131" i="7"/>
  <c r="G131" i="7"/>
  <c r="K131" i="7" s="1"/>
  <c r="AU155" i="7"/>
  <c r="Z148" i="7"/>
  <c r="AU131" i="7"/>
  <c r="AU156" i="7"/>
  <c r="AU133" i="7"/>
  <c r="AC140" i="7"/>
  <c r="K136" i="7"/>
  <c r="O125" i="1"/>
  <c r="V125" i="1" s="1"/>
  <c r="O67" i="1"/>
  <c r="V67" i="1" s="1"/>
  <c r="O107" i="1"/>
  <c r="V107" i="1" s="1"/>
  <c r="O52" i="1"/>
  <c r="V52" i="1" s="1"/>
  <c r="O84" i="1"/>
  <c r="V84" i="1" s="1"/>
  <c r="O64" i="1"/>
  <c r="V64" i="1" s="1"/>
  <c r="O72" i="1"/>
  <c r="V72" i="1" s="1"/>
  <c r="O97" i="1"/>
  <c r="V97" i="1" s="1"/>
  <c r="O88" i="1"/>
  <c r="V88" i="1" s="1"/>
  <c r="O99" i="1"/>
  <c r="V99" i="1" s="1"/>
  <c r="O91" i="1"/>
  <c r="V91" i="1" s="1"/>
  <c r="O95" i="1"/>
  <c r="V95" i="1" s="1"/>
  <c r="O110" i="1"/>
  <c r="V110" i="1" s="1"/>
  <c r="O94" i="1"/>
  <c r="V94" i="1" s="1"/>
  <c r="O123" i="1"/>
  <c r="V123" i="1" s="1"/>
  <c r="O86" i="1"/>
  <c r="V86" i="1" s="1"/>
  <c r="O124" i="1"/>
  <c r="V124" i="1" s="1"/>
  <c r="O69" i="1"/>
  <c r="V69" i="1" s="1"/>
  <c r="O90" i="1"/>
  <c r="V90" i="1" s="1"/>
  <c r="O75" i="1"/>
  <c r="V75" i="1" s="1"/>
  <c r="O71" i="1"/>
  <c r="V71" i="1" s="1"/>
  <c r="O100" i="1"/>
  <c r="V100" i="1" s="1"/>
  <c r="O66" i="1"/>
  <c r="V66" i="1" s="1"/>
  <c r="O74" i="1"/>
  <c r="V74" i="1" s="1"/>
  <c r="O104" i="1"/>
  <c r="V104" i="1" s="1"/>
  <c r="O109" i="1"/>
  <c r="V109" i="1" s="1"/>
  <c r="O76" i="1"/>
  <c r="V76" i="1" s="1"/>
  <c r="O93" i="1"/>
  <c r="V93" i="1" s="1"/>
  <c r="O101" i="1"/>
  <c r="V101" i="1" s="1"/>
  <c r="O85" i="1"/>
  <c r="V85" i="1" s="1"/>
  <c r="O103" i="1"/>
  <c r="V103" i="1" s="1"/>
  <c r="O102" i="1"/>
  <c r="V102" i="1" s="1"/>
  <c r="O105" i="1"/>
  <c r="V105" i="1" s="1"/>
  <c r="C15" i="1"/>
  <c r="O122" i="1"/>
  <c r="V122" i="1" s="1"/>
  <c r="O77" i="1"/>
  <c r="V77" i="1" s="1"/>
  <c r="O45" i="1"/>
  <c r="V45" i="1" s="1"/>
  <c r="O73" i="1"/>
  <c r="V73" i="1" s="1"/>
  <c r="O108" i="1"/>
  <c r="V108" i="1" s="1"/>
  <c r="O68" i="1"/>
  <c r="V68" i="1" s="1"/>
  <c r="O78" i="1"/>
  <c r="V78" i="1" s="1"/>
  <c r="O112" i="1"/>
  <c r="V112" i="1" s="1"/>
  <c r="O56" i="1"/>
  <c r="V56" i="1" s="1"/>
  <c r="O83" i="1"/>
  <c r="V83" i="1" s="1"/>
  <c r="O111" i="1"/>
  <c r="V111" i="1" s="1"/>
  <c r="O87" i="1"/>
  <c r="V87" i="1" s="1"/>
  <c r="O96" i="1"/>
  <c r="V96" i="1" s="1"/>
  <c r="O80" i="1"/>
  <c r="V80" i="1" s="1"/>
  <c r="O106" i="1"/>
  <c r="V106" i="1" s="1"/>
  <c r="O115" i="1"/>
  <c r="V115" i="1" s="1"/>
  <c r="O121" i="1"/>
  <c r="V121" i="1" s="1"/>
  <c r="O65" i="1"/>
  <c r="V65" i="1" s="1"/>
  <c r="O81" i="1"/>
  <c r="V81" i="1" s="1"/>
  <c r="O116" i="1"/>
  <c r="V116" i="1" s="1"/>
  <c r="O70" i="1"/>
  <c r="V70" i="1" s="1"/>
  <c r="O82" i="1"/>
  <c r="V82" i="1" s="1"/>
  <c r="O120" i="1"/>
  <c r="V120" i="1" s="1"/>
  <c r="O79" i="1"/>
  <c r="V79" i="1" s="1"/>
  <c r="O89" i="1"/>
  <c r="V89" i="1" s="1"/>
  <c r="O114" i="1"/>
  <c r="V114" i="1" s="1"/>
  <c r="O98" i="1"/>
  <c r="V98" i="1" s="1"/>
  <c r="O92" i="1"/>
  <c r="V92" i="1" s="1"/>
  <c r="O119" i="1"/>
  <c r="V119" i="1" s="1"/>
  <c r="O118" i="1"/>
  <c r="V118" i="1" s="1"/>
  <c r="O117" i="1"/>
  <c r="V117" i="1" s="1"/>
  <c r="O113" i="1"/>
  <c r="V113" i="1" s="1"/>
  <c r="O64" i="4"/>
  <c r="V64" i="4" s="1"/>
  <c r="O68" i="4"/>
  <c r="V68" i="4" s="1"/>
  <c r="O70" i="4"/>
  <c r="V70" i="4" s="1"/>
  <c r="O51" i="4"/>
  <c r="V51" i="4" s="1"/>
  <c r="O63" i="4"/>
  <c r="V63" i="4" s="1"/>
  <c r="O75" i="4"/>
  <c r="V75" i="4" s="1"/>
  <c r="O46" i="4"/>
  <c r="V46" i="4" s="1"/>
  <c r="O47" i="4"/>
  <c r="V47" i="4" s="1"/>
  <c r="O72" i="4"/>
  <c r="V72" i="4" s="1"/>
  <c r="O76" i="4"/>
  <c r="V76" i="4" s="1"/>
  <c r="O50" i="4"/>
  <c r="V50" i="4" s="1"/>
  <c r="O62" i="4"/>
  <c r="V62" i="4" s="1"/>
  <c r="O74" i="4"/>
  <c r="V74" i="4" s="1"/>
  <c r="O55" i="4"/>
  <c r="V55" i="4" s="1"/>
  <c r="O57" i="4"/>
  <c r="V57" i="4" s="1"/>
  <c r="O58" i="4"/>
  <c r="V58" i="4" s="1"/>
  <c r="O48" i="4"/>
  <c r="V48" i="4" s="1"/>
  <c r="O52" i="4"/>
  <c r="V52" i="4" s="1"/>
  <c r="O49" i="4"/>
  <c r="V49" i="4" s="1"/>
  <c r="O61" i="4"/>
  <c r="V61" i="4" s="1"/>
  <c r="O73" i="4"/>
  <c r="V73" i="4" s="1"/>
  <c r="O54" i="4"/>
  <c r="V54" i="4" s="1"/>
  <c r="O66" i="4"/>
  <c r="V66" i="4" s="1"/>
  <c r="O67" i="4"/>
  <c r="V67" i="4" s="1"/>
  <c r="O69" i="4"/>
  <c r="V69" i="4" s="1"/>
  <c r="O56" i="4"/>
  <c r="V56" i="4" s="1"/>
  <c r="O60" i="4"/>
  <c r="V60" i="4" s="1"/>
  <c r="O59" i="4"/>
  <c r="V59" i="4" s="1"/>
  <c r="O71" i="4"/>
  <c r="V71" i="4" s="1"/>
  <c r="O53" i="4"/>
  <c r="V53" i="4" s="1"/>
  <c r="O65" i="4"/>
  <c r="V65" i="4" s="1"/>
  <c r="O77" i="4"/>
  <c r="V77" i="4" s="1"/>
  <c r="O45" i="4"/>
  <c r="V45" i="4" s="1"/>
  <c r="C15" i="4"/>
  <c r="C16" i="1"/>
  <c r="D18" i="1" s="1"/>
  <c r="C16" i="4"/>
  <c r="D18" i="4" s="1"/>
  <c r="M13" i="2"/>
  <c r="L13" i="2"/>
  <c r="N13" i="2"/>
  <c r="P13" i="2"/>
  <c r="D13" i="2"/>
  <c r="C13" i="2"/>
  <c r="K13" i="2"/>
  <c r="E13" i="2"/>
  <c r="B15" i="2"/>
  <c r="O13" i="2"/>
  <c r="Q13" i="2"/>
  <c r="J13" i="2"/>
  <c r="H13" i="2"/>
  <c r="S57" i="7"/>
  <c r="AC57" i="7"/>
  <c r="AC101" i="7"/>
  <c r="AC109" i="7"/>
  <c r="F18" i="2"/>
  <c r="C12" i="7"/>
  <c r="K18" i="2"/>
  <c r="C11" i="7"/>
  <c r="L18" i="2"/>
  <c r="C18" i="2"/>
  <c r="J18" i="2"/>
  <c r="H18" i="2"/>
  <c r="D18" i="2"/>
  <c r="S62" i="7" l="1"/>
  <c r="S56" i="7"/>
  <c r="S141" i="7"/>
  <c r="AC48" i="7"/>
  <c r="T51" i="7"/>
  <c r="AF51" i="7"/>
  <c r="S67" i="7"/>
  <c r="T67" i="7" s="1"/>
  <c r="S61" i="7"/>
  <c r="S75" i="7"/>
  <c r="S93" i="7"/>
  <c r="S104" i="7"/>
  <c r="AS118" i="7"/>
  <c r="AR118" i="7" s="1"/>
  <c r="AQ118" i="7" s="1"/>
  <c r="AP118" i="7" s="1"/>
  <c r="AO118" i="7" s="1"/>
  <c r="AN118" i="7" s="1"/>
  <c r="AM118" i="7" s="1"/>
  <c r="AL118" i="7" s="1"/>
  <c r="AT118" i="7"/>
  <c r="AR119" i="7"/>
  <c r="AQ119" i="7" s="1"/>
  <c r="AP119" i="7" s="1"/>
  <c r="AO119" i="7" s="1"/>
  <c r="AN119" i="7" s="1"/>
  <c r="AM119" i="7" s="1"/>
  <c r="AL119" i="7" s="1"/>
  <c r="AH145" i="7"/>
  <c r="AA145" i="7" s="1"/>
  <c r="AC67" i="7"/>
  <c r="S68" i="7"/>
  <c r="S52" i="7"/>
  <c r="S79" i="7"/>
  <c r="AF79" i="7" s="1"/>
  <c r="S97" i="7"/>
  <c r="AF97" i="7" s="1"/>
  <c r="S114" i="7"/>
  <c r="O152" i="7"/>
  <c r="V152" i="7" s="1"/>
  <c r="AT152" i="7"/>
  <c r="AS152" i="7" s="1"/>
  <c r="AR152" i="7" s="1"/>
  <c r="AQ152" i="7" s="1"/>
  <c r="AP152" i="7" s="1"/>
  <c r="AO152" i="7" s="1"/>
  <c r="AN152" i="7" s="1"/>
  <c r="AM152" i="7" s="1"/>
  <c r="AL152" i="7" s="1"/>
  <c r="AC152" i="7"/>
  <c r="S152" i="7"/>
  <c r="S156" i="7"/>
  <c r="AC136" i="7"/>
  <c r="S77" i="7"/>
  <c r="T77" i="7" s="1"/>
  <c r="AF140" i="7"/>
  <c r="S54" i="7"/>
  <c r="T54" i="7" s="1"/>
  <c r="AK86" i="7"/>
  <c r="AJ86" i="7"/>
  <c r="AI86" i="7"/>
  <c r="AH86" i="7" s="1"/>
  <c r="AA86" i="7" s="1"/>
  <c r="AF148" i="7"/>
  <c r="K37" i="7"/>
  <c r="V37" i="7"/>
  <c r="AJ33" i="7"/>
  <c r="AI33" i="7"/>
  <c r="AK33" i="7"/>
  <c r="S100" i="7"/>
  <c r="S24" i="7"/>
  <c r="AI139" i="7"/>
  <c r="AH139" i="7" s="1"/>
  <c r="AA139" i="7" s="1"/>
  <c r="AD141" i="7"/>
  <c r="AC138" i="7"/>
  <c r="AJ43" i="7"/>
  <c r="AI43" i="7"/>
  <c r="AH43" i="7" s="1"/>
  <c r="AA43" i="7" s="1"/>
  <c r="AK43" i="7"/>
  <c r="V33" i="7"/>
  <c r="K33" i="7"/>
  <c r="S76" i="7"/>
  <c r="AF76" i="7" s="1"/>
  <c r="V43" i="7"/>
  <c r="J43" i="7"/>
  <c r="S42" i="7"/>
  <c r="S136" i="7"/>
  <c r="S39" i="7"/>
  <c r="AF39" i="7" s="1"/>
  <c r="S71" i="7"/>
  <c r="AF71" i="7" s="1"/>
  <c r="AA93" i="7"/>
  <c r="AE93" i="7" s="1"/>
  <c r="S72" i="7"/>
  <c r="AF72" i="7" s="1"/>
  <c r="V51" i="7"/>
  <c r="J51" i="7"/>
  <c r="V30" i="7"/>
  <c r="J30" i="7"/>
  <c r="S33" i="7"/>
  <c r="AK37" i="7"/>
  <c r="S133" i="7"/>
  <c r="AF133" i="7" s="1"/>
  <c r="AA116" i="7"/>
  <c r="AT46" i="7"/>
  <c r="AS46" i="7" s="1"/>
  <c r="AR46" i="7" s="1"/>
  <c r="AQ46" i="7" s="1"/>
  <c r="AP46" i="7" s="1"/>
  <c r="AO46" i="7" s="1"/>
  <c r="AN46" i="7" s="1"/>
  <c r="AM46" i="7" s="1"/>
  <c r="AL46" i="7" s="1"/>
  <c r="AH116" i="7"/>
  <c r="AT30" i="7"/>
  <c r="AS30" i="7" s="1"/>
  <c r="AR30" i="7" s="1"/>
  <c r="AQ30" i="7" s="1"/>
  <c r="AP30" i="7" s="1"/>
  <c r="AO30" i="7" s="1"/>
  <c r="AN30" i="7" s="1"/>
  <c r="AM30" i="7" s="1"/>
  <c r="AL30" i="7" s="1"/>
  <c r="AT48" i="7"/>
  <c r="AS48" i="7" s="1"/>
  <c r="AR48" i="7" s="1"/>
  <c r="AQ48" i="7" s="1"/>
  <c r="AP48" i="7" s="1"/>
  <c r="AO48" i="7" s="1"/>
  <c r="AN48" i="7" s="1"/>
  <c r="AM48" i="7" s="1"/>
  <c r="AL48" i="7" s="1"/>
  <c r="S35" i="7"/>
  <c r="T35" i="7" s="1"/>
  <c r="S38" i="7"/>
  <c r="T38" i="7" s="1"/>
  <c r="S40" i="7"/>
  <c r="AF40" i="7" s="1"/>
  <c r="S91" i="7"/>
  <c r="S130" i="7"/>
  <c r="AT45" i="7"/>
  <c r="AS45" i="7" s="1"/>
  <c r="AR45" i="7" s="1"/>
  <c r="AQ45" i="7" s="1"/>
  <c r="AP45" i="7" s="1"/>
  <c r="AO45" i="7" s="1"/>
  <c r="AN45" i="7" s="1"/>
  <c r="AM45" i="7" s="1"/>
  <c r="AL45" i="7" s="1"/>
  <c r="AH55" i="7"/>
  <c r="AA55" i="7" s="1"/>
  <c r="AH128" i="7"/>
  <c r="AA128" i="7" s="1"/>
  <c r="V48" i="7"/>
  <c r="J48" i="7"/>
  <c r="AI98" i="7"/>
  <c r="AK98" i="7"/>
  <c r="AJ98" i="7"/>
  <c r="AC106" i="7"/>
  <c r="S78" i="7"/>
  <c r="AF78" i="7" s="1"/>
  <c r="AI37" i="7"/>
  <c r="AH37" i="7" s="1"/>
  <c r="AJ119" i="7"/>
  <c r="AI119" i="7"/>
  <c r="AH119" i="7" s="1"/>
  <c r="AA119" i="7" s="1"/>
  <c r="AK119" i="7"/>
  <c r="AT51" i="7"/>
  <c r="AS51" i="7" s="1"/>
  <c r="AR51" i="7" s="1"/>
  <c r="AQ51" i="7" s="1"/>
  <c r="AP51" i="7" s="1"/>
  <c r="AO51" i="7" s="1"/>
  <c r="AN51" i="7" s="1"/>
  <c r="AM51" i="7" s="1"/>
  <c r="AL51" i="7" s="1"/>
  <c r="AH50" i="7"/>
  <c r="AA50" i="7" s="1"/>
  <c r="O154" i="7"/>
  <c r="V154" i="7" s="1"/>
  <c r="O153" i="7"/>
  <c r="V153" i="7" s="1"/>
  <c r="AT153" i="7"/>
  <c r="AS153" i="7" s="1"/>
  <c r="AR153" i="7" s="1"/>
  <c r="AQ153" i="7" s="1"/>
  <c r="AP153" i="7" s="1"/>
  <c r="AO153" i="7" s="1"/>
  <c r="AN153" i="7" s="1"/>
  <c r="AM153" i="7" s="1"/>
  <c r="AL153" i="7" s="1"/>
  <c r="AC153" i="7"/>
  <c r="S153" i="7"/>
  <c r="AT154" i="7"/>
  <c r="AS154" i="7" s="1"/>
  <c r="AR154" i="7" s="1"/>
  <c r="AQ154" i="7" s="1"/>
  <c r="AP154" i="7" s="1"/>
  <c r="AO154" i="7" s="1"/>
  <c r="AN154" i="7" s="1"/>
  <c r="AM154" i="7" s="1"/>
  <c r="AL154" i="7" s="1"/>
  <c r="AC154" i="7"/>
  <c r="S154" i="7"/>
  <c r="S84" i="7"/>
  <c r="AF84" i="7" s="1"/>
  <c r="AC84" i="7"/>
  <c r="S55" i="7"/>
  <c r="AC55" i="7"/>
  <c r="S119" i="7"/>
  <c r="AC119" i="7"/>
  <c r="S37" i="7"/>
  <c r="AC37" i="7"/>
  <c r="S43" i="7"/>
  <c r="AC43" i="7"/>
  <c r="AC145" i="7"/>
  <c r="S145" i="7"/>
  <c r="S45" i="7"/>
  <c r="AC45" i="7"/>
  <c r="S30" i="7"/>
  <c r="AC30" i="7"/>
  <c r="AF106" i="7"/>
  <c r="T106" i="7"/>
  <c r="AC139" i="7"/>
  <c r="S139" i="7"/>
  <c r="AB139" i="7" s="1"/>
  <c r="AC146" i="7"/>
  <c r="S146" i="7"/>
  <c r="AC98" i="7"/>
  <c r="S98" i="7"/>
  <c r="T138" i="7"/>
  <c r="AF138" i="7"/>
  <c r="AI39" i="7"/>
  <c r="AJ39" i="7"/>
  <c r="AK39" i="7"/>
  <c r="T31" i="7"/>
  <c r="AF31" i="7"/>
  <c r="AK75" i="7"/>
  <c r="AJ75" i="7"/>
  <c r="AI75" i="7"/>
  <c r="T32" i="7"/>
  <c r="AF32" i="7"/>
  <c r="AF68" i="7"/>
  <c r="T68" i="7"/>
  <c r="K46" i="7"/>
  <c r="V46" i="7"/>
  <c r="S46" i="7"/>
  <c r="AC46" i="7"/>
  <c r="J80" i="7"/>
  <c r="AC80" i="7"/>
  <c r="AT74" i="7"/>
  <c r="AS74" i="7" s="1"/>
  <c r="AR74" i="7" s="1"/>
  <c r="AQ74" i="7" s="1"/>
  <c r="AP74" i="7" s="1"/>
  <c r="AO74" i="7" s="1"/>
  <c r="AN74" i="7" s="1"/>
  <c r="AM74" i="7" s="1"/>
  <c r="AL74" i="7" s="1"/>
  <c r="AT82" i="7"/>
  <c r="AS82" i="7" s="1"/>
  <c r="AR82" i="7" s="1"/>
  <c r="AQ82" i="7" s="1"/>
  <c r="AP82" i="7" s="1"/>
  <c r="AO82" i="7" s="1"/>
  <c r="AN82" i="7" s="1"/>
  <c r="AM82" i="7" s="1"/>
  <c r="AL82" i="7" s="1"/>
  <c r="AT142" i="7"/>
  <c r="AS142" i="7"/>
  <c r="AR142" i="7" s="1"/>
  <c r="AQ142" i="7" s="1"/>
  <c r="AP142" i="7" s="1"/>
  <c r="AO142" i="7" s="1"/>
  <c r="AN142" i="7" s="1"/>
  <c r="AM142" i="7" s="1"/>
  <c r="AL142" i="7" s="1"/>
  <c r="AT85" i="7"/>
  <c r="AS85" i="7" s="1"/>
  <c r="AR85" i="7" s="1"/>
  <c r="AQ85" i="7" s="1"/>
  <c r="AP85" i="7" s="1"/>
  <c r="AO85" i="7" s="1"/>
  <c r="AN85" i="7" s="1"/>
  <c r="AM85" i="7" s="1"/>
  <c r="AL85" i="7" s="1"/>
  <c r="AT99" i="7"/>
  <c r="AS99" i="7" s="1"/>
  <c r="AR99" i="7" s="1"/>
  <c r="AQ99" i="7" s="1"/>
  <c r="AP99" i="7" s="1"/>
  <c r="AO99" i="7" s="1"/>
  <c r="AN99" i="7" s="1"/>
  <c r="AM99" i="7" s="1"/>
  <c r="AL99" i="7" s="1"/>
  <c r="V34" i="7"/>
  <c r="AC34" i="7"/>
  <c r="K34" i="7"/>
  <c r="AT132" i="7"/>
  <c r="AS132" i="7" s="1"/>
  <c r="AR132" i="7" s="1"/>
  <c r="AQ132" i="7" s="1"/>
  <c r="AP132" i="7" s="1"/>
  <c r="AO132" i="7" s="1"/>
  <c r="AN132" i="7" s="1"/>
  <c r="AM132" i="7" s="1"/>
  <c r="AL132" i="7" s="1"/>
  <c r="AT87" i="7"/>
  <c r="AS87" i="7" s="1"/>
  <c r="AR87" i="7" s="1"/>
  <c r="AQ87" i="7" s="1"/>
  <c r="AP87" i="7" s="1"/>
  <c r="AO87" i="7" s="1"/>
  <c r="AN87" i="7" s="1"/>
  <c r="AM87" i="7" s="1"/>
  <c r="AL87" i="7" s="1"/>
  <c r="AT100" i="7"/>
  <c r="AS100" i="7" s="1"/>
  <c r="AR100" i="7" s="1"/>
  <c r="AQ100" i="7" s="1"/>
  <c r="AP100" i="7" s="1"/>
  <c r="AO100" i="7" s="1"/>
  <c r="AN100" i="7" s="1"/>
  <c r="AM100" i="7" s="1"/>
  <c r="AL100" i="7" s="1"/>
  <c r="AT134" i="7"/>
  <c r="AS134" i="7" s="1"/>
  <c r="AR134" i="7" s="1"/>
  <c r="AQ134" i="7" s="1"/>
  <c r="AP134" i="7" s="1"/>
  <c r="AO134" i="7" s="1"/>
  <c r="AN134" i="7" s="1"/>
  <c r="AM134" i="7" s="1"/>
  <c r="AL134" i="7" s="1"/>
  <c r="AT62" i="7"/>
  <c r="AS62" i="7" s="1"/>
  <c r="AR62" i="7" s="1"/>
  <c r="AQ62" i="7" s="1"/>
  <c r="AP62" i="7" s="1"/>
  <c r="AO62" i="7" s="1"/>
  <c r="AN62" i="7" s="1"/>
  <c r="AM62" i="7" s="1"/>
  <c r="AL62" i="7" s="1"/>
  <c r="K74" i="7"/>
  <c r="AC74" i="7"/>
  <c r="AF38" i="7"/>
  <c r="AT63" i="7"/>
  <c r="AS63" i="7" s="1"/>
  <c r="AR63" i="7" s="1"/>
  <c r="AQ63" i="7" s="1"/>
  <c r="AP63" i="7" s="1"/>
  <c r="AO63" i="7" s="1"/>
  <c r="AN63" i="7" s="1"/>
  <c r="AM63" i="7" s="1"/>
  <c r="AL63" i="7" s="1"/>
  <c r="AT95" i="7"/>
  <c r="AS95" i="7"/>
  <c r="AR95" i="7" s="1"/>
  <c r="AQ95" i="7" s="1"/>
  <c r="AP95" i="7" s="1"/>
  <c r="AO95" i="7" s="1"/>
  <c r="AN95" i="7" s="1"/>
  <c r="AM95" i="7" s="1"/>
  <c r="AL95" i="7" s="1"/>
  <c r="AT140" i="7"/>
  <c r="AS140" i="7" s="1"/>
  <c r="AR140" i="7" s="1"/>
  <c r="AQ140" i="7"/>
  <c r="AP140" i="7" s="1"/>
  <c r="AO140" i="7" s="1"/>
  <c r="AN140" i="7" s="1"/>
  <c r="AM140" i="7" s="1"/>
  <c r="AL140" i="7" s="1"/>
  <c r="AT27" i="7"/>
  <c r="AS27" i="7" s="1"/>
  <c r="AR27" i="7" s="1"/>
  <c r="AQ27" i="7" s="1"/>
  <c r="AP27" i="7" s="1"/>
  <c r="AO27" i="7" s="1"/>
  <c r="AN27" i="7" s="1"/>
  <c r="AM27" i="7" s="1"/>
  <c r="AL27" i="7" s="1"/>
  <c r="K39" i="7"/>
  <c r="V39" i="7"/>
  <c r="AC39" i="7"/>
  <c r="AC64" i="7"/>
  <c r="J64" i="7"/>
  <c r="AT76" i="7"/>
  <c r="AS76" i="7" s="1"/>
  <c r="AR76" i="7" s="1"/>
  <c r="AQ76" i="7" s="1"/>
  <c r="AP76" i="7" s="1"/>
  <c r="AO76" i="7" s="1"/>
  <c r="AN76" i="7" s="1"/>
  <c r="AM76" i="7" s="1"/>
  <c r="AL76" i="7" s="1"/>
  <c r="AC124" i="7"/>
  <c r="S124" i="7"/>
  <c r="K21" i="7"/>
  <c r="S21" i="7"/>
  <c r="AC21" i="7"/>
  <c r="K90" i="7"/>
  <c r="AC90" i="7"/>
  <c r="K103" i="7"/>
  <c r="S103" i="7"/>
  <c r="AC103" i="7"/>
  <c r="K65" i="7"/>
  <c r="AC65" i="7"/>
  <c r="J85" i="7"/>
  <c r="AC85" i="7"/>
  <c r="AT24" i="7"/>
  <c r="AS24" i="7" s="1"/>
  <c r="AR24" i="7" s="1"/>
  <c r="AQ24" i="7" s="1"/>
  <c r="AP24" i="7" s="1"/>
  <c r="AO24" i="7" s="1"/>
  <c r="AN24" i="7" s="1"/>
  <c r="AM24" i="7" s="1"/>
  <c r="AL24" i="7" s="1"/>
  <c r="V42" i="7"/>
  <c r="J42" i="7"/>
  <c r="AT67" i="7"/>
  <c r="AS67" i="7" s="1"/>
  <c r="AR67" i="7" s="1"/>
  <c r="AQ67" i="7" s="1"/>
  <c r="AP67" i="7" s="1"/>
  <c r="AO67" i="7" s="1"/>
  <c r="AN67" i="7" s="1"/>
  <c r="AM67" i="7" s="1"/>
  <c r="AL67" i="7" s="1"/>
  <c r="S86" i="7"/>
  <c r="AC105" i="7"/>
  <c r="J105" i="7"/>
  <c r="AF92" i="7"/>
  <c r="T92" i="7"/>
  <c r="AF52" i="7"/>
  <c r="T52" i="7"/>
  <c r="AF66" i="7"/>
  <c r="T66" i="7"/>
  <c r="T115" i="7"/>
  <c r="AF115" i="7"/>
  <c r="AT29" i="7"/>
  <c r="AS29" i="7" s="1"/>
  <c r="AR29" i="7" s="1"/>
  <c r="AQ29" i="7" s="1"/>
  <c r="AP29" i="7" s="1"/>
  <c r="AO29" i="7" s="1"/>
  <c r="AN29" i="7" s="1"/>
  <c r="AM29" i="7" s="1"/>
  <c r="AL29" i="7" s="1"/>
  <c r="K130" i="7"/>
  <c r="AC130" i="7"/>
  <c r="AT121" i="7"/>
  <c r="AS121" i="7" s="1"/>
  <c r="AR121" i="7" s="1"/>
  <c r="AQ121" i="7" s="1"/>
  <c r="AP121" i="7" s="1"/>
  <c r="AO121" i="7" s="1"/>
  <c r="AN121" i="7" s="1"/>
  <c r="AM121" i="7" s="1"/>
  <c r="AL121" i="7" s="1"/>
  <c r="AT107" i="7"/>
  <c r="AS107" i="7" s="1"/>
  <c r="AR107" i="7" s="1"/>
  <c r="AQ107" i="7" s="1"/>
  <c r="AP107" i="7" s="1"/>
  <c r="AO107" i="7" s="1"/>
  <c r="AN107" i="7" s="1"/>
  <c r="AM107" i="7" s="1"/>
  <c r="AL107" i="7" s="1"/>
  <c r="S117" i="7"/>
  <c r="AC117" i="7"/>
  <c r="AT143" i="7"/>
  <c r="AS143" i="7" s="1"/>
  <c r="AR143" i="7" s="1"/>
  <c r="AQ143" i="7" s="1"/>
  <c r="AP143" i="7" s="1"/>
  <c r="AO143" i="7" s="1"/>
  <c r="AN143" i="7" s="1"/>
  <c r="AM143" i="7" s="1"/>
  <c r="AL143" i="7" s="1"/>
  <c r="S47" i="7"/>
  <c r="AT61" i="7"/>
  <c r="AS61" i="7" s="1"/>
  <c r="AR61" i="7" s="1"/>
  <c r="AQ61" i="7" s="1"/>
  <c r="AP61" i="7" s="1"/>
  <c r="AO61" i="7" s="1"/>
  <c r="AN61" i="7" s="1"/>
  <c r="AM61" i="7" s="1"/>
  <c r="AL61" i="7" s="1"/>
  <c r="S87" i="7"/>
  <c r="J100" i="7"/>
  <c r="AC100" i="7"/>
  <c r="AC62" i="7"/>
  <c r="V62" i="7"/>
  <c r="K62" i="7"/>
  <c r="S65" i="7"/>
  <c r="K38" i="7"/>
  <c r="V38" i="7"/>
  <c r="AC38" i="7"/>
  <c r="AF69" i="7"/>
  <c r="T69" i="7"/>
  <c r="S82" i="7"/>
  <c r="AC82" i="7"/>
  <c r="K101" i="7"/>
  <c r="S27" i="7"/>
  <c r="AT83" i="7"/>
  <c r="AS83" i="7" s="1"/>
  <c r="AR83" i="7" s="1"/>
  <c r="AQ83" i="7" s="1"/>
  <c r="AP83" i="7" s="1"/>
  <c r="AO83" i="7" s="1"/>
  <c r="AN83" i="7" s="1"/>
  <c r="AM83" i="7" s="1"/>
  <c r="AL83" i="7" s="1"/>
  <c r="AT102" i="7"/>
  <c r="AS102" i="7" s="1"/>
  <c r="AR102" i="7" s="1"/>
  <c r="AQ102" i="7" s="1"/>
  <c r="AP102" i="7" s="1"/>
  <c r="AO102" i="7" s="1"/>
  <c r="AN102" i="7" s="1"/>
  <c r="AM102" i="7" s="1"/>
  <c r="AL102" i="7" s="1"/>
  <c r="AT112" i="7"/>
  <c r="AS112" i="7" s="1"/>
  <c r="AR112" i="7" s="1"/>
  <c r="AQ112" i="7" s="1"/>
  <c r="AP112" i="7" s="1"/>
  <c r="AO112" i="7" s="1"/>
  <c r="AN112" i="7" s="1"/>
  <c r="AM112" i="7" s="1"/>
  <c r="AL112" i="7" s="1"/>
  <c r="AS21" i="7"/>
  <c r="AR21" i="7" s="1"/>
  <c r="AQ21" i="7" s="1"/>
  <c r="AP21" i="7" s="1"/>
  <c r="AO21" i="7" s="1"/>
  <c r="AN21" i="7" s="1"/>
  <c r="AM21" i="7" s="1"/>
  <c r="AL21" i="7" s="1"/>
  <c r="AT21" i="7"/>
  <c r="AT57" i="7"/>
  <c r="AS57" i="7" s="1"/>
  <c r="AR57" i="7" s="1"/>
  <c r="AQ57" i="7" s="1"/>
  <c r="AP57" i="7" s="1"/>
  <c r="AO57" i="7" s="1"/>
  <c r="AN57" i="7" s="1"/>
  <c r="AM57" i="7" s="1"/>
  <c r="AL57" i="7" s="1"/>
  <c r="K142" i="7"/>
  <c r="AC142" i="7"/>
  <c r="S22" i="7"/>
  <c r="AT41" i="7"/>
  <c r="AS41" i="7" s="1"/>
  <c r="AR41" i="7" s="1"/>
  <c r="AQ41" i="7" s="1"/>
  <c r="AP41" i="7" s="1"/>
  <c r="AO41" i="7" s="1"/>
  <c r="AN41" i="7" s="1"/>
  <c r="AM41" i="7" s="1"/>
  <c r="AL41" i="7" s="1"/>
  <c r="AC24" i="7"/>
  <c r="K24" i="7"/>
  <c r="AC92" i="7"/>
  <c r="K92" i="7"/>
  <c r="K66" i="7"/>
  <c r="AC66" i="7"/>
  <c r="AT79" i="7"/>
  <c r="AS79" i="7" s="1"/>
  <c r="AR79" i="7" s="1"/>
  <c r="AQ79" i="7" s="1"/>
  <c r="AP79" i="7" s="1"/>
  <c r="AO79" i="7" s="1"/>
  <c r="AN79" i="7" s="1"/>
  <c r="AM79" i="7" s="1"/>
  <c r="AL79" i="7" s="1"/>
  <c r="AT23" i="7"/>
  <c r="AS23" i="7" s="1"/>
  <c r="AR23" i="7" s="1"/>
  <c r="AQ23" i="7" s="1"/>
  <c r="AP23" i="7" s="1"/>
  <c r="AO23" i="7" s="1"/>
  <c r="AN23" i="7" s="1"/>
  <c r="AM23" i="7" s="1"/>
  <c r="AL23" i="7" s="1"/>
  <c r="AT130" i="7"/>
  <c r="AS130" i="7" s="1"/>
  <c r="AR130" i="7" s="1"/>
  <c r="AQ130" i="7" s="1"/>
  <c r="AP130" i="7" s="1"/>
  <c r="AO130" i="7" s="1"/>
  <c r="AN130" i="7" s="1"/>
  <c r="AM130" i="7" s="1"/>
  <c r="AL130" i="7" s="1"/>
  <c r="AF144" i="7"/>
  <c r="T144" i="7"/>
  <c r="AA138" i="7"/>
  <c r="AB138" i="7"/>
  <c r="AF61" i="7"/>
  <c r="T61" i="7"/>
  <c r="V47" i="7"/>
  <c r="J47" i="7"/>
  <c r="AC47" i="7"/>
  <c r="AC87" i="7"/>
  <c r="K87" i="7"/>
  <c r="AT81" i="7"/>
  <c r="AS81" i="7" s="1"/>
  <c r="AR81" i="7" s="1"/>
  <c r="AQ81" i="7" s="1"/>
  <c r="AP81" i="7" s="1"/>
  <c r="AO81" i="7" s="1"/>
  <c r="AN81" i="7" s="1"/>
  <c r="AM81" i="7" s="1"/>
  <c r="AL81" i="7" s="1"/>
  <c r="AT69" i="7"/>
  <c r="AS69" i="7" s="1"/>
  <c r="AR69" i="7" s="1"/>
  <c r="AQ69" i="7" s="1"/>
  <c r="AP69" i="7" s="1"/>
  <c r="AO69" i="7" s="1"/>
  <c r="AN69" i="7" s="1"/>
  <c r="AM69" i="7" s="1"/>
  <c r="AL69" i="7" s="1"/>
  <c r="AT70" i="7"/>
  <c r="AS70" i="7" s="1"/>
  <c r="AR70" i="7" s="1"/>
  <c r="AQ70" i="7" s="1"/>
  <c r="AP70" i="7" s="1"/>
  <c r="AO70" i="7" s="1"/>
  <c r="AN70" i="7" s="1"/>
  <c r="AM70" i="7" s="1"/>
  <c r="AL70" i="7" s="1"/>
  <c r="AT90" i="7"/>
  <c r="AS90" i="7"/>
  <c r="AR90" i="7" s="1"/>
  <c r="AQ90" i="7" s="1"/>
  <c r="AP90" i="7" s="1"/>
  <c r="AO90" i="7" s="1"/>
  <c r="AN90" i="7" s="1"/>
  <c r="AM90" i="7" s="1"/>
  <c r="AL90" i="7" s="1"/>
  <c r="AC41" i="7"/>
  <c r="V41" i="7"/>
  <c r="J41" i="7"/>
  <c r="AF93" i="7"/>
  <c r="T93" i="7"/>
  <c r="AB93" i="7"/>
  <c r="AF104" i="7"/>
  <c r="T104" i="7"/>
  <c r="AT52" i="7"/>
  <c r="AS52" i="7" s="1"/>
  <c r="AR52" i="7" s="1"/>
  <c r="AQ52" i="7" s="1"/>
  <c r="AP52" i="7" s="1"/>
  <c r="AO52" i="7" s="1"/>
  <c r="AN52" i="7" s="1"/>
  <c r="AM52" i="7" s="1"/>
  <c r="AL52" i="7" s="1"/>
  <c r="AT66" i="7"/>
  <c r="AS66" i="7" s="1"/>
  <c r="AR66" i="7" s="1"/>
  <c r="AQ66" i="7" s="1"/>
  <c r="AP66" i="7" s="1"/>
  <c r="AO66" i="7" s="1"/>
  <c r="AN66" i="7" s="1"/>
  <c r="AM66" i="7" s="1"/>
  <c r="AL66" i="7" s="1"/>
  <c r="AF23" i="7"/>
  <c r="T23" i="7"/>
  <c r="T114" i="7"/>
  <c r="AF114" i="7"/>
  <c r="AT144" i="7"/>
  <c r="AS144" i="7" s="1"/>
  <c r="AR144" i="7" s="1"/>
  <c r="AQ144" i="7" s="1"/>
  <c r="AP144" i="7" s="1"/>
  <c r="AO144" i="7" s="1"/>
  <c r="AN144" i="7" s="1"/>
  <c r="AM144" i="7" s="1"/>
  <c r="AL144" i="7" s="1"/>
  <c r="AC31" i="7"/>
  <c r="AT117" i="7"/>
  <c r="AS117" i="7" s="1"/>
  <c r="AR117" i="7" s="1"/>
  <c r="AQ117" i="7" s="1"/>
  <c r="AP117" i="7" s="1"/>
  <c r="AO117" i="7" s="1"/>
  <c r="AN117" i="7" s="1"/>
  <c r="AM117" i="7" s="1"/>
  <c r="AL117" i="7" s="1"/>
  <c r="AT47" i="7"/>
  <c r="AS47" i="7" s="1"/>
  <c r="AR47" i="7" s="1"/>
  <c r="AQ47" i="7" s="1"/>
  <c r="AP47" i="7" s="1"/>
  <c r="AO47" i="7" s="1"/>
  <c r="AN47" i="7" s="1"/>
  <c r="AM47" i="7" s="1"/>
  <c r="AL47" i="7" s="1"/>
  <c r="V61" i="7"/>
  <c r="K61" i="7"/>
  <c r="AC61" i="7"/>
  <c r="AT25" i="7"/>
  <c r="AS25" i="7" s="1"/>
  <c r="AR25" i="7" s="1"/>
  <c r="AQ25" i="7" s="1"/>
  <c r="AP25" i="7" s="1"/>
  <c r="AO25" i="7" s="1"/>
  <c r="AN25" i="7" s="1"/>
  <c r="AM25" i="7" s="1"/>
  <c r="AL25" i="7" s="1"/>
  <c r="AT68" i="7"/>
  <c r="AS68" i="7" s="1"/>
  <c r="AR68" i="7" s="1"/>
  <c r="AQ68" i="7" s="1"/>
  <c r="AP68" i="7" s="1"/>
  <c r="AO68" i="7" s="1"/>
  <c r="AN68" i="7" s="1"/>
  <c r="AM68" i="7" s="1"/>
  <c r="AL68" i="7" s="1"/>
  <c r="AC81" i="7"/>
  <c r="S81" i="7"/>
  <c r="K81" i="7"/>
  <c r="AC26" i="7"/>
  <c r="K26" i="7"/>
  <c r="V44" i="7"/>
  <c r="K44" i="7"/>
  <c r="S44" i="7"/>
  <c r="AC44" i="7"/>
  <c r="T89" i="7"/>
  <c r="AF89" i="7"/>
  <c r="AT101" i="7"/>
  <c r="AS101" i="7" s="1"/>
  <c r="AR101" i="7" s="1"/>
  <c r="AQ101" i="7" s="1"/>
  <c r="AP101" i="7" s="1"/>
  <c r="AO101" i="7" s="1"/>
  <c r="AN101" i="7" s="1"/>
  <c r="AM101" i="7" s="1"/>
  <c r="AL101" i="7" s="1"/>
  <c r="K27" i="7"/>
  <c r="AC27" i="7"/>
  <c r="S49" i="7"/>
  <c r="J70" i="7"/>
  <c r="AC70" i="7"/>
  <c r="S70" i="7"/>
  <c r="K96" i="7"/>
  <c r="AC96" i="7"/>
  <c r="S64" i="7"/>
  <c r="T40" i="7"/>
  <c r="V57" i="7"/>
  <c r="J57" i="7"/>
  <c r="S90" i="7"/>
  <c r="AT120" i="7"/>
  <c r="AS120" i="7" s="1"/>
  <c r="AR120" i="7" s="1"/>
  <c r="AQ120" i="7" s="1"/>
  <c r="AP120" i="7" s="1"/>
  <c r="AO120" i="7" s="1"/>
  <c r="AN120" i="7" s="1"/>
  <c r="AM120" i="7" s="1"/>
  <c r="AL120" i="7" s="1"/>
  <c r="AT58" i="7"/>
  <c r="AS58" i="7"/>
  <c r="AR58" i="7" s="1"/>
  <c r="AQ58" i="7" s="1"/>
  <c r="AP58" i="7" s="1"/>
  <c r="AO58" i="7" s="1"/>
  <c r="AN58" i="7" s="1"/>
  <c r="AM58" i="7" s="1"/>
  <c r="AL58" i="7" s="1"/>
  <c r="J71" i="7"/>
  <c r="AC71" i="7"/>
  <c r="AC91" i="7"/>
  <c r="K91" i="7"/>
  <c r="AT53" i="7"/>
  <c r="AS53" i="7"/>
  <c r="AR53" i="7" s="1"/>
  <c r="AQ53" i="7" s="1"/>
  <c r="AP53" i="7" s="1"/>
  <c r="AO53" i="7" s="1"/>
  <c r="AN53" i="7" s="1"/>
  <c r="AM53" i="7" s="1"/>
  <c r="AL53" i="7" s="1"/>
  <c r="AT73" i="7"/>
  <c r="AS73" i="7" s="1"/>
  <c r="AR73" i="7" s="1"/>
  <c r="AQ73" i="7" s="1"/>
  <c r="AP73" i="7" s="1"/>
  <c r="AO73" i="7" s="1"/>
  <c r="AN73" i="7" s="1"/>
  <c r="AM73" i="7" s="1"/>
  <c r="AL73" i="7" s="1"/>
  <c r="AC93" i="7"/>
  <c r="K93" i="7"/>
  <c r="AC104" i="7"/>
  <c r="J104" i="7"/>
  <c r="J52" i="7"/>
  <c r="AC52" i="7"/>
  <c r="AC79" i="7"/>
  <c r="J79" i="7"/>
  <c r="K23" i="7"/>
  <c r="AC23" i="7"/>
  <c r="AC114" i="7"/>
  <c r="K114" i="7"/>
  <c r="AC69" i="7"/>
  <c r="AA37" i="7"/>
  <c r="T94" i="7"/>
  <c r="AF94" i="7"/>
  <c r="AC134" i="7"/>
  <c r="K134" i="7"/>
  <c r="AC95" i="7"/>
  <c r="K95" i="7"/>
  <c r="AT64" i="7"/>
  <c r="AS64" i="7" s="1"/>
  <c r="AR64" i="7" s="1"/>
  <c r="AQ64" i="7" s="1"/>
  <c r="AP64" i="7" s="1"/>
  <c r="AO64" i="7" s="1"/>
  <c r="AN64" i="7" s="1"/>
  <c r="AM64" i="7" s="1"/>
  <c r="AL64" i="7" s="1"/>
  <c r="AT84" i="7"/>
  <c r="AS84" i="7"/>
  <c r="AR84" i="7" s="1"/>
  <c r="AQ84" i="7" s="1"/>
  <c r="AP84" i="7" s="1"/>
  <c r="AO84" i="7" s="1"/>
  <c r="AN84" i="7" s="1"/>
  <c r="AM84" i="7" s="1"/>
  <c r="AL84" i="7" s="1"/>
  <c r="K128" i="7"/>
  <c r="S128" i="7"/>
  <c r="AC128" i="7"/>
  <c r="AT65" i="7"/>
  <c r="AS65" i="7" s="1"/>
  <c r="AR65" i="7" s="1"/>
  <c r="AQ65" i="7" s="1"/>
  <c r="AP65" i="7" s="1"/>
  <c r="AO65" i="7" s="1"/>
  <c r="AN65" i="7" s="1"/>
  <c r="AM65" i="7" s="1"/>
  <c r="AL65" i="7" s="1"/>
  <c r="AF42" i="7"/>
  <c r="T42" i="7"/>
  <c r="AT42" i="7"/>
  <c r="AS42" i="7" s="1"/>
  <c r="AR42" i="7" s="1"/>
  <c r="AQ42" i="7" s="1"/>
  <c r="AP42" i="7" s="1"/>
  <c r="AO42" i="7" s="1"/>
  <c r="AN42" i="7" s="1"/>
  <c r="AM42" i="7" s="1"/>
  <c r="AL42" i="7" s="1"/>
  <c r="K86" i="7"/>
  <c r="AC86" i="7"/>
  <c r="T101" i="7"/>
  <c r="AF101" i="7"/>
  <c r="AC59" i="7"/>
  <c r="K59" i="7"/>
  <c r="V59" i="7"/>
  <c r="K29" i="7"/>
  <c r="AC29" i="7"/>
  <c r="AF130" i="7"/>
  <c r="T130" i="7"/>
  <c r="T74" i="7"/>
  <c r="AC148" i="7"/>
  <c r="K108" i="7"/>
  <c r="S108" i="7"/>
  <c r="AC108" i="7"/>
  <c r="AF25" i="7"/>
  <c r="T25" i="7"/>
  <c r="AT136" i="7"/>
  <c r="AS136" i="7" s="1"/>
  <c r="AR136" i="7" s="1"/>
  <c r="AQ136" i="7" s="1"/>
  <c r="AP136" i="7" s="1"/>
  <c r="AO136" i="7" s="1"/>
  <c r="AN136" i="7" s="1"/>
  <c r="AM136" i="7" s="1"/>
  <c r="AL136" i="7" s="1"/>
  <c r="AT89" i="7"/>
  <c r="AS89" i="7" s="1"/>
  <c r="AR89" i="7" s="1"/>
  <c r="AQ89" i="7" s="1"/>
  <c r="AP89" i="7" s="1"/>
  <c r="AO89" i="7" s="1"/>
  <c r="AN89" i="7" s="1"/>
  <c r="AM89" i="7" s="1"/>
  <c r="AL89" i="7" s="1"/>
  <c r="K83" i="7"/>
  <c r="S83" i="7"/>
  <c r="AC83" i="7"/>
  <c r="AT40" i="7"/>
  <c r="AS40" i="7" s="1"/>
  <c r="AR40" i="7" s="1"/>
  <c r="AQ40" i="7" s="1"/>
  <c r="AP40" i="7" s="1"/>
  <c r="AO40" i="7" s="1"/>
  <c r="AN40" i="7" s="1"/>
  <c r="AM40" i="7" s="1"/>
  <c r="AL40" i="7" s="1"/>
  <c r="AT106" i="7"/>
  <c r="AS106" i="7" s="1"/>
  <c r="AR106" i="7" s="1"/>
  <c r="AQ106" i="7" s="1"/>
  <c r="AP106" i="7" s="1"/>
  <c r="AO106" i="7" s="1"/>
  <c r="AN106" i="7" s="1"/>
  <c r="AM106" i="7" s="1"/>
  <c r="AL106" i="7" s="1"/>
  <c r="AT125" i="7"/>
  <c r="AS125" i="7" s="1"/>
  <c r="AR125" i="7" s="1"/>
  <c r="AQ125" i="7" s="1"/>
  <c r="AP125" i="7" s="1"/>
  <c r="AO125" i="7" s="1"/>
  <c r="AN125" i="7" s="1"/>
  <c r="AM125" i="7" s="1"/>
  <c r="AL125" i="7" s="1"/>
  <c r="K53" i="7"/>
  <c r="V53" i="7"/>
  <c r="S53" i="7"/>
  <c r="AC53" i="7"/>
  <c r="AT105" i="7"/>
  <c r="AS105" i="7" s="1"/>
  <c r="AR105" i="7" s="1"/>
  <c r="AQ105" i="7" s="1"/>
  <c r="AP105" i="7" s="1"/>
  <c r="AO105" i="7" s="1"/>
  <c r="AN105" i="7" s="1"/>
  <c r="AM105" i="7" s="1"/>
  <c r="AL105" i="7" s="1"/>
  <c r="AT115" i="7"/>
  <c r="AS115" i="7" s="1"/>
  <c r="AR115" i="7" s="1"/>
  <c r="AQ115" i="7" s="1"/>
  <c r="AP115" i="7" s="1"/>
  <c r="AO115" i="7" s="1"/>
  <c r="AN115" i="7" s="1"/>
  <c r="AM115" i="7" s="1"/>
  <c r="AL115" i="7" s="1"/>
  <c r="AC94" i="7"/>
  <c r="K94" i="7"/>
  <c r="K25" i="7"/>
  <c r="AC25" i="7"/>
  <c r="K68" i="7"/>
  <c r="AC68" i="7"/>
  <c r="AT110" i="7"/>
  <c r="AS110" i="7" s="1"/>
  <c r="AR110" i="7" s="1"/>
  <c r="AQ110" i="7" s="1"/>
  <c r="AP110" i="7" s="1"/>
  <c r="AO110" i="7" s="1"/>
  <c r="AN110" i="7" s="1"/>
  <c r="AM110" i="7" s="1"/>
  <c r="AL110" i="7" s="1"/>
  <c r="AT26" i="7"/>
  <c r="AS26" i="7" s="1"/>
  <c r="AR26" i="7" s="1"/>
  <c r="AQ26" i="7" s="1"/>
  <c r="AP26" i="7" s="1"/>
  <c r="AO26" i="7" s="1"/>
  <c r="AN26" i="7" s="1"/>
  <c r="AM26" i="7" s="1"/>
  <c r="AL26" i="7" s="1"/>
  <c r="AF75" i="7"/>
  <c r="T75" i="7"/>
  <c r="J89" i="7"/>
  <c r="AC89" i="7"/>
  <c r="T60" i="7"/>
  <c r="AF60" i="7"/>
  <c r="AT111" i="7"/>
  <c r="AS111" i="7" s="1"/>
  <c r="AR111" i="7" s="1"/>
  <c r="AQ111" i="7" s="1"/>
  <c r="AP111" i="7" s="1"/>
  <c r="AO111" i="7" s="1"/>
  <c r="AN111" i="7" s="1"/>
  <c r="AM111" i="7" s="1"/>
  <c r="AL111" i="7" s="1"/>
  <c r="J32" i="7"/>
  <c r="V32" i="7"/>
  <c r="AC32" i="7"/>
  <c r="AT49" i="7"/>
  <c r="AS49" i="7" s="1"/>
  <c r="AR49" i="7" s="1"/>
  <c r="AQ49" i="7" s="1"/>
  <c r="AP49" i="7" s="1"/>
  <c r="AO49" i="7" s="1"/>
  <c r="AN49" i="7" s="1"/>
  <c r="AM49" i="7" s="1"/>
  <c r="AL49" i="7" s="1"/>
  <c r="S96" i="7"/>
  <c r="S134" i="7"/>
  <c r="AC77" i="7"/>
  <c r="K77" i="7"/>
  <c r="AT113" i="7"/>
  <c r="AS113" i="7" s="1"/>
  <c r="AR113" i="7" s="1"/>
  <c r="AQ113" i="7" s="1"/>
  <c r="AP113" i="7" s="1"/>
  <c r="AO113" i="7" s="1"/>
  <c r="AN113" i="7" s="1"/>
  <c r="AM113" i="7" s="1"/>
  <c r="AL113" i="7" s="1"/>
  <c r="AT22" i="7"/>
  <c r="AS22" i="7" s="1"/>
  <c r="AR22" i="7" s="1"/>
  <c r="AQ22" i="7" s="1"/>
  <c r="AP22" i="7" s="1"/>
  <c r="AO22" i="7" s="1"/>
  <c r="AN22" i="7" s="1"/>
  <c r="AM22" i="7" s="1"/>
  <c r="AL22" i="7" s="1"/>
  <c r="V58" i="7"/>
  <c r="J58" i="7"/>
  <c r="S58" i="7"/>
  <c r="AC58" i="7"/>
  <c r="AT71" i="7"/>
  <c r="AS71" i="7" s="1"/>
  <c r="AR71" i="7" s="1"/>
  <c r="AQ71" i="7" s="1"/>
  <c r="AP71" i="7" s="1"/>
  <c r="AO71" i="7" s="1"/>
  <c r="AN71" i="7" s="1"/>
  <c r="AM71" i="7" s="1"/>
  <c r="AL71" i="7" s="1"/>
  <c r="AF91" i="7"/>
  <c r="T91" i="7"/>
  <c r="AT36" i="7"/>
  <c r="AS36" i="7" s="1"/>
  <c r="AR36" i="7" s="1"/>
  <c r="AQ36" i="7" s="1"/>
  <c r="AP36" i="7" s="1"/>
  <c r="AO36" i="7" s="1"/>
  <c r="AN36" i="7" s="1"/>
  <c r="AM36" i="7" s="1"/>
  <c r="AL36" i="7" s="1"/>
  <c r="AC73" i="7"/>
  <c r="K73" i="7"/>
  <c r="AF48" i="7"/>
  <c r="T48" i="7"/>
  <c r="AT34" i="7"/>
  <c r="AS34" i="7" s="1"/>
  <c r="AR34" i="7" s="1"/>
  <c r="AQ34" i="7" s="1"/>
  <c r="AP34" i="7" s="1"/>
  <c r="AO34" i="7" s="1"/>
  <c r="AN34" i="7" s="1"/>
  <c r="AM34" i="7" s="1"/>
  <c r="AL34" i="7" s="1"/>
  <c r="S85" i="7"/>
  <c r="K144" i="7"/>
  <c r="AC144" i="7"/>
  <c r="AB141" i="7"/>
  <c r="J35" i="7"/>
  <c r="V35" i="7"/>
  <c r="AC35" i="7"/>
  <c r="AT109" i="7"/>
  <c r="AS109" i="7" s="1"/>
  <c r="AR109" i="7" s="1"/>
  <c r="AQ109" i="7" s="1"/>
  <c r="AP109" i="7" s="1"/>
  <c r="AO109" i="7" s="1"/>
  <c r="AN109" i="7" s="1"/>
  <c r="AM109" i="7" s="1"/>
  <c r="AL109" i="7" s="1"/>
  <c r="K112" i="7"/>
  <c r="AC112" i="7"/>
  <c r="AT91" i="7"/>
  <c r="AS91" i="7" s="1"/>
  <c r="AR91" i="7" s="1"/>
  <c r="AQ91" i="7" s="1"/>
  <c r="AP91" i="7" s="1"/>
  <c r="AO91" i="7" s="1"/>
  <c r="AN91" i="7" s="1"/>
  <c r="AM91" i="7" s="1"/>
  <c r="AL91" i="7" s="1"/>
  <c r="AF62" i="7"/>
  <c r="T62" i="7"/>
  <c r="AT146" i="7"/>
  <c r="AS146" i="7" s="1"/>
  <c r="AR146" i="7" s="1"/>
  <c r="AQ146" i="7" s="1"/>
  <c r="AP146" i="7" s="1"/>
  <c r="AO146" i="7" s="1"/>
  <c r="AN146" i="7" s="1"/>
  <c r="AM146" i="7" s="1"/>
  <c r="AL146" i="7" s="1"/>
  <c r="AC115" i="7"/>
  <c r="K115" i="7"/>
  <c r="AN54" i="7"/>
  <c r="AM54" i="7" s="1"/>
  <c r="AL54" i="7" s="1"/>
  <c r="AT54" i="7"/>
  <c r="AS54" i="7" s="1"/>
  <c r="AR54" i="7" s="1"/>
  <c r="AQ54" i="7" s="1"/>
  <c r="AP54" i="7" s="1"/>
  <c r="AO54" i="7" s="1"/>
  <c r="S80" i="7"/>
  <c r="AF63" i="7"/>
  <c r="T63" i="7"/>
  <c r="K116" i="7"/>
  <c r="S116" i="7"/>
  <c r="AE116" i="7" s="1"/>
  <c r="AC116" i="7"/>
  <c r="AC88" i="7"/>
  <c r="S88" i="7"/>
  <c r="J88" i="7"/>
  <c r="AT122" i="7"/>
  <c r="AS122" i="7" s="1"/>
  <c r="AR122" i="7" s="1"/>
  <c r="AQ122" i="7" s="1"/>
  <c r="AP122" i="7" s="1"/>
  <c r="AO122" i="7" s="1"/>
  <c r="AN122" i="7" s="1"/>
  <c r="AM122" i="7" s="1"/>
  <c r="AL122" i="7" s="1"/>
  <c r="AT44" i="7"/>
  <c r="AS44" i="7" s="1"/>
  <c r="AR44" i="7" s="1"/>
  <c r="AQ44" i="7" s="1"/>
  <c r="AP44" i="7" s="1"/>
  <c r="AO44" i="7" s="1"/>
  <c r="AN44" i="7" s="1"/>
  <c r="AM44" i="7" s="1"/>
  <c r="AL44" i="7" s="1"/>
  <c r="AC75" i="7"/>
  <c r="S109" i="7"/>
  <c r="AT137" i="7"/>
  <c r="AS137" i="7" s="1"/>
  <c r="AR137" i="7" s="1"/>
  <c r="AQ137" i="7" s="1"/>
  <c r="AP137" i="7" s="1"/>
  <c r="AO137" i="7" s="1"/>
  <c r="AN137" i="7" s="1"/>
  <c r="AM137" i="7" s="1"/>
  <c r="AL137" i="7" s="1"/>
  <c r="AT32" i="7"/>
  <c r="AS32" i="7" s="1"/>
  <c r="AR32" i="7" s="1"/>
  <c r="AQ32" i="7" s="1"/>
  <c r="AP32" i="7" s="1"/>
  <c r="AO32" i="7" s="1"/>
  <c r="AN32" i="7" s="1"/>
  <c r="AM32" i="7" s="1"/>
  <c r="AL32" i="7" s="1"/>
  <c r="K56" i="7"/>
  <c r="AC56" i="7"/>
  <c r="AC76" i="7"/>
  <c r="K76" i="7"/>
  <c r="AT126" i="7"/>
  <c r="AS126" i="7" s="1"/>
  <c r="AR126" i="7" s="1"/>
  <c r="AQ126" i="7" s="1"/>
  <c r="AP126" i="7" s="1"/>
  <c r="AO126" i="7" s="1"/>
  <c r="AN126" i="7" s="1"/>
  <c r="AM126" i="7" s="1"/>
  <c r="AL126" i="7" s="1"/>
  <c r="J40" i="7"/>
  <c r="V40" i="7"/>
  <c r="AC40" i="7"/>
  <c r="AT77" i="7"/>
  <c r="AS77" i="7" s="1"/>
  <c r="AR77" i="7" s="1"/>
  <c r="AQ77" i="7" s="1"/>
  <c r="AP77" i="7" s="1"/>
  <c r="AO77" i="7" s="1"/>
  <c r="AN77" i="7" s="1"/>
  <c r="AM77" i="7" s="1"/>
  <c r="AL77" i="7" s="1"/>
  <c r="AT97" i="7"/>
  <c r="AS97" i="7" s="1"/>
  <c r="AR97" i="7" s="1"/>
  <c r="AQ97" i="7" s="1"/>
  <c r="AP97" i="7" s="1"/>
  <c r="AO97" i="7" s="1"/>
  <c r="AN97" i="7" s="1"/>
  <c r="AM97" i="7" s="1"/>
  <c r="AL97" i="7" s="1"/>
  <c r="AC113" i="7"/>
  <c r="K113" i="7"/>
  <c r="S113" i="7"/>
  <c r="K28" i="7"/>
  <c r="AC28" i="7"/>
  <c r="AC78" i="7"/>
  <c r="K78" i="7"/>
  <c r="S125" i="7"/>
  <c r="AC125" i="7"/>
  <c r="V36" i="7"/>
  <c r="K36" i="7"/>
  <c r="S36" i="7"/>
  <c r="AC36" i="7"/>
  <c r="V60" i="7"/>
  <c r="AC60" i="7"/>
  <c r="J60" i="7"/>
  <c r="K99" i="7"/>
  <c r="S99" i="7"/>
  <c r="AC99" i="7"/>
  <c r="S105" i="7"/>
  <c r="AT104" i="7"/>
  <c r="AS104" i="7" s="1"/>
  <c r="AR104" i="7" s="1"/>
  <c r="AQ104" i="7" s="1"/>
  <c r="AP104" i="7" s="1"/>
  <c r="AO104" i="7" s="1"/>
  <c r="AN104" i="7" s="1"/>
  <c r="AM104" i="7" s="1"/>
  <c r="AL104" i="7" s="1"/>
  <c r="AT59" i="7"/>
  <c r="AS59" i="7" s="1"/>
  <c r="AR59" i="7" s="1"/>
  <c r="AQ59" i="7" s="1"/>
  <c r="AP59" i="7" s="1"/>
  <c r="AO59" i="7" s="1"/>
  <c r="AN59" i="7" s="1"/>
  <c r="AM59" i="7" s="1"/>
  <c r="AL59" i="7" s="1"/>
  <c r="K72" i="7"/>
  <c r="AC72" i="7"/>
  <c r="S29" i="7"/>
  <c r="AT114" i="7"/>
  <c r="AS114" i="7" s="1"/>
  <c r="AR114" i="7" s="1"/>
  <c r="AQ114" i="7" s="1"/>
  <c r="AP114" i="7" s="1"/>
  <c r="AO114" i="7" s="1"/>
  <c r="AN114" i="7" s="1"/>
  <c r="AM114" i="7" s="1"/>
  <c r="AL114" i="7" s="1"/>
  <c r="S121" i="7"/>
  <c r="AC121" i="7"/>
  <c r="S107" i="7"/>
  <c r="S143" i="7"/>
  <c r="AC143" i="7"/>
  <c r="K54" i="7"/>
  <c r="AC54" i="7"/>
  <c r="V54" i="7"/>
  <c r="V31" i="7"/>
  <c r="J31" i="7"/>
  <c r="AF56" i="7"/>
  <c r="T56" i="7"/>
  <c r="S102" i="7"/>
  <c r="K102" i="7"/>
  <c r="AC102" i="7"/>
  <c r="AC50" i="7"/>
  <c r="V50" i="7"/>
  <c r="J50" i="7"/>
  <c r="AT103" i="7"/>
  <c r="AS103" i="7" s="1"/>
  <c r="AR103" i="7" s="1"/>
  <c r="AQ103" i="7" s="1"/>
  <c r="AP103" i="7" s="1"/>
  <c r="AO103" i="7" s="1"/>
  <c r="AN103" i="7" s="1"/>
  <c r="AM103" i="7" s="1"/>
  <c r="AL103" i="7" s="1"/>
  <c r="AF28" i="7"/>
  <c r="T28" i="7"/>
  <c r="AT108" i="7"/>
  <c r="AS108" i="7" s="1"/>
  <c r="AR108" i="7" s="1"/>
  <c r="AQ108" i="7" s="1"/>
  <c r="AP108" i="7" s="1"/>
  <c r="AO108" i="7" s="1"/>
  <c r="AN108" i="7" s="1"/>
  <c r="AM108" i="7" s="1"/>
  <c r="AL108" i="7" s="1"/>
  <c r="AT92" i="7"/>
  <c r="AS92" i="7" s="1"/>
  <c r="AR92" i="7" s="1"/>
  <c r="AQ92" i="7" s="1"/>
  <c r="AP92" i="7" s="1"/>
  <c r="AO92" i="7" s="1"/>
  <c r="AN92" i="7" s="1"/>
  <c r="AM92" i="7" s="1"/>
  <c r="AL92" i="7" s="1"/>
  <c r="AT72" i="7"/>
  <c r="AS72" i="7" s="1"/>
  <c r="AR72" i="7" s="1"/>
  <c r="AQ72" i="7" s="1"/>
  <c r="AP72" i="7" s="1"/>
  <c r="AO72" i="7" s="1"/>
  <c r="AN72" i="7" s="1"/>
  <c r="AM72" i="7" s="1"/>
  <c r="AL72" i="7" s="1"/>
  <c r="AC42" i="7"/>
  <c r="AF100" i="7"/>
  <c r="T100" i="7"/>
  <c r="K110" i="7"/>
  <c r="S110" i="7"/>
  <c r="AC110" i="7"/>
  <c r="AT38" i="7"/>
  <c r="AS38" i="7" s="1"/>
  <c r="AR38" i="7" s="1"/>
  <c r="AQ38" i="7" s="1"/>
  <c r="AP38" i="7" s="1"/>
  <c r="AO38" i="7" s="1"/>
  <c r="AN38" i="7" s="1"/>
  <c r="AM38" i="7" s="1"/>
  <c r="AL38" i="7" s="1"/>
  <c r="K111" i="7"/>
  <c r="S111" i="7"/>
  <c r="AC111" i="7"/>
  <c r="AC49" i="7"/>
  <c r="J49" i="7"/>
  <c r="V49" i="7"/>
  <c r="S120" i="7"/>
  <c r="AC120" i="7"/>
  <c r="K22" i="7"/>
  <c r="AC22" i="7"/>
  <c r="T24" i="7"/>
  <c r="AF24" i="7"/>
  <c r="AC132" i="7"/>
  <c r="K132" i="7"/>
  <c r="AT80" i="7"/>
  <c r="AS80" i="7" s="1"/>
  <c r="AR80" i="7" s="1"/>
  <c r="AQ80" i="7" s="1"/>
  <c r="AP80" i="7" s="1"/>
  <c r="AO80" i="7" s="1"/>
  <c r="AN80" i="7" s="1"/>
  <c r="AM80" i="7" s="1"/>
  <c r="AL80" i="7" s="1"/>
  <c r="AT94" i="7"/>
  <c r="AS94" i="7" s="1"/>
  <c r="AR94" i="7" s="1"/>
  <c r="AQ94" i="7" s="1"/>
  <c r="AP94" i="7" s="1"/>
  <c r="AO94" i="7" s="1"/>
  <c r="AN94" i="7" s="1"/>
  <c r="AM94" i="7" s="1"/>
  <c r="AL94" i="7" s="1"/>
  <c r="AT35" i="7"/>
  <c r="AS35" i="7" s="1"/>
  <c r="AR35" i="7" s="1"/>
  <c r="AQ35" i="7" s="1"/>
  <c r="AP35" i="7" s="1"/>
  <c r="AO35" i="7" s="1"/>
  <c r="AN35" i="7" s="1"/>
  <c r="AM35" i="7" s="1"/>
  <c r="AL35" i="7" s="1"/>
  <c r="AT31" i="7"/>
  <c r="AS31" i="7" s="1"/>
  <c r="AR31" i="7" s="1"/>
  <c r="AQ31" i="7" s="1"/>
  <c r="AP31" i="7" s="1"/>
  <c r="AO31" i="7" s="1"/>
  <c r="AN31" i="7" s="1"/>
  <c r="AM31" i="7" s="1"/>
  <c r="AL31" i="7" s="1"/>
  <c r="AT88" i="7"/>
  <c r="AS88" i="7" s="1"/>
  <c r="AR88" i="7" s="1"/>
  <c r="AQ88" i="7" s="1"/>
  <c r="AP88" i="7" s="1"/>
  <c r="AO88" i="7" s="1"/>
  <c r="AN88" i="7" s="1"/>
  <c r="AM88" i="7" s="1"/>
  <c r="AL88" i="7" s="1"/>
  <c r="S122" i="7"/>
  <c r="AC122" i="7"/>
  <c r="K122" i="7"/>
  <c r="S26" i="7"/>
  <c r="J63" i="7"/>
  <c r="AC63" i="7"/>
  <c r="V63" i="7"/>
  <c r="S95" i="7"/>
  <c r="K137" i="7"/>
  <c r="S137" i="7"/>
  <c r="AC137" i="7"/>
  <c r="AT56" i="7"/>
  <c r="AS56" i="7" s="1"/>
  <c r="AR56" i="7" s="1"/>
  <c r="AQ56" i="7" s="1"/>
  <c r="AP56" i="7" s="1"/>
  <c r="AO56" i="7" s="1"/>
  <c r="AN56" i="7" s="1"/>
  <c r="AM56" i="7" s="1"/>
  <c r="AL56" i="7" s="1"/>
  <c r="AT96" i="7"/>
  <c r="AS96" i="7" s="1"/>
  <c r="AR96" i="7" s="1"/>
  <c r="AQ96" i="7" s="1"/>
  <c r="AP96" i="7" s="1"/>
  <c r="AO96" i="7" s="1"/>
  <c r="AN96" i="7" s="1"/>
  <c r="AM96" i="7" s="1"/>
  <c r="AL96" i="7" s="1"/>
  <c r="AT124" i="7"/>
  <c r="AS124" i="7" s="1"/>
  <c r="AR124" i="7" s="1"/>
  <c r="AQ124" i="7" s="1"/>
  <c r="AP124" i="7" s="1"/>
  <c r="AO124" i="7" s="1"/>
  <c r="AN124" i="7" s="1"/>
  <c r="AM124" i="7" s="1"/>
  <c r="AL124" i="7" s="1"/>
  <c r="K126" i="7"/>
  <c r="AC126" i="7"/>
  <c r="S126" i="7"/>
  <c r="S50" i="7"/>
  <c r="T142" i="7"/>
  <c r="AF142" i="7"/>
  <c r="AT28" i="7"/>
  <c r="AS28" i="7" s="1"/>
  <c r="AR28" i="7" s="1"/>
  <c r="AQ28" i="7" s="1"/>
  <c r="AP28" i="7" s="1"/>
  <c r="AO28" i="7" s="1"/>
  <c r="AN28" i="7" s="1"/>
  <c r="AM28" i="7" s="1"/>
  <c r="AL28" i="7" s="1"/>
  <c r="AT78" i="7"/>
  <c r="AS78" i="7" s="1"/>
  <c r="AR78" i="7" s="1"/>
  <c r="AQ78" i="7" s="1"/>
  <c r="AP78" i="7" s="1"/>
  <c r="AO78" i="7" s="1"/>
  <c r="AN78" i="7" s="1"/>
  <c r="AM78" i="7" s="1"/>
  <c r="AL78" i="7" s="1"/>
  <c r="S41" i="7"/>
  <c r="AT60" i="7"/>
  <c r="AS60" i="7" s="1"/>
  <c r="AR60" i="7" s="1"/>
  <c r="AQ60" i="7" s="1"/>
  <c r="AP60" i="7" s="1"/>
  <c r="AO60" i="7" s="1"/>
  <c r="AN60" i="7" s="1"/>
  <c r="AM60" i="7" s="1"/>
  <c r="AL60" i="7" s="1"/>
  <c r="S73" i="7"/>
  <c r="S112" i="7"/>
  <c r="S59" i="7"/>
  <c r="S34" i="7"/>
  <c r="AC107" i="7"/>
  <c r="K107" i="7"/>
  <c r="C16" i="7"/>
  <c r="D18" i="7" s="1"/>
  <c r="O133" i="7"/>
  <c r="V133" i="7" s="1"/>
  <c r="O156" i="7"/>
  <c r="V156" i="7" s="1"/>
  <c r="O131" i="7"/>
  <c r="V131" i="7" s="1"/>
  <c r="O155" i="7"/>
  <c r="V155" i="7" s="1"/>
  <c r="O129" i="7"/>
  <c r="V129" i="7" s="1"/>
  <c r="O151" i="7"/>
  <c r="V151" i="7" s="1"/>
  <c r="O127" i="7"/>
  <c r="V127" i="7" s="1"/>
  <c r="O150" i="7"/>
  <c r="V150" i="7" s="1"/>
  <c r="O123" i="7"/>
  <c r="V123" i="7" s="1"/>
  <c r="O149" i="7"/>
  <c r="V149" i="7" s="1"/>
  <c r="O147" i="7"/>
  <c r="V147" i="7" s="1"/>
  <c r="O148" i="7"/>
  <c r="V148" i="7" s="1"/>
  <c r="O135" i="7"/>
  <c r="V135" i="7" s="1"/>
  <c r="O95" i="7"/>
  <c r="V95" i="7" s="1"/>
  <c r="O28" i="7"/>
  <c r="V28" i="7" s="1"/>
  <c r="O98" i="7"/>
  <c r="V98" i="7" s="1"/>
  <c r="O93" i="7"/>
  <c r="V93" i="7" s="1"/>
  <c r="O27" i="7"/>
  <c r="V27" i="7" s="1"/>
  <c r="O26" i="7"/>
  <c r="V26" i="7" s="1"/>
  <c r="O86" i="7"/>
  <c r="V86" i="7" s="1"/>
  <c r="O113" i="7"/>
  <c r="V113" i="7" s="1"/>
  <c r="O76" i="7"/>
  <c r="V76" i="7" s="1"/>
  <c r="O90" i="7"/>
  <c r="V90" i="7" s="1"/>
  <c r="O84" i="7"/>
  <c r="V84" i="7" s="1"/>
  <c r="O108" i="7"/>
  <c r="V108" i="7" s="1"/>
  <c r="O107" i="7"/>
  <c r="V107" i="7" s="1"/>
  <c r="O70" i="7"/>
  <c r="V70" i="7" s="1"/>
  <c r="O64" i="7"/>
  <c r="V64" i="7" s="1"/>
  <c r="O99" i="7"/>
  <c r="V99" i="7" s="1"/>
  <c r="O81" i="7"/>
  <c r="V81" i="7" s="1"/>
  <c r="O73" i="7"/>
  <c r="V73" i="7" s="1"/>
  <c r="O82" i="7"/>
  <c r="V82" i="7" s="1"/>
  <c r="O137" i="7"/>
  <c r="V137" i="7" s="1"/>
  <c r="O77" i="7"/>
  <c r="V77" i="7" s="1"/>
  <c r="O130" i="7"/>
  <c r="V130" i="7" s="1"/>
  <c r="O96" i="7"/>
  <c r="V96" i="7" s="1"/>
  <c r="O21" i="7"/>
  <c r="V21" i="7" s="1"/>
  <c r="O24" i="7"/>
  <c r="V24" i="7" s="1"/>
  <c r="O110" i="7"/>
  <c r="V110" i="7" s="1"/>
  <c r="O111" i="7"/>
  <c r="V111" i="7" s="1"/>
  <c r="O128" i="7"/>
  <c r="V128" i="7" s="1"/>
  <c r="O125" i="7"/>
  <c r="V125" i="7" s="1"/>
  <c r="O25" i="7"/>
  <c r="V25" i="7" s="1"/>
  <c r="O118" i="7"/>
  <c r="V118" i="7" s="1"/>
  <c r="O69" i="7"/>
  <c r="V69" i="7" s="1"/>
  <c r="O114" i="7"/>
  <c r="V114" i="7" s="1"/>
  <c r="O92" i="7"/>
  <c r="V92" i="7" s="1"/>
  <c r="O85" i="7"/>
  <c r="V85" i="7" s="1"/>
  <c r="O136" i="7"/>
  <c r="V136" i="7" s="1"/>
  <c r="O65" i="7"/>
  <c r="V65" i="7" s="1"/>
  <c r="O71" i="7"/>
  <c r="V71" i="7" s="1"/>
  <c r="O66" i="7"/>
  <c r="V66" i="7" s="1"/>
  <c r="O124" i="7"/>
  <c r="V124" i="7" s="1"/>
  <c r="O75" i="7"/>
  <c r="V75" i="7" s="1"/>
  <c r="O121" i="7"/>
  <c r="V121" i="7" s="1"/>
  <c r="O134" i="7"/>
  <c r="V134" i="7" s="1"/>
  <c r="O106" i="7"/>
  <c r="V106" i="7" s="1"/>
  <c r="O141" i="7"/>
  <c r="V141" i="7" s="1"/>
  <c r="O80" i="7"/>
  <c r="V80" i="7" s="1"/>
  <c r="C15" i="7"/>
  <c r="O120" i="7"/>
  <c r="V120" i="7" s="1"/>
  <c r="O88" i="7"/>
  <c r="V88" i="7" s="1"/>
  <c r="O23" i="7"/>
  <c r="V23" i="7" s="1"/>
  <c r="O146" i="7"/>
  <c r="V146" i="7" s="1"/>
  <c r="O104" i="7"/>
  <c r="V104" i="7" s="1"/>
  <c r="O144" i="7"/>
  <c r="V144" i="7" s="1"/>
  <c r="O83" i="7"/>
  <c r="V83" i="7" s="1"/>
  <c r="O103" i="7"/>
  <c r="V103" i="7" s="1"/>
  <c r="O105" i="7"/>
  <c r="V105" i="7" s="1"/>
  <c r="O117" i="7"/>
  <c r="V117" i="7" s="1"/>
  <c r="O91" i="7"/>
  <c r="V91" i="7" s="1"/>
  <c r="O109" i="7"/>
  <c r="V109" i="7" s="1"/>
  <c r="O119" i="7"/>
  <c r="V119" i="7" s="1"/>
  <c r="O100" i="7"/>
  <c r="V100" i="7" s="1"/>
  <c r="O102" i="7"/>
  <c r="V102" i="7" s="1"/>
  <c r="O29" i="7"/>
  <c r="V29" i="7" s="1"/>
  <c r="O52" i="7"/>
  <c r="V52" i="7" s="1"/>
  <c r="O56" i="7"/>
  <c r="V56" i="7" s="1"/>
  <c r="O74" i="7"/>
  <c r="V74" i="7" s="1"/>
  <c r="O79" i="7"/>
  <c r="V79" i="7" s="1"/>
  <c r="O138" i="7"/>
  <c r="V138" i="7" s="1"/>
  <c r="O45" i="7"/>
  <c r="V45" i="7" s="1"/>
  <c r="O87" i="7"/>
  <c r="V87" i="7" s="1"/>
  <c r="O140" i="7"/>
  <c r="V140" i="7" s="1"/>
  <c r="O72" i="7"/>
  <c r="V72" i="7" s="1"/>
  <c r="O132" i="7"/>
  <c r="V132" i="7" s="1"/>
  <c r="O143" i="7"/>
  <c r="V143" i="7" s="1"/>
  <c r="O116" i="7"/>
  <c r="V116" i="7" s="1"/>
  <c r="O139" i="7"/>
  <c r="V139" i="7" s="1"/>
  <c r="O126" i="7"/>
  <c r="V126" i="7" s="1"/>
  <c r="O94" i="7"/>
  <c r="V94" i="7" s="1"/>
  <c r="O68" i="7"/>
  <c r="V68" i="7" s="1"/>
  <c r="O122" i="7"/>
  <c r="V122" i="7" s="1"/>
  <c r="O142" i="7"/>
  <c r="V142" i="7" s="1"/>
  <c r="O67" i="7"/>
  <c r="V67" i="7" s="1"/>
  <c r="O97" i="7"/>
  <c r="V97" i="7" s="1"/>
  <c r="O145" i="7"/>
  <c r="V145" i="7" s="1"/>
  <c r="O78" i="7"/>
  <c r="V78" i="7" s="1"/>
  <c r="O112" i="7"/>
  <c r="V112" i="7" s="1"/>
  <c r="O101" i="7"/>
  <c r="V101" i="7" s="1"/>
  <c r="O89" i="7"/>
  <c r="V89" i="7" s="1"/>
  <c r="O115" i="7"/>
  <c r="V115" i="7" s="1"/>
  <c r="O22" i="7"/>
  <c r="V22" i="7" s="1"/>
  <c r="AT147" i="7"/>
  <c r="AS147" i="7" s="1"/>
  <c r="AR147" i="7" s="1"/>
  <c r="AQ147" i="7" s="1"/>
  <c r="AP147" i="7" s="1"/>
  <c r="AO147" i="7" s="1"/>
  <c r="AN147" i="7" s="1"/>
  <c r="AM147" i="7" s="1"/>
  <c r="AL147" i="7" s="1"/>
  <c r="AC123" i="7"/>
  <c r="S123" i="7"/>
  <c r="AC151" i="7"/>
  <c r="S151" i="7"/>
  <c r="AT150" i="7"/>
  <c r="AS150" i="7" s="1"/>
  <c r="AR150" i="7" s="1"/>
  <c r="AQ150" i="7" s="1"/>
  <c r="AP150" i="7" s="1"/>
  <c r="AO150" i="7" s="1"/>
  <c r="AN150" i="7" s="1"/>
  <c r="AM150" i="7" s="1"/>
  <c r="AL150" i="7" s="1"/>
  <c r="S127" i="7"/>
  <c r="AC127" i="7"/>
  <c r="T131" i="7"/>
  <c r="AF131" i="7"/>
  <c r="K123" i="7"/>
  <c r="AC150" i="7"/>
  <c r="S150" i="7"/>
  <c r="T155" i="7"/>
  <c r="AF155" i="7"/>
  <c r="AT155" i="7"/>
  <c r="AS155" i="7" s="1"/>
  <c r="AR155" i="7" s="1"/>
  <c r="AQ155" i="7" s="1"/>
  <c r="AP155" i="7" s="1"/>
  <c r="AO155" i="7" s="1"/>
  <c r="AN155" i="7" s="1"/>
  <c r="AM155" i="7" s="1"/>
  <c r="AL155" i="7" s="1"/>
  <c r="AT133" i="7"/>
  <c r="AS133" i="7" s="1"/>
  <c r="AR133" i="7" s="1"/>
  <c r="AQ133" i="7" s="1"/>
  <c r="AP133" i="7" s="1"/>
  <c r="AO133" i="7" s="1"/>
  <c r="AN133" i="7" s="1"/>
  <c r="AM133" i="7" s="1"/>
  <c r="AL133" i="7" s="1"/>
  <c r="AT148" i="7"/>
  <c r="AS148" i="7"/>
  <c r="AR148" i="7" s="1"/>
  <c r="AQ148" i="7" s="1"/>
  <c r="AP148" i="7" s="1"/>
  <c r="AO148" i="7" s="1"/>
  <c r="AN148" i="7" s="1"/>
  <c r="AM148" i="7" s="1"/>
  <c r="AL148" i="7" s="1"/>
  <c r="AT123" i="7"/>
  <c r="AS123" i="7" s="1"/>
  <c r="AR123" i="7" s="1"/>
  <c r="AQ123" i="7" s="1"/>
  <c r="AP123" i="7" s="1"/>
  <c r="AO123" i="7" s="1"/>
  <c r="AN123" i="7" s="1"/>
  <c r="AM123" i="7" s="1"/>
  <c r="AL123" i="7" s="1"/>
  <c r="T133" i="7"/>
  <c r="AT127" i="7"/>
  <c r="AS127" i="7" s="1"/>
  <c r="AR127" i="7" s="1"/>
  <c r="AQ127" i="7" s="1"/>
  <c r="AP127" i="7" s="1"/>
  <c r="AO127" i="7" s="1"/>
  <c r="AN127" i="7" s="1"/>
  <c r="AM127" i="7" s="1"/>
  <c r="AL127" i="7" s="1"/>
  <c r="AT156" i="7"/>
  <c r="AS156" i="7" s="1"/>
  <c r="AR156" i="7" s="1"/>
  <c r="AQ156" i="7" s="1"/>
  <c r="AP156" i="7" s="1"/>
  <c r="AO156" i="7" s="1"/>
  <c r="AN156" i="7" s="1"/>
  <c r="AM156" i="7" s="1"/>
  <c r="AL156" i="7" s="1"/>
  <c r="S147" i="7"/>
  <c r="AC147" i="7"/>
  <c r="T156" i="7"/>
  <c r="AF156" i="7"/>
  <c r="AT129" i="7"/>
  <c r="AS129" i="7" s="1"/>
  <c r="AR129" i="7" s="1"/>
  <c r="AQ129" i="7" s="1"/>
  <c r="AP129" i="7" s="1"/>
  <c r="AO129" i="7" s="1"/>
  <c r="AN129" i="7" s="1"/>
  <c r="AM129" i="7" s="1"/>
  <c r="AL129" i="7" s="1"/>
  <c r="AT149" i="7"/>
  <c r="AS149" i="7" s="1"/>
  <c r="AR149" i="7" s="1"/>
  <c r="AQ149" i="7" s="1"/>
  <c r="AP149" i="7" s="1"/>
  <c r="AO149" i="7" s="1"/>
  <c r="AN149" i="7" s="1"/>
  <c r="AM149" i="7" s="1"/>
  <c r="AL149" i="7" s="1"/>
  <c r="AT135" i="7"/>
  <c r="AS135" i="7" s="1"/>
  <c r="AR135" i="7" s="1"/>
  <c r="AQ135" i="7" s="1"/>
  <c r="AP135" i="7" s="1"/>
  <c r="AO135" i="7" s="1"/>
  <c r="AN135" i="7" s="1"/>
  <c r="AM135" i="7" s="1"/>
  <c r="AL135" i="7" s="1"/>
  <c r="AT131" i="7"/>
  <c r="AS131" i="7" s="1"/>
  <c r="AR131" i="7" s="1"/>
  <c r="AQ131" i="7" s="1"/>
  <c r="AP131" i="7" s="1"/>
  <c r="AO131" i="7" s="1"/>
  <c r="AN131" i="7" s="1"/>
  <c r="AM131" i="7" s="1"/>
  <c r="AL131" i="7" s="1"/>
  <c r="AT151" i="7"/>
  <c r="AS151" i="7" s="1"/>
  <c r="AR151" i="7" s="1"/>
  <c r="AQ151" i="7" s="1"/>
  <c r="AP151" i="7" s="1"/>
  <c r="AO151" i="7" s="1"/>
  <c r="AN151" i="7" s="1"/>
  <c r="AM151" i="7" s="1"/>
  <c r="AL151" i="7" s="1"/>
  <c r="AC129" i="7"/>
  <c r="S129" i="7"/>
  <c r="AC149" i="7"/>
  <c r="S149" i="7"/>
  <c r="AC135" i="7"/>
  <c r="S135" i="7"/>
  <c r="AF136" i="7"/>
  <c r="T136" i="7"/>
  <c r="AF132" i="7"/>
  <c r="T132" i="7"/>
  <c r="O4" i="2"/>
  <c r="O5" i="2"/>
  <c r="O6" i="2"/>
  <c r="O1" i="2"/>
  <c r="O3" i="2"/>
  <c r="O2" i="2"/>
  <c r="AF57" i="7"/>
  <c r="T57" i="7"/>
  <c r="C18" i="4"/>
  <c r="F18" i="4"/>
  <c r="F19" i="4" s="1"/>
  <c r="C18" i="1"/>
  <c r="F18" i="1"/>
  <c r="F19" i="1" s="1"/>
  <c r="E18" i="2"/>
  <c r="AF35" i="7" l="1"/>
  <c r="T39" i="7"/>
  <c r="T141" i="7"/>
  <c r="AF141" i="7"/>
  <c r="AF54" i="7"/>
  <c r="AF67" i="7"/>
  <c r="AE141" i="7"/>
  <c r="AI118" i="7"/>
  <c r="AJ118" i="7"/>
  <c r="AK118" i="7"/>
  <c r="T97" i="7"/>
  <c r="AF77" i="7"/>
  <c r="AE86" i="7"/>
  <c r="T72" i="7"/>
  <c r="T76" i="7"/>
  <c r="AI152" i="7"/>
  <c r="AJ152" i="7"/>
  <c r="AK152" i="7"/>
  <c r="T152" i="7"/>
  <c r="AF152" i="7"/>
  <c r="T71" i="7"/>
  <c r="AI51" i="7"/>
  <c r="AK51" i="7"/>
  <c r="AJ51" i="7"/>
  <c r="AK48" i="7"/>
  <c r="AJ48" i="7"/>
  <c r="AI48" i="7"/>
  <c r="AH48" i="7" s="1"/>
  <c r="AI45" i="7"/>
  <c r="AH45" i="7" s="1"/>
  <c r="AK45" i="7"/>
  <c r="AJ45" i="7"/>
  <c r="AE50" i="7"/>
  <c r="AJ30" i="7"/>
  <c r="AI30" i="7"/>
  <c r="AH30" i="7" s="1"/>
  <c r="AA30" i="7" s="1"/>
  <c r="AE30" i="7" s="1"/>
  <c r="AK30" i="7"/>
  <c r="AF33" i="7"/>
  <c r="T33" i="7"/>
  <c r="AH39" i="7"/>
  <c r="AH98" i="7"/>
  <c r="AA98" i="7" s="1"/>
  <c r="AK46" i="7"/>
  <c r="AI46" i="7"/>
  <c r="AJ46" i="7"/>
  <c r="AH33" i="7"/>
  <c r="AA33" i="7" s="1"/>
  <c r="AE33" i="7" s="1"/>
  <c r="AH75" i="7"/>
  <c r="AI154" i="7"/>
  <c r="AJ154" i="7"/>
  <c r="AK154" i="7"/>
  <c r="AI153" i="7"/>
  <c r="AJ153" i="7"/>
  <c r="AK153" i="7"/>
  <c r="F18" i="7"/>
  <c r="F19" i="7" s="1"/>
  <c r="T153" i="7"/>
  <c r="AF153" i="7"/>
  <c r="T154" i="7"/>
  <c r="AF154" i="7"/>
  <c r="AF37" i="7"/>
  <c r="T37" i="7"/>
  <c r="AB37" i="7"/>
  <c r="T45" i="7"/>
  <c r="AF45" i="7"/>
  <c r="T146" i="7"/>
  <c r="AF146" i="7"/>
  <c r="T139" i="7"/>
  <c r="AF139" i="7"/>
  <c r="AB119" i="7"/>
  <c r="AE119" i="7"/>
  <c r="T119" i="7"/>
  <c r="AD119" i="7"/>
  <c r="AF119" i="7"/>
  <c r="AD145" i="7"/>
  <c r="AB145" i="7"/>
  <c r="AF145" i="7"/>
  <c r="AE145" i="7"/>
  <c r="T145" i="7"/>
  <c r="AF55" i="7"/>
  <c r="T55" i="7"/>
  <c r="AD55" i="7"/>
  <c r="AB55" i="7"/>
  <c r="AE55" i="7"/>
  <c r="AD30" i="7"/>
  <c r="AF30" i="7"/>
  <c r="T30" i="7"/>
  <c r="AB98" i="7"/>
  <c r="AE98" i="7"/>
  <c r="AF98" i="7"/>
  <c r="AD98" i="7"/>
  <c r="AB43" i="7"/>
  <c r="AF43" i="7"/>
  <c r="T43" i="7"/>
  <c r="AE43" i="7"/>
  <c r="AD43" i="7"/>
  <c r="C18" i="7"/>
  <c r="AI28" i="7"/>
  <c r="AK28" i="7"/>
  <c r="AJ28" i="7"/>
  <c r="AK35" i="7"/>
  <c r="AI35" i="7"/>
  <c r="AJ35" i="7"/>
  <c r="AJ59" i="7"/>
  <c r="AK59" i="7"/>
  <c r="AI59" i="7"/>
  <c r="AK106" i="7"/>
  <c r="AI106" i="7"/>
  <c r="AJ106" i="7"/>
  <c r="AJ101" i="7"/>
  <c r="AI101" i="7"/>
  <c r="AH101" i="7" s="1"/>
  <c r="AK101" i="7"/>
  <c r="AK95" i="7"/>
  <c r="AI95" i="7"/>
  <c r="AJ95" i="7"/>
  <c r="AI74" i="7"/>
  <c r="AH74" i="7" s="1"/>
  <c r="AJ74" i="7"/>
  <c r="AK74" i="7"/>
  <c r="AJ44" i="7"/>
  <c r="AI44" i="7"/>
  <c r="AH44" i="7" s="1"/>
  <c r="AA44" i="7" s="1"/>
  <c r="AE44" i="7" s="1"/>
  <c r="AK44" i="7"/>
  <c r="AI120" i="7"/>
  <c r="AJ120" i="7"/>
  <c r="AK120" i="7"/>
  <c r="AI84" i="7"/>
  <c r="AJ84" i="7"/>
  <c r="AK84" i="7"/>
  <c r="AJ79" i="7"/>
  <c r="AI79" i="7"/>
  <c r="AK79" i="7"/>
  <c r="AJ121" i="7"/>
  <c r="AK121" i="7"/>
  <c r="AI121" i="7"/>
  <c r="AJ96" i="7"/>
  <c r="AI96" i="7"/>
  <c r="AH96" i="7" s="1"/>
  <c r="AA96" i="7" s="1"/>
  <c r="AE96" i="7" s="1"/>
  <c r="AK96" i="7"/>
  <c r="AI108" i="7"/>
  <c r="AH108" i="7" s="1"/>
  <c r="AA108" i="7" s="1"/>
  <c r="AE108" i="7" s="1"/>
  <c r="AJ108" i="7"/>
  <c r="AK108" i="7"/>
  <c r="AJ32" i="7"/>
  <c r="AI32" i="7"/>
  <c r="AK32" i="7"/>
  <c r="AJ146" i="7"/>
  <c r="AI146" i="7"/>
  <c r="AH146" i="7" s="1"/>
  <c r="AK146" i="7"/>
  <c r="AK65" i="7"/>
  <c r="AI65" i="7"/>
  <c r="AJ65" i="7"/>
  <c r="AJ40" i="7"/>
  <c r="AI40" i="7"/>
  <c r="AK40" i="7"/>
  <c r="AJ144" i="7"/>
  <c r="AK144" i="7"/>
  <c r="AI144" i="7"/>
  <c r="AK113" i="7"/>
  <c r="AI113" i="7"/>
  <c r="AH113" i="7" s="1"/>
  <c r="AA113" i="7" s="1"/>
  <c r="AE113" i="7" s="1"/>
  <c r="AJ113" i="7"/>
  <c r="AJ88" i="7"/>
  <c r="AK88" i="7"/>
  <c r="AI88" i="7"/>
  <c r="AH88" i="7" s="1"/>
  <c r="AA88" i="7" s="1"/>
  <c r="AE88" i="7" s="1"/>
  <c r="AK114" i="7"/>
  <c r="AI114" i="7"/>
  <c r="AJ114" i="7"/>
  <c r="AI104" i="7"/>
  <c r="AH104" i="7" s="1"/>
  <c r="AJ104" i="7"/>
  <c r="AK104" i="7"/>
  <c r="AI126" i="7"/>
  <c r="AK126" i="7"/>
  <c r="AJ126" i="7"/>
  <c r="AJ122" i="7"/>
  <c r="AI122" i="7"/>
  <c r="AH122" i="7" s="1"/>
  <c r="AA122" i="7" s="1"/>
  <c r="AE122" i="7" s="1"/>
  <c r="AK122" i="7"/>
  <c r="AI109" i="7"/>
  <c r="AK109" i="7"/>
  <c r="AJ109" i="7"/>
  <c r="AJ71" i="7"/>
  <c r="AK71" i="7"/>
  <c r="AI71" i="7"/>
  <c r="AJ111" i="7"/>
  <c r="AK111" i="7"/>
  <c r="AI111" i="7"/>
  <c r="AJ125" i="7"/>
  <c r="AI125" i="7"/>
  <c r="AH125" i="7" s="1"/>
  <c r="AA125" i="7" s="1"/>
  <c r="AE125" i="7" s="1"/>
  <c r="AK125" i="7"/>
  <c r="AK83" i="7"/>
  <c r="AI83" i="7"/>
  <c r="AJ83" i="7"/>
  <c r="AI134" i="7"/>
  <c r="AK134" i="7"/>
  <c r="AJ134" i="7"/>
  <c r="AJ22" i="7"/>
  <c r="AI22" i="7"/>
  <c r="AH22" i="7" s="1"/>
  <c r="AA22" i="7" s="1"/>
  <c r="AE22" i="7" s="1"/>
  <c r="AK22" i="7"/>
  <c r="AJ60" i="7"/>
  <c r="AK60" i="7"/>
  <c r="AI60" i="7"/>
  <c r="AI80" i="7"/>
  <c r="AJ80" i="7"/>
  <c r="AK80" i="7"/>
  <c r="AI115" i="7"/>
  <c r="AJ115" i="7"/>
  <c r="AK115" i="7"/>
  <c r="AI73" i="7"/>
  <c r="AJ73" i="7"/>
  <c r="AK73" i="7"/>
  <c r="AK47" i="7"/>
  <c r="AI47" i="7"/>
  <c r="AJ47" i="7"/>
  <c r="AJ38" i="7"/>
  <c r="AI38" i="7"/>
  <c r="AK38" i="7"/>
  <c r="AI72" i="7"/>
  <c r="AH72" i="7" s="1"/>
  <c r="AK72" i="7"/>
  <c r="AJ72" i="7"/>
  <c r="AI137" i="7"/>
  <c r="AK137" i="7"/>
  <c r="AJ137" i="7"/>
  <c r="AJ110" i="7"/>
  <c r="AI110" i="7"/>
  <c r="AH110" i="7" s="1"/>
  <c r="AA110" i="7" s="1"/>
  <c r="AE110" i="7" s="1"/>
  <c r="AK110" i="7"/>
  <c r="AJ66" i="7"/>
  <c r="AI66" i="7"/>
  <c r="AK66" i="7"/>
  <c r="AJ130" i="7"/>
  <c r="AI130" i="7"/>
  <c r="AK130" i="7"/>
  <c r="AJ94" i="7"/>
  <c r="AI94" i="7"/>
  <c r="AK94" i="7"/>
  <c r="AJ78" i="7"/>
  <c r="AK78" i="7"/>
  <c r="AI78" i="7"/>
  <c r="AH78" i="7" s="1"/>
  <c r="AJ124" i="7"/>
  <c r="AK124" i="7"/>
  <c r="AI124" i="7"/>
  <c r="AH124" i="7" s="1"/>
  <c r="AA124" i="7" s="1"/>
  <c r="AE124" i="7" s="1"/>
  <c r="AJ56" i="7"/>
  <c r="AI56" i="7"/>
  <c r="AK56" i="7"/>
  <c r="AJ31" i="7"/>
  <c r="AK31" i="7"/>
  <c r="AI31" i="7"/>
  <c r="AK92" i="7"/>
  <c r="AI92" i="7"/>
  <c r="AJ92" i="7"/>
  <c r="AK103" i="7"/>
  <c r="AJ103" i="7"/>
  <c r="AI103" i="7"/>
  <c r="AH103" i="7" s="1"/>
  <c r="AA103" i="7" s="1"/>
  <c r="AE103" i="7" s="1"/>
  <c r="AI49" i="7"/>
  <c r="AJ49" i="7"/>
  <c r="AK49" i="7"/>
  <c r="AJ105" i="7"/>
  <c r="AK105" i="7"/>
  <c r="AI105" i="7"/>
  <c r="AJ89" i="7"/>
  <c r="AK89" i="7"/>
  <c r="AI89" i="7"/>
  <c r="AH89" i="7" s="1"/>
  <c r="AK58" i="7"/>
  <c r="AI58" i="7"/>
  <c r="AJ58" i="7"/>
  <c r="AI25" i="7"/>
  <c r="AH25" i="7" s="1"/>
  <c r="AK25" i="7"/>
  <c r="AJ25" i="7"/>
  <c r="AI97" i="7"/>
  <c r="AJ97" i="7"/>
  <c r="AK97" i="7"/>
  <c r="AK69" i="7"/>
  <c r="AJ69" i="7"/>
  <c r="AI69" i="7"/>
  <c r="AI102" i="7"/>
  <c r="AJ102" i="7"/>
  <c r="AK102" i="7"/>
  <c r="AF124" i="7"/>
  <c r="T124" i="7"/>
  <c r="AK27" i="7"/>
  <c r="AI27" i="7"/>
  <c r="AJ27" i="7"/>
  <c r="AJ63" i="7"/>
  <c r="AI63" i="7"/>
  <c r="AH63" i="7" s="1"/>
  <c r="AK63" i="7"/>
  <c r="AI87" i="7"/>
  <c r="AJ87" i="7"/>
  <c r="AK87" i="7"/>
  <c r="AI99" i="7"/>
  <c r="AJ99" i="7"/>
  <c r="AK99" i="7"/>
  <c r="T137" i="7"/>
  <c r="AF137" i="7"/>
  <c r="T26" i="7"/>
  <c r="AF26" i="7"/>
  <c r="AF102" i="7"/>
  <c r="T102" i="7"/>
  <c r="T36" i="7"/>
  <c r="AF36" i="7"/>
  <c r="AF134" i="7"/>
  <c r="T134" i="7"/>
  <c r="AE37" i="7"/>
  <c r="AD37" i="7"/>
  <c r="AF117" i="7"/>
  <c r="T117" i="7"/>
  <c r="AJ140" i="7"/>
  <c r="AI140" i="7"/>
  <c r="AK140" i="7"/>
  <c r="AK132" i="7"/>
  <c r="AI132" i="7"/>
  <c r="AJ132" i="7"/>
  <c r="AJ85" i="7"/>
  <c r="AK85" i="7"/>
  <c r="AI85" i="7"/>
  <c r="AF110" i="7"/>
  <c r="T110" i="7"/>
  <c r="T99" i="7"/>
  <c r="AF99" i="7"/>
  <c r="AI34" i="7"/>
  <c r="AK34" i="7"/>
  <c r="AJ34" i="7"/>
  <c r="AK68" i="7"/>
  <c r="AI68" i="7"/>
  <c r="AJ68" i="7"/>
  <c r="AJ57" i="7"/>
  <c r="AI57" i="7"/>
  <c r="AK57" i="7"/>
  <c r="T27" i="7"/>
  <c r="AF27" i="7"/>
  <c r="AJ107" i="7"/>
  <c r="AK107" i="7"/>
  <c r="AI107" i="7"/>
  <c r="AK24" i="7"/>
  <c r="AI24" i="7"/>
  <c r="AJ24" i="7"/>
  <c r="AI76" i="7"/>
  <c r="AK76" i="7"/>
  <c r="AJ76" i="7"/>
  <c r="AF73" i="7"/>
  <c r="T73" i="7"/>
  <c r="AF95" i="7"/>
  <c r="T95" i="7"/>
  <c r="AF113" i="7"/>
  <c r="T113" i="7"/>
  <c r="AJ52" i="7"/>
  <c r="AI52" i="7"/>
  <c r="AK52" i="7"/>
  <c r="AJ81" i="7"/>
  <c r="AK81" i="7"/>
  <c r="AI81" i="7"/>
  <c r="AI41" i="7"/>
  <c r="AJ41" i="7"/>
  <c r="AK41" i="7"/>
  <c r="AI61" i="7"/>
  <c r="AK61" i="7"/>
  <c r="AJ61" i="7"/>
  <c r="AF122" i="7"/>
  <c r="T122" i="7"/>
  <c r="AD122" i="7"/>
  <c r="AI77" i="7"/>
  <c r="AH77" i="7" s="1"/>
  <c r="AJ77" i="7"/>
  <c r="AK77" i="7"/>
  <c r="AI26" i="7"/>
  <c r="AJ26" i="7"/>
  <c r="AK26" i="7"/>
  <c r="AI90" i="7"/>
  <c r="AK90" i="7"/>
  <c r="AJ90" i="7"/>
  <c r="AI100" i="7"/>
  <c r="AJ100" i="7"/>
  <c r="AK100" i="7"/>
  <c r="AK142" i="7"/>
  <c r="AI142" i="7"/>
  <c r="AH142" i="7" s="1"/>
  <c r="AJ142" i="7"/>
  <c r="AF50" i="7"/>
  <c r="AD50" i="7"/>
  <c r="AB50" i="7"/>
  <c r="T50" i="7"/>
  <c r="T58" i="7"/>
  <c r="AF58" i="7"/>
  <c r="T70" i="7"/>
  <c r="AF70" i="7"/>
  <c r="AI23" i="7"/>
  <c r="AJ23" i="7"/>
  <c r="AK23" i="7"/>
  <c r="AJ21" i="7"/>
  <c r="AI21" i="7"/>
  <c r="AK21" i="7"/>
  <c r="AI62" i="7"/>
  <c r="AJ62" i="7"/>
  <c r="AK62" i="7"/>
  <c r="AJ82" i="7"/>
  <c r="AK82" i="7"/>
  <c r="AI82" i="7"/>
  <c r="T112" i="7"/>
  <c r="AF112" i="7"/>
  <c r="AF120" i="7"/>
  <c r="T120" i="7"/>
  <c r="AF107" i="7"/>
  <c r="T107" i="7"/>
  <c r="AJ54" i="7"/>
  <c r="AI54" i="7"/>
  <c r="AK54" i="7"/>
  <c r="AJ36" i="7"/>
  <c r="AI36" i="7"/>
  <c r="AK36" i="7"/>
  <c r="AI136" i="7"/>
  <c r="AJ136" i="7"/>
  <c r="AK136" i="7"/>
  <c r="AK42" i="7"/>
  <c r="AJ42" i="7"/>
  <c r="AI42" i="7"/>
  <c r="AI64" i="7"/>
  <c r="AK64" i="7"/>
  <c r="AJ64" i="7"/>
  <c r="AI53" i="7"/>
  <c r="AK53" i="7"/>
  <c r="AJ53" i="7"/>
  <c r="AJ117" i="7"/>
  <c r="AK117" i="7"/>
  <c r="AI117" i="7"/>
  <c r="AH117" i="7" s="1"/>
  <c r="AA117" i="7" s="1"/>
  <c r="AE117" i="7" s="1"/>
  <c r="AJ70" i="7"/>
  <c r="AI70" i="7"/>
  <c r="AK70" i="7"/>
  <c r="AI112" i="7"/>
  <c r="AJ112" i="7"/>
  <c r="AK112" i="7"/>
  <c r="AJ67" i="7"/>
  <c r="AI67" i="7"/>
  <c r="AK67" i="7"/>
  <c r="AI91" i="7"/>
  <c r="AJ91" i="7"/>
  <c r="AK91" i="7"/>
  <c r="AD128" i="7"/>
  <c r="T128" i="7"/>
  <c r="AB128" i="7"/>
  <c r="AF128" i="7"/>
  <c r="AE128" i="7"/>
  <c r="AJ143" i="7"/>
  <c r="AK143" i="7"/>
  <c r="AI143" i="7"/>
  <c r="AI29" i="7"/>
  <c r="AJ29" i="7"/>
  <c r="AK29" i="7"/>
  <c r="AF59" i="7"/>
  <c r="T59" i="7"/>
  <c r="AF143" i="7"/>
  <c r="T143" i="7"/>
  <c r="AF88" i="7"/>
  <c r="T88" i="7"/>
  <c r="AA45" i="7"/>
  <c r="AB45" i="7"/>
  <c r="AF87" i="7"/>
  <c r="T87" i="7"/>
  <c r="T47" i="7"/>
  <c r="AF47" i="7"/>
  <c r="AB103" i="7"/>
  <c r="T103" i="7"/>
  <c r="AF103" i="7"/>
  <c r="AF109" i="7"/>
  <c r="T109" i="7"/>
  <c r="AE139" i="7"/>
  <c r="AD139" i="7"/>
  <c r="T96" i="7"/>
  <c r="AF96" i="7"/>
  <c r="AB96" i="7"/>
  <c r="AF121" i="7"/>
  <c r="T121" i="7"/>
  <c r="AF29" i="7"/>
  <c r="T29" i="7"/>
  <c r="AF83" i="7"/>
  <c r="AF108" i="7"/>
  <c r="T108" i="7"/>
  <c r="AF49" i="7"/>
  <c r="T49" i="7"/>
  <c r="AF80" i="7"/>
  <c r="AF90" i="7"/>
  <c r="T64" i="7"/>
  <c r="AF64" i="7"/>
  <c r="AF44" i="7"/>
  <c r="T44" i="7"/>
  <c r="T82" i="7"/>
  <c r="AF82" i="7"/>
  <c r="T65" i="7"/>
  <c r="AF65" i="7"/>
  <c r="AF34" i="7"/>
  <c r="T34" i="7"/>
  <c r="AF41" i="7"/>
  <c r="T41" i="7"/>
  <c r="T126" i="7"/>
  <c r="AF126" i="7"/>
  <c r="AF111" i="7"/>
  <c r="T111" i="7"/>
  <c r="T116" i="7"/>
  <c r="AB116" i="7"/>
  <c r="AD116" i="7"/>
  <c r="AF116" i="7"/>
  <c r="AF53" i="7"/>
  <c r="T53" i="7"/>
  <c r="AF86" i="7"/>
  <c r="T86" i="7"/>
  <c r="AB86" i="7"/>
  <c r="T105" i="7"/>
  <c r="AF105" i="7"/>
  <c r="AD125" i="7"/>
  <c r="AF125" i="7"/>
  <c r="T125" i="7"/>
  <c r="AB125" i="7"/>
  <c r="AF85" i="7"/>
  <c r="AF81" i="7"/>
  <c r="T81" i="7"/>
  <c r="AE138" i="7"/>
  <c r="AD138" i="7"/>
  <c r="AF22" i="7"/>
  <c r="T22" i="7"/>
  <c r="T21" i="7"/>
  <c r="AF21" i="7"/>
  <c r="AF46" i="7"/>
  <c r="T46" i="7"/>
  <c r="AJ131" i="7"/>
  <c r="AK131" i="7"/>
  <c r="AI131" i="7"/>
  <c r="AI123" i="7"/>
  <c r="AJ123" i="7"/>
  <c r="AK123" i="7"/>
  <c r="AK156" i="7"/>
  <c r="AI156" i="7"/>
  <c r="AJ156" i="7"/>
  <c r="AI148" i="7"/>
  <c r="AJ148" i="7"/>
  <c r="AK148" i="7"/>
  <c r="AI150" i="7"/>
  <c r="AH150" i="7" s="1"/>
  <c r="AA150" i="7" s="1"/>
  <c r="AE150" i="7" s="1"/>
  <c r="AJ150" i="7"/>
  <c r="AK150" i="7"/>
  <c r="AJ135" i="7"/>
  <c r="AI135" i="7"/>
  <c r="AH135" i="7" s="1"/>
  <c r="AA135" i="7" s="1"/>
  <c r="AE135" i="7" s="1"/>
  <c r="AK135" i="7"/>
  <c r="AI149" i="7"/>
  <c r="AJ149" i="7"/>
  <c r="AK149" i="7"/>
  <c r="AI127" i="7"/>
  <c r="AJ127" i="7"/>
  <c r="AK127" i="7"/>
  <c r="AK133" i="7"/>
  <c r="AI133" i="7"/>
  <c r="AJ133" i="7"/>
  <c r="AI129" i="7"/>
  <c r="AJ129" i="7"/>
  <c r="AK129" i="7"/>
  <c r="AJ155" i="7"/>
  <c r="AK155" i="7"/>
  <c r="AI155" i="7"/>
  <c r="AH155" i="7" s="1"/>
  <c r="AI151" i="7"/>
  <c r="AJ151" i="7"/>
  <c r="AK151" i="7"/>
  <c r="AI147" i="7"/>
  <c r="AH147" i="7" s="1"/>
  <c r="AA147" i="7" s="1"/>
  <c r="AE147" i="7" s="1"/>
  <c r="AJ147" i="7"/>
  <c r="AK147" i="7"/>
  <c r="T147" i="7"/>
  <c r="AF147" i="7"/>
  <c r="T150" i="7"/>
  <c r="AF150" i="7"/>
  <c r="T127" i="7"/>
  <c r="AF127" i="7"/>
  <c r="T149" i="7"/>
  <c r="AF149" i="7"/>
  <c r="AF151" i="7"/>
  <c r="T151" i="7"/>
  <c r="AF129" i="7"/>
  <c r="T129" i="7"/>
  <c r="T135" i="7"/>
  <c r="AF135" i="7"/>
  <c r="T123" i="7"/>
  <c r="AF123" i="7"/>
  <c r="P84" i="2"/>
  <c r="P275" i="2"/>
  <c r="P204" i="2"/>
  <c r="P307" i="2"/>
  <c r="P72" i="2"/>
  <c r="P198" i="2"/>
  <c r="P196" i="2"/>
  <c r="P234" i="2"/>
  <c r="P277" i="2"/>
  <c r="P232" i="2"/>
  <c r="P67" i="2"/>
  <c r="P63" i="2"/>
  <c r="P310" i="2"/>
  <c r="P219" i="2"/>
  <c r="P169" i="2"/>
  <c r="P139" i="2"/>
  <c r="P200" i="2"/>
  <c r="P243" i="2"/>
  <c r="P323" i="2"/>
  <c r="P263" i="2"/>
  <c r="P210" i="2"/>
  <c r="P44" i="2"/>
  <c r="P45" i="2"/>
  <c r="P130" i="2"/>
  <c r="P299" i="2"/>
  <c r="P206" i="2"/>
  <c r="P272" i="2"/>
  <c r="P100" i="2"/>
  <c r="P107" i="2"/>
  <c r="P153" i="2"/>
  <c r="P316" i="2"/>
  <c r="P261" i="2"/>
  <c r="P110" i="2"/>
  <c r="P156" i="2"/>
  <c r="P55" i="2"/>
  <c r="P268" i="2"/>
  <c r="P335" i="2"/>
  <c r="P329" i="2"/>
  <c r="P193" i="2"/>
  <c r="P58" i="2"/>
  <c r="P28" i="2"/>
  <c r="P249" i="2"/>
  <c r="P82" i="2"/>
  <c r="P248" i="2"/>
  <c r="P325" i="2"/>
  <c r="P157" i="2"/>
  <c r="P111" i="2"/>
  <c r="P250" i="2"/>
  <c r="P225" i="2"/>
  <c r="P166" i="2"/>
  <c r="P43" i="2"/>
  <c r="P56" i="2"/>
  <c r="P338" i="2"/>
  <c r="P223" i="2"/>
  <c r="P65" i="2"/>
  <c r="P190" i="2"/>
  <c r="P136" i="2"/>
  <c r="P133" i="2"/>
  <c r="P167" i="2"/>
  <c r="P215" i="2"/>
  <c r="P141" i="2"/>
  <c r="P21" i="2"/>
  <c r="P38" i="2"/>
  <c r="P216" i="2"/>
  <c r="P303" i="2"/>
  <c r="P242" i="2"/>
  <c r="P207" i="2"/>
  <c r="P33" i="2"/>
  <c r="P35" i="2"/>
  <c r="P71" i="2"/>
  <c r="P273" i="2"/>
  <c r="P199" i="2"/>
  <c r="P264" i="2"/>
  <c r="P92" i="2"/>
  <c r="P99" i="2"/>
  <c r="P240" i="2"/>
  <c r="P308" i="2"/>
  <c r="P251" i="2"/>
  <c r="P102" i="2"/>
  <c r="P148" i="2"/>
  <c r="P51" i="2"/>
  <c r="P125" i="2"/>
  <c r="P301" i="2"/>
  <c r="P81" i="2"/>
  <c r="P276" i="2"/>
  <c r="P29" i="2"/>
  <c r="P25" i="2"/>
  <c r="P309" i="2"/>
  <c r="P260" i="2"/>
  <c r="P170" i="2"/>
  <c r="P103" i="2"/>
  <c r="P60" i="2"/>
  <c r="P294" i="2"/>
  <c r="P231" i="2"/>
  <c r="P101" i="2"/>
  <c r="P114" i="2"/>
  <c r="P74" i="2"/>
  <c r="P88" i="2"/>
  <c r="P293" i="2"/>
  <c r="P244" i="2"/>
  <c r="P145" i="2"/>
  <c r="P87" i="2"/>
  <c r="P42" i="2"/>
  <c r="P68" i="2"/>
  <c r="P218" i="2"/>
  <c r="P300" i="2"/>
  <c r="P137" i="2"/>
  <c r="P41" i="2"/>
  <c r="P30" i="2"/>
  <c r="P152" i="2"/>
  <c r="P289" i="2"/>
  <c r="P238" i="2"/>
  <c r="P205" i="2"/>
  <c r="P23" i="2"/>
  <c r="P24" i="2"/>
  <c r="P89" i="2"/>
  <c r="P271" i="2"/>
  <c r="P163" i="2"/>
  <c r="P256" i="2"/>
  <c r="P85" i="2"/>
  <c r="P91" i="2"/>
  <c r="P241" i="2"/>
  <c r="P96" i="2"/>
  <c r="P93" i="2"/>
  <c r="P282" i="2"/>
  <c r="P119" i="2"/>
  <c r="P259" i="2"/>
  <c r="P339" i="2"/>
  <c r="P227" i="2"/>
  <c r="P79" i="2"/>
  <c r="P211" i="2"/>
  <c r="P144" i="2"/>
  <c r="P177" i="2"/>
  <c r="P212" i="2"/>
  <c r="P217" i="2"/>
  <c r="P288" i="2"/>
  <c r="P116" i="2"/>
  <c r="P123" i="2"/>
  <c r="P332" i="2"/>
  <c r="P195" i="2"/>
  <c r="P175" i="2"/>
  <c r="P186" i="2"/>
  <c r="P128" i="2"/>
  <c r="P317" i="2"/>
  <c r="P340" i="2"/>
  <c r="P202" i="2"/>
  <c r="P155" i="2"/>
  <c r="P121" i="2"/>
  <c r="P184" i="2"/>
  <c r="P324" i="2"/>
  <c r="P287" i="2"/>
  <c r="P279" i="2"/>
  <c r="P228" i="2"/>
  <c r="P182" i="2"/>
  <c r="P66" i="2"/>
  <c r="P26" i="2"/>
  <c r="P73" i="2"/>
  <c r="P333" i="2"/>
  <c r="P284" i="2"/>
  <c r="P86" i="2"/>
  <c r="P127" i="2"/>
  <c r="P138" i="2"/>
  <c r="P328" i="2"/>
  <c r="P140" i="2"/>
  <c r="P185" i="2"/>
  <c r="P76" i="2"/>
  <c r="P226" i="2"/>
  <c r="P298" i="2"/>
  <c r="P235" i="2"/>
  <c r="P109" i="2"/>
  <c r="P122" i="2"/>
  <c r="P78" i="2"/>
  <c r="P83" i="2"/>
  <c r="P327" i="2"/>
  <c r="P267" i="2"/>
  <c r="P224" i="2"/>
  <c r="P46" i="2"/>
  <c r="P59" i="2"/>
  <c r="P269" i="2"/>
  <c r="P203" i="2"/>
  <c r="P62" i="2"/>
  <c r="P106" i="2"/>
  <c r="P53" i="2"/>
  <c r="P313" i="2"/>
  <c r="P331" i="2"/>
  <c r="P295" i="2"/>
  <c r="P171" i="2"/>
  <c r="P165" i="2"/>
  <c r="P120" i="2"/>
  <c r="P237" i="2"/>
  <c r="P318" i="2"/>
  <c r="P266" i="2"/>
  <c r="P134" i="2"/>
  <c r="P113" i="2"/>
  <c r="P176" i="2"/>
  <c r="P342" i="2"/>
  <c r="P326" i="2"/>
  <c r="P258" i="2"/>
  <c r="P220" i="2"/>
  <c r="P178" i="2"/>
  <c r="P40" i="2"/>
  <c r="P160" i="2"/>
  <c r="P183" i="2"/>
  <c r="P255" i="2"/>
  <c r="P54" i="2"/>
  <c r="P254" i="2"/>
  <c r="P174" i="2"/>
  <c r="P230" i="2"/>
  <c r="P222" i="2"/>
  <c r="P296" i="2"/>
  <c r="P124" i="2"/>
  <c r="P131" i="2"/>
  <c r="P61" i="2"/>
  <c r="P297" i="2"/>
  <c r="P252" i="2"/>
  <c r="P149" i="2"/>
  <c r="P95" i="2"/>
  <c r="P52" i="2"/>
  <c r="P304" i="2"/>
  <c r="P209" i="2"/>
  <c r="P280" i="2"/>
  <c r="P108" i="2"/>
  <c r="P115" i="2"/>
  <c r="P187" i="2"/>
  <c r="P320" i="2"/>
  <c r="P265" i="2"/>
  <c r="P118" i="2"/>
  <c r="P164" i="2"/>
  <c r="P27" i="2"/>
  <c r="P179" i="2"/>
  <c r="P336" i="2"/>
  <c r="P337" i="2"/>
  <c r="P197" i="2"/>
  <c r="P90" i="2"/>
  <c r="P39" i="2"/>
  <c r="P245" i="2"/>
  <c r="P291" i="2"/>
  <c r="P270" i="2"/>
  <c r="P146" i="2"/>
  <c r="P151" i="2"/>
  <c r="P104" i="2"/>
  <c r="P321" i="2"/>
  <c r="P117" i="2"/>
  <c r="P188" i="2"/>
  <c r="P221" i="2"/>
  <c r="P330" i="2"/>
  <c r="P37" i="2"/>
  <c r="P213" i="2"/>
  <c r="P302" i="2"/>
  <c r="P112" i="2"/>
  <c r="P142" i="2"/>
  <c r="P247" i="2"/>
  <c r="P314" i="2"/>
  <c r="P208" i="2"/>
  <c r="P154" i="2"/>
  <c r="P214" i="2"/>
  <c r="P257" i="2"/>
  <c r="P135" i="2"/>
  <c r="P341" i="2"/>
  <c r="P22" i="2"/>
  <c r="P201" i="2"/>
  <c r="P36" i="2"/>
  <c r="P278" i="2"/>
  <c r="P57" i="2"/>
  <c r="P162" i="2"/>
  <c r="P286" i="2"/>
  <c r="P194" i="2"/>
  <c r="P98" i="2"/>
  <c r="P274" i="2"/>
  <c r="P246" i="2"/>
  <c r="P105" i="2"/>
  <c r="P77" i="2"/>
  <c r="P229" i="2"/>
  <c r="P233" i="2"/>
  <c r="P180" i="2"/>
  <c r="P159" i="2"/>
  <c r="P319" i="2"/>
  <c r="P70" i="2"/>
  <c r="P292" i="2"/>
  <c r="P50" i="2"/>
  <c r="P75" i="2"/>
  <c r="P191" i="2"/>
  <c r="P305" i="2"/>
  <c r="P132" i="2"/>
  <c r="P32" i="2"/>
  <c r="P126" i="2"/>
  <c r="P253" i="2"/>
  <c r="P49" i="2"/>
  <c r="P150" i="2"/>
  <c r="P312" i="2"/>
  <c r="P168" i="2"/>
  <c r="P311" i="2"/>
  <c r="P69" i="2"/>
  <c r="P173" i="2"/>
  <c r="P334" i="2"/>
  <c r="P47" i="2"/>
  <c r="P129" i="2"/>
  <c r="P283" i="2"/>
  <c r="P34" i="2"/>
  <c r="P94" i="2"/>
  <c r="P285" i="2"/>
  <c r="P80" i="2"/>
  <c r="P97" i="2"/>
  <c r="P322" i="2"/>
  <c r="P158" i="2"/>
  <c r="P239" i="2"/>
  <c r="P48" i="2"/>
  <c r="P172" i="2"/>
  <c r="P181" i="2"/>
  <c r="P281" i="2"/>
  <c r="P161" i="2"/>
  <c r="P262" i="2"/>
  <c r="P236" i="2"/>
  <c r="P64" i="2"/>
  <c r="P147" i="2"/>
  <c r="P31" i="2"/>
  <c r="P315" i="2"/>
  <c r="P189" i="2"/>
  <c r="P143" i="2"/>
  <c r="P290" i="2"/>
  <c r="P306" i="2"/>
  <c r="P192" i="2"/>
  <c r="Q77" i="2"/>
  <c r="Q73" i="2"/>
  <c r="Q92" i="2"/>
  <c r="Q45" i="2"/>
  <c r="Q47" i="2"/>
  <c r="Q129" i="2"/>
  <c r="Q193" i="2"/>
  <c r="Q78" i="2"/>
  <c r="Q39" i="2"/>
  <c r="Q31" i="2"/>
  <c r="Q93" i="2"/>
  <c r="Q157" i="2"/>
  <c r="Q134" i="2"/>
  <c r="Q90" i="2"/>
  <c r="Q122" i="2"/>
  <c r="Q68" i="2"/>
  <c r="Q168" i="2"/>
  <c r="Q233" i="2"/>
  <c r="Q297" i="2"/>
  <c r="Q187" i="2"/>
  <c r="Q87" i="2"/>
  <c r="Q156" i="2"/>
  <c r="Q146" i="2"/>
  <c r="Q167" i="2"/>
  <c r="Q229" i="2"/>
  <c r="Q293" i="2"/>
  <c r="Q244" i="2"/>
  <c r="Q175" i="2"/>
  <c r="Q294" i="2"/>
  <c r="Q338" i="2"/>
  <c r="Q203" i="2"/>
  <c r="Q24" i="2"/>
  <c r="Q28" i="2"/>
  <c r="Q22" i="2"/>
  <c r="Q108" i="2"/>
  <c r="Q35" i="2"/>
  <c r="Q82" i="2"/>
  <c r="Q145" i="2"/>
  <c r="Q209" i="2"/>
  <c r="Q96" i="2"/>
  <c r="Q41" i="2"/>
  <c r="Q48" i="2"/>
  <c r="Q109" i="2"/>
  <c r="Q173" i="2"/>
  <c r="Q159" i="2"/>
  <c r="Q98" i="2"/>
  <c r="Q130" i="2"/>
  <c r="Q143" i="2"/>
  <c r="Q172" i="2"/>
  <c r="Q249" i="2"/>
  <c r="Q86" i="2"/>
  <c r="Q207" i="2"/>
  <c r="Q102" i="2"/>
  <c r="Q179" i="2"/>
  <c r="Q150" i="2"/>
  <c r="Q202" i="2"/>
  <c r="Q245" i="2"/>
  <c r="Q183" i="2"/>
  <c r="Q248" i="2"/>
  <c r="Q32" i="2"/>
  <c r="Q36" i="2"/>
  <c r="Q33" i="2"/>
  <c r="Q116" i="2"/>
  <c r="Q51" i="2"/>
  <c r="Q89" i="2"/>
  <c r="Q153" i="2"/>
  <c r="Q27" i="2"/>
  <c r="Q104" i="2"/>
  <c r="Q56" i="2"/>
  <c r="Q50" i="2"/>
  <c r="Q117" i="2"/>
  <c r="Q181" i="2"/>
  <c r="Q192" i="2"/>
  <c r="Q99" i="2"/>
  <c r="Q131" i="2"/>
  <c r="Q176" i="2"/>
  <c r="Q174" i="2"/>
  <c r="Q257" i="2"/>
  <c r="Q94" i="2"/>
  <c r="Q210" i="2"/>
  <c r="Q110" i="2"/>
  <c r="Q103" i="2"/>
  <c r="Q136" i="2"/>
  <c r="Q204" i="2"/>
  <c r="Q253" i="2"/>
  <c r="Q214" i="2"/>
  <c r="Q250" i="2"/>
  <c r="Q232" i="2"/>
  <c r="Q300" i="2"/>
  <c r="Q243" i="2"/>
  <c r="Q268" i="2"/>
  <c r="Q69" i="2"/>
  <c r="Q65" i="2"/>
  <c r="Q71" i="2"/>
  <c r="Q34" i="2"/>
  <c r="Q37" i="2"/>
  <c r="Q121" i="2"/>
  <c r="Q185" i="2"/>
  <c r="Q76" i="2"/>
  <c r="Q29" i="2"/>
  <c r="Q21" i="2"/>
  <c r="Q79" i="2"/>
  <c r="Q149" i="2"/>
  <c r="Q59" i="2"/>
  <c r="Q70" i="2"/>
  <c r="Q115" i="2"/>
  <c r="Q186" i="2"/>
  <c r="Q135" i="2"/>
  <c r="Q225" i="2"/>
  <c r="Q289" i="2"/>
  <c r="Q166" i="2"/>
  <c r="Q83" i="2"/>
  <c r="Q154" i="2"/>
  <c r="Q144" i="2"/>
  <c r="Q163" i="2"/>
  <c r="Q221" i="2"/>
  <c r="Q285" i="2"/>
  <c r="Q211" i="2"/>
  <c r="Q190" i="2"/>
  <c r="Q61" i="2"/>
  <c r="Q67" i="2"/>
  <c r="Q26" i="2"/>
  <c r="Q177" i="2"/>
  <c r="Q128" i="2"/>
  <c r="Q75" i="2"/>
  <c r="Q205" i="2"/>
  <c r="Q114" i="2"/>
  <c r="Q182" i="2"/>
  <c r="Q281" i="2"/>
  <c r="Q64" i="2"/>
  <c r="Q127" i="2"/>
  <c r="Q215" i="2"/>
  <c r="Q208" i="2"/>
  <c r="Q255" i="2"/>
  <c r="Q330" i="2"/>
  <c r="Q235" i="2"/>
  <c r="Q262" i="2"/>
  <c r="Q326" i="2"/>
  <c r="Q222" i="2"/>
  <c r="Q335" i="2"/>
  <c r="Q295" i="2"/>
  <c r="Q236" i="2"/>
  <c r="Q304" i="2"/>
  <c r="Q339" i="2"/>
  <c r="Q309" i="2"/>
  <c r="Q85" i="2"/>
  <c r="Q100" i="2"/>
  <c r="Q80" i="2"/>
  <c r="Q201" i="2"/>
  <c r="Q30" i="2"/>
  <c r="Q101" i="2"/>
  <c r="Q155" i="2"/>
  <c r="Q123" i="2"/>
  <c r="Q170" i="2"/>
  <c r="Q66" i="2"/>
  <c r="Q95" i="2"/>
  <c r="Q148" i="2"/>
  <c r="Q237" i="2"/>
  <c r="Q246" i="2"/>
  <c r="Q259" i="2"/>
  <c r="Q218" i="2"/>
  <c r="Q270" i="2"/>
  <c r="Q264" i="2"/>
  <c r="Q334" i="2"/>
  <c r="Q247" i="2"/>
  <c r="Q238" i="2"/>
  <c r="Q324" i="2"/>
  <c r="Q320" i="2"/>
  <c r="Q305" i="2"/>
  <c r="Q279" i="2"/>
  <c r="Q44" i="2"/>
  <c r="Q124" i="2"/>
  <c r="Q97" i="2"/>
  <c r="Q38" i="2"/>
  <c r="Q58" i="2"/>
  <c r="Q125" i="2"/>
  <c r="Q194" i="2"/>
  <c r="Q147" i="2"/>
  <c r="Q195" i="2"/>
  <c r="Q160" i="2"/>
  <c r="Q118" i="2"/>
  <c r="Q138" i="2"/>
  <c r="Q261" i="2"/>
  <c r="Q271" i="2"/>
  <c r="Q292" i="2"/>
  <c r="Q239" i="2"/>
  <c r="Q272" i="2"/>
  <c r="Q266" i="2"/>
  <c r="Q342" i="2"/>
  <c r="Q284" i="2"/>
  <c r="Q240" i="2"/>
  <c r="Q328" i="2"/>
  <c r="Q336" i="2"/>
  <c r="Q321" i="2"/>
  <c r="Q290" i="2"/>
  <c r="Q49" i="2"/>
  <c r="Q132" i="2"/>
  <c r="Q105" i="2"/>
  <c r="Q72" i="2"/>
  <c r="Q60" i="2"/>
  <c r="Q133" i="2"/>
  <c r="Q196" i="2"/>
  <c r="Q151" i="2"/>
  <c r="Q199" i="2"/>
  <c r="Q162" i="2"/>
  <c r="Q57" i="2"/>
  <c r="Q23" i="2"/>
  <c r="Q113" i="2"/>
  <c r="Q74" i="2"/>
  <c r="Q62" i="2"/>
  <c r="Q141" i="2"/>
  <c r="Q198" i="2"/>
  <c r="Q184" i="2"/>
  <c r="Q217" i="2"/>
  <c r="Q164" i="2"/>
  <c r="Q152" i="2"/>
  <c r="Q142" i="2"/>
  <c r="Q277" i="2"/>
  <c r="Q308" i="2"/>
  <c r="Q298" i="2"/>
  <c r="Q278" i="2"/>
  <c r="Q171" i="2"/>
  <c r="Q291" i="2"/>
  <c r="Q226" i="2"/>
  <c r="Q312" i="2"/>
  <c r="Q315" i="2"/>
  <c r="Q299" i="2"/>
  <c r="Q317" i="2"/>
  <c r="Q283" i="2"/>
  <c r="Q313" i="2"/>
  <c r="Q81" i="2"/>
  <c r="Q25" i="2"/>
  <c r="Q137" i="2"/>
  <c r="Q88" i="2"/>
  <c r="Q42" i="2"/>
  <c r="Q165" i="2"/>
  <c r="Q91" i="2"/>
  <c r="Q139" i="2"/>
  <c r="Q241" i="2"/>
  <c r="Q191" i="2"/>
  <c r="Q158" i="2"/>
  <c r="Q200" i="2"/>
  <c r="Q301" i="2"/>
  <c r="Q228" i="2"/>
  <c r="Q306" i="2"/>
  <c r="Q280" i="2"/>
  <c r="Q223" i="2"/>
  <c r="Q302" i="2"/>
  <c r="Q251" i="2"/>
  <c r="Q329" i="2"/>
  <c r="Q224" i="2"/>
  <c r="Q319" i="2"/>
  <c r="Q337" i="2"/>
  <c r="Q303" i="2"/>
  <c r="Q316" i="2"/>
  <c r="Q53" i="2"/>
  <c r="Q46" i="2"/>
  <c r="Q84" i="2"/>
  <c r="Q169" i="2"/>
  <c r="Q120" i="2"/>
  <c r="Q54" i="2"/>
  <c r="Q197" i="2"/>
  <c r="Q107" i="2"/>
  <c r="Q180" i="2"/>
  <c r="Q273" i="2"/>
  <c r="Q63" i="2"/>
  <c r="Q119" i="2"/>
  <c r="Q212" i="2"/>
  <c r="Q188" i="2"/>
  <c r="Q234" i="2"/>
  <c r="Q322" i="2"/>
  <c r="Q231" i="2"/>
  <c r="Q260" i="2"/>
  <c r="Q318" i="2"/>
  <c r="Q213" i="2"/>
  <c r="Q333" i="2"/>
  <c r="Q263" i="2"/>
  <c r="Q327" i="2"/>
  <c r="Q242" i="2"/>
  <c r="Q332" i="2"/>
  <c r="Q267" i="2"/>
  <c r="Q112" i="2"/>
  <c r="Q111" i="2"/>
  <c r="Q314" i="2"/>
  <c r="Q252" i="2"/>
  <c r="Q341" i="2"/>
  <c r="Q52" i="2"/>
  <c r="Q140" i="2"/>
  <c r="Q276" i="2"/>
  <c r="Q288" i="2"/>
  <c r="Q325" i="2"/>
  <c r="Q189" i="2"/>
  <c r="Q206" i="2"/>
  <c r="Q282" i="2"/>
  <c r="Q331" i="2"/>
  <c r="Q307" i="2"/>
  <c r="Q106" i="2"/>
  <c r="Q269" i="2"/>
  <c r="Q274" i="2"/>
  <c r="Q258" i="2"/>
  <c r="Q311" i="2"/>
  <c r="Q40" i="2"/>
  <c r="Q178" i="2"/>
  <c r="Q219" i="2"/>
  <c r="Q227" i="2"/>
  <c r="Q256" i="2"/>
  <c r="Q340" i="2"/>
  <c r="Q43" i="2"/>
  <c r="Q265" i="2"/>
  <c r="Q275" i="2"/>
  <c r="Q287" i="2"/>
  <c r="Q254" i="2"/>
  <c r="Q55" i="2"/>
  <c r="Q216" i="2"/>
  <c r="Q230" i="2"/>
  <c r="Q310" i="2"/>
  <c r="Q323" i="2"/>
  <c r="Q220" i="2"/>
  <c r="Q286" i="2"/>
  <c r="Q161" i="2"/>
  <c r="Q126" i="2"/>
  <c r="Q296" i="2"/>
  <c r="O36" i="2"/>
  <c r="O32" i="2"/>
  <c r="O38" i="2"/>
  <c r="O130" i="2"/>
  <c r="O74" i="2"/>
  <c r="O72" i="2"/>
  <c r="O135" i="2"/>
  <c r="O199" i="2"/>
  <c r="O64" i="2"/>
  <c r="O23" i="2"/>
  <c r="O48" i="2"/>
  <c r="O107" i="2"/>
  <c r="O171" i="2"/>
  <c r="O96" i="2"/>
  <c r="O128" i="2"/>
  <c r="O208" i="2"/>
  <c r="O81" i="2"/>
  <c r="O93" i="2"/>
  <c r="O216" i="2"/>
  <c r="O279" i="2"/>
  <c r="O109" i="2"/>
  <c r="O152" i="2"/>
  <c r="O144" i="2"/>
  <c r="O165" i="2"/>
  <c r="O235" i="2"/>
  <c r="O299" i="2"/>
  <c r="O240" i="2"/>
  <c r="O206" i="2"/>
  <c r="O224" i="2"/>
  <c r="O312" i="2"/>
  <c r="O241" i="2"/>
  <c r="O229" i="2"/>
  <c r="O246" i="2"/>
  <c r="O316" i="2"/>
  <c r="O309" i="2"/>
  <c r="O307" i="2"/>
  <c r="O322" i="2"/>
  <c r="O276" i="2"/>
  <c r="O339" i="2"/>
  <c r="O270" i="2"/>
  <c r="O335" i="2"/>
  <c r="O44" i="2"/>
  <c r="O40" i="2"/>
  <c r="O65" i="2"/>
  <c r="O29" i="2"/>
  <c r="O78" i="2"/>
  <c r="O76" i="2"/>
  <c r="O143" i="2"/>
  <c r="O207" i="2"/>
  <c r="O68" i="2"/>
  <c r="O34" i="2"/>
  <c r="O52" i="2"/>
  <c r="O115" i="2"/>
  <c r="O179" i="2"/>
  <c r="O97" i="2"/>
  <c r="O129" i="2"/>
  <c r="O60" i="2"/>
  <c r="O137" i="2"/>
  <c r="O154" i="2"/>
  <c r="O223" i="2"/>
  <c r="O287" i="2"/>
  <c r="O116" i="2"/>
  <c r="O156" i="2"/>
  <c r="O148" i="2"/>
  <c r="O186" i="2"/>
  <c r="O243" i="2"/>
  <c r="O194" i="2"/>
  <c r="O269" i="2"/>
  <c r="O209" i="2"/>
  <c r="O253" i="2"/>
  <c r="O320" i="2"/>
  <c r="O262" i="2"/>
  <c r="O233" i="2"/>
  <c r="O250" i="2"/>
  <c r="O324" i="2"/>
  <c r="O315" i="2"/>
  <c r="O310" i="2"/>
  <c r="O326" i="2"/>
  <c r="O329" i="2"/>
  <c r="O342" i="2"/>
  <c r="O333" i="2"/>
  <c r="O51" i="2"/>
  <c r="O47" i="2"/>
  <c r="O69" i="2"/>
  <c r="O39" i="2"/>
  <c r="O80" i="2"/>
  <c r="O87" i="2"/>
  <c r="O151" i="2"/>
  <c r="O215" i="2"/>
  <c r="O86" i="2"/>
  <c r="O45" i="2"/>
  <c r="O26" i="2"/>
  <c r="O123" i="2"/>
  <c r="O187" i="2"/>
  <c r="O104" i="2"/>
  <c r="O153" i="2"/>
  <c r="O145" i="2"/>
  <c r="O141" i="2"/>
  <c r="O158" i="2"/>
  <c r="O231" i="2"/>
  <c r="O295" i="2"/>
  <c r="O117" i="2"/>
  <c r="O185" i="2"/>
  <c r="O177" i="2"/>
  <c r="O190" i="2"/>
  <c r="O251" i="2"/>
  <c r="O238" i="2"/>
  <c r="O273" i="2"/>
  <c r="O210" i="2"/>
  <c r="O257" i="2"/>
  <c r="O328" i="2"/>
  <c r="O266" i="2"/>
  <c r="O254" i="2"/>
  <c r="O252" i="2"/>
  <c r="O332" i="2"/>
  <c r="O319" i="2"/>
  <c r="O313" i="2"/>
  <c r="O280" i="2"/>
  <c r="O293" i="2"/>
  <c r="O292" i="2"/>
  <c r="O244" i="2"/>
  <c r="O59" i="2"/>
  <c r="O55" i="2"/>
  <c r="O90" i="2"/>
  <c r="O57" i="2"/>
  <c r="O21" i="2"/>
  <c r="O95" i="2"/>
  <c r="O159" i="2"/>
  <c r="O22" i="2"/>
  <c r="O94" i="2"/>
  <c r="O50" i="2"/>
  <c r="O37" i="2"/>
  <c r="O131" i="2"/>
  <c r="O195" i="2"/>
  <c r="O105" i="2"/>
  <c r="O157" i="2"/>
  <c r="O149" i="2"/>
  <c r="O162" i="2"/>
  <c r="O160" i="2"/>
  <c r="O239" i="2"/>
  <c r="O84" i="2"/>
  <c r="O124" i="2"/>
  <c r="O189" i="2"/>
  <c r="O134" i="2"/>
  <c r="O192" i="2"/>
  <c r="O259" i="2"/>
  <c r="O173" i="2"/>
  <c r="O294" i="2"/>
  <c r="O217" i="2"/>
  <c r="O278" i="2"/>
  <c r="O336" i="2"/>
  <c r="O268" i="2"/>
  <c r="O258" i="2"/>
  <c r="O256" i="2"/>
  <c r="O340" i="2"/>
  <c r="O321" i="2"/>
  <c r="O181" i="2"/>
  <c r="O286" i="2"/>
  <c r="O302" i="2"/>
  <c r="O297" i="2"/>
  <c r="O265" i="2"/>
  <c r="O67" i="2"/>
  <c r="O63" i="2"/>
  <c r="O98" i="2"/>
  <c r="O30" i="2"/>
  <c r="O31" i="2"/>
  <c r="O103" i="2"/>
  <c r="O167" i="2"/>
  <c r="O33" i="2"/>
  <c r="O102" i="2"/>
  <c r="O54" i="2"/>
  <c r="O73" i="2"/>
  <c r="O139" i="2"/>
  <c r="O203" i="2"/>
  <c r="O112" i="2"/>
  <c r="O178" i="2"/>
  <c r="O170" i="2"/>
  <c r="O166" i="2"/>
  <c r="O164" i="2"/>
  <c r="O247" i="2"/>
  <c r="O85" i="2"/>
  <c r="O125" i="2"/>
  <c r="O56" i="2"/>
  <c r="O136" i="2"/>
  <c r="O196" i="2"/>
  <c r="O267" i="2"/>
  <c r="O201" i="2"/>
  <c r="O298" i="2"/>
  <c r="O222" i="2"/>
  <c r="O282" i="2"/>
  <c r="O169" i="2"/>
  <c r="O272" i="2"/>
  <c r="O260" i="2"/>
  <c r="O285" i="2"/>
  <c r="O261" i="2"/>
  <c r="O325" i="2"/>
  <c r="O242" i="2"/>
  <c r="O317" i="2"/>
  <c r="O305" i="2"/>
  <c r="O303" i="2"/>
  <c r="O300" i="2"/>
  <c r="O75" i="2"/>
  <c r="O71" i="2"/>
  <c r="O106" i="2"/>
  <c r="O41" i="2"/>
  <c r="O42" i="2"/>
  <c r="O111" i="2"/>
  <c r="O175" i="2"/>
  <c r="O43" i="2"/>
  <c r="O110" i="2"/>
  <c r="O25" i="2"/>
  <c r="O77" i="2"/>
  <c r="O147" i="2"/>
  <c r="O61" i="2"/>
  <c r="O113" i="2"/>
  <c r="O182" i="2"/>
  <c r="O174" i="2"/>
  <c r="O168" i="2"/>
  <c r="O193" i="2"/>
  <c r="O255" i="2"/>
  <c r="O100" i="2"/>
  <c r="O132" i="2"/>
  <c r="O133" i="2"/>
  <c r="O140" i="2"/>
  <c r="O211" i="2"/>
  <c r="O275" i="2"/>
  <c r="O230" i="2"/>
  <c r="O306" i="2"/>
  <c r="O212" i="2"/>
  <c r="O28" i="2"/>
  <c r="O24" i="2"/>
  <c r="O27" i="2"/>
  <c r="O122" i="2"/>
  <c r="O53" i="2"/>
  <c r="O70" i="2"/>
  <c r="O127" i="2"/>
  <c r="O191" i="2"/>
  <c r="O62" i="2"/>
  <c r="O126" i="2"/>
  <c r="O46" i="2"/>
  <c r="O99" i="2"/>
  <c r="O163" i="2"/>
  <c r="O89" i="2"/>
  <c r="O121" i="2"/>
  <c r="O188" i="2"/>
  <c r="O180" i="2"/>
  <c r="O92" i="2"/>
  <c r="O213" i="2"/>
  <c r="O271" i="2"/>
  <c r="O108" i="2"/>
  <c r="O150" i="2"/>
  <c r="O142" i="2"/>
  <c r="O161" i="2"/>
  <c r="O227" i="2"/>
  <c r="O291" i="2"/>
  <c r="O236" i="2"/>
  <c r="O200" i="2"/>
  <c r="O220" i="2"/>
  <c r="O304" i="2"/>
  <c r="O237" i="2"/>
  <c r="O214" i="2"/>
  <c r="O225" i="2"/>
  <c r="O308" i="2"/>
  <c r="O281" i="2"/>
  <c r="O249" i="2"/>
  <c r="O311" i="2"/>
  <c r="O226" i="2"/>
  <c r="O338" i="2"/>
  <c r="O232" i="2"/>
  <c r="O334" i="2"/>
  <c r="O66" i="2"/>
  <c r="O88" i="2"/>
  <c r="O146" i="2"/>
  <c r="O284" i="2"/>
  <c r="O289" i="2"/>
  <c r="O337" i="2"/>
  <c r="O119" i="2"/>
  <c r="O120" i="2"/>
  <c r="O138" i="2"/>
  <c r="O288" i="2"/>
  <c r="O301" i="2"/>
  <c r="O341" i="2"/>
  <c r="O183" i="2"/>
  <c r="O184" i="2"/>
  <c r="O82" i="2"/>
  <c r="O198" i="2"/>
  <c r="O274" i="2"/>
  <c r="O330" i="2"/>
  <c r="O58" i="2"/>
  <c r="O176" i="2"/>
  <c r="O219" i="2"/>
  <c r="O205" i="2"/>
  <c r="O277" i="2"/>
  <c r="O331" i="2"/>
  <c r="O83" i="2"/>
  <c r="O118" i="2"/>
  <c r="O172" i="2"/>
  <c r="O283" i="2"/>
  <c r="O202" i="2"/>
  <c r="O228" i="2"/>
  <c r="O318" i="2"/>
  <c r="O79" i="2"/>
  <c r="O35" i="2"/>
  <c r="O197" i="2"/>
  <c r="O234" i="2"/>
  <c r="O204" i="2"/>
  <c r="O248" i="2"/>
  <c r="O290" i="2"/>
  <c r="O49" i="2"/>
  <c r="O155" i="2"/>
  <c r="O101" i="2"/>
  <c r="O218" i="2"/>
  <c r="O221" i="2"/>
  <c r="O296" i="2"/>
  <c r="O327" i="2"/>
  <c r="O91" i="2"/>
  <c r="O263" i="2"/>
  <c r="O314" i="2"/>
  <c r="O264" i="2"/>
  <c r="O245" i="2"/>
  <c r="O323" i="2"/>
  <c r="O114" i="2"/>
  <c r="O7" i="2"/>
  <c r="E4" i="2" s="1"/>
  <c r="P18" i="2"/>
  <c r="Q18" i="2"/>
  <c r="O18" i="2"/>
  <c r="AB122" i="7" l="1"/>
  <c r="AB124" i="7"/>
  <c r="AH49" i="7"/>
  <c r="AH115" i="7"/>
  <c r="AH29" i="7"/>
  <c r="AA29" i="7" s="1"/>
  <c r="AE29" i="7" s="1"/>
  <c r="AH82" i="7"/>
  <c r="AA82" i="7" s="1"/>
  <c r="AE82" i="7" s="1"/>
  <c r="AH140" i="7"/>
  <c r="AD108" i="7"/>
  <c r="AH143" i="7"/>
  <c r="AA143" i="7" s="1"/>
  <c r="AE143" i="7" s="1"/>
  <c r="AB108" i="7"/>
  <c r="AH60" i="7"/>
  <c r="AH118" i="7"/>
  <c r="AH152" i="7"/>
  <c r="AH112" i="7"/>
  <c r="AA112" i="7" s="1"/>
  <c r="AE112" i="7" s="1"/>
  <c r="AH92" i="7"/>
  <c r="AH73" i="7"/>
  <c r="AH65" i="7"/>
  <c r="AH46" i="7"/>
  <c r="AH53" i="7"/>
  <c r="AA53" i="7" s="1"/>
  <c r="AH34" i="7"/>
  <c r="AA34" i="7" s="1"/>
  <c r="AA48" i="7"/>
  <c r="AB48" i="7"/>
  <c r="AH151" i="7"/>
  <c r="AA151" i="7" s="1"/>
  <c r="AE151" i="7" s="1"/>
  <c r="AH133" i="7"/>
  <c r="AA133" i="7" s="1"/>
  <c r="AH148" i="7"/>
  <c r="AH70" i="7"/>
  <c r="AH23" i="7"/>
  <c r="AB23" i="7" s="1"/>
  <c r="AH24" i="7"/>
  <c r="AB39" i="7"/>
  <c r="AA39" i="7"/>
  <c r="AD29" i="7"/>
  <c r="AH64" i="7"/>
  <c r="AA64" i="7" s="1"/>
  <c r="AE64" i="7" s="1"/>
  <c r="AB113" i="7"/>
  <c r="AH137" i="7"/>
  <c r="AA137" i="7" s="1"/>
  <c r="AE137" i="7" s="1"/>
  <c r="AH126" i="7"/>
  <c r="AD33" i="7"/>
  <c r="AH42" i="7"/>
  <c r="AB42" i="7" s="1"/>
  <c r="AD113" i="7"/>
  <c r="AH66" i="7"/>
  <c r="AA66" i="7" s="1"/>
  <c r="AH40" i="7"/>
  <c r="AB30" i="7"/>
  <c r="AB75" i="7"/>
  <c r="AA75" i="7"/>
  <c r="AE75" i="7" s="1"/>
  <c r="AB135" i="7"/>
  <c r="AB33" i="7"/>
  <c r="AH51" i="7"/>
  <c r="AH153" i="7"/>
  <c r="AH154" i="7"/>
  <c r="E14" i="7"/>
  <c r="AD150" i="7"/>
  <c r="AD64" i="7"/>
  <c r="AH54" i="7"/>
  <c r="AA142" i="7"/>
  <c r="AB142" i="7"/>
  <c r="AH81" i="7"/>
  <c r="AB117" i="7"/>
  <c r="AH31" i="7"/>
  <c r="AH130" i="7"/>
  <c r="AH79" i="7"/>
  <c r="AA23" i="7"/>
  <c r="AA63" i="7"/>
  <c r="AB63" i="7"/>
  <c r="AA89" i="7"/>
  <c r="AE89" i="7" s="1"/>
  <c r="AB89" i="7"/>
  <c r="AA78" i="7"/>
  <c r="AB78" i="7"/>
  <c r="AA115" i="7"/>
  <c r="AB115" i="7"/>
  <c r="AB146" i="7"/>
  <c r="AA146" i="7"/>
  <c r="AE45" i="7"/>
  <c r="AD45" i="7"/>
  <c r="AH26" i="7"/>
  <c r="AH68" i="7"/>
  <c r="AD117" i="7"/>
  <c r="AH97" i="7"/>
  <c r="AH47" i="7"/>
  <c r="AB101" i="7"/>
  <c r="AA101" i="7"/>
  <c r="AB22" i="7"/>
  <c r="AB44" i="7"/>
  <c r="AB88" i="7"/>
  <c r="AH91" i="7"/>
  <c r="AH136" i="7"/>
  <c r="AH62" i="7"/>
  <c r="AH76" i="7"/>
  <c r="AH132" i="7"/>
  <c r="AA40" i="7"/>
  <c r="AB40" i="7"/>
  <c r="AH35" i="7"/>
  <c r="AD135" i="7"/>
  <c r="AH127" i="7"/>
  <c r="AA127" i="7" s="1"/>
  <c r="AD22" i="7"/>
  <c r="AH100" i="7"/>
  <c r="AH61" i="7"/>
  <c r="AH52" i="7"/>
  <c r="AD110" i="7"/>
  <c r="AH99" i="7"/>
  <c r="AH27" i="7"/>
  <c r="AH102" i="7"/>
  <c r="AH105" i="7"/>
  <c r="AH56" i="7"/>
  <c r="AH80" i="7"/>
  <c r="AH111" i="7"/>
  <c r="AH109" i="7"/>
  <c r="AH32" i="7"/>
  <c r="AH121" i="7"/>
  <c r="AH84" i="7"/>
  <c r="AH67" i="7"/>
  <c r="AH36" i="7"/>
  <c r="AD112" i="7"/>
  <c r="AH21" i="7"/>
  <c r="AA77" i="7"/>
  <c r="AB77" i="7"/>
  <c r="AA24" i="7"/>
  <c r="AB24" i="7"/>
  <c r="AB110" i="7"/>
  <c r="AH69" i="7"/>
  <c r="AB25" i="7"/>
  <c r="AA25" i="7"/>
  <c r="AH94" i="7"/>
  <c r="AA72" i="7"/>
  <c r="AB72" i="7"/>
  <c r="AB60" i="7"/>
  <c r="AA60" i="7"/>
  <c r="AH134" i="7"/>
  <c r="AB104" i="7"/>
  <c r="AA104" i="7"/>
  <c r="AB74" i="7"/>
  <c r="AA74" i="7"/>
  <c r="AH106" i="7"/>
  <c r="AD44" i="7"/>
  <c r="AD143" i="7"/>
  <c r="AA42" i="7"/>
  <c r="AB140" i="7"/>
  <c r="AA140" i="7"/>
  <c r="AB92" i="7"/>
  <c r="AA92" i="7"/>
  <c r="AE92" i="7" s="1"/>
  <c r="AB34" i="7"/>
  <c r="AB64" i="7"/>
  <c r="AB29" i="7"/>
  <c r="AD103" i="7"/>
  <c r="AB143" i="7"/>
  <c r="AH90" i="7"/>
  <c r="AH41" i="7"/>
  <c r="AH107" i="7"/>
  <c r="AH57" i="7"/>
  <c r="AH85" i="7"/>
  <c r="AH87" i="7"/>
  <c r="AD124" i="7"/>
  <c r="AH58" i="7"/>
  <c r="AH38" i="7"/>
  <c r="AH83" i="7"/>
  <c r="AH71" i="7"/>
  <c r="AH114" i="7"/>
  <c r="AH144" i="7"/>
  <c r="AH120" i="7"/>
  <c r="AH95" i="7"/>
  <c r="AH59" i="7"/>
  <c r="AH28" i="7"/>
  <c r="AB151" i="7"/>
  <c r="AB127" i="7"/>
  <c r="AD147" i="7"/>
  <c r="AH156" i="7"/>
  <c r="AB150" i="7"/>
  <c r="AH129" i="7"/>
  <c r="AH123" i="7"/>
  <c r="AB147" i="7"/>
  <c r="AH149" i="7"/>
  <c r="AH131" i="7"/>
  <c r="AB148" i="7"/>
  <c r="AA148" i="7"/>
  <c r="AD151" i="7"/>
  <c r="AA155" i="7"/>
  <c r="AB155" i="7"/>
  <c r="E6" i="2"/>
  <c r="E9" i="2" s="1"/>
  <c r="E10" i="2" s="1"/>
  <c r="E5" i="2"/>
  <c r="AB133" i="7" l="1"/>
  <c r="AB66" i="7"/>
  <c r="AD82" i="7"/>
  <c r="AB112" i="7"/>
  <c r="AB118" i="7"/>
  <c r="AA118" i="7"/>
  <c r="AA49" i="7"/>
  <c r="AB49" i="7"/>
  <c r="AB82" i="7"/>
  <c r="AA152" i="7"/>
  <c r="AB152" i="7"/>
  <c r="AE48" i="7"/>
  <c r="AD48" i="7"/>
  <c r="AB137" i="7"/>
  <c r="AA126" i="7"/>
  <c r="AB126" i="7"/>
  <c r="AE34" i="7"/>
  <c r="AD34" i="7"/>
  <c r="AA46" i="7"/>
  <c r="AB46" i="7"/>
  <c r="AA70" i="7"/>
  <c r="AB70" i="7"/>
  <c r="AD137" i="7"/>
  <c r="AA51" i="7"/>
  <c r="AB51" i="7"/>
  <c r="AA65" i="7"/>
  <c r="AB65" i="7"/>
  <c r="AE53" i="7"/>
  <c r="AD53" i="7"/>
  <c r="AA73" i="7"/>
  <c r="AB73" i="7"/>
  <c r="AE39" i="7"/>
  <c r="AD39" i="7"/>
  <c r="AB53" i="7"/>
  <c r="AA154" i="7"/>
  <c r="AB154" i="7"/>
  <c r="AA153" i="7"/>
  <c r="AB153" i="7"/>
  <c r="AA59" i="7"/>
  <c r="AB59" i="7"/>
  <c r="AA58" i="7"/>
  <c r="AB58" i="7"/>
  <c r="AA90" i="7"/>
  <c r="AB90" i="7"/>
  <c r="AD74" i="7"/>
  <c r="AE74" i="7"/>
  <c r="AE72" i="7"/>
  <c r="AD72" i="7"/>
  <c r="AB32" i="7"/>
  <c r="AA32" i="7"/>
  <c r="AA99" i="7"/>
  <c r="AB99" i="7"/>
  <c r="AE127" i="7"/>
  <c r="AD127" i="7"/>
  <c r="AA76" i="7"/>
  <c r="AE76" i="7" s="1"/>
  <c r="AB76" i="7"/>
  <c r="AA95" i="7"/>
  <c r="AE95" i="7" s="1"/>
  <c r="AB95" i="7"/>
  <c r="AE140" i="7"/>
  <c r="AD140" i="7"/>
  <c r="AB94" i="7"/>
  <c r="AA94" i="7"/>
  <c r="AE94" i="7" s="1"/>
  <c r="AD77" i="7"/>
  <c r="AE77" i="7"/>
  <c r="AA109" i="7"/>
  <c r="AB109" i="7"/>
  <c r="AB62" i="7"/>
  <c r="AA62" i="7"/>
  <c r="AA47" i="7"/>
  <c r="AB47" i="7"/>
  <c r="AE146" i="7"/>
  <c r="AD146" i="7"/>
  <c r="AA120" i="7"/>
  <c r="AB120" i="7"/>
  <c r="AA87" i="7"/>
  <c r="AE87" i="7" s="1"/>
  <c r="AB87" i="7"/>
  <c r="AD104" i="7"/>
  <c r="AE104" i="7"/>
  <c r="AD25" i="7"/>
  <c r="AE25" i="7"/>
  <c r="AA21" i="7"/>
  <c r="AB21" i="7"/>
  <c r="AA111" i="7"/>
  <c r="AB111" i="7"/>
  <c r="AB52" i="7"/>
  <c r="AA52" i="7"/>
  <c r="AA35" i="7"/>
  <c r="AB35" i="7"/>
  <c r="AB136" i="7"/>
  <c r="AA136" i="7"/>
  <c r="AA97" i="7"/>
  <c r="AB97" i="7"/>
  <c r="AE63" i="7"/>
  <c r="AD63" i="7"/>
  <c r="AA81" i="7"/>
  <c r="AB81" i="7"/>
  <c r="AB144" i="7"/>
  <c r="AA144" i="7"/>
  <c r="AD42" i="7"/>
  <c r="AE42" i="7"/>
  <c r="AA80" i="7"/>
  <c r="AB80" i="7"/>
  <c r="AB61" i="7"/>
  <c r="AA61" i="7"/>
  <c r="AB91" i="7"/>
  <c r="AA91" i="7"/>
  <c r="AE91" i="7" s="1"/>
  <c r="AE23" i="7"/>
  <c r="AD23" i="7"/>
  <c r="M22" i="2"/>
  <c r="R22" i="2" s="1"/>
  <c r="AB114" i="7"/>
  <c r="AA114" i="7"/>
  <c r="AA85" i="7"/>
  <c r="AB85" i="7"/>
  <c r="AA134" i="7"/>
  <c r="AB134" i="7"/>
  <c r="AB69" i="7"/>
  <c r="AA69" i="7"/>
  <c r="AE69" i="7" s="1"/>
  <c r="AA36" i="7"/>
  <c r="AB36" i="7"/>
  <c r="AA56" i="7"/>
  <c r="AB56" i="7"/>
  <c r="AA100" i="7"/>
  <c r="AE100" i="7" s="1"/>
  <c r="AB100" i="7"/>
  <c r="AD40" i="7"/>
  <c r="AE40" i="7"/>
  <c r="AB68" i="7"/>
  <c r="AA68" i="7"/>
  <c r="AE115" i="7"/>
  <c r="AD115" i="7"/>
  <c r="AE142" i="7"/>
  <c r="AD142" i="7"/>
  <c r="AA71" i="7"/>
  <c r="AB71" i="7"/>
  <c r="AA57" i="7"/>
  <c r="AB57" i="7"/>
  <c r="AD60" i="7"/>
  <c r="AE60" i="7"/>
  <c r="AB67" i="7"/>
  <c r="AA67" i="7"/>
  <c r="AA105" i="7"/>
  <c r="AB105" i="7"/>
  <c r="AA26" i="7"/>
  <c r="AB26" i="7"/>
  <c r="AB79" i="7"/>
  <c r="AA79" i="7"/>
  <c r="AA54" i="7"/>
  <c r="AB54" i="7"/>
  <c r="AA83" i="7"/>
  <c r="AB83" i="7"/>
  <c r="AA107" i="7"/>
  <c r="AB107" i="7"/>
  <c r="AB84" i="7"/>
  <c r="AA84" i="7"/>
  <c r="AA102" i="7"/>
  <c r="AB102" i="7"/>
  <c r="AE66" i="7"/>
  <c r="AD66" i="7"/>
  <c r="AD78" i="7"/>
  <c r="AE78" i="7"/>
  <c r="AB130" i="7"/>
  <c r="AA130" i="7"/>
  <c r="AA28" i="7"/>
  <c r="AB28" i="7"/>
  <c r="AB38" i="7"/>
  <c r="AA38" i="7"/>
  <c r="AA41" i="7"/>
  <c r="AB41" i="7"/>
  <c r="AB106" i="7"/>
  <c r="AA106" i="7"/>
  <c r="AE24" i="7"/>
  <c r="AD24" i="7"/>
  <c r="AA121" i="7"/>
  <c r="AB121" i="7"/>
  <c r="AA27" i="7"/>
  <c r="AB27" i="7"/>
  <c r="AA132" i="7"/>
  <c r="AB132" i="7"/>
  <c r="AD101" i="7"/>
  <c r="AE101" i="7"/>
  <c r="AA31" i="7"/>
  <c r="AB31" i="7"/>
  <c r="AE155" i="7"/>
  <c r="AD155" i="7"/>
  <c r="AA123" i="7"/>
  <c r="AB123" i="7"/>
  <c r="AE148" i="7"/>
  <c r="AD148" i="7"/>
  <c r="AA129" i="7"/>
  <c r="AB129" i="7"/>
  <c r="AA156" i="7"/>
  <c r="AB156" i="7"/>
  <c r="AE133" i="7"/>
  <c r="AD133" i="7"/>
  <c r="AB131" i="7"/>
  <c r="AA131" i="7"/>
  <c r="AA149" i="7"/>
  <c r="AB149" i="7"/>
  <c r="M97" i="2"/>
  <c r="N97" i="2" s="1"/>
  <c r="M95" i="2"/>
  <c r="N95" i="2" s="1"/>
  <c r="M296" i="2"/>
  <c r="N296" i="2" s="1"/>
  <c r="M61" i="2"/>
  <c r="R61" i="2" s="1"/>
  <c r="M333" i="2"/>
  <c r="R333" i="2" s="1"/>
  <c r="M41" i="2"/>
  <c r="R41" i="2" s="1"/>
  <c r="M308" i="2"/>
  <c r="R308" i="2" s="1"/>
  <c r="M208" i="2"/>
  <c r="R208" i="2" s="1"/>
  <c r="M180" i="2"/>
  <c r="N180" i="2" s="1"/>
  <c r="M206" i="2"/>
  <c r="N206" i="2" s="1"/>
  <c r="M212" i="2"/>
  <c r="R212" i="2" s="1"/>
  <c r="M230" i="2"/>
  <c r="R230" i="2" s="1"/>
  <c r="M304" i="2"/>
  <c r="R304" i="2" s="1"/>
  <c r="M319" i="2"/>
  <c r="R319" i="2" s="1"/>
  <c r="M236" i="2"/>
  <c r="N236" i="2" s="1"/>
  <c r="M248" i="2"/>
  <c r="R248" i="2" s="1"/>
  <c r="M133" i="2"/>
  <c r="N133" i="2" s="1"/>
  <c r="M275" i="2"/>
  <c r="N275" i="2" s="1"/>
  <c r="M104" i="2"/>
  <c r="N104" i="2" s="1"/>
  <c r="M315" i="2"/>
  <c r="N315" i="2" s="1"/>
  <c r="M299" i="2"/>
  <c r="N299" i="2" s="1"/>
  <c r="M26" i="2"/>
  <c r="R26" i="2" s="1"/>
  <c r="M179" i="2"/>
  <c r="R179" i="2" s="1"/>
  <c r="M314" i="2"/>
  <c r="N314" i="2" s="1"/>
  <c r="M99" i="2"/>
  <c r="N99" i="2" s="1"/>
  <c r="M78" i="2"/>
  <c r="N78" i="2" s="1"/>
  <c r="M120" i="2"/>
  <c r="R120" i="2" s="1"/>
  <c r="M289" i="2"/>
  <c r="R289" i="2" s="1"/>
  <c r="V4" i="2"/>
  <c r="M270" i="2"/>
  <c r="N270" i="2" s="1"/>
  <c r="M132" i="2"/>
  <c r="R132" i="2" s="1"/>
  <c r="M160" i="2"/>
  <c r="N160" i="2" s="1"/>
  <c r="M185" i="2"/>
  <c r="R185" i="2" s="1"/>
  <c r="M223" i="2"/>
  <c r="R223" i="2" s="1"/>
  <c r="M226" i="2"/>
  <c r="R226" i="2" s="1"/>
  <c r="M77" i="2"/>
  <c r="N77" i="2" s="1"/>
  <c r="M334" i="2"/>
  <c r="R334" i="2" s="1"/>
  <c r="V19" i="2"/>
  <c r="M173" i="2"/>
  <c r="N173" i="2" s="1"/>
  <c r="M225" i="2"/>
  <c r="N225" i="2" s="1"/>
  <c r="M169" i="2"/>
  <c r="N169" i="2" s="1"/>
  <c r="M118" i="2"/>
  <c r="R118" i="2" s="1"/>
  <c r="M131" i="2"/>
  <c r="N131" i="2" s="1"/>
  <c r="M102" i="2"/>
  <c r="M321" i="2"/>
  <c r="M46" i="2"/>
  <c r="M47" i="2"/>
  <c r="M229" i="2"/>
  <c r="V23" i="2"/>
  <c r="M80" i="2"/>
  <c r="M277" i="2"/>
  <c r="M40" i="2"/>
  <c r="M306" i="2"/>
  <c r="V5" i="2"/>
  <c r="M70" i="2"/>
  <c r="M233" i="2"/>
  <c r="M261" i="2"/>
  <c r="M29" i="2"/>
  <c r="M71" i="2"/>
  <c r="M294" i="2"/>
  <c r="M222" i="2"/>
  <c r="V7" i="2"/>
  <c r="M252" i="2"/>
  <c r="M245" i="2"/>
  <c r="M105" i="2"/>
  <c r="M268" i="2"/>
  <c r="M48" i="2"/>
  <c r="M122" i="2"/>
  <c r="M209" i="2"/>
  <c r="M280" i="2"/>
  <c r="V24" i="2"/>
  <c r="M183" i="2"/>
  <c r="M182" i="2"/>
  <c r="M328" i="2"/>
  <c r="M63" i="2"/>
  <c r="M134" i="2"/>
  <c r="M329" i="2"/>
  <c r="M181" i="2"/>
  <c r="M253" i="2"/>
  <c r="M177" i="2"/>
  <c r="M316" i="2"/>
  <c r="M258" i="2"/>
  <c r="M56" i="2"/>
  <c r="M107" i="2"/>
  <c r="M199" i="2"/>
  <c r="M31" i="2"/>
  <c r="V20" i="2"/>
  <c r="M35" i="2"/>
  <c r="M54" i="2"/>
  <c r="M159" i="2"/>
  <c r="M326" i="2"/>
  <c r="M247" i="2"/>
  <c r="M162" i="2"/>
  <c r="M30" i="2"/>
  <c r="M190" i="2"/>
  <c r="M341" i="2"/>
  <c r="M175" i="2"/>
  <c r="M55" i="2"/>
  <c r="M285" i="2"/>
  <c r="M49" i="2"/>
  <c r="M174" i="2"/>
  <c r="M124" i="2"/>
  <c r="M191" i="2"/>
  <c r="M156" i="2"/>
  <c r="M244" i="2"/>
  <c r="M33" i="2"/>
  <c r="M338" i="2"/>
  <c r="V18" i="2"/>
  <c r="M64" i="2"/>
  <c r="M178" i="2"/>
  <c r="M84" i="2"/>
  <c r="M301" i="2"/>
  <c r="M307" i="2"/>
  <c r="M100" i="2"/>
  <c r="M28" i="2"/>
  <c r="M213" i="2"/>
  <c r="M273" i="2"/>
  <c r="M69" i="2"/>
  <c r="M317" i="2"/>
  <c r="M103" i="2"/>
  <c r="M266" i="2"/>
  <c r="M263" i="2"/>
  <c r="M218" i="2"/>
  <c r="M51" i="2"/>
  <c r="M101" i="2"/>
  <c r="M255" i="2"/>
  <c r="M305" i="2"/>
  <c r="M196" i="2"/>
  <c r="M287" i="2"/>
  <c r="M297" i="2"/>
  <c r="M269" i="2"/>
  <c r="M153" i="2"/>
  <c r="M125" i="2"/>
  <c r="M73" i="2"/>
  <c r="M60" i="2"/>
  <c r="V15" i="2"/>
  <c r="M231" i="2"/>
  <c r="M109" i="2"/>
  <c r="M96" i="2"/>
  <c r="M82" i="2"/>
  <c r="M27" i="2"/>
  <c r="V6" i="2"/>
  <c r="M189" i="2"/>
  <c r="M151" i="2"/>
  <c r="M150" i="2"/>
  <c r="M282" i="2"/>
  <c r="M262" i="2"/>
  <c r="M324" i="2"/>
  <c r="M141" i="2"/>
  <c r="V8" i="2"/>
  <c r="M292" i="2"/>
  <c r="M318" i="2"/>
  <c r="M246" i="2"/>
  <c r="M111" i="2"/>
  <c r="M21" i="2"/>
  <c r="M85" i="2"/>
  <c r="M144" i="2"/>
  <c r="M145" i="2"/>
  <c r="M152" i="2"/>
  <c r="M137" i="2"/>
  <c r="M108" i="2"/>
  <c r="M32" i="2"/>
  <c r="M194" i="2"/>
  <c r="M83" i="2"/>
  <c r="M136" i="2"/>
  <c r="M339" i="2"/>
  <c r="M293" i="2"/>
  <c r="M290" i="2"/>
  <c r="M38" i="2"/>
  <c r="M256" i="2"/>
  <c r="M250" i="2"/>
  <c r="V14" i="2"/>
  <c r="M279" i="2"/>
  <c r="M202" i="2"/>
  <c r="M158" i="2"/>
  <c r="M126" i="2"/>
  <c r="M235" i="2"/>
  <c r="M184" i="2"/>
  <c r="M168" i="2"/>
  <c r="M192" i="2"/>
  <c r="M154" i="2"/>
  <c r="M210" i="2"/>
  <c r="M113" i="2"/>
  <c r="V11" i="2"/>
  <c r="M98" i="2"/>
  <c r="M164" i="2"/>
  <c r="M302" i="2"/>
  <c r="M265" i="2"/>
  <c r="M75" i="2"/>
  <c r="M198" i="2"/>
  <c r="M57" i="2"/>
  <c r="M195" i="2"/>
  <c r="M155" i="2"/>
  <c r="M264" i="2"/>
  <c r="V2" i="2"/>
  <c r="M327" i="2"/>
  <c r="M220" i="2"/>
  <c r="M313" i="2"/>
  <c r="M300" i="2"/>
  <c r="M241" i="2"/>
  <c r="M167" i="2"/>
  <c r="M342" i="2"/>
  <c r="M311" i="2"/>
  <c r="M146" i="2"/>
  <c r="M232" i="2"/>
  <c r="M23" i="2"/>
  <c r="M323" i="2"/>
  <c r="M79" i="2"/>
  <c r="M68" i="2"/>
  <c r="M81" i="2"/>
  <c r="M260" i="2"/>
  <c r="M214" i="2"/>
  <c r="M276" i="2"/>
  <c r="V17" i="2"/>
  <c r="M259" i="2"/>
  <c r="M138" i="2"/>
  <c r="V16" i="2"/>
  <c r="M66" i="2"/>
  <c r="M215" i="2"/>
  <c r="M234" i="2"/>
  <c r="M128" i="2"/>
  <c r="M142" i="2"/>
  <c r="M139" i="2"/>
  <c r="M157" i="2"/>
  <c r="M53" i="2"/>
  <c r="M149" i="2"/>
  <c r="M176" i="2"/>
  <c r="M127" i="2"/>
  <c r="M312" i="2"/>
  <c r="M114" i="2"/>
  <c r="M325" i="2"/>
  <c r="M240" i="2"/>
  <c r="M207" i="2"/>
  <c r="V9" i="2"/>
  <c r="M197" i="2"/>
  <c r="M90" i="2"/>
  <c r="M44" i="2"/>
  <c r="M76" i="2"/>
  <c r="M119" i="2"/>
  <c r="M65" i="2"/>
  <c r="M227" i="2"/>
  <c r="M170" i="2"/>
  <c r="M116" i="2"/>
  <c r="M216" i="2"/>
  <c r="M288" i="2"/>
  <c r="M148" i="2"/>
  <c r="M242" i="2"/>
  <c r="M249" i="2"/>
  <c r="M238" i="2"/>
  <c r="M204" i="2"/>
  <c r="M37" i="2"/>
  <c r="M110" i="2"/>
  <c r="M121" i="2"/>
  <c r="V3" i="2"/>
  <c r="M123" i="2"/>
  <c r="M267" i="2"/>
  <c r="M171" i="2"/>
  <c r="M186" i="2"/>
  <c r="M322" i="2"/>
  <c r="N22" i="2"/>
  <c r="M336" i="2"/>
  <c r="M211" i="2"/>
  <c r="M88" i="2"/>
  <c r="M129" i="2"/>
  <c r="V21" i="2"/>
  <c r="M161" i="2"/>
  <c r="V10" i="2"/>
  <c r="M25" i="2"/>
  <c r="M303" i="2"/>
  <c r="V12" i="2"/>
  <c r="M228" i="2"/>
  <c r="M332" i="2"/>
  <c r="V13" i="2"/>
  <c r="M89" i="2"/>
  <c r="M219" i="2"/>
  <c r="M62" i="2"/>
  <c r="M52" i="2"/>
  <c r="M239" i="2"/>
  <c r="M295" i="2"/>
  <c r="M166" i="2"/>
  <c r="M112" i="2"/>
  <c r="M86" i="2"/>
  <c r="M243" i="2"/>
  <c r="M286" i="2"/>
  <c r="M205" i="2"/>
  <c r="M283" i="2"/>
  <c r="M274" i="2"/>
  <c r="M143" i="2"/>
  <c r="M43" i="2"/>
  <c r="M291" i="2"/>
  <c r="M335" i="2"/>
  <c r="M284" i="2"/>
  <c r="M93" i="2"/>
  <c r="M200" i="2"/>
  <c r="M187" i="2"/>
  <c r="M91" i="2"/>
  <c r="M217" i="2"/>
  <c r="M140" i="2"/>
  <c r="M94" i="2"/>
  <c r="M254" i="2"/>
  <c r="M72" i="2"/>
  <c r="M298" i="2"/>
  <c r="M201" i="2"/>
  <c r="N179" i="2"/>
  <c r="M278" i="2"/>
  <c r="M24" i="2"/>
  <c r="M281" i="2"/>
  <c r="M203" i="2"/>
  <c r="M188" i="2"/>
  <c r="M106" i="2"/>
  <c r="M271" i="2"/>
  <c r="M92" i="2"/>
  <c r="M87" i="2"/>
  <c r="M147" i="2"/>
  <c r="M45" i="2"/>
  <c r="M221" i="2"/>
  <c r="M172" i="2"/>
  <c r="M36" i="2"/>
  <c r="M340" i="2"/>
  <c r="M193" i="2"/>
  <c r="M310" i="2"/>
  <c r="M165" i="2"/>
  <c r="M224" i="2"/>
  <c r="M115" i="2"/>
  <c r="M59" i="2"/>
  <c r="M330" i="2"/>
  <c r="M34" i="2"/>
  <c r="M39" i="2"/>
  <c r="M74" i="2"/>
  <c r="M331" i="2"/>
  <c r="M163" i="2"/>
  <c r="M117" i="2"/>
  <c r="M50" i="2"/>
  <c r="M135" i="2"/>
  <c r="M42" i="2"/>
  <c r="M337" i="2"/>
  <c r="M67" i="2"/>
  <c r="M272" i="2"/>
  <c r="M257" i="2"/>
  <c r="M237" i="2"/>
  <c r="M58" i="2"/>
  <c r="M251" i="2"/>
  <c r="M130" i="2"/>
  <c r="M309" i="2"/>
  <c r="M320" i="2"/>
  <c r="V22" i="2"/>
  <c r="R206" i="2" l="1"/>
  <c r="AE49" i="7"/>
  <c r="AD49" i="7"/>
  <c r="AD118" i="7"/>
  <c r="AE118" i="7"/>
  <c r="N132" i="2"/>
  <c r="AE152" i="7"/>
  <c r="AD152" i="7"/>
  <c r="R225" i="2"/>
  <c r="N248" i="2"/>
  <c r="N208" i="2"/>
  <c r="R314" i="2"/>
  <c r="N333" i="2"/>
  <c r="N304" i="2"/>
  <c r="R173" i="2"/>
  <c r="N61" i="2"/>
  <c r="N120" i="2"/>
  <c r="R299" i="2"/>
  <c r="AD46" i="7"/>
  <c r="AE46" i="7"/>
  <c r="AD65" i="7"/>
  <c r="AE65" i="7"/>
  <c r="AE51" i="7"/>
  <c r="AD51" i="7"/>
  <c r="R77" i="2"/>
  <c r="AE126" i="7"/>
  <c r="AD126" i="7"/>
  <c r="N230" i="2"/>
  <c r="AE73" i="7"/>
  <c r="AD73" i="7"/>
  <c r="N289" i="2"/>
  <c r="AD70" i="7"/>
  <c r="AE70" i="7"/>
  <c r="AE153" i="7"/>
  <c r="AD153" i="7"/>
  <c r="AE154" i="7"/>
  <c r="AD154" i="7"/>
  <c r="R133" i="2"/>
  <c r="R99" i="2"/>
  <c r="N118" i="2"/>
  <c r="R95" i="2"/>
  <c r="R169" i="2"/>
  <c r="R180" i="2"/>
  <c r="R97" i="2"/>
  <c r="R78" i="2"/>
  <c r="N212" i="2"/>
  <c r="R104" i="2"/>
  <c r="R275" i="2"/>
  <c r="N185" i="2"/>
  <c r="R160" i="2"/>
  <c r="AE27" i="7"/>
  <c r="AD27" i="7"/>
  <c r="AE41" i="7"/>
  <c r="AD41" i="7"/>
  <c r="AE107" i="7"/>
  <c r="AD107" i="7"/>
  <c r="AE26" i="7"/>
  <c r="AD26" i="7"/>
  <c r="AD57" i="7"/>
  <c r="AE57" i="7"/>
  <c r="AE36" i="7"/>
  <c r="AD36" i="7"/>
  <c r="AE52" i="7"/>
  <c r="AD52" i="7"/>
  <c r="AD38" i="7"/>
  <c r="AE38" i="7"/>
  <c r="AE80" i="7"/>
  <c r="AD80" i="7"/>
  <c r="AE47" i="7"/>
  <c r="AD47" i="7"/>
  <c r="AD31" i="7"/>
  <c r="AE31" i="7"/>
  <c r="AE121" i="7"/>
  <c r="AD121" i="7"/>
  <c r="AE83" i="7"/>
  <c r="AD83" i="7"/>
  <c r="AE105" i="7"/>
  <c r="AD105" i="7"/>
  <c r="AD71" i="7"/>
  <c r="AE71" i="7"/>
  <c r="AE62" i="7"/>
  <c r="AD62" i="7"/>
  <c r="AE97" i="7"/>
  <c r="AD97" i="7"/>
  <c r="AE111" i="7"/>
  <c r="AD111" i="7"/>
  <c r="AE99" i="7"/>
  <c r="AD99" i="7"/>
  <c r="AE90" i="7"/>
  <c r="AD90" i="7"/>
  <c r="AE67" i="7"/>
  <c r="AD67" i="7"/>
  <c r="R270" i="2"/>
  <c r="N319" i="2"/>
  <c r="N308" i="2"/>
  <c r="AE28" i="7"/>
  <c r="AD28" i="7"/>
  <c r="AE102" i="7"/>
  <c r="AD102" i="7"/>
  <c r="AD54" i="7"/>
  <c r="AE54" i="7"/>
  <c r="AE134" i="7"/>
  <c r="AD134" i="7"/>
  <c r="AE144" i="7"/>
  <c r="AD144" i="7"/>
  <c r="AE136" i="7"/>
  <c r="AD136" i="7"/>
  <c r="AE32" i="7"/>
  <c r="AD32" i="7"/>
  <c r="AD106" i="7"/>
  <c r="AE106" i="7"/>
  <c r="AE130" i="7"/>
  <c r="AD130" i="7"/>
  <c r="AE84" i="7"/>
  <c r="AD84" i="7"/>
  <c r="AD79" i="7"/>
  <c r="AE79" i="7"/>
  <c r="AE21" i="7"/>
  <c r="AD21" i="7"/>
  <c r="AE120" i="7"/>
  <c r="AD120" i="7"/>
  <c r="AE109" i="7"/>
  <c r="AD109" i="7"/>
  <c r="AE58" i="7"/>
  <c r="AD58" i="7"/>
  <c r="AE132" i="7"/>
  <c r="AD132" i="7"/>
  <c r="AD56" i="7"/>
  <c r="AE56" i="7"/>
  <c r="AE85" i="7"/>
  <c r="AD85" i="7"/>
  <c r="AD61" i="7"/>
  <c r="AE61" i="7"/>
  <c r="AD68" i="7"/>
  <c r="AE68" i="7"/>
  <c r="AD114" i="7"/>
  <c r="AE114" i="7"/>
  <c r="AE81" i="7"/>
  <c r="AD81" i="7"/>
  <c r="AD35" i="7"/>
  <c r="AE35" i="7"/>
  <c r="AE59" i="7"/>
  <c r="AD59" i="7"/>
  <c r="N41" i="2"/>
  <c r="R296" i="2"/>
  <c r="R131" i="2"/>
  <c r="N26" i="2"/>
  <c r="N223" i="2"/>
  <c r="AE149" i="7"/>
  <c r="AD149" i="7"/>
  <c r="AE129" i="7"/>
  <c r="AD129" i="7"/>
  <c r="AE131" i="7"/>
  <c r="AD131" i="7"/>
  <c r="AE123" i="7"/>
  <c r="AD123" i="7"/>
  <c r="N226" i="2"/>
  <c r="AE156" i="7"/>
  <c r="AD156" i="7"/>
  <c r="R236" i="2"/>
  <c r="N334" i="2"/>
  <c r="R315" i="2"/>
  <c r="R39" i="2"/>
  <c r="N39" i="2"/>
  <c r="R320" i="2"/>
  <c r="N320" i="2"/>
  <c r="N67" i="2"/>
  <c r="R67" i="2"/>
  <c r="N74" i="2"/>
  <c r="R74" i="2"/>
  <c r="R310" i="2"/>
  <c r="N310" i="2"/>
  <c r="N87" i="2"/>
  <c r="R87" i="2"/>
  <c r="R278" i="2"/>
  <c r="N278" i="2"/>
  <c r="N91" i="2"/>
  <c r="R91" i="2"/>
  <c r="N143" i="2"/>
  <c r="R143" i="2"/>
  <c r="R166" i="2"/>
  <c r="N166" i="2"/>
  <c r="R332" i="2"/>
  <c r="N332" i="2"/>
  <c r="N129" i="2"/>
  <c r="R129" i="2"/>
  <c r="N123" i="2"/>
  <c r="R123" i="2"/>
  <c r="R242" i="2"/>
  <c r="N242" i="2"/>
  <c r="N119" i="2"/>
  <c r="R119" i="2"/>
  <c r="R325" i="2"/>
  <c r="N325" i="2"/>
  <c r="R139" i="2"/>
  <c r="N139" i="2"/>
  <c r="N260" i="2"/>
  <c r="R260" i="2"/>
  <c r="N311" i="2"/>
  <c r="R311" i="2"/>
  <c r="N302" i="2"/>
  <c r="R302" i="2"/>
  <c r="N168" i="2"/>
  <c r="R168" i="2"/>
  <c r="N250" i="2"/>
  <c r="R250" i="2"/>
  <c r="N194" i="2"/>
  <c r="R194" i="2"/>
  <c r="N21" i="2"/>
  <c r="R21" i="2"/>
  <c r="N262" i="2"/>
  <c r="R262" i="2"/>
  <c r="R96" i="2"/>
  <c r="N96" i="2"/>
  <c r="N269" i="2"/>
  <c r="R269" i="2"/>
  <c r="N218" i="2"/>
  <c r="R218" i="2"/>
  <c r="R28" i="2"/>
  <c r="N28" i="2"/>
  <c r="R338" i="2"/>
  <c r="N338" i="2"/>
  <c r="R285" i="2"/>
  <c r="N285" i="2"/>
  <c r="R326" i="2"/>
  <c r="N326" i="2"/>
  <c r="R316" i="2"/>
  <c r="N316" i="2"/>
  <c r="N182" i="2"/>
  <c r="R182" i="2"/>
  <c r="N105" i="2"/>
  <c r="R105" i="2"/>
  <c r="N261" i="2"/>
  <c r="R261" i="2"/>
  <c r="N193" i="2"/>
  <c r="R193" i="2"/>
  <c r="N92" i="2"/>
  <c r="R92" i="2"/>
  <c r="R201" i="2"/>
  <c r="N201" i="2"/>
  <c r="N187" i="2"/>
  <c r="R187" i="2"/>
  <c r="N274" i="2"/>
  <c r="R274" i="2"/>
  <c r="R295" i="2"/>
  <c r="N295" i="2"/>
  <c r="N228" i="2"/>
  <c r="R228" i="2"/>
  <c r="N88" i="2"/>
  <c r="R88" i="2"/>
  <c r="N148" i="2"/>
  <c r="R148" i="2"/>
  <c r="R76" i="2"/>
  <c r="N76" i="2"/>
  <c r="N114" i="2"/>
  <c r="R114" i="2"/>
  <c r="N142" i="2"/>
  <c r="R142" i="2"/>
  <c r="N81" i="2"/>
  <c r="R81" i="2"/>
  <c r="N342" i="2"/>
  <c r="R342" i="2"/>
  <c r="R264" i="2"/>
  <c r="N264" i="2"/>
  <c r="R164" i="2"/>
  <c r="N164" i="2"/>
  <c r="R184" i="2"/>
  <c r="N184" i="2"/>
  <c r="N256" i="2"/>
  <c r="R256" i="2"/>
  <c r="R32" i="2"/>
  <c r="N32" i="2"/>
  <c r="R111" i="2"/>
  <c r="N111" i="2"/>
  <c r="R282" i="2"/>
  <c r="N282" i="2"/>
  <c r="R109" i="2"/>
  <c r="N109" i="2"/>
  <c r="R297" i="2"/>
  <c r="N297" i="2"/>
  <c r="N263" i="2"/>
  <c r="R263" i="2"/>
  <c r="R100" i="2"/>
  <c r="N100" i="2"/>
  <c r="N33" i="2"/>
  <c r="R33" i="2"/>
  <c r="N55" i="2"/>
  <c r="R55" i="2"/>
  <c r="N159" i="2"/>
  <c r="R159" i="2"/>
  <c r="R177" i="2"/>
  <c r="N177" i="2"/>
  <c r="R183" i="2"/>
  <c r="N183" i="2"/>
  <c r="N245" i="2"/>
  <c r="R245" i="2"/>
  <c r="N233" i="2"/>
  <c r="R233" i="2"/>
  <c r="R229" i="2"/>
  <c r="N229" i="2"/>
  <c r="N42" i="2"/>
  <c r="R42" i="2"/>
  <c r="N271" i="2"/>
  <c r="R271" i="2"/>
  <c r="N298" i="2"/>
  <c r="R298" i="2"/>
  <c r="N200" i="2"/>
  <c r="R200" i="2"/>
  <c r="R283" i="2"/>
  <c r="N283" i="2"/>
  <c r="N239" i="2"/>
  <c r="R239" i="2"/>
  <c r="N211" i="2"/>
  <c r="R211" i="2"/>
  <c r="N121" i="2"/>
  <c r="R121" i="2"/>
  <c r="R288" i="2"/>
  <c r="N288" i="2"/>
  <c r="R44" i="2"/>
  <c r="N44" i="2"/>
  <c r="N312" i="2"/>
  <c r="R312" i="2"/>
  <c r="R128" i="2"/>
  <c r="N128" i="2"/>
  <c r="R68" i="2"/>
  <c r="N68" i="2"/>
  <c r="R167" i="2"/>
  <c r="N167" i="2"/>
  <c r="R155" i="2"/>
  <c r="N155" i="2"/>
  <c r="R98" i="2"/>
  <c r="N98" i="2"/>
  <c r="N235" i="2"/>
  <c r="R235" i="2"/>
  <c r="R38" i="2"/>
  <c r="N38" i="2"/>
  <c r="N108" i="2"/>
  <c r="R108" i="2"/>
  <c r="N246" i="2"/>
  <c r="R246" i="2"/>
  <c r="N150" i="2"/>
  <c r="R150" i="2"/>
  <c r="N231" i="2"/>
  <c r="R231" i="2"/>
  <c r="N287" i="2"/>
  <c r="R287" i="2"/>
  <c r="N266" i="2"/>
  <c r="R266" i="2"/>
  <c r="N307" i="2"/>
  <c r="R307" i="2"/>
  <c r="R244" i="2"/>
  <c r="N244" i="2"/>
  <c r="N175" i="2"/>
  <c r="R175" i="2"/>
  <c r="R54" i="2"/>
  <c r="N54" i="2"/>
  <c r="N253" i="2"/>
  <c r="R253" i="2"/>
  <c r="N252" i="2"/>
  <c r="R252" i="2"/>
  <c r="N70" i="2"/>
  <c r="R70" i="2"/>
  <c r="N47" i="2"/>
  <c r="R47" i="2"/>
  <c r="R34" i="2"/>
  <c r="N34" i="2"/>
  <c r="N251" i="2"/>
  <c r="R251" i="2"/>
  <c r="N135" i="2"/>
  <c r="R135" i="2"/>
  <c r="N330" i="2"/>
  <c r="R330" i="2"/>
  <c r="N36" i="2"/>
  <c r="R36" i="2"/>
  <c r="N106" i="2"/>
  <c r="R106" i="2"/>
  <c r="R72" i="2"/>
  <c r="N72" i="2"/>
  <c r="R93" i="2"/>
  <c r="N93" i="2"/>
  <c r="N205" i="2"/>
  <c r="R205" i="2"/>
  <c r="R52" i="2"/>
  <c r="N52" i="2"/>
  <c r="N303" i="2"/>
  <c r="R303" i="2"/>
  <c r="R336" i="2"/>
  <c r="N336" i="2"/>
  <c r="N110" i="2"/>
  <c r="R110" i="2"/>
  <c r="R216" i="2"/>
  <c r="N216" i="2"/>
  <c r="R90" i="2"/>
  <c r="N90" i="2"/>
  <c r="R127" i="2"/>
  <c r="N127" i="2"/>
  <c r="N234" i="2"/>
  <c r="R234" i="2"/>
  <c r="R79" i="2"/>
  <c r="N79" i="2"/>
  <c r="R241" i="2"/>
  <c r="N241" i="2"/>
  <c r="N195" i="2"/>
  <c r="R195" i="2"/>
  <c r="R126" i="2"/>
  <c r="N126" i="2"/>
  <c r="R290" i="2"/>
  <c r="N290" i="2"/>
  <c r="R137" i="2"/>
  <c r="N137" i="2"/>
  <c r="N318" i="2"/>
  <c r="R318" i="2"/>
  <c r="N151" i="2"/>
  <c r="R151" i="2"/>
  <c r="N196" i="2"/>
  <c r="R196" i="2"/>
  <c r="N103" i="2"/>
  <c r="R103" i="2"/>
  <c r="N301" i="2"/>
  <c r="R301" i="2"/>
  <c r="N156" i="2"/>
  <c r="R156" i="2"/>
  <c r="R341" i="2"/>
  <c r="N341" i="2"/>
  <c r="N35" i="2"/>
  <c r="R35" i="2"/>
  <c r="N31" i="2"/>
  <c r="R31" i="2"/>
  <c r="R181" i="2"/>
  <c r="N181" i="2"/>
  <c r="N280" i="2"/>
  <c r="R280" i="2"/>
  <c r="N46" i="2"/>
  <c r="R46" i="2"/>
  <c r="N309" i="2"/>
  <c r="R309" i="2"/>
  <c r="N340" i="2"/>
  <c r="R340" i="2"/>
  <c r="R58" i="2"/>
  <c r="N58" i="2"/>
  <c r="R50" i="2"/>
  <c r="N50" i="2"/>
  <c r="N59" i="2"/>
  <c r="R59" i="2"/>
  <c r="N172" i="2"/>
  <c r="R172" i="2"/>
  <c r="R188" i="2"/>
  <c r="N188" i="2"/>
  <c r="R254" i="2"/>
  <c r="N254" i="2"/>
  <c r="R284" i="2"/>
  <c r="N284" i="2"/>
  <c r="R286" i="2"/>
  <c r="N286" i="2"/>
  <c r="R62" i="2"/>
  <c r="N62" i="2"/>
  <c r="R25" i="2"/>
  <c r="N25" i="2"/>
  <c r="N322" i="2"/>
  <c r="R322" i="2"/>
  <c r="N37" i="2"/>
  <c r="R37" i="2"/>
  <c r="N116" i="2"/>
  <c r="R116" i="2"/>
  <c r="N197" i="2"/>
  <c r="R197" i="2"/>
  <c r="N176" i="2"/>
  <c r="R176" i="2"/>
  <c r="N215" i="2"/>
  <c r="R215" i="2"/>
  <c r="N259" i="2"/>
  <c r="R259" i="2"/>
  <c r="R323" i="2"/>
  <c r="N323" i="2"/>
  <c r="R300" i="2"/>
  <c r="N300" i="2"/>
  <c r="R57" i="2"/>
  <c r="N57" i="2"/>
  <c r="N113" i="2"/>
  <c r="R113" i="2"/>
  <c r="R158" i="2"/>
  <c r="N158" i="2"/>
  <c r="R293" i="2"/>
  <c r="N293" i="2"/>
  <c r="N152" i="2"/>
  <c r="R152" i="2"/>
  <c r="R292" i="2"/>
  <c r="N292" i="2"/>
  <c r="N189" i="2"/>
  <c r="R189" i="2"/>
  <c r="R60" i="2"/>
  <c r="N60" i="2"/>
  <c r="N305" i="2"/>
  <c r="R305" i="2"/>
  <c r="N317" i="2"/>
  <c r="R317" i="2"/>
  <c r="R84" i="2"/>
  <c r="N84" i="2"/>
  <c r="R191" i="2"/>
  <c r="N191" i="2"/>
  <c r="N190" i="2"/>
  <c r="R190" i="2"/>
  <c r="R199" i="2"/>
  <c r="N199" i="2"/>
  <c r="N329" i="2"/>
  <c r="R329" i="2"/>
  <c r="N209" i="2"/>
  <c r="R209" i="2"/>
  <c r="R222" i="2"/>
  <c r="N222" i="2"/>
  <c r="N306" i="2"/>
  <c r="R306" i="2"/>
  <c r="R321" i="2"/>
  <c r="N321" i="2"/>
  <c r="R237" i="2"/>
  <c r="N237" i="2"/>
  <c r="R203" i="2"/>
  <c r="N203" i="2"/>
  <c r="R94" i="2"/>
  <c r="N94" i="2"/>
  <c r="N335" i="2"/>
  <c r="R335" i="2"/>
  <c r="N243" i="2"/>
  <c r="R243" i="2"/>
  <c r="N219" i="2"/>
  <c r="R219" i="2"/>
  <c r="N186" i="2"/>
  <c r="R186" i="2"/>
  <c r="R204" i="2"/>
  <c r="N204" i="2"/>
  <c r="N170" i="2"/>
  <c r="R170" i="2"/>
  <c r="N149" i="2"/>
  <c r="R149" i="2"/>
  <c r="N66" i="2"/>
  <c r="R66" i="2"/>
  <c r="N23" i="2"/>
  <c r="R23" i="2"/>
  <c r="N313" i="2"/>
  <c r="R313" i="2"/>
  <c r="N198" i="2"/>
  <c r="R198" i="2"/>
  <c r="N210" i="2"/>
  <c r="R210" i="2"/>
  <c r="R202" i="2"/>
  <c r="N202" i="2"/>
  <c r="N339" i="2"/>
  <c r="R339" i="2"/>
  <c r="N145" i="2"/>
  <c r="R145" i="2"/>
  <c r="N73" i="2"/>
  <c r="R73" i="2"/>
  <c r="N255" i="2"/>
  <c r="R255" i="2"/>
  <c r="N69" i="2"/>
  <c r="R69" i="2"/>
  <c r="R178" i="2"/>
  <c r="N178" i="2"/>
  <c r="R124" i="2"/>
  <c r="N124" i="2"/>
  <c r="N30" i="2"/>
  <c r="R30" i="2"/>
  <c r="R107" i="2"/>
  <c r="N107" i="2"/>
  <c r="R134" i="2"/>
  <c r="N134" i="2"/>
  <c r="R122" i="2"/>
  <c r="N122" i="2"/>
  <c r="R294" i="2"/>
  <c r="N294" i="2"/>
  <c r="N40" i="2"/>
  <c r="R40" i="2"/>
  <c r="N102" i="2"/>
  <c r="R102" i="2"/>
  <c r="N337" i="2"/>
  <c r="R337" i="2"/>
  <c r="R117" i="2"/>
  <c r="N117" i="2"/>
  <c r="R221" i="2"/>
  <c r="N221" i="2"/>
  <c r="N163" i="2"/>
  <c r="R163" i="2"/>
  <c r="R45" i="2"/>
  <c r="N45" i="2"/>
  <c r="N140" i="2"/>
  <c r="R140" i="2"/>
  <c r="N291" i="2"/>
  <c r="R291" i="2"/>
  <c r="N86" i="2"/>
  <c r="R86" i="2"/>
  <c r="N89" i="2"/>
  <c r="R89" i="2"/>
  <c r="N161" i="2"/>
  <c r="R161" i="2"/>
  <c r="R171" i="2"/>
  <c r="N171" i="2"/>
  <c r="R238" i="2"/>
  <c r="N238" i="2"/>
  <c r="N227" i="2"/>
  <c r="R227" i="2"/>
  <c r="N207" i="2"/>
  <c r="R207" i="2"/>
  <c r="N53" i="2"/>
  <c r="R53" i="2"/>
  <c r="N276" i="2"/>
  <c r="R276" i="2"/>
  <c r="N232" i="2"/>
  <c r="R232" i="2"/>
  <c r="N220" i="2"/>
  <c r="R220" i="2"/>
  <c r="N75" i="2"/>
  <c r="R75" i="2"/>
  <c r="R154" i="2"/>
  <c r="N154" i="2"/>
  <c r="R279" i="2"/>
  <c r="N279" i="2"/>
  <c r="N136" i="2"/>
  <c r="R136" i="2"/>
  <c r="N144" i="2"/>
  <c r="R144" i="2"/>
  <c r="R141" i="2"/>
  <c r="N141" i="2"/>
  <c r="N27" i="2"/>
  <c r="R27" i="2"/>
  <c r="N125" i="2"/>
  <c r="R125" i="2"/>
  <c r="R101" i="2"/>
  <c r="N101" i="2"/>
  <c r="N273" i="2"/>
  <c r="R273" i="2"/>
  <c r="R64" i="2"/>
  <c r="N64" i="2"/>
  <c r="N174" i="2"/>
  <c r="R174" i="2"/>
  <c r="R162" i="2"/>
  <c r="N162" i="2"/>
  <c r="N56" i="2"/>
  <c r="R56" i="2"/>
  <c r="R63" i="2"/>
  <c r="N63" i="2"/>
  <c r="R48" i="2"/>
  <c r="N48" i="2"/>
  <c r="R71" i="2"/>
  <c r="N71" i="2"/>
  <c r="N277" i="2"/>
  <c r="R277" i="2"/>
  <c r="N130" i="2"/>
  <c r="R130" i="2"/>
  <c r="N115" i="2"/>
  <c r="R115" i="2"/>
  <c r="R257" i="2"/>
  <c r="N257" i="2"/>
  <c r="R224" i="2"/>
  <c r="N224" i="2"/>
  <c r="R281" i="2"/>
  <c r="N281" i="2"/>
  <c r="N272" i="2"/>
  <c r="R272" i="2"/>
  <c r="R331" i="2"/>
  <c r="N331" i="2"/>
  <c r="N165" i="2"/>
  <c r="R165" i="2"/>
  <c r="N147" i="2"/>
  <c r="R147" i="2"/>
  <c r="N24" i="2"/>
  <c r="R24" i="2"/>
  <c r="R217" i="2"/>
  <c r="N217" i="2"/>
  <c r="N43" i="2"/>
  <c r="R43" i="2"/>
  <c r="R112" i="2"/>
  <c r="N112" i="2"/>
  <c r="N267" i="2"/>
  <c r="R267" i="2"/>
  <c r="R249" i="2"/>
  <c r="N249" i="2"/>
  <c r="R65" i="2"/>
  <c r="N65" i="2"/>
  <c r="N240" i="2"/>
  <c r="R240" i="2"/>
  <c r="R157" i="2"/>
  <c r="N157" i="2"/>
  <c r="R138" i="2"/>
  <c r="N138" i="2"/>
  <c r="R214" i="2"/>
  <c r="N214" i="2"/>
  <c r="N146" i="2"/>
  <c r="R146" i="2"/>
  <c r="R327" i="2"/>
  <c r="N327" i="2"/>
  <c r="R265" i="2"/>
  <c r="N265" i="2"/>
  <c r="R192" i="2"/>
  <c r="N192" i="2"/>
  <c r="N83" i="2"/>
  <c r="R83" i="2"/>
  <c r="R85" i="2"/>
  <c r="N85" i="2"/>
  <c r="R324" i="2"/>
  <c r="N324" i="2"/>
  <c r="N82" i="2"/>
  <c r="R82" i="2"/>
  <c r="R153" i="2"/>
  <c r="N153" i="2"/>
  <c r="N51" i="2"/>
  <c r="R51" i="2"/>
  <c r="N213" i="2"/>
  <c r="R213" i="2"/>
  <c r="R49" i="2"/>
  <c r="N49" i="2"/>
  <c r="N247" i="2"/>
  <c r="R247" i="2"/>
  <c r="N258" i="2"/>
  <c r="R258" i="2"/>
  <c r="R328" i="2"/>
  <c r="N328" i="2"/>
  <c r="N268" i="2"/>
  <c r="R268" i="2"/>
  <c r="R29" i="2"/>
  <c r="N29" i="2"/>
  <c r="N80" i="2"/>
  <c r="R80" i="2"/>
  <c r="N18" i="2"/>
  <c r="AC11" i="7" l="1"/>
  <c r="E7" i="2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<sst xmlns="http://schemas.openxmlformats.org/spreadsheetml/2006/main" count="1627" uniqueCount="610">
  <si>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</si>
  <si>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</si>
  <si>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</si>
  <si>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</si>
  <si>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</si>
  <si>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</si>
  <si>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</si>
  <si>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</si>
  <si>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</si>
  <si>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</si>
  <si>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</si>
  <si>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</si>
  <si>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</si>
  <si>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</si>
  <si>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</si>
  <si>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</si>
  <si>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</si>
  <si>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</si>
  <si>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</si>
  <si>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</si>
  <si>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</si>
  <si>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</si>
  <si>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</si>
  <si>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</si>
  <si>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</si>
  <si>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</si>
  <si>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</si>
  <si>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</si>
  <si>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5484</t>
  </si>
  <si>
    <t>IBVS 5543</t>
  </si>
  <si>
    <t>II</t>
  </si>
  <si>
    <t>IBVS 5643</t>
  </si>
  <si>
    <t>IBVS 5657</t>
  </si>
  <si>
    <t>not avail.</t>
  </si>
  <si>
    <t>EW</t>
  </si>
  <si>
    <t># of data points:</t>
  </si>
  <si>
    <t>IBVS 5438</t>
  </si>
  <si>
    <t>I</t>
  </si>
  <si>
    <t>IBVS 5653</t>
  </si>
  <si>
    <t>IBVS 5781</t>
  </si>
  <si>
    <t>IBVS 5761</t>
  </si>
  <si>
    <t>IBVS 5802</t>
  </si>
  <si>
    <t>IBVS 5875</t>
  </si>
  <si>
    <t>IBVS 5874</t>
  </si>
  <si>
    <t>GN Boo / GSC 2022-0079</t>
  </si>
  <si>
    <t>Q.fit</t>
  </si>
  <si>
    <t>Start of linear fit (row)</t>
  </si>
  <si>
    <t>IBVS 5929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</si>
  <si>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</si>
  <si>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</si>
  <si>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</si>
  <si>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</si>
  <si>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</si>
  <si>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</si>
  <si>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</si>
  <si>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</si>
  <si>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</si>
  <si>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</si>
  <si>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</si>
  <si>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</si>
  <si>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</si>
  <si>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</si>
  <si>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</si>
  <si>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</si>
  <si>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</si>
  <si>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</si>
  <si>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</si>
  <si>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</si>
  <si>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</si>
  <si>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</si>
  <si>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</si>
  <si>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</si>
  <si>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</si>
  <si>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</si>
  <si>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</si>
  <si>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</si>
  <si>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</si>
  <si>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</si>
  <si>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</si>
  <si>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</si>
  <si>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</si>
  <si>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</si>
  <si>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</si>
  <si>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</si>
  <si>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</si>
  <si>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</si>
  <si>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</si>
  <si>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</si>
  <si>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</si>
  <si>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</si>
  <si>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</si>
  <si>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</si>
  <si>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</si>
  <si>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</si>
  <si>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</si>
  <si>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</si>
  <si>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</si>
  <si>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</si>
  <si>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</si>
  <si>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</si>
  <si>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</si>
  <si>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</si>
  <si>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</si>
  <si>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</si>
  <si>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</si>
  <si>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</si>
  <si>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</si>
  <si>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</si>
  <si>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</si>
  <si>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</si>
  <si>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</si>
  <si>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</si>
  <si>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</si>
  <si>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</si>
  <si>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</si>
  <si>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</si>
  <si>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</si>
  <si>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</si>
  <si>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</si>
  <si>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</si>
  <si>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</si>
  <si>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Bad</t>
  </si>
  <si>
    <t>IBVS 5920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</si>
  <si>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</si>
  <si>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</si>
  <si>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dP/dt</t>
  </si>
  <si>
    <t>days/year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</si>
  <si>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</si>
  <si>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</si>
  <si>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</si>
  <si>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</si>
  <si>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</si>
  <si>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</si>
  <si>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</si>
  <si>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</si>
  <si>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</si>
  <si>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</si>
  <si>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</si>
  <si>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</si>
  <si>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</si>
  <si>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5960</t>
  </si>
  <si>
    <t>My time zone &gt;&gt;&gt;&gt;&gt;</t>
  </si>
  <si>
    <t>(PST=8, PDT=MDT=7, MDT=CST=6, etc.)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</si>
  <si>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</si>
  <si>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</si>
  <si>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</si>
  <si>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</si>
  <si>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</si>
  <si>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</si>
  <si>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</si>
  <si>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Wt</t>
  </si>
  <si>
    <t>wt</t>
  </si>
  <si>
    <t>Optimizer</t>
  </si>
  <si>
    <t>Q_fit</t>
  </si>
  <si>
    <t>IBVS 6006</t>
  </si>
  <si>
    <t>IBVS 5918</t>
  </si>
  <si>
    <t>IBVS 5959</t>
  </si>
  <si>
    <t>IBVS 5992</t>
  </si>
  <si>
    <t>IBVS 6010</t>
  </si>
  <si>
    <t>IBVS 6029</t>
  </si>
  <si>
    <t>Residuals</t>
  </si>
  <si>
    <t>Constant</t>
  </si>
  <si>
    <t>Slope</t>
  </si>
  <si>
    <t>Sine Ampl</t>
  </si>
  <si>
    <t>Sine Ang Freq</t>
  </si>
  <si>
    <t>Sine Ph Cnst</t>
  </si>
  <si>
    <t>Sine.fit</t>
  </si>
  <si>
    <r>
      <t>Sum Wt*Diff</t>
    </r>
    <r>
      <rPr>
        <vertAlign val="superscript"/>
        <sz val="10"/>
        <rFont val="Arial"/>
        <family val="2"/>
      </rPr>
      <t>2</t>
    </r>
  </si>
  <si>
    <t>Sinusoidal fit does not work</t>
  </si>
  <si>
    <t>OEJV 0160</t>
  </si>
  <si>
    <t>IBVS 6048</t>
  </si>
  <si>
    <t>IBVS 6084</t>
  </si>
  <si>
    <t>IBVS 6092</t>
  </si>
  <si>
    <t>IBVS 6118</t>
  </si>
  <si>
    <t>IBVS 6091</t>
  </si>
  <si>
    <t>IBVS 6131</t>
  </si>
  <si>
    <t>IBVS 6149</t>
  </si>
  <si>
    <t>OEJV 0165</t>
  </si>
  <si>
    <t>6,00E-05</t>
  </si>
  <si>
    <t>OEJV 0168</t>
  </si>
  <si>
    <t>pg</t>
  </si>
  <si>
    <t>vis</t>
  </si>
  <si>
    <t>PE</t>
  </si>
  <si>
    <t>CCD</t>
  </si>
  <si>
    <t>Minima from the Lichtenknecker Database of the BAV</t>
  </si>
  <si>
    <t>http://www.bav-astro.de/LkDB/index.php?lang=en&amp;sprache_dial=en</t>
  </si>
  <si>
    <t>2451996.4143 </t>
  </si>
  <si>
    <t> 27.03.2001 21:56 </t>
  </si>
  <si>
    <t> -0.0191 </t>
  </si>
  <si>
    <t>E </t>
  </si>
  <si>
    <t>?</t>
  </si>
  <si>
    <t> E.Blättler </t>
  </si>
  <si>
    <t> BBS 125 </t>
  </si>
  <si>
    <t>2451996.5649 </t>
  </si>
  <si>
    <t> 28.03.2001 01:33 </t>
  </si>
  <si>
    <t> -0.0193 </t>
  </si>
  <si>
    <t>2452001.3904 </t>
  </si>
  <si>
    <t> 01.04.2001 21:22 </t>
  </si>
  <si>
    <t> -0.0194 </t>
  </si>
  <si>
    <t>2452001.5417 </t>
  </si>
  <si>
    <t> 02.04.2001 01:00 </t>
  </si>
  <si>
    <t> -0.0189 </t>
  </si>
  <si>
    <t>2452022.3510 </t>
  </si>
  <si>
    <t> 22.04.2001 20:25 </t>
  </si>
  <si>
    <t> -0.0200 </t>
  </si>
  <si>
    <t>2452022.5021 </t>
  </si>
  <si>
    <t> 23.04.2001 00:03 </t>
  </si>
  <si>
    <t> -0.0197 </t>
  </si>
  <si>
    <t>2452033.3595 </t>
  </si>
  <si>
    <t> 03.05.2001 20:37 </t>
  </si>
  <si>
    <t> -0.0199 </t>
  </si>
  <si>
    <t>2452041.5030 </t>
  </si>
  <si>
    <t> 12.05.2001 00:04 </t>
  </si>
  <si>
    <t> -0.0195 </t>
  </si>
  <si>
    <t>2452367.3889 </t>
  </si>
  <si>
    <t> 02.04.2002 21:20 </t>
  </si>
  <si>
    <t> -0.0120 </t>
  </si>
  <si>
    <t> BBS 128 </t>
  </si>
  <si>
    <t>2452370.4040 </t>
  </si>
  <si>
    <t> 05.04.2002 21:41 </t>
  </si>
  <si>
    <t> -0.0129 </t>
  </si>
  <si>
    <t>o</t>
  </si>
  <si>
    <t> W.Moschner </t>
  </si>
  <si>
    <t>BAVM 158 </t>
  </si>
  <si>
    <t>2452370.5560 </t>
  </si>
  <si>
    <t> 06.04.2002 01:20 </t>
  </si>
  <si>
    <t> -0.0117 </t>
  </si>
  <si>
    <t>2452689.4974 </t>
  </si>
  <si>
    <t> 18.02.2003 23:56 </t>
  </si>
  <si>
    <t> -0.0119 </t>
  </si>
  <si>
    <t> W.Moschner &amp; P.Frank </t>
  </si>
  <si>
    <t>BAVM 172 </t>
  </si>
  <si>
    <t>2452763.3901 </t>
  </si>
  <si>
    <t> 03.05.2003 21:21 </t>
  </si>
  <si>
    <t> -0.0111 </t>
  </si>
  <si>
    <t> BBS 129 </t>
  </si>
  <si>
    <t>2453081.4332 </t>
  </si>
  <si>
    <t> 16.03.2004 22:23 </t>
  </si>
  <si>
    <t> -0.0048 </t>
  </si>
  <si>
    <t> BBS 130 </t>
  </si>
  <si>
    <t>2453110.3860 </t>
  </si>
  <si>
    <t> 14.04.2004 21:15 </t>
  </si>
  <si>
    <t> -0.0055 </t>
  </si>
  <si>
    <t> F.Agerer </t>
  </si>
  <si>
    <t>BAVM 173 </t>
  </si>
  <si>
    <t>2453445.4658 </t>
  </si>
  <si>
    <t> 15.03.2005 23:10 </t>
  </si>
  <si>
    <t> -0.0029 </t>
  </si>
  <si>
    <t>IBVS 5653 </t>
  </si>
  <si>
    <t>2453509.4054 </t>
  </si>
  <si>
    <t> 18.05.2005 21:43 </t>
  </si>
  <si>
    <t> -0.0024 </t>
  </si>
  <si>
    <t>C </t>
  </si>
  <si>
    <t> M.Martignoni </t>
  </si>
  <si>
    <t>IBVS 6006 </t>
  </si>
  <si>
    <t>2453510.4599 </t>
  </si>
  <si>
    <t> 19.05.2005 23:02 </t>
  </si>
  <si>
    <t> -0.0035 </t>
  </si>
  <si>
    <t>2453514.3811 </t>
  </si>
  <si>
    <t> 23.05.2005 21:08 </t>
  </si>
  <si>
    <t> -0.0031 </t>
  </si>
  <si>
    <t>2453808.4440 </t>
  </si>
  <si>
    <t> 13.03.2006 22:39 </t>
  </si>
  <si>
    <t> 0.0002 </t>
  </si>
  <si>
    <t> Moschner &amp; Frank </t>
  </si>
  <si>
    <t>BAVM 183 </t>
  </si>
  <si>
    <t>2453808.5950 </t>
  </si>
  <si>
    <t> 14.03.2006 02:16 </t>
  </si>
  <si>
    <t> 0.0004 </t>
  </si>
  <si>
    <t>2453858.3579 </t>
  </si>
  <si>
    <t> 02.05.2006 20:35 </t>
  </si>
  <si>
    <t> -0.0006 </t>
  </si>
  <si>
    <t>-I</t>
  </si>
  <si>
    <t> M.&amp; C.Rätz </t>
  </si>
  <si>
    <t>BAVM 186 </t>
  </si>
  <si>
    <t>2453862.4298 </t>
  </si>
  <si>
    <t> 06.05.2006 22:18 </t>
  </si>
  <si>
    <t>-3823</t>
  </si>
  <si>
    <t> -0.0003 </t>
  </si>
  <si>
    <t>2453936.4724 </t>
  </si>
  <si>
    <t> 19.07.2006 23:20 </t>
  </si>
  <si>
    <t>-3577.5</t>
  </si>
  <si>
    <t> -0.0004 </t>
  </si>
  <si>
    <t> BBS 133 </t>
  </si>
  <si>
    <t>2454172.4756 </t>
  </si>
  <si>
    <t> 12.03.2007 23:24 </t>
  </si>
  <si>
    <t>-2795</t>
  </si>
  <si>
    <t> 0.0011 </t>
  </si>
  <si>
    <t>BAVM 203 </t>
  </si>
  <si>
    <t>2454174.4349 </t>
  </si>
  <si>
    <t> 14.03.2007 22:26 </t>
  </si>
  <si>
    <t>-2788.5</t>
  </si>
  <si>
    <t> -0.0000 </t>
  </si>
  <si>
    <t>2454185.4454 </t>
  </si>
  <si>
    <t> 25.03.2007 22:41 </t>
  </si>
  <si>
    <t>-2752</t>
  </si>
  <si>
    <t> 0.0021 </t>
  </si>
  <si>
    <t>2454185.5960 </t>
  </si>
  <si>
    <t> 26.03.2007 02:18 </t>
  </si>
  <si>
    <t>-2751.5</t>
  </si>
  <si>
    <t> 0.0019 </t>
  </si>
  <si>
    <t>2454201.4298 </t>
  </si>
  <si>
    <t> 10.04.2007 22:18 </t>
  </si>
  <si>
    <t>-2699</t>
  </si>
  <si>
    <t> 0.0017 </t>
  </si>
  <si>
    <t>2454213.3446 </t>
  </si>
  <si>
    <t> 22.04.2007 20:16 </t>
  </si>
  <si>
    <t>-2659.5</t>
  </si>
  <si>
    <t> 0.0033 </t>
  </si>
  <si>
    <t>2454213.4947 </t>
  </si>
  <si>
    <t> 22.04.2007 23:52 </t>
  </si>
  <si>
    <t>-2659</t>
  </si>
  <si>
    <t> 0.0026 </t>
  </si>
  <si>
    <t>2454220.4309 </t>
  </si>
  <si>
    <t> 29.04.2007 22:20 </t>
  </si>
  <si>
    <t>-2636</t>
  </si>
  <si>
    <t> 0.0020 </t>
  </si>
  <si>
    <t>BAVM 234 </t>
  </si>
  <si>
    <t>2454231.4415 </t>
  </si>
  <si>
    <t> 10.05.2007 22:35 </t>
  </si>
  <si>
    <t>-2599.5</t>
  </si>
  <si>
    <t> 0.0043 </t>
  </si>
  <si>
    <t>2454238.3750 </t>
  </si>
  <si>
    <t> 17.05.2007 21:00 </t>
  </si>
  <si>
    <t>-2576.5</t>
  </si>
  <si>
    <t> 0.0010 </t>
  </si>
  <si>
    <t>Rc</t>
  </si>
  <si>
    <t>2454532.8879 </t>
  </si>
  <si>
    <t> 07.03.2008 09:18 </t>
  </si>
  <si>
    <t>-1600</t>
  </si>
  <si>
    <t> R.Nelson </t>
  </si>
  <si>
    <t>IBVS 5875 </t>
  </si>
  <si>
    <t>2454548.2691 </t>
  </si>
  <si>
    <t> 22.03.2008 18:27 </t>
  </si>
  <si>
    <t>-1549</t>
  </si>
  <si>
    <t> 0.0015 </t>
  </si>
  <si>
    <t> H.Itoh </t>
  </si>
  <si>
    <t>VSB 48 </t>
  </si>
  <si>
    <t>2454570.4367 </t>
  </si>
  <si>
    <t> 13.04.2008 22:28 </t>
  </si>
  <si>
    <t>-1475.5</t>
  </si>
  <si>
    <t>BAVM 201 </t>
  </si>
  <si>
    <t>2454570.5876 </t>
  </si>
  <si>
    <t> 14.04.2008 02:06 </t>
  </si>
  <si>
    <t>-1475</t>
  </si>
  <si>
    <t> 0.0016 </t>
  </si>
  <si>
    <t>2454572.3968 </t>
  </si>
  <si>
    <t> 15.04.2008 21:31 </t>
  </si>
  <si>
    <t>-1469</t>
  </si>
  <si>
    <t> 0.0012 </t>
  </si>
  <si>
    <t>m</t>
  </si>
  <si>
    <t>2454829.6623 </t>
  </si>
  <si>
    <t> 29.12.2008 03:53 </t>
  </si>
  <si>
    <t>-616</t>
  </si>
  <si>
    <t> 0.0023 </t>
  </si>
  <si>
    <t>BAVM 209 </t>
  </si>
  <si>
    <t>2454858.0134 </t>
  </si>
  <si>
    <t> 26.01.2009 12:19 </t>
  </si>
  <si>
    <t>-522</t>
  </si>
  <si>
    <t> 0.0030 </t>
  </si>
  <si>
    <t>IBVS 5929 </t>
  </si>
  <si>
    <t>2454889.8313 </t>
  </si>
  <si>
    <t> 27.02.2009 07:57 </t>
  </si>
  <si>
    <t>-416.5</t>
  </si>
  <si>
    <t>2454968.3999 </t>
  </si>
  <si>
    <t> 16.05.2009 21:35 </t>
  </si>
  <si>
    <t>-156</t>
  </si>
  <si>
    <t> 0.0040 </t>
  </si>
  <si>
    <t>2454968.5494 </t>
  </si>
  <si>
    <t> 17.05.2009 01:11 </t>
  </si>
  <si>
    <t>-155.5</t>
  </si>
  <si>
    <t> 0.0027 </t>
  </si>
  <si>
    <t>2454994.0352 </t>
  </si>
  <si>
    <t> 11.06.2009 12:50 </t>
  </si>
  <si>
    <t>-71</t>
  </si>
  <si>
    <t> 0.0034 </t>
  </si>
  <si>
    <t> K.Shiokawa </t>
  </si>
  <si>
    <t>VSB 50 </t>
  </si>
  <si>
    <t>2454994.1841 </t>
  </si>
  <si>
    <t> 11.06.2009 16:25 </t>
  </si>
  <si>
    <t>-70.5</t>
  </si>
  <si>
    <t>2455015.4454 </t>
  </si>
  <si>
    <t> 02.07.2009 22:41 </t>
  </si>
  <si>
    <t>0</t>
  </si>
  <si>
    <t> 0.0000 </t>
  </si>
  <si>
    <t>IBVS 5920 </t>
  </si>
  <si>
    <t>2455280.858 </t>
  </si>
  <si>
    <t> 25.03.2010 08:35 </t>
  </si>
  <si>
    <t>880</t>
  </si>
  <si>
    <t> 0.005 </t>
  </si>
  <si>
    <t> A.Paschke </t>
  </si>
  <si>
    <t>OEJV 0162 </t>
  </si>
  <si>
    <t>2455310.4132 </t>
  </si>
  <si>
    <t> 23.04.2010 21:55 </t>
  </si>
  <si>
    <t>978</t>
  </si>
  <si>
    <t>2455315.3905 </t>
  </si>
  <si>
    <t> 28.04.2010 21:22 </t>
  </si>
  <si>
    <t>994.5</t>
  </si>
  <si>
    <t>BAVM 214 </t>
  </si>
  <si>
    <t>2455315.5408 </t>
  </si>
  <si>
    <t> 29.04.2010 00:58 </t>
  </si>
  <si>
    <t>995</t>
  </si>
  <si>
    <t> 0.0038 </t>
  </si>
  <si>
    <t>2455338.0110 </t>
  </si>
  <si>
    <t> 21.05.2010 12:15 </t>
  </si>
  <si>
    <t>1069.5</t>
  </si>
  <si>
    <t> 0.0048 </t>
  </si>
  <si>
    <t>VSB 51 </t>
  </si>
  <si>
    <t>2455338.1611 </t>
  </si>
  <si>
    <t> 21.05.2010 15:51 </t>
  </si>
  <si>
    <t>1070</t>
  </si>
  <si>
    <t> 0.0041 </t>
  </si>
  <si>
    <t>2455398.4813 </t>
  </si>
  <si>
    <t> 20.07.2010 23:33 </t>
  </si>
  <si>
    <t>1270</t>
  </si>
  <si>
    <t> 0.0044 </t>
  </si>
  <si>
    <t>IBVS 5960 </t>
  </si>
  <si>
    <t>2455621.52235 </t>
  </si>
  <si>
    <t> 01.03.2011 00:32 </t>
  </si>
  <si>
    <t>2009.5</t>
  </si>
  <si>
    <t> 0.01255 </t>
  </si>
  <si>
    <t> M.Lehky </t>
  </si>
  <si>
    <t>OEJV 0160 </t>
  </si>
  <si>
    <t>2455622.57625 </t>
  </si>
  <si>
    <t> 02.03.2011 01:49 </t>
  </si>
  <si>
    <t>2013</t>
  </si>
  <si>
    <t> 0.01086 </t>
  </si>
  <si>
    <t>2455643.8419 </t>
  </si>
  <si>
    <t> 23.03.2011 08:12 </t>
  </si>
  <si>
    <t>2083.5</t>
  </si>
  <si>
    <t> 0.0137 </t>
  </si>
  <si>
    <t> R.Diethelm </t>
  </si>
  <si>
    <t>IBVS 5992 </t>
  </si>
  <si>
    <t>2455654.3994 </t>
  </si>
  <si>
    <t> 02.04.2011 21:35 </t>
  </si>
  <si>
    <t>2118.5</t>
  </si>
  <si>
    <t> 0.0152 </t>
  </si>
  <si>
    <t> P.Frank </t>
  </si>
  <si>
    <t>BAVM 220 </t>
  </si>
  <si>
    <t>2455654.5454 </t>
  </si>
  <si>
    <t> 03.04.2011 01:05 </t>
  </si>
  <si>
    <t>2119</t>
  </si>
  <si>
    <t> 0.0104 </t>
  </si>
  <si>
    <t>2455657.1121 </t>
  </si>
  <si>
    <t> 05.04.2011 14:41 </t>
  </si>
  <si>
    <t>2127.5</t>
  </si>
  <si>
    <t> 0.0136 </t>
  </si>
  <si>
    <t>VSB 53 </t>
  </si>
  <si>
    <t>2455657.2608 </t>
  </si>
  <si>
    <t> 05.04.2011 18:15 </t>
  </si>
  <si>
    <t>2128</t>
  </si>
  <si>
    <t> 0.0115 </t>
  </si>
  <si>
    <t>2455685.7641 </t>
  </si>
  <si>
    <t> 04.05.2011 06:20 </t>
  </si>
  <si>
    <t>2222.5</t>
  </si>
  <si>
    <t>2455687.4214 </t>
  </si>
  <si>
    <t> 05.05.2011 22:06 </t>
  </si>
  <si>
    <t>2228</t>
  </si>
  <si>
    <t> 0.0121 </t>
  </si>
  <si>
    <t>2455687.5750 </t>
  </si>
  <si>
    <t> 06.05.2011 01:48 </t>
  </si>
  <si>
    <t>2228.5</t>
  </si>
  <si>
    <t> 0.0149 </t>
  </si>
  <si>
    <t>2455968.66822 </t>
  </si>
  <si>
    <t> 11.02.2012 04:02 </t>
  </si>
  <si>
    <t>3160.5</t>
  </si>
  <si>
    <t> 0.01728 </t>
  </si>
  <si>
    <t>2455993.55027 </t>
  </si>
  <si>
    <t> 07.03.2012 01:12 </t>
  </si>
  <si>
    <t>3243</t>
  </si>
  <si>
    <t> 0.01737 </t>
  </si>
  <si>
    <t>2456009.3847 </t>
  </si>
  <si>
    <t> 22.03.2012 21:13 </t>
  </si>
  <si>
    <t>3295.5</t>
  </si>
  <si>
    <t> 0.0178 </t>
  </si>
  <si>
    <t>BAVM 228 </t>
  </si>
  <si>
    <t>2456009.5366 </t>
  </si>
  <si>
    <t> 23.03.2012 00:52 </t>
  </si>
  <si>
    <t>3296</t>
  </si>
  <si>
    <t> 0.0189 </t>
  </si>
  <si>
    <t>2456018.8849 </t>
  </si>
  <si>
    <t> 01.04.2012 09:14 </t>
  </si>
  <si>
    <t>3327</t>
  </si>
  <si>
    <t> 0.0176 </t>
  </si>
  <si>
    <t>IBVS 6029 </t>
  </si>
  <si>
    <t>2456057.4903 </t>
  </si>
  <si>
    <t> 09.05.2012 23:46 </t>
  </si>
  <si>
    <t>3455</t>
  </si>
  <si>
    <t> 0.0183 </t>
  </si>
  <si>
    <t>IBVS 6091 </t>
  </si>
  <si>
    <t>2456058.3956 </t>
  </si>
  <si>
    <t> 10.05.2012 21:29 </t>
  </si>
  <si>
    <t>3458</t>
  </si>
  <si>
    <t> 0.0188 </t>
  </si>
  <si>
    <t>2456062.4670 </t>
  </si>
  <si>
    <t> 14.05.2012 23:12 </t>
  </si>
  <si>
    <t>3471.5</t>
  </si>
  <si>
    <t> 0.0186 </t>
  </si>
  <si>
    <t>2456066.3881 </t>
  </si>
  <si>
    <t> 18.05.2012 21:18 </t>
  </si>
  <si>
    <t>3484.5</t>
  </si>
  <si>
    <t>2456066.5390 </t>
  </si>
  <si>
    <t> 19.05.2012 00:56 </t>
  </si>
  <si>
    <t>3485</t>
  </si>
  <si>
    <t> 0.0190 </t>
  </si>
  <si>
    <t>2456368.59019 </t>
  </si>
  <si>
    <t> 17.03.2013 02:09 </t>
  </si>
  <si>
    <t>4486.5</t>
  </si>
  <si>
    <t> 0.01818 </t>
  </si>
  <si>
    <t> K.Ho?kova </t>
  </si>
  <si>
    <t>2456398.7575 </t>
  </si>
  <si>
    <t> 16.04.2013 06:10 </t>
  </si>
  <si>
    <t>4586.5</t>
  </si>
  <si>
    <t> 0.0255 </t>
  </si>
  <si>
    <t>IBVS 6092 </t>
  </si>
  <si>
    <t>2456408.5605 </t>
  </si>
  <si>
    <t> 26.04.2013 01:27 </t>
  </si>
  <si>
    <t>4619</t>
  </si>
  <si>
    <t> 0.0265 </t>
  </si>
  <si>
    <t>BAVM 232 </t>
  </si>
  <si>
    <t>2456697.9477 </t>
  </si>
  <si>
    <t> 09.02.2014 10:44 </t>
  </si>
  <si>
    <t>5578.5</t>
  </si>
  <si>
    <t> 0.0289 </t>
  </si>
  <si>
    <t>IBVS 6131 </t>
  </si>
  <si>
    <t>2456747.4118 </t>
  </si>
  <si>
    <t> 30.03.2014 21:52 </t>
  </si>
  <si>
    <t>5742.5</t>
  </si>
  <si>
    <t> 0.0307 </t>
  </si>
  <si>
    <t>BAVM 238 </t>
  </si>
  <si>
    <t>2456747.5622 </t>
  </si>
  <si>
    <t> 31.03.2014 01:29 </t>
  </si>
  <si>
    <t>5743</t>
  </si>
  <si>
    <t> 0.0303 </t>
  </si>
  <si>
    <t>IBVS 6195</t>
  </si>
  <si>
    <t>OEJV 0179</t>
  </si>
  <si>
    <t>RHN 2018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</si>
  <si>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</si>
  <si>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</si>
  <si>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</si>
  <si>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</si>
  <si>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</si>
  <si>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</si>
  <si>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</si>
  <si>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</si>
  <si>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</si>
  <si>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</si>
  <si>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</si>
  <si>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</si>
  <si>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</si>
  <si>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</si>
  <si>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</si>
  <si>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</si>
  <si>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</si>
  <si>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</si>
  <si>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</si>
  <si>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</si>
  <si>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</si>
  <si>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</si>
  <si>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</si>
  <si>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</si>
  <si>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</si>
  <si>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</si>
  <si>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</si>
  <si>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</si>
  <si>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</si>
  <si>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</si>
  <si>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</si>
  <si>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</si>
  <si>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</si>
  <si>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</si>
  <si>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</si>
  <si>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</si>
  <si>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</si>
  <si>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</si>
  <si>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</si>
  <si>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</si>
  <si>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</si>
  <si>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</si>
  <si>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</si>
  <si>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LiTE Resid</t>
  </si>
  <si>
    <t>Q.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</si>
  <si>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</si>
  <si>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</si>
  <si>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</si>
  <si>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</si>
  <si>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</si>
  <si>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</si>
  <si>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</si>
  <si>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</si>
  <si>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</si>
  <si>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</si>
  <si>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RHN 2019</t>
  </si>
  <si>
    <t>LiTE + Quad fit</t>
  </si>
  <si>
    <t>The data are not very good and the LiTE fit is not convincing.  PLUS dP/dt ~0</t>
  </si>
  <si>
    <t>RHN 2020</t>
  </si>
  <si>
    <t>Q+L fit</t>
  </si>
  <si>
    <t>Q+L resid</t>
  </si>
  <si>
    <t>Bad?</t>
  </si>
  <si>
    <t>IBVS 6262</t>
  </si>
  <si>
    <t>2020JAVSO..48….1</t>
  </si>
  <si>
    <t>OEJV 0203</t>
  </si>
  <si>
    <t>OEJV 0211</t>
  </si>
  <si>
    <t>VSB 069</t>
  </si>
  <si>
    <t>IBVS, 63, 6262</t>
  </si>
  <si>
    <t>JBAV, 60</t>
  </si>
  <si>
    <t>VSB, 91</t>
  </si>
  <si>
    <t>JBAV, 63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</si>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</sst>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  <numFmt numFmtId="169" formatCode="0.000E+00"/>
  </numFmts>
  <fonts count="5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23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2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2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1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14" fillId="0" borderId="0" xfId="0" applyFont="1" applyAlignment="1">
      <alignment horizontal="left"/>
    </xf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>
      <alignment vertical="top"/>
    </xf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20" fillId="0" borderId="17" xfId="0" applyFont="1" applyBorder="1">
      <alignment vertical="top"/>
    </xf>
    <xf numFmtId="0" fontId="11" fillId="0" borderId="11" xfId="0" applyFont="1" applyBorder="1">
      <alignment vertical="top"/>
    </xf>
    <xf numFmtId="165" fontId="11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11" fillId="0" borderId="12" xfId="0" applyFont="1" applyBorder="1">
      <alignment vertical="top"/>
    </xf>
    <xf numFmtId="165" fontId="11" fillId="0" borderId="12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11" fillId="0" borderId="13" xfId="0" applyFont="1" applyBorder="1">
      <alignment vertical="top"/>
    </xf>
    <xf numFmtId="165" fontId="11" fillId="0" borderId="13" xfId="0" applyNumberFormat="1" applyFont="1" applyBorder="1" applyAlignment="1">
      <alignment horizontal="center"/>
    </xf>
    <xf numFmtId="0" fontId="19" fillId="0" borderId="8" xfId="0" applyFont="1" applyBorder="1">
      <alignment vertical="top"/>
    </xf>
    <xf numFmtId="0" fontId="0" fillId="0" borderId="8" xfId="0" applyBorder="1">
      <alignment vertical="top"/>
    </xf>
    <xf numFmtId="0" fontId="20" fillId="0" borderId="0" xfId="0" applyFont="1">
      <alignment vertical="top"/>
    </xf>
    <xf numFmtId="165" fontId="11" fillId="0" borderId="0" xfId="0" applyNumberFormat="1" applyFont="1" applyAlignment="1">
      <alignment horizontal="center"/>
    </xf>
    <xf numFmtId="0" fontId="16" fillId="0" borderId="0" xfId="0" applyFont="1">
      <alignment vertical="top"/>
    </xf>
    <xf numFmtId="166" fontId="16" fillId="0" borderId="0" xfId="0" applyNumberFormat="1" applyFont="1">
      <alignment vertical="top"/>
    </xf>
    <xf numFmtId="10" fontId="16" fillId="0" borderId="0" xfId="0" applyNumberFormat="1" applyFont="1">
      <alignment vertical="top"/>
    </xf>
    <xf numFmtId="0" fontId="14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8" xfId="0" applyFont="1" applyBorder="1" applyAlignment="1">
      <alignment horizontal="center"/>
    </xf>
    <xf numFmtId="0" fontId="14" fillId="24" borderId="5" xfId="0" applyFont="1" applyFill="1" applyBorder="1">
      <alignment vertical="top"/>
    </xf>
    <xf numFmtId="0" fontId="11" fillId="0" borderId="22" xfId="0" applyFont="1" applyBorder="1">
      <alignment vertical="top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5" fillId="0" borderId="0" xfId="0" applyFont="1">
      <alignment vertical="top"/>
    </xf>
    <xf numFmtId="0" fontId="14" fillId="24" borderId="22" xfId="0" applyFont="1" applyFill="1" applyBorder="1">
      <alignment vertical="top"/>
    </xf>
    <xf numFmtId="0" fontId="11" fillId="0" borderId="0" xfId="0" applyFont="1" applyAlignment="1">
      <alignment horizontal="left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10" fillId="0" borderId="9" xfId="0" applyFont="1" applyBorder="1">
      <alignment vertical="top"/>
    </xf>
    <xf numFmtId="0" fontId="10" fillId="0" borderId="10" xfId="0" applyFont="1" applyBorder="1">
      <alignment vertical="top"/>
    </xf>
    <xf numFmtId="0" fontId="14" fillId="0" borderId="0" xfId="0" applyFo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0" fillId="0" borderId="8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0" xfId="0" applyFont="1" applyAlignment="1">
      <alignment horizontal="left"/>
    </xf>
    <xf numFmtId="0" fontId="21" fillId="0" borderId="0" xfId="0" applyFont="1" applyAlignment="1"/>
    <xf numFmtId="0" fontId="23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30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30" fillId="25" borderId="23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45" fillId="0" borderId="0" xfId="42" applyFont="1" applyAlignment="1">
      <alignment wrapText="1"/>
    </xf>
    <xf numFmtId="0" fontId="45" fillId="0" borderId="0" xfId="42" applyFont="1" applyAlignment="1">
      <alignment horizontal="center" wrapText="1"/>
    </xf>
    <xf numFmtId="0" fontId="45" fillId="0" borderId="0" xfId="42" applyFont="1" applyAlignment="1">
      <alignment horizontal="left" wrapText="1"/>
    </xf>
    <xf numFmtId="0" fontId="45" fillId="0" borderId="0" xfId="43" applyFont="1"/>
    <xf numFmtId="0" fontId="45" fillId="0" borderId="0" xfId="43" applyFont="1" applyAlignment="1">
      <alignment horizontal="center"/>
    </xf>
    <xf numFmtId="0" fontId="45" fillId="0" borderId="0" xfId="43" applyFont="1" applyAlignment="1">
      <alignment horizontal="left"/>
    </xf>
    <xf numFmtId="0" fontId="16" fillId="0" borderId="0" xfId="42" applyFont="1" applyAlignment="1">
      <alignment wrapText="1"/>
    </xf>
    <xf numFmtId="0" fontId="7" fillId="0" borderId="14" xfId="0" applyFont="1" applyBorder="1" applyAlignment="1"/>
    <xf numFmtId="0" fontId="0" fillId="0" borderId="24" xfId="0" applyBorder="1" applyAlignment="1"/>
    <xf numFmtId="0" fontId="0" fillId="0" borderId="0" xfId="0" quotePrefix="1" applyAlignment="1"/>
    <xf numFmtId="0" fontId="7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center" wrapText="1"/>
    </xf>
    <xf numFmtId="0" fontId="45" fillId="0" borderId="0" xfId="44" applyFont="1"/>
    <xf numFmtId="0" fontId="45" fillId="0" borderId="0" xfId="44" applyFont="1" applyAlignment="1">
      <alignment horizontal="center" wrapText="1"/>
    </xf>
    <xf numFmtId="0" fontId="45" fillId="0" borderId="0" xfId="44" applyFont="1" applyAlignment="1">
      <alignment horizontal="left" wrapText="1"/>
    </xf>
    <xf numFmtId="0" fontId="15" fillId="0" borderId="0" xfId="44" applyFont="1"/>
    <xf numFmtId="0" fontId="15" fillId="0" borderId="0" xfId="44" applyFont="1" applyAlignment="1">
      <alignment horizontal="center" wrapText="1"/>
    </xf>
    <xf numFmtId="0" fontId="15" fillId="0" borderId="0" xfId="44" applyFont="1" applyAlignment="1">
      <alignment horizontal="left" wrapText="1"/>
    </xf>
    <xf numFmtId="0" fontId="16" fillId="0" borderId="0" xfId="0" applyFont="1" applyAlignment="1">
      <alignment horizontal="left" vertical="center"/>
    </xf>
    <xf numFmtId="168" fontId="5" fillId="0" borderId="0" xfId="0" applyNumberFormat="1" applyFont="1" applyAlignment="1">
      <alignment horizontal="left" vertical="center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11" fillId="0" borderId="25" xfId="0" applyFont="1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10" fillId="0" borderId="0" xfId="0" applyFont="1" applyAlignment="1">
      <alignment vertical="center"/>
    </xf>
    <xf numFmtId="0" fontId="50" fillId="30" borderId="0" xfId="0" applyFont="1" applyFill="1" applyAlignment="1">
      <alignment vertical="center"/>
    </xf>
    <xf numFmtId="0" fontId="50" fillId="31" borderId="0" xfId="0" applyFont="1" applyFill="1" applyAlignment="1">
      <alignment vertical="center"/>
    </xf>
    <xf numFmtId="0" fontId="0" fillId="30" borderId="0" xfId="0" applyFill="1" applyAlignment="1">
      <alignment vertical="center"/>
    </xf>
    <xf numFmtId="0" fontId="0" fillId="26" borderId="16" xfId="0" applyFill="1" applyBorder="1" applyAlignment="1">
      <alignment vertical="center"/>
    </xf>
    <xf numFmtId="0" fontId="10" fillId="26" borderId="17" xfId="0" applyFont="1" applyFill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8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6" borderId="18" xfId="0" applyFill="1" applyBorder="1" applyAlignment="1">
      <alignment vertical="center"/>
    </xf>
    <xf numFmtId="0" fontId="10" fillId="26" borderId="19" xfId="0" applyFont="1" applyFill="1" applyBorder="1" applyAlignment="1">
      <alignment vertical="center"/>
    </xf>
    <xf numFmtId="0" fontId="28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28" fillId="0" borderId="1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27" borderId="18" xfId="0" applyFill="1" applyBorder="1" applyAlignment="1">
      <alignment vertical="center"/>
    </xf>
    <xf numFmtId="0" fontId="10" fillId="28" borderId="19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27" borderId="18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26" borderId="20" xfId="0" applyFill="1" applyBorder="1" applyAlignment="1">
      <alignment vertical="center"/>
    </xf>
    <xf numFmtId="0" fontId="10" fillId="26" borderId="21" xfId="0" applyFont="1" applyFill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11" fillId="29" borderId="0" xfId="0" applyFont="1" applyFill="1" applyAlignment="1">
      <alignment horizontal="center" vertical="center"/>
    </xf>
    <xf numFmtId="0" fontId="51" fillId="0" borderId="11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51" fillId="0" borderId="12" xfId="0" applyFont="1" applyBorder="1" applyAlignment="1">
      <alignment vertical="center"/>
    </xf>
    <xf numFmtId="11" fontId="51" fillId="0" borderId="0" xfId="0" applyNumberFormat="1" applyFont="1" applyAlignment="1">
      <alignment vertical="center"/>
    </xf>
    <xf numFmtId="0" fontId="0" fillId="0" borderId="18" xfId="0" applyBorder="1" applyAlignment="1">
      <alignment horizontal="left" vertical="center"/>
    </xf>
    <xf numFmtId="0" fontId="51" fillId="0" borderId="13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9" fontId="11" fillId="0" borderId="0" xfId="0" applyNumberFormat="1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49" fillId="28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16" fillId="0" borderId="0" xfId="0" applyFont="1" applyAlignment="1">
      <alignment vertical="center"/>
    </xf>
    <xf numFmtId="0" fontId="45" fillId="0" borderId="0" xfId="42" applyFont="1" applyAlignment="1">
      <alignment vertical="center"/>
    </xf>
    <xf numFmtId="0" fontId="45" fillId="0" borderId="0" xfId="42" applyFont="1" applyAlignment="1">
      <alignment horizontal="center" vertical="center"/>
    </xf>
    <xf numFmtId="0" fontId="45" fillId="0" borderId="0" xfId="42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52" fillId="0" borderId="0" xfId="42" applyFont="1" applyAlignment="1">
      <alignment horizontal="left" vertical="center"/>
    </xf>
    <xf numFmtId="0" fontId="52" fillId="0" borderId="0" xfId="42" applyFont="1" applyAlignment="1">
      <alignment horizontal="center" vertical="center" wrapText="1"/>
    </xf>
    <xf numFmtId="0" fontId="52" fillId="0" borderId="0" xfId="42" applyFont="1" applyAlignment="1">
      <alignment horizontal="left" vertical="center" wrapText="1"/>
    </xf>
    <xf numFmtId="0" fontId="16" fillId="0" borderId="0" xfId="42" applyFont="1" applyAlignment="1">
      <alignment vertical="center" wrapText="1"/>
    </xf>
    <xf numFmtId="0" fontId="54" fillId="0" borderId="0" xfId="0" applyFont="1" applyAlignment="1" applyProtection="1">
      <alignment horizontal="left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5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167" fontId="54" fillId="0" borderId="0" xfId="0" applyNumberFormat="1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167" fontId="54" fillId="0" borderId="0" xfId="0" applyNumberFormat="1" applyFont="1" applyAlignment="1" applyProtection="1">
      <alignment horizontal="left" vertical="center" wrapText="1"/>
      <protection locked="0"/>
    </xf>
    <xf numFmtId="0" fontId="55" fillId="0" borderId="0" xfId="0" applyFont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 (2)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7171052631578949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96052631578946"/>
          <c:y val="0.1368716950611239"/>
          <c:w val="0.79605263157894735"/>
          <c:h val="0.659218776212759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F-4DCA-A242-7D45A0F978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3F-4DCA-A242-7D45A0F978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3F-4DCA-A242-7D45A0F978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-3.4626000000571366E-2</c:v>
                </c:pt>
                <c:pt idx="132">
                  <c:v>-3.5168000147677958E-2</c:v>
                </c:pt>
                <c:pt idx="133">
                  <c:v>-3.488200011634035E-2</c:v>
                </c:pt>
                <c:pt idx="134">
                  <c:v>-3.3854000001156237E-2</c:v>
                </c:pt>
                <c:pt idx="135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3F-4DCA-A242-7D45A0F978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3F-4DCA-A242-7D45A0F978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3F-4DCA-A242-7D45A0F978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3F-4DCA-A242-7D45A0F978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3.5840969470872603E-3</c:v>
                </c:pt>
                <c:pt idx="1">
                  <c:v>3.583380830833175E-3</c:v>
                </c:pt>
                <c:pt idx="2">
                  <c:v>3.5604651107024369E-3</c:v>
                </c:pt>
                <c:pt idx="3">
                  <c:v>3.5597489944483515E-3</c:v>
                </c:pt>
                <c:pt idx="4">
                  <c:v>3.4609249513845434E-3</c:v>
                </c:pt>
                <c:pt idx="5">
                  <c:v>3.4602088351304581E-3</c:v>
                </c:pt>
                <c:pt idx="6">
                  <c:v>3.4086484648362973E-3</c:v>
                </c:pt>
                <c:pt idx="7">
                  <c:v>3.3699781871156767E-3</c:v>
                </c:pt>
                <c:pt idx="8">
                  <c:v>1.8224509620367721E-3</c:v>
                </c:pt>
                <c:pt idx="24">
                  <c:v>-6.7494605993674347E-3</c:v>
                </c:pt>
                <c:pt idx="31">
                  <c:v>-6.9771855681666443E-3</c:v>
                </c:pt>
                <c:pt idx="35">
                  <c:v>-8.5340223045486611E-3</c:v>
                </c:pt>
                <c:pt idx="43">
                  <c:v>-1.0529838304685129E-2</c:v>
                </c:pt>
                <c:pt idx="44">
                  <c:v>-1.0650861951625588E-2</c:v>
                </c:pt>
                <c:pt idx="45">
                  <c:v>-1.0651578067879674E-2</c:v>
                </c:pt>
                <c:pt idx="46">
                  <c:v>-1.0752550459705738E-2</c:v>
                </c:pt>
                <c:pt idx="47">
                  <c:v>-1.2012915066896333E-2</c:v>
                </c:pt>
                <c:pt idx="48">
                  <c:v>-1.2153273852697103E-2</c:v>
                </c:pt>
                <c:pt idx="49">
                  <c:v>-1.2176905689081927E-2</c:v>
                </c:pt>
                <c:pt idx="50">
                  <c:v>-1.2177621805336013E-2</c:v>
                </c:pt>
                <c:pt idx="51">
                  <c:v>-1.2284323127194761E-2</c:v>
                </c:pt>
                <c:pt idx="52">
                  <c:v>-1.2285039243448847E-2</c:v>
                </c:pt>
                <c:pt idx="53">
                  <c:v>-1.2571485745083072E-2</c:v>
                </c:pt>
                <c:pt idx="54">
                  <c:v>-1.3630621684875622E-2</c:v>
                </c:pt>
                <c:pt idx="55">
                  <c:v>-1.3635634498654221E-2</c:v>
                </c:pt>
                <c:pt idx="56">
                  <c:v>-1.3635634498654221E-2</c:v>
                </c:pt>
                <c:pt idx="57">
                  <c:v>-1.3736606890480285E-2</c:v>
                </c:pt>
                <c:pt idx="58">
                  <c:v>-1.3786735028266276E-2</c:v>
                </c:pt>
                <c:pt idx="59">
                  <c:v>-1.378745114452036E-2</c:v>
                </c:pt>
                <c:pt idx="60">
                  <c:v>-1.3799625120839815E-2</c:v>
                </c:pt>
                <c:pt idx="61">
                  <c:v>-1.3800341237093901E-2</c:v>
                </c:pt>
                <c:pt idx="62">
                  <c:v>-1.3935687209116074E-2</c:v>
                </c:pt>
                <c:pt idx="63">
                  <c:v>-1.3943564487911016E-2</c:v>
                </c:pt>
                <c:pt idx="64">
                  <c:v>-1.39442806041651E-2</c:v>
                </c:pt>
                <c:pt idx="65">
                  <c:v>-1.5279121301780593E-2</c:v>
                </c:pt>
                <c:pt idx="66">
                  <c:v>-1.5397280483704711E-2</c:v>
                </c:pt>
                <c:pt idx="67">
                  <c:v>-1.5472472690383696E-2</c:v>
                </c:pt>
                <c:pt idx="68">
                  <c:v>-1.547318880663778E-2</c:v>
                </c:pt>
                <c:pt idx="69">
                  <c:v>-1.5517588014391084E-2</c:v>
                </c:pt>
                <c:pt idx="70">
                  <c:v>-1.5700913775436989E-2</c:v>
                </c:pt>
                <c:pt idx="71">
                  <c:v>-1.5705210472961504E-2</c:v>
                </c:pt>
                <c:pt idx="72">
                  <c:v>-1.5724545611821811E-2</c:v>
                </c:pt>
                <c:pt idx="73">
                  <c:v>-1.5743164634428038E-2</c:v>
                </c:pt>
                <c:pt idx="74">
                  <c:v>-1.5743880750682122E-2</c:v>
                </c:pt>
                <c:pt idx="75">
                  <c:v>-1.7178261607615507E-2</c:v>
                </c:pt>
                <c:pt idx="76">
                  <c:v>-1.7178261607615507E-2</c:v>
                </c:pt>
                <c:pt idx="77">
                  <c:v>-1.7321484858432622E-2</c:v>
                </c:pt>
                <c:pt idx="78">
                  <c:v>-1.7321484858432622E-2</c:v>
                </c:pt>
                <c:pt idx="79">
                  <c:v>-1.7368032414948182E-2</c:v>
                </c:pt>
                <c:pt idx="80">
                  <c:v>-1.8742259506538381E-2</c:v>
                </c:pt>
                <c:pt idx="81">
                  <c:v>-1.8840367433348104E-2</c:v>
                </c:pt>
                <c:pt idx="82">
                  <c:v>-1.8892643919896351E-2</c:v>
                </c:pt>
                <c:pt idx="83">
                  <c:v>-1.8977145637878445E-2</c:v>
                </c:pt>
                <c:pt idx="84">
                  <c:v>-1.8977861754132533E-2</c:v>
                </c:pt>
                <c:pt idx="85">
                  <c:v>-2.0762423459313759E-2</c:v>
                </c:pt>
                <c:pt idx="86">
                  <c:v>-2.0763139575567843E-2</c:v>
                </c:pt>
                <c:pt idx="87">
                  <c:v>-2.0786771411952669E-2</c:v>
                </c:pt>
                <c:pt idx="88">
                  <c:v>-2.081541606211609E-2</c:v>
                </c:pt>
                <c:pt idx="89">
                  <c:v>-2.0829022270943715E-2</c:v>
                </c:pt>
                <c:pt idx="90">
                  <c:v>-2.0829738387197802E-2</c:v>
                </c:pt>
                <c:pt idx="91">
                  <c:v>-2.2382278426055304E-2</c:v>
                </c:pt>
                <c:pt idx="92">
                  <c:v>-2.2382994542309392E-2</c:v>
                </c:pt>
                <c:pt idx="93">
                  <c:v>-2.2440999958890321E-2</c:v>
                </c:pt>
                <c:pt idx="94">
                  <c:v>-2.2552714094527668E-2</c:v>
                </c:pt>
                <c:pt idx="95">
                  <c:v>-2.2553430210781756E-2</c:v>
                </c:pt>
                <c:pt idx="96">
                  <c:v>-2.4476202353001495E-2</c:v>
                </c:pt>
                <c:pt idx="97">
                  <c:v>-2.4476202353001495E-2</c:v>
                </c:pt>
                <c:pt idx="98">
                  <c:v>-2.4476202353001495E-2</c:v>
                </c:pt>
                <c:pt idx="99">
                  <c:v>-2.4590064837401102E-2</c:v>
                </c:pt>
                <c:pt idx="100">
                  <c:v>-2.4590064837401102E-2</c:v>
                </c:pt>
                <c:pt idx="101">
                  <c:v>-2.5760914912830998E-2</c:v>
                </c:pt>
                <c:pt idx="102">
                  <c:v>-2.5760914912830998E-2</c:v>
                </c:pt>
                <c:pt idx="103">
                  <c:v>-2.5868332350943834E-2</c:v>
                </c:pt>
                <c:pt idx="104">
                  <c:v>-2.5868332350943834E-2</c:v>
                </c:pt>
                <c:pt idx="105">
                  <c:v>-2.5940660092606475E-2</c:v>
                </c:pt>
                <c:pt idx="106">
                  <c:v>-2.5940660092606475E-2</c:v>
                </c:pt>
                <c:pt idx="107">
                  <c:v>-2.6054522577006078E-2</c:v>
                </c:pt>
                <c:pt idx="108">
                  <c:v>-2.6054522577006078E-2</c:v>
                </c:pt>
                <c:pt idx="109">
                  <c:v>-2.6055238693260166E-2</c:v>
                </c:pt>
                <c:pt idx="110">
                  <c:v>-2.6055238693260166E-2</c:v>
                </c:pt>
                <c:pt idx="111">
                  <c:v>-2.6121121388636037E-2</c:v>
                </c:pt>
                <c:pt idx="112">
                  <c:v>-2.6121121388636037E-2</c:v>
                </c:pt>
                <c:pt idx="113">
                  <c:v>-2.6310892195968712E-2</c:v>
                </c:pt>
                <c:pt idx="114">
                  <c:v>-2.6310892195968712E-2</c:v>
                </c:pt>
                <c:pt idx="115">
                  <c:v>-2.7659339102411831E-2</c:v>
                </c:pt>
                <c:pt idx="116">
                  <c:v>-2.7664351916190429E-2</c:v>
                </c:pt>
                <c:pt idx="117">
                  <c:v>-2.9219040303810187E-2</c:v>
                </c:pt>
                <c:pt idx="118">
                  <c:v>-2.9426714017495002E-2</c:v>
                </c:pt>
                <c:pt idx="119">
                  <c:v>-2.9436023528798115E-2</c:v>
                </c:pt>
                <c:pt idx="120">
                  <c:v>-2.9454642551404338E-2</c:v>
                </c:pt>
                <c:pt idx="121">
                  <c:v>-2.9464668178961536E-2</c:v>
                </c:pt>
                <c:pt idx="122">
                  <c:v>-2.9511931851731187E-2</c:v>
                </c:pt>
                <c:pt idx="123">
                  <c:v>-2.9521241363034297E-2</c:v>
                </c:pt>
                <c:pt idx="124">
                  <c:v>-2.9549886013197722E-2</c:v>
                </c:pt>
                <c:pt idx="125">
                  <c:v>-2.9587124058410168E-2</c:v>
                </c:pt>
                <c:pt idx="126">
                  <c:v>-2.9600014150983709E-2</c:v>
                </c:pt>
                <c:pt idx="127">
                  <c:v>-3.1242784837855992E-2</c:v>
                </c:pt>
                <c:pt idx="128">
                  <c:v>-3.124350095411008E-2</c:v>
                </c:pt>
                <c:pt idx="129">
                  <c:v>-3.1264984441732646E-2</c:v>
                </c:pt>
                <c:pt idx="130">
                  <c:v>-3.2241767012305356E-2</c:v>
                </c:pt>
                <c:pt idx="131">
                  <c:v>-3.2646372695863693E-2</c:v>
                </c:pt>
                <c:pt idx="132">
                  <c:v>-3.2733022762608047E-2</c:v>
                </c:pt>
                <c:pt idx="133">
                  <c:v>-3.2738035576386645E-2</c:v>
                </c:pt>
                <c:pt idx="134">
                  <c:v>-3.3014456450463678E-2</c:v>
                </c:pt>
                <c:pt idx="135">
                  <c:v>-3.3015172566717765E-2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3F-4DCA-A242-7D45A0F97856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Active!$R$118:$R$997</c:f>
              <c:numCache>
                <c:formatCode>General</c:formatCode>
                <c:ptCount val="8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3F-4DCA-A242-7D45A0F97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9336"/>
        <c:axId val="1"/>
      </c:scatterChart>
      <c:valAx>
        <c:axId val="466599336"/>
        <c:scaling>
          <c:orientation val="minMax"/>
          <c:min val="10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0526315789469"/>
              <c:y val="0.84916318421091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86842105263157E-2"/>
              <c:y val="0.38268215076467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9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447368421052633"/>
          <c:y val="0.92737547471370541"/>
          <c:w val="0.78618421052631582"/>
          <c:h val="5.5865921787709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0864275298920968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28447454782637"/>
          <c:y val="0.15534029676216363"/>
          <c:w val="0.70617454228043564"/>
          <c:h val="0.608416162318474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74-4DD5-A208-4496AE7E34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74-4DD5-A208-4496AE7E34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74-4DD5-A208-4496AE7E34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-3.4626000000571366E-2</c:v>
                </c:pt>
                <c:pt idx="132">
                  <c:v>-3.5168000147677958E-2</c:v>
                </c:pt>
                <c:pt idx="133">
                  <c:v>-3.488200011634035E-2</c:v>
                </c:pt>
                <c:pt idx="134">
                  <c:v>-3.3854000001156237E-2</c:v>
                </c:pt>
                <c:pt idx="135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74-4DD5-A208-4496AE7E34EF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Active!$AW$2:$AW$117</c:f>
              <c:numCache>
                <c:formatCode>General</c:formatCode>
                <c:ptCount val="116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Active!$AX$2:$AX$117</c:f>
              <c:numCache>
                <c:formatCode>General</c:formatCode>
                <c:ptCount val="116"/>
                <c:pt idx="0">
                  <c:v>1.0348106084397081E-4</c:v>
                </c:pt>
                <c:pt idx="1">
                  <c:v>1.5310912402246961E-4</c:v>
                </c:pt>
                <c:pt idx="2">
                  <c:v>2.0289693996385972E-4</c:v>
                </c:pt>
                <c:pt idx="3">
                  <c:v>2.5065302745220239E-4</c:v>
                </c:pt>
                <c:pt idx="4">
                  <c:v>2.9446125718132527E-4</c:v>
                </c:pt>
                <c:pt idx="5">
                  <c:v>3.3263445320078479E-4</c:v>
                </c:pt>
                <c:pt idx="6">
                  <c:v>3.6367524870273857E-4</c:v>
                </c:pt>
                <c:pt idx="7">
                  <c:v>3.8624322123731675E-4</c:v>
                </c:pt>
                <c:pt idx="8">
                  <c:v>3.9912749586499228E-4</c:v>
                </c:pt>
                <c:pt idx="9">
                  <c:v>4.0122408146268918E-4</c:v>
                </c:pt>
                <c:pt idx="10">
                  <c:v>3.9151721264262798E-4</c:v>
                </c:pt>
                <c:pt idx="11">
                  <c:v>3.6906395038455815E-4</c:v>
                </c:pt>
                <c:pt idx="12">
                  <c:v>3.3298129345885313E-4</c:v>
                </c:pt>
                <c:pt idx="13">
                  <c:v>2.8243510116410199E-4</c:v>
                </c:pt>
                <c:pt idx="14">
                  <c:v>2.1663023600296998E-4</c:v>
                </c:pt>
                <c:pt idx="15">
                  <c:v>1.3480149223765725E-4</c:v>
                </c:pt>
                <c:pt idx="16">
                  <c:v>3.6205057388684608E-5</c:v>
                </c:pt>
                <c:pt idx="17">
                  <c:v>-7.9889573408576352E-5</c:v>
                </c:pt>
                <c:pt idx="18">
                  <c:v>-2.1420717580151408E-4</c:v>
                </c:pt>
                <c:pt idx="19">
                  <c:v>-3.6747373789233241E-4</c:v>
                </c:pt>
                <c:pt idx="20">
                  <c:v>-5.4042262744779992E-4</c:v>
                </c:pt>
                <c:pt idx="21">
                  <c:v>-7.3379989809098465E-4</c:v>
                </c:pt>
                <c:pt idx="22">
                  <c:v>-9.4836873811514517E-4</c:v>
                </c:pt>
                <c:pt idx="23">
                  <c:v>-1.184913165704576E-3</c:v>
                </c:pt>
                <c:pt idx="24">
                  <c:v>-1.4442411528409419E-3</c:v>
                </c:pt>
                <c:pt idx="25">
                  <c:v>-1.7271873895727853E-3</c:v>
                </c:pt>
                <c:pt idx="26">
                  <c:v>-2.0346158633289977E-3</c:v>
                </c:pt>
                <c:pt idx="27">
                  <c:v>-2.3674223213409826E-3</c:v>
                </c:pt>
                <c:pt idx="28">
                  <c:v>-2.7265365195470771E-3</c:v>
                </c:pt>
                <c:pt idx="29">
                  <c:v>-3.1129239615174959E-3</c:v>
                </c:pt>
                <c:pt idx="30">
                  <c:v>-3.5275866227084812E-3</c:v>
                </c:pt>
                <c:pt idx="31">
                  <c:v>-3.9715619583744486E-3</c:v>
                </c:pt>
                <c:pt idx="32">
                  <c:v>-4.4459193080349894E-3</c:v>
                </c:pt>
                <c:pt idx="33">
                  <c:v>-4.9517526061180449E-3</c:v>
                </c:pt>
                <c:pt idx="34">
                  <c:v>-5.49016802380354E-3</c:v>
                </c:pt>
                <c:pt idx="35">
                  <c:v>-6.0622647091605744E-3</c:v>
                </c:pt>
                <c:pt idx="36">
                  <c:v>-6.6691060586439345E-3</c:v>
                </c:pt>
                <c:pt idx="37">
                  <c:v>-7.3116778578715454E-3</c:v>
                </c:pt>
                <c:pt idx="38">
                  <c:v>-7.9908281381709141E-3</c:v>
                </c:pt>
                <c:pt idx="39">
                  <c:v>-8.7071817468461245E-3</c:v>
                </c:pt>
                <c:pt idx="40">
                  <c:v>-9.4610205480989123E-3</c:v>
                </c:pt>
                <c:pt idx="41">
                  <c:v>-1.0252118088720657E-2</c:v>
                </c:pt>
                <c:pt idx="42">
                  <c:v>-1.1079515934791447E-2</c:v>
                </c:pt>
                <c:pt idx="43">
                  <c:v>-1.1941228797770017E-2</c:v>
                </c:pt>
                <c:pt idx="44">
                  <c:v>-1.2833869622231252E-2</c:v>
                </c:pt>
                <c:pt idx="45">
                  <c:v>-1.3752199372012257E-2</c:v>
                </c:pt>
                <c:pt idx="46">
                  <c:v>-1.4688637850109714E-2</c:v>
                </c:pt>
                <c:pt idx="47">
                  <c:v>-1.5632829576415607E-2</c:v>
                </c:pt>
                <c:pt idx="48">
                  <c:v>-1.6571438458328321E-2</c:v>
                </c:pt>
                <c:pt idx="49">
                  <c:v>-1.7488412188167112E-2</c:v>
                </c:pt>
                <c:pt idx="50">
                  <c:v>-1.8365939504009898E-2</c:v>
                </c:pt>
                <c:pt idx="51">
                  <c:v>-1.9186146428267686E-2</c:v>
                </c:pt>
                <c:pt idx="52">
                  <c:v>-1.99332536257938E-2</c:v>
                </c:pt>
                <c:pt idx="53">
                  <c:v>-2.059561012823382E-2</c:v>
                </c:pt>
                <c:pt idx="54">
                  <c:v>-2.1166964130716899E-2</c:v>
                </c:pt>
                <c:pt idx="55">
                  <c:v>-2.164662099876468E-2</c:v>
                </c:pt>
                <c:pt idx="56">
                  <c:v>-2.2038597600555803E-2</c:v>
                </c:pt>
                <c:pt idx="57">
                  <c:v>-2.2350215617799249E-2</c:v>
                </c:pt>
                <c:pt idx="58">
                  <c:v>-2.2590627844256233E-2</c:v>
                </c:pt>
                <c:pt idx="59">
                  <c:v>-2.2769607904683464E-2</c:v>
                </c:pt>
                <c:pt idx="60">
                  <c:v>-2.2896720632449304E-2</c:v>
                </c:pt>
                <c:pt idx="61">
                  <c:v>-2.2980842169609231E-2</c:v>
                </c:pt>
                <c:pt idx="62">
                  <c:v>-2.3029938506022717E-2</c:v>
                </c:pt>
                <c:pt idx="63">
                  <c:v>-2.3051009387471438E-2</c:v>
                </c:pt>
                <c:pt idx="64">
                  <c:v>-2.3050126190326616E-2</c:v>
                </c:pt>
                <c:pt idx="65">
                  <c:v>-2.3032516318451355E-2</c:v>
                </c:pt>
                <c:pt idx="66">
                  <c:v>-2.3002665235337606E-2</c:v>
                </c:pt>
                <c:pt idx="67">
                  <c:v>-2.2964419746027517E-2</c:v>
                </c:pt>
                <c:pt idx="68">
                  <c:v>-2.2921084079615663E-2</c:v>
                </c:pt>
                <c:pt idx="69">
                  <c:v>-2.2875505190591679E-2</c:v>
                </c:pt>
                <c:pt idx="70">
                  <c:v>-2.2830146524078471E-2</c:v>
                </c:pt>
                <c:pt idx="71">
                  <c:v>-2.2787150947332885E-2</c:v>
                </c:pt>
                <c:pt idx="72">
                  <c:v>-2.2748394119143377E-2</c:v>
                </c:pt>
                <c:pt idx="73">
                  <c:v>-2.2715529624541406E-2</c:v>
                </c:pt>
                <c:pt idx="74">
                  <c:v>-2.2690027029094634E-2</c:v>
                </c:pt>
                <c:pt idx="75">
                  <c:v>-2.2673203795657786E-2</c:v>
                </c:pt>
                <c:pt idx="76">
                  <c:v>-2.2666251856528284E-2</c:v>
                </c:pt>
                <c:pt idx="77">
                  <c:v>-2.2670259570812687E-2</c:v>
                </c:pt>
                <c:pt idx="78">
                  <c:v>-2.2686229797168604E-2</c:v>
                </c:pt>
                <c:pt idx="79">
                  <c:v>-2.2715094831298209E-2</c:v>
                </c:pt>
                <c:pt idx="80">
                  <c:v>-2.2757728952110645E-2</c:v>
                </c:pt>
                <c:pt idx="81">
                  <c:v>-2.2814959262362867E-2</c:v>
                </c:pt>
                <c:pt idx="82">
                  <c:v>-2.2887575392228174E-2</c:v>
                </c:pt>
                <c:pt idx="83">
                  <c:v>-2.2976338470997039E-2</c:v>
                </c:pt>
                <c:pt idx="84">
                  <c:v>-2.3081989590103155E-2</c:v>
                </c:pt>
                <c:pt idx="85">
                  <c:v>-2.3205257812207291E-2</c:v>
                </c:pt>
                <c:pt idx="86">
                  <c:v>-2.3346867655207163E-2</c:v>
                </c:pt>
                <c:pt idx="87">
                  <c:v>-2.350754591578235E-2</c:v>
                </c:pt>
                <c:pt idx="88">
                  <c:v>-2.3688027699450817E-2</c:v>
                </c:pt>
                <c:pt idx="89">
                  <c:v>-2.388906158337837E-2</c:v>
                </c:pt>
                <c:pt idx="90">
                  <c:v>-2.4111413932145869E-2</c:v>
                </c:pt>
                <c:pt idx="91">
                  <c:v>-2.4355872485412655E-2</c:v>
                </c:pt>
                <c:pt idx="92">
                  <c:v>-2.4623249408542054E-2</c:v>
                </c:pt>
                <c:pt idx="93">
                  <c:v>-2.491438401662454E-2</c:v>
                </c:pt>
                <c:pt idx="94">
                  <c:v>-2.5230145333750842E-2</c:v>
                </c:pt>
                <c:pt idx="95">
                  <c:v>-2.5571434532102682E-2</c:v>
                </c:pt>
                <c:pt idx="96">
                  <c:v>-2.5939187123196032E-2</c:v>
                </c:pt>
                <c:pt idx="97">
                  <c:v>-2.633437457061252E-2</c:v>
                </c:pt>
                <c:pt idx="98">
                  <c:v>-2.6758004786187298E-2</c:v>
                </c:pt>
                <c:pt idx="99">
                  <c:v>-2.7211120777196028E-2</c:v>
                </c:pt>
                <c:pt idx="100">
                  <c:v>-2.769479652663762E-2</c:v>
                </c:pt>
                <c:pt idx="101">
                  <c:v>-2.8210128977348575E-2</c:v>
                </c:pt>
                <c:pt idx="102">
                  <c:v>-2.8758224684568141E-2</c:v>
                </c:pt>
                <c:pt idx="103">
                  <c:v>-2.9340179205377959E-2</c:v>
                </c:pt>
                <c:pt idx="104">
                  <c:v>-2.9957046505146925E-2</c:v>
                </c:pt>
                <c:pt idx="105">
                  <c:v>-3.060979450172097E-2</c:v>
                </c:pt>
                <c:pt idx="106">
                  <c:v>-3.1299241313298684E-2</c:v>
                </c:pt>
                <c:pt idx="107">
                  <c:v>-3.2025964878420347E-2</c:v>
                </c:pt>
                <c:pt idx="108">
                  <c:v>-3.2790176515775135E-2</c:v>
                </c:pt>
                <c:pt idx="109">
                  <c:v>-3.3591546942301799E-2</c:v>
                </c:pt>
                <c:pt idx="110">
                  <c:v>-3.4428971791580776E-2</c:v>
                </c:pt>
                <c:pt idx="111">
                  <c:v>-3.5300264028933749E-2</c:v>
                </c:pt>
                <c:pt idx="112">
                  <c:v>-3.6201765813590497E-2</c:v>
                </c:pt>
                <c:pt idx="113">
                  <c:v>-3.7127888227779057E-2</c:v>
                </c:pt>
                <c:pt idx="114">
                  <c:v>-3.8070622741837742E-2</c:v>
                </c:pt>
                <c:pt idx="115">
                  <c:v>-3.9019130433508971E-2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74-4DD5-A208-4496AE7E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04256"/>
        <c:axId val="1"/>
      </c:scatterChart>
      <c:valAx>
        <c:axId val="466604256"/>
        <c:scaling>
          <c:orientation val="minMax"/>
          <c:max val="25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3346294676129"/>
              <c:y val="0.8284816825081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4197790091053433E-2"/>
              <c:y val="0.36246056621563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04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69187647840314"/>
          <c:y val="0.91586066304818692"/>
          <c:w val="0.70617465409416413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40780191483156802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0344613836037"/>
          <c:y val="0.15584415584415584"/>
          <c:w val="0.84279057096650944"/>
          <c:h val="0.6071428571428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1-4342-BE69-9D549796163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91-4342-BE69-9D54979616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91-4342-BE69-9D54979616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-3.4626000000571366E-2</c:v>
                </c:pt>
                <c:pt idx="132">
                  <c:v>-3.5168000147677958E-2</c:v>
                </c:pt>
                <c:pt idx="133">
                  <c:v>-3.488200011634035E-2</c:v>
                </c:pt>
                <c:pt idx="134">
                  <c:v>-3.3854000001156237E-2</c:v>
                </c:pt>
                <c:pt idx="135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91-4342-BE69-9D549796163F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Active!$AW$2:$AW$117</c:f>
              <c:numCache>
                <c:formatCode>General</c:formatCode>
                <c:ptCount val="116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Active!$AX$2:$AX$117</c:f>
              <c:numCache>
                <c:formatCode>General</c:formatCode>
                <c:ptCount val="116"/>
                <c:pt idx="0">
                  <c:v>1.0348106084397081E-4</c:v>
                </c:pt>
                <c:pt idx="1">
                  <c:v>1.5310912402246961E-4</c:v>
                </c:pt>
                <c:pt idx="2">
                  <c:v>2.0289693996385972E-4</c:v>
                </c:pt>
                <c:pt idx="3">
                  <c:v>2.5065302745220239E-4</c:v>
                </c:pt>
                <c:pt idx="4">
                  <c:v>2.9446125718132527E-4</c:v>
                </c:pt>
                <c:pt idx="5">
                  <c:v>3.3263445320078479E-4</c:v>
                </c:pt>
                <c:pt idx="6">
                  <c:v>3.6367524870273857E-4</c:v>
                </c:pt>
                <c:pt idx="7">
                  <c:v>3.8624322123731675E-4</c:v>
                </c:pt>
                <c:pt idx="8">
                  <c:v>3.9912749586499228E-4</c:v>
                </c:pt>
                <c:pt idx="9">
                  <c:v>4.0122408146268918E-4</c:v>
                </c:pt>
                <c:pt idx="10">
                  <c:v>3.9151721264262798E-4</c:v>
                </c:pt>
                <c:pt idx="11">
                  <c:v>3.6906395038455815E-4</c:v>
                </c:pt>
                <c:pt idx="12">
                  <c:v>3.3298129345885313E-4</c:v>
                </c:pt>
                <c:pt idx="13">
                  <c:v>2.8243510116410199E-4</c:v>
                </c:pt>
                <c:pt idx="14">
                  <c:v>2.1663023600296998E-4</c:v>
                </c:pt>
                <c:pt idx="15">
                  <c:v>1.3480149223765725E-4</c:v>
                </c:pt>
                <c:pt idx="16">
                  <c:v>3.6205057388684608E-5</c:v>
                </c:pt>
                <c:pt idx="17">
                  <c:v>-7.9889573408576352E-5</c:v>
                </c:pt>
                <c:pt idx="18">
                  <c:v>-2.1420717580151408E-4</c:v>
                </c:pt>
                <c:pt idx="19">
                  <c:v>-3.6747373789233241E-4</c:v>
                </c:pt>
                <c:pt idx="20">
                  <c:v>-5.4042262744779992E-4</c:v>
                </c:pt>
                <c:pt idx="21">
                  <c:v>-7.3379989809098465E-4</c:v>
                </c:pt>
                <c:pt idx="22">
                  <c:v>-9.4836873811514517E-4</c:v>
                </c:pt>
                <c:pt idx="23">
                  <c:v>-1.184913165704576E-3</c:v>
                </c:pt>
                <c:pt idx="24">
                  <c:v>-1.4442411528409419E-3</c:v>
                </c:pt>
                <c:pt idx="25">
                  <c:v>-1.7271873895727853E-3</c:v>
                </c:pt>
                <c:pt idx="26">
                  <c:v>-2.0346158633289977E-3</c:v>
                </c:pt>
                <c:pt idx="27">
                  <c:v>-2.3674223213409826E-3</c:v>
                </c:pt>
                <c:pt idx="28">
                  <c:v>-2.7265365195470771E-3</c:v>
                </c:pt>
                <c:pt idx="29">
                  <c:v>-3.1129239615174959E-3</c:v>
                </c:pt>
                <c:pt idx="30">
                  <c:v>-3.5275866227084812E-3</c:v>
                </c:pt>
                <c:pt idx="31">
                  <c:v>-3.9715619583744486E-3</c:v>
                </c:pt>
                <c:pt idx="32">
                  <c:v>-4.4459193080349894E-3</c:v>
                </c:pt>
                <c:pt idx="33">
                  <c:v>-4.9517526061180449E-3</c:v>
                </c:pt>
                <c:pt idx="34">
                  <c:v>-5.49016802380354E-3</c:v>
                </c:pt>
                <c:pt idx="35">
                  <c:v>-6.0622647091605744E-3</c:v>
                </c:pt>
                <c:pt idx="36">
                  <c:v>-6.6691060586439345E-3</c:v>
                </c:pt>
                <c:pt idx="37">
                  <c:v>-7.3116778578715454E-3</c:v>
                </c:pt>
                <c:pt idx="38">
                  <c:v>-7.9908281381709141E-3</c:v>
                </c:pt>
                <c:pt idx="39">
                  <c:v>-8.7071817468461245E-3</c:v>
                </c:pt>
                <c:pt idx="40">
                  <c:v>-9.4610205480989123E-3</c:v>
                </c:pt>
                <c:pt idx="41">
                  <c:v>-1.0252118088720657E-2</c:v>
                </c:pt>
                <c:pt idx="42">
                  <c:v>-1.1079515934791447E-2</c:v>
                </c:pt>
                <c:pt idx="43">
                  <c:v>-1.1941228797770017E-2</c:v>
                </c:pt>
                <c:pt idx="44">
                  <c:v>-1.2833869622231252E-2</c:v>
                </c:pt>
                <c:pt idx="45">
                  <c:v>-1.3752199372012257E-2</c:v>
                </c:pt>
                <c:pt idx="46">
                  <c:v>-1.4688637850109714E-2</c:v>
                </c:pt>
                <c:pt idx="47">
                  <c:v>-1.5632829576415607E-2</c:v>
                </c:pt>
                <c:pt idx="48">
                  <c:v>-1.6571438458328321E-2</c:v>
                </c:pt>
                <c:pt idx="49">
                  <c:v>-1.7488412188167112E-2</c:v>
                </c:pt>
                <c:pt idx="50">
                  <c:v>-1.8365939504009898E-2</c:v>
                </c:pt>
                <c:pt idx="51">
                  <c:v>-1.9186146428267686E-2</c:v>
                </c:pt>
                <c:pt idx="52">
                  <c:v>-1.99332536257938E-2</c:v>
                </c:pt>
                <c:pt idx="53">
                  <c:v>-2.059561012823382E-2</c:v>
                </c:pt>
                <c:pt idx="54">
                  <c:v>-2.1166964130716899E-2</c:v>
                </c:pt>
                <c:pt idx="55">
                  <c:v>-2.164662099876468E-2</c:v>
                </c:pt>
                <c:pt idx="56">
                  <c:v>-2.2038597600555803E-2</c:v>
                </c:pt>
                <c:pt idx="57">
                  <c:v>-2.2350215617799249E-2</c:v>
                </c:pt>
                <c:pt idx="58">
                  <c:v>-2.2590627844256233E-2</c:v>
                </c:pt>
                <c:pt idx="59">
                  <c:v>-2.2769607904683464E-2</c:v>
                </c:pt>
                <c:pt idx="60">
                  <c:v>-2.2896720632449304E-2</c:v>
                </c:pt>
                <c:pt idx="61">
                  <c:v>-2.2980842169609231E-2</c:v>
                </c:pt>
                <c:pt idx="62">
                  <c:v>-2.3029938506022717E-2</c:v>
                </c:pt>
                <c:pt idx="63">
                  <c:v>-2.3051009387471438E-2</c:v>
                </c:pt>
                <c:pt idx="64">
                  <c:v>-2.3050126190326616E-2</c:v>
                </c:pt>
                <c:pt idx="65">
                  <c:v>-2.3032516318451355E-2</c:v>
                </c:pt>
                <c:pt idx="66">
                  <c:v>-2.3002665235337606E-2</c:v>
                </c:pt>
                <c:pt idx="67">
                  <c:v>-2.2964419746027517E-2</c:v>
                </c:pt>
                <c:pt idx="68">
                  <c:v>-2.2921084079615663E-2</c:v>
                </c:pt>
                <c:pt idx="69">
                  <c:v>-2.2875505190591679E-2</c:v>
                </c:pt>
                <c:pt idx="70">
                  <c:v>-2.2830146524078471E-2</c:v>
                </c:pt>
                <c:pt idx="71">
                  <c:v>-2.2787150947332885E-2</c:v>
                </c:pt>
                <c:pt idx="72">
                  <c:v>-2.2748394119143377E-2</c:v>
                </c:pt>
                <c:pt idx="73">
                  <c:v>-2.2715529624541406E-2</c:v>
                </c:pt>
                <c:pt idx="74">
                  <c:v>-2.2690027029094634E-2</c:v>
                </c:pt>
                <c:pt idx="75">
                  <c:v>-2.2673203795657786E-2</c:v>
                </c:pt>
                <c:pt idx="76">
                  <c:v>-2.2666251856528284E-2</c:v>
                </c:pt>
                <c:pt idx="77">
                  <c:v>-2.2670259570812687E-2</c:v>
                </c:pt>
                <c:pt idx="78">
                  <c:v>-2.2686229797168604E-2</c:v>
                </c:pt>
                <c:pt idx="79">
                  <c:v>-2.2715094831298209E-2</c:v>
                </c:pt>
                <c:pt idx="80">
                  <c:v>-2.2757728952110645E-2</c:v>
                </c:pt>
                <c:pt idx="81">
                  <c:v>-2.2814959262362867E-2</c:v>
                </c:pt>
                <c:pt idx="82">
                  <c:v>-2.2887575392228174E-2</c:v>
                </c:pt>
                <c:pt idx="83">
                  <c:v>-2.2976338470997039E-2</c:v>
                </c:pt>
                <c:pt idx="84">
                  <c:v>-2.3081989590103155E-2</c:v>
                </c:pt>
                <c:pt idx="85">
                  <c:v>-2.3205257812207291E-2</c:v>
                </c:pt>
                <c:pt idx="86">
                  <c:v>-2.3346867655207163E-2</c:v>
                </c:pt>
                <c:pt idx="87">
                  <c:v>-2.350754591578235E-2</c:v>
                </c:pt>
                <c:pt idx="88">
                  <c:v>-2.3688027699450817E-2</c:v>
                </c:pt>
                <c:pt idx="89">
                  <c:v>-2.388906158337837E-2</c:v>
                </c:pt>
                <c:pt idx="90">
                  <c:v>-2.4111413932145869E-2</c:v>
                </c:pt>
                <c:pt idx="91">
                  <c:v>-2.4355872485412655E-2</c:v>
                </c:pt>
                <c:pt idx="92">
                  <c:v>-2.4623249408542054E-2</c:v>
                </c:pt>
                <c:pt idx="93">
                  <c:v>-2.491438401662454E-2</c:v>
                </c:pt>
                <c:pt idx="94">
                  <c:v>-2.5230145333750842E-2</c:v>
                </c:pt>
                <c:pt idx="95">
                  <c:v>-2.5571434532102682E-2</c:v>
                </c:pt>
                <c:pt idx="96">
                  <c:v>-2.5939187123196032E-2</c:v>
                </c:pt>
                <c:pt idx="97">
                  <c:v>-2.633437457061252E-2</c:v>
                </c:pt>
                <c:pt idx="98">
                  <c:v>-2.6758004786187298E-2</c:v>
                </c:pt>
                <c:pt idx="99">
                  <c:v>-2.7211120777196028E-2</c:v>
                </c:pt>
                <c:pt idx="100">
                  <c:v>-2.769479652663762E-2</c:v>
                </c:pt>
                <c:pt idx="101">
                  <c:v>-2.8210128977348575E-2</c:v>
                </c:pt>
                <c:pt idx="102">
                  <c:v>-2.8758224684568141E-2</c:v>
                </c:pt>
                <c:pt idx="103">
                  <c:v>-2.9340179205377959E-2</c:v>
                </c:pt>
                <c:pt idx="104">
                  <c:v>-2.9957046505146925E-2</c:v>
                </c:pt>
                <c:pt idx="105">
                  <c:v>-3.060979450172097E-2</c:v>
                </c:pt>
                <c:pt idx="106">
                  <c:v>-3.1299241313298684E-2</c:v>
                </c:pt>
                <c:pt idx="107">
                  <c:v>-3.2025964878420347E-2</c:v>
                </c:pt>
                <c:pt idx="108">
                  <c:v>-3.2790176515775135E-2</c:v>
                </c:pt>
                <c:pt idx="109">
                  <c:v>-3.3591546942301799E-2</c:v>
                </c:pt>
                <c:pt idx="110">
                  <c:v>-3.4428971791580776E-2</c:v>
                </c:pt>
                <c:pt idx="111">
                  <c:v>-3.5300264028933749E-2</c:v>
                </c:pt>
                <c:pt idx="112">
                  <c:v>-3.6201765813590497E-2</c:v>
                </c:pt>
                <c:pt idx="113">
                  <c:v>-3.7127888227779057E-2</c:v>
                </c:pt>
                <c:pt idx="114">
                  <c:v>-3.8070622741837742E-2</c:v>
                </c:pt>
                <c:pt idx="115">
                  <c:v>-3.9019130433508971E-2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91-4342-BE69-9D5497961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7040"/>
        <c:axId val="1"/>
      </c:scatterChart>
      <c:valAx>
        <c:axId val="46659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0534862220238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17257683215132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825108740840019"/>
          <c:y val="0.91558441558441561"/>
          <c:w val="0.33806183801492895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7274271750513943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0960448353552"/>
          <c:y val="0.13649025069637882"/>
          <c:w val="0.79638879757542713"/>
          <c:h val="0.66016713091922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80-48AB-B9CA-863158F188F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80-48AB-B9CA-863158F188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80-48AB-B9CA-863158F188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-3.4626000000571366E-2</c:v>
                </c:pt>
                <c:pt idx="132">
                  <c:v>-3.5168000147677958E-2</c:v>
                </c:pt>
                <c:pt idx="133">
                  <c:v>-3.488200011634035E-2</c:v>
                </c:pt>
                <c:pt idx="134">
                  <c:v>-3.3854000001156237E-2</c:v>
                </c:pt>
                <c:pt idx="135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80-48AB-B9CA-863158F188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80-48AB-B9CA-863158F188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80-48AB-B9CA-863158F188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80-48AB-B9CA-863158F188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3.5840969470872603E-3</c:v>
                </c:pt>
                <c:pt idx="1">
                  <c:v>3.583380830833175E-3</c:v>
                </c:pt>
                <c:pt idx="2">
                  <c:v>3.5604651107024369E-3</c:v>
                </c:pt>
                <c:pt idx="3">
                  <c:v>3.5597489944483515E-3</c:v>
                </c:pt>
                <c:pt idx="4">
                  <c:v>3.4609249513845434E-3</c:v>
                </c:pt>
                <c:pt idx="5">
                  <c:v>3.4602088351304581E-3</c:v>
                </c:pt>
                <c:pt idx="6">
                  <c:v>3.4086484648362973E-3</c:v>
                </c:pt>
                <c:pt idx="7">
                  <c:v>3.3699781871156767E-3</c:v>
                </c:pt>
                <c:pt idx="8">
                  <c:v>1.8224509620367721E-3</c:v>
                </c:pt>
                <c:pt idx="24">
                  <c:v>-6.7494605993674347E-3</c:v>
                </c:pt>
                <c:pt idx="31">
                  <c:v>-6.9771855681666443E-3</c:v>
                </c:pt>
                <c:pt idx="35">
                  <c:v>-8.5340223045486611E-3</c:v>
                </c:pt>
                <c:pt idx="43">
                  <c:v>-1.0529838304685129E-2</c:v>
                </c:pt>
                <c:pt idx="44">
                  <c:v>-1.0650861951625588E-2</c:v>
                </c:pt>
                <c:pt idx="45">
                  <c:v>-1.0651578067879674E-2</c:v>
                </c:pt>
                <c:pt idx="46">
                  <c:v>-1.0752550459705738E-2</c:v>
                </c:pt>
                <c:pt idx="47">
                  <c:v>-1.2012915066896333E-2</c:v>
                </c:pt>
                <c:pt idx="48">
                  <c:v>-1.2153273852697103E-2</c:v>
                </c:pt>
                <c:pt idx="49">
                  <c:v>-1.2176905689081927E-2</c:v>
                </c:pt>
                <c:pt idx="50">
                  <c:v>-1.2177621805336013E-2</c:v>
                </c:pt>
                <c:pt idx="51">
                  <c:v>-1.2284323127194761E-2</c:v>
                </c:pt>
                <c:pt idx="52">
                  <c:v>-1.2285039243448847E-2</c:v>
                </c:pt>
                <c:pt idx="53">
                  <c:v>-1.2571485745083072E-2</c:v>
                </c:pt>
                <c:pt idx="54">
                  <c:v>-1.3630621684875622E-2</c:v>
                </c:pt>
                <c:pt idx="55">
                  <c:v>-1.3635634498654221E-2</c:v>
                </c:pt>
                <c:pt idx="56">
                  <c:v>-1.3635634498654221E-2</c:v>
                </c:pt>
                <c:pt idx="57">
                  <c:v>-1.3736606890480285E-2</c:v>
                </c:pt>
                <c:pt idx="58">
                  <c:v>-1.3786735028266276E-2</c:v>
                </c:pt>
                <c:pt idx="59">
                  <c:v>-1.378745114452036E-2</c:v>
                </c:pt>
                <c:pt idx="60">
                  <c:v>-1.3799625120839815E-2</c:v>
                </c:pt>
                <c:pt idx="61">
                  <c:v>-1.3800341237093901E-2</c:v>
                </c:pt>
                <c:pt idx="62">
                  <c:v>-1.3935687209116074E-2</c:v>
                </c:pt>
                <c:pt idx="63">
                  <c:v>-1.3943564487911016E-2</c:v>
                </c:pt>
                <c:pt idx="64">
                  <c:v>-1.39442806041651E-2</c:v>
                </c:pt>
                <c:pt idx="65">
                  <c:v>-1.5279121301780593E-2</c:v>
                </c:pt>
                <c:pt idx="66">
                  <c:v>-1.5397280483704711E-2</c:v>
                </c:pt>
                <c:pt idx="67">
                  <c:v>-1.5472472690383696E-2</c:v>
                </c:pt>
                <c:pt idx="68">
                  <c:v>-1.547318880663778E-2</c:v>
                </c:pt>
                <c:pt idx="69">
                  <c:v>-1.5517588014391084E-2</c:v>
                </c:pt>
                <c:pt idx="70">
                  <c:v>-1.5700913775436989E-2</c:v>
                </c:pt>
                <c:pt idx="71">
                  <c:v>-1.5705210472961504E-2</c:v>
                </c:pt>
                <c:pt idx="72">
                  <c:v>-1.5724545611821811E-2</c:v>
                </c:pt>
                <c:pt idx="73">
                  <c:v>-1.5743164634428038E-2</c:v>
                </c:pt>
                <c:pt idx="74">
                  <c:v>-1.5743880750682122E-2</c:v>
                </c:pt>
                <c:pt idx="75">
                  <c:v>-1.7178261607615507E-2</c:v>
                </c:pt>
                <c:pt idx="76">
                  <c:v>-1.7178261607615507E-2</c:v>
                </c:pt>
                <c:pt idx="77">
                  <c:v>-1.7321484858432622E-2</c:v>
                </c:pt>
                <c:pt idx="78">
                  <c:v>-1.7321484858432622E-2</c:v>
                </c:pt>
                <c:pt idx="79">
                  <c:v>-1.7368032414948182E-2</c:v>
                </c:pt>
                <c:pt idx="80">
                  <c:v>-1.8742259506538381E-2</c:v>
                </c:pt>
                <c:pt idx="81">
                  <c:v>-1.8840367433348104E-2</c:v>
                </c:pt>
                <c:pt idx="82">
                  <c:v>-1.8892643919896351E-2</c:v>
                </c:pt>
                <c:pt idx="83">
                  <c:v>-1.8977145637878445E-2</c:v>
                </c:pt>
                <c:pt idx="84">
                  <c:v>-1.8977861754132533E-2</c:v>
                </c:pt>
                <c:pt idx="85">
                  <c:v>-2.0762423459313759E-2</c:v>
                </c:pt>
                <c:pt idx="86">
                  <c:v>-2.0763139575567843E-2</c:v>
                </c:pt>
                <c:pt idx="87">
                  <c:v>-2.0786771411952669E-2</c:v>
                </c:pt>
                <c:pt idx="88">
                  <c:v>-2.081541606211609E-2</c:v>
                </c:pt>
                <c:pt idx="89">
                  <c:v>-2.0829022270943715E-2</c:v>
                </c:pt>
                <c:pt idx="90">
                  <c:v>-2.0829738387197802E-2</c:v>
                </c:pt>
                <c:pt idx="91">
                  <c:v>-2.2382278426055304E-2</c:v>
                </c:pt>
                <c:pt idx="92">
                  <c:v>-2.2382994542309392E-2</c:v>
                </c:pt>
                <c:pt idx="93">
                  <c:v>-2.2440999958890321E-2</c:v>
                </c:pt>
                <c:pt idx="94">
                  <c:v>-2.2552714094527668E-2</c:v>
                </c:pt>
                <c:pt idx="95">
                  <c:v>-2.2553430210781756E-2</c:v>
                </c:pt>
                <c:pt idx="96">
                  <c:v>-2.4476202353001495E-2</c:v>
                </c:pt>
                <c:pt idx="97">
                  <c:v>-2.4476202353001495E-2</c:v>
                </c:pt>
                <c:pt idx="98">
                  <c:v>-2.4476202353001495E-2</c:v>
                </c:pt>
                <c:pt idx="99">
                  <c:v>-2.4590064837401102E-2</c:v>
                </c:pt>
                <c:pt idx="100">
                  <c:v>-2.4590064837401102E-2</c:v>
                </c:pt>
                <c:pt idx="101">
                  <c:v>-2.5760914912830998E-2</c:v>
                </c:pt>
                <c:pt idx="102">
                  <c:v>-2.5760914912830998E-2</c:v>
                </c:pt>
                <c:pt idx="103">
                  <c:v>-2.5868332350943834E-2</c:v>
                </c:pt>
                <c:pt idx="104">
                  <c:v>-2.5868332350943834E-2</c:v>
                </c:pt>
                <c:pt idx="105">
                  <c:v>-2.5940660092606475E-2</c:v>
                </c:pt>
                <c:pt idx="106">
                  <c:v>-2.5940660092606475E-2</c:v>
                </c:pt>
                <c:pt idx="107">
                  <c:v>-2.6054522577006078E-2</c:v>
                </c:pt>
                <c:pt idx="108">
                  <c:v>-2.6054522577006078E-2</c:v>
                </c:pt>
                <c:pt idx="109">
                  <c:v>-2.6055238693260166E-2</c:v>
                </c:pt>
                <c:pt idx="110">
                  <c:v>-2.6055238693260166E-2</c:v>
                </c:pt>
                <c:pt idx="111">
                  <c:v>-2.6121121388636037E-2</c:v>
                </c:pt>
                <c:pt idx="112">
                  <c:v>-2.6121121388636037E-2</c:v>
                </c:pt>
                <c:pt idx="113">
                  <c:v>-2.6310892195968712E-2</c:v>
                </c:pt>
                <c:pt idx="114">
                  <c:v>-2.6310892195968712E-2</c:v>
                </c:pt>
                <c:pt idx="115">
                  <c:v>-2.7659339102411831E-2</c:v>
                </c:pt>
                <c:pt idx="116">
                  <c:v>-2.7664351916190429E-2</c:v>
                </c:pt>
                <c:pt idx="117">
                  <c:v>-2.9219040303810187E-2</c:v>
                </c:pt>
                <c:pt idx="118">
                  <c:v>-2.9426714017495002E-2</c:v>
                </c:pt>
                <c:pt idx="119">
                  <c:v>-2.9436023528798115E-2</c:v>
                </c:pt>
                <c:pt idx="120">
                  <c:v>-2.9454642551404338E-2</c:v>
                </c:pt>
                <c:pt idx="121">
                  <c:v>-2.9464668178961536E-2</c:v>
                </c:pt>
                <c:pt idx="122">
                  <c:v>-2.9511931851731187E-2</c:v>
                </c:pt>
                <c:pt idx="123">
                  <c:v>-2.9521241363034297E-2</c:v>
                </c:pt>
                <c:pt idx="124">
                  <c:v>-2.9549886013197722E-2</c:v>
                </c:pt>
                <c:pt idx="125">
                  <c:v>-2.9587124058410168E-2</c:v>
                </c:pt>
                <c:pt idx="126">
                  <c:v>-2.9600014150983709E-2</c:v>
                </c:pt>
                <c:pt idx="127">
                  <c:v>-3.1242784837855992E-2</c:v>
                </c:pt>
                <c:pt idx="128">
                  <c:v>-3.124350095411008E-2</c:v>
                </c:pt>
                <c:pt idx="129">
                  <c:v>-3.1264984441732646E-2</c:v>
                </c:pt>
                <c:pt idx="130">
                  <c:v>-3.2241767012305356E-2</c:v>
                </c:pt>
                <c:pt idx="131">
                  <c:v>-3.2646372695863693E-2</c:v>
                </c:pt>
                <c:pt idx="132">
                  <c:v>-3.2733022762608047E-2</c:v>
                </c:pt>
                <c:pt idx="133">
                  <c:v>-3.2738035576386645E-2</c:v>
                </c:pt>
                <c:pt idx="134">
                  <c:v>-3.3014456450463678E-2</c:v>
                </c:pt>
                <c:pt idx="135">
                  <c:v>-3.3015172566717765E-2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80-48AB-B9CA-863158F188F6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Active!$R$118:$R$997</c:f>
              <c:numCache>
                <c:formatCode>General</c:formatCode>
                <c:ptCount val="8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80-48AB-B9CA-863158F1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8024"/>
        <c:axId val="1"/>
      </c:scatterChart>
      <c:valAx>
        <c:axId val="466598024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3649414512847"/>
              <c:y val="0.84958217270194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1999999999999999E-2"/>
          <c:min val="-3.2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81615598885793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584599338875741"/>
          <c:y val="0.92757660167130918"/>
          <c:w val="0.78489447439759685"/>
          <c:h val="5.57103064066852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Quadr. Residuals</a:t>
            </a:r>
          </a:p>
        </c:rich>
      </c:tx>
      <c:layout>
        <c:manualLayout>
          <c:xMode val="edge"/>
          <c:yMode val="edge"/>
          <c:x val="0.3758868971165838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3937005875"/>
          <c:y val="0.16725978647686832"/>
          <c:w val="0.84988277773481102"/>
          <c:h val="0.57295373665480431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Active!$AC$21:$AC$997</c:f>
              <c:numCache>
                <c:formatCode>General</c:formatCode>
                <c:ptCount val="977"/>
                <c:pt idx="0">
                  <c:v>2.4818765618616818E-3</c:v>
                </c:pt>
                <c:pt idx="1">
                  <c:v>2.2805532440108708E-3</c:v>
                </c:pt>
                <c:pt idx="2">
                  <c:v>2.1382073002532997E-3</c:v>
                </c:pt>
                <c:pt idx="3">
                  <c:v>2.6368839947944521E-3</c:v>
                </c:pt>
                <c:pt idx="4">
                  <c:v>1.3542700667137282E-3</c:v>
                </c:pt>
                <c:pt idx="5">
                  <c:v>1.6529467937711449E-3</c:v>
                </c:pt>
                <c:pt idx="6">
                  <c:v>1.357671869213348E-3</c:v>
                </c:pt>
                <c:pt idx="7">
                  <c:v>1.5862165255912599E-3</c:v>
                </c:pt>
                <c:pt idx="8">
                  <c:v>5.827277706052539E-3</c:v>
                </c:pt>
                <c:pt idx="9">
                  <c:v>4.9008237528414952E-3</c:v>
                </c:pt>
                <c:pt idx="10">
                  <c:v>6.0995010558214553E-3</c:v>
                </c:pt>
                <c:pt idx="11">
                  <c:v>2.7025601063227385E-3</c:v>
                </c:pt>
                <c:pt idx="12">
                  <c:v>2.7547285603894576E-3</c:v>
                </c:pt>
                <c:pt idx="13">
                  <c:v>5.8670936967653315E-3</c:v>
                </c:pt>
                <c:pt idx="14">
                  <c:v>4.8133670669274747E-3</c:v>
                </c:pt>
                <c:pt idx="15">
                  <c:v>4.0776802271411967E-3</c:v>
                </c:pt>
                <c:pt idx="16">
                  <c:v>3.9176353567372726E-3</c:v>
                </c:pt>
                <c:pt idx="17">
                  <c:v>2.8083897111499927E-3</c:v>
                </c:pt>
                <c:pt idx="18">
                  <c:v>3.1740488386284797E-3</c:v>
                </c:pt>
                <c:pt idx="19">
                  <c:v>3.4989653525913395E-3</c:v>
                </c:pt>
                <c:pt idx="20">
                  <c:v>3.6976450423055682E-3</c:v>
                </c:pt>
                <c:pt idx="21">
                  <c:v>2.1619557882155572E-3</c:v>
                </c:pt>
                <c:pt idx="22">
                  <c:v>2.4263096860318127E-3</c:v>
                </c:pt>
                <c:pt idx="23">
                  <c:v>1.5781105729511784E-3</c:v>
                </c:pt>
                <c:pt idx="24">
                  <c:v>7.1246049835445475E-4</c:v>
                </c:pt>
                <c:pt idx="25">
                  <c:v>-4.0469569561532755E-4</c:v>
                </c:pt>
                <c:pt idx="26">
                  <c:v>1.5989664765704344E-3</c:v>
                </c:pt>
                <c:pt idx="27">
                  <c:v>1.3976467939300439E-3</c:v>
                </c:pt>
                <c:pt idx="28">
                  <c:v>1.0590810475620809E-3</c:v>
                </c:pt>
                <c:pt idx="29">
                  <c:v>2.55482862963099E-3</c:v>
                </c:pt>
                <c:pt idx="30">
                  <c:v>1.8535089985821252E-3</c:v>
                </c:pt>
                <c:pt idx="31">
                  <c:v>-1.2036000000080094E-2</c:v>
                </c:pt>
                <c:pt idx="32">
                  <c:v>3.2964735257430371E-3</c:v>
                </c:pt>
                <c:pt idx="33">
                  <c:v>-6.4228310548954115E-5</c:v>
                </c:pt>
                <c:pt idx="34">
                  <c:v>-2.1409293309570757E-3</c:v>
                </c:pt>
                <c:pt idx="35">
                  <c:v>-2.6754773924662859E-3</c:v>
                </c:pt>
                <c:pt idx="36">
                  <c:v>-2.8693803049460627E-3</c:v>
                </c:pt>
                <c:pt idx="37">
                  <c:v>-2.7706993498265338E-3</c:v>
                </c:pt>
                <c:pt idx="38">
                  <c:v>-3.1865279157899939E-3</c:v>
                </c:pt>
                <c:pt idx="39">
                  <c:v>-4.7364564038264549E-3</c:v>
                </c:pt>
                <c:pt idx="40">
                  <c:v>-4.2843524439837993E-3</c:v>
                </c:pt>
                <c:pt idx="41">
                  <c:v>-5.4625656749704918E-3</c:v>
                </c:pt>
                <c:pt idx="42">
                  <c:v>-4.3494805413261985E-3</c:v>
                </c:pt>
                <c:pt idx="43">
                  <c:v>-5.6507989203872372E-3</c:v>
                </c:pt>
                <c:pt idx="44">
                  <c:v>-5.2736031441517409E-3</c:v>
                </c:pt>
                <c:pt idx="45">
                  <c:v>-7.1749214946718147E-3</c:v>
                </c:pt>
                <c:pt idx="46">
                  <c:v>-8.8608059062393503E-3</c:v>
                </c:pt>
                <c:pt idx="47">
                  <c:v>-6.5806471368200468E-3</c:v>
                </c:pt>
                <c:pt idx="48">
                  <c:v>-2.6592000001983251E-2</c:v>
                </c:pt>
                <c:pt idx="49">
                  <c:v>-7.5824331960689141E-3</c:v>
                </c:pt>
                <c:pt idx="50">
                  <c:v>-8.0837510057066402E-3</c:v>
                </c:pt>
                <c:pt idx="51">
                  <c:v>-7.2801025482798279E-3</c:v>
                </c:pt>
                <c:pt idx="52">
                  <c:v>-7.9814203299280566E-3</c:v>
                </c:pt>
                <c:pt idx="53">
                  <c:v>-8.3085110159183857E-3</c:v>
                </c:pt>
                <c:pt idx="54">
                  <c:v>-2.1968000000924803E-2</c:v>
                </c:pt>
                <c:pt idx="55">
                  <c:v>-2.3682000006374437E-2</c:v>
                </c:pt>
                <c:pt idx="56">
                  <c:v>-4.0163026912079618E-3</c:v>
                </c:pt>
                <c:pt idx="57">
                  <c:v>-1.4520402610165989E-3</c:v>
                </c:pt>
                <c:pt idx="58">
                  <c:v>-4.4248553715060118E-5</c:v>
                </c:pt>
                <c:pt idx="59">
                  <c:v>-4.8455658020300253E-3</c:v>
                </c:pt>
                <c:pt idx="60">
                  <c:v>-1.7679590657516814E-3</c:v>
                </c:pt>
                <c:pt idx="61">
                  <c:v>-3.8692763122920894E-3</c:v>
                </c:pt>
                <c:pt idx="62">
                  <c:v>-2.0182316925940712E-3</c:v>
                </c:pt>
                <c:pt idx="63">
                  <c:v>-3.5327208829629975E-3</c:v>
                </c:pt>
                <c:pt idx="64">
                  <c:v>-7.340380793612912E-4</c:v>
                </c:pt>
                <c:pt idx="65">
                  <c:v>-2.2302000004856382E-2</c:v>
                </c:pt>
                <c:pt idx="66">
                  <c:v>-2.2582000005058944E-2</c:v>
                </c:pt>
                <c:pt idx="67">
                  <c:v>-2.2361999996064696E-2</c:v>
                </c:pt>
                <c:pt idx="68">
                  <c:v>-2.1264000002702232E-2</c:v>
                </c:pt>
                <c:pt idx="69">
                  <c:v>-1.3273180838000997E-3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3.0500459898800056E-3</c:v>
                </c:pt>
                <c:pt idx="77">
                  <c:v>2.7568371976847555E-3</c:v>
                </c:pt>
                <c:pt idx="78">
                  <c:v>-2.0326000005297828E-2</c:v>
                </c:pt>
                <c:pt idx="79">
                  <c:v>-1.9456000001810025E-2</c:v>
                </c:pt>
                <c:pt idx="80">
                  <c:v>3.1463474522991051E-3</c:v>
                </c:pt>
                <c:pt idx="81">
                  <c:v>4.7061231399633426E-3</c:v>
                </c:pt>
                <c:pt idx="82">
                  <c:v>4.1200931138029619E-3</c:v>
                </c:pt>
                <c:pt idx="83">
                  <c:v>4.414869319244074E-3</c:v>
                </c:pt>
                <c:pt idx="84">
                  <c:v>4.0135538803830889E-3</c:v>
                </c:pt>
                <c:pt idx="85">
                  <c:v>1.5362512130538859E-3</c:v>
                </c:pt>
                <c:pt idx="86">
                  <c:v>3.4349363973646754E-3</c:v>
                </c:pt>
                <c:pt idx="87">
                  <c:v>-1.0845245404760007E-4</c:v>
                </c:pt>
                <c:pt idx="88">
                  <c:v>5.8955359426429016E-5</c:v>
                </c:pt>
                <c:pt idx="89">
                  <c:v>2.3139742148879545E-3</c:v>
                </c:pt>
                <c:pt idx="90">
                  <c:v>3.126594263767532E-4</c:v>
                </c:pt>
                <c:pt idx="91">
                  <c:v>2.6627721316648187E-3</c:v>
                </c:pt>
                <c:pt idx="92">
                  <c:v>8.614578801919813E-4</c:v>
                </c:pt>
                <c:pt idx="93">
                  <c:v>2.1550042457404717E-3</c:v>
                </c:pt>
                <c:pt idx="94">
                  <c:v>2.3499870576534944E-3</c:v>
                </c:pt>
                <c:pt idx="95">
                  <c:v>2.8486728657679608E-3</c:v>
                </c:pt>
                <c:pt idx="96">
                  <c:v>2.992896553960479E-2</c:v>
                </c:pt>
                <c:pt idx="97">
                  <c:v>2.992896553960479E-2</c:v>
                </c:pt>
                <c:pt idx="98">
                  <c:v>2.992896553960479E-2</c:v>
                </c:pt>
                <c:pt idx="99">
                  <c:v>3.0038118708522556E-2</c:v>
                </c:pt>
                <c:pt idx="100">
                  <c:v>3.0038118708522556E-2</c:v>
                </c:pt>
                <c:pt idx="101">
                  <c:v>6.0649093402425878E-3</c:v>
                </c:pt>
                <c:pt idx="102">
                  <c:v>3.1160909345093381E-2</c:v>
                </c:pt>
                <c:pt idx="103">
                  <c:v>3.1263951119298111E-2</c:v>
                </c:pt>
                <c:pt idx="104">
                  <c:v>3.1263951119298111E-2</c:v>
                </c:pt>
                <c:pt idx="105">
                  <c:v>4.5353357423025265E-3</c:v>
                </c:pt>
                <c:pt idx="106">
                  <c:v>3.1333335748540525E-2</c:v>
                </c:pt>
                <c:pt idx="107">
                  <c:v>5.3265701741532709E-3</c:v>
                </c:pt>
                <c:pt idx="108">
                  <c:v>3.1442570182340528E-2</c:v>
                </c:pt>
                <c:pt idx="109">
                  <c:v>6.1252572113820736E-3</c:v>
                </c:pt>
                <c:pt idx="110">
                  <c:v>3.1443257211352271E-2</c:v>
                </c:pt>
                <c:pt idx="111">
                  <c:v>6.7044649424334232E-3</c:v>
                </c:pt>
                <c:pt idx="112">
                  <c:v>3.1506464949618111E-2</c:v>
                </c:pt>
                <c:pt idx="113">
                  <c:v>3.4565425353927787E-3</c:v>
                </c:pt>
                <c:pt idx="114">
                  <c:v>3.1688542539601891E-2</c:v>
                </c:pt>
                <c:pt idx="115">
                  <c:v>5.5848294950493066E-3</c:v>
                </c:pt>
                <c:pt idx="116">
                  <c:v>4.7756426176207567E-3</c:v>
                </c:pt>
                <c:pt idx="117">
                  <c:v>3.4480991061418678E-2</c:v>
                </c:pt>
                <c:pt idx="118">
                  <c:v>4.2465602311871076E-3</c:v>
                </c:pt>
                <c:pt idx="119">
                  <c:v>4.5809387201797627E-3</c:v>
                </c:pt>
                <c:pt idx="120">
                  <c:v>4.6954004444526645E-3</c:v>
                </c:pt>
                <c:pt idx="121">
                  <c:v>4.5770354868041527E-3</c:v>
                </c:pt>
                <c:pt idx="122">
                  <c:v>4.9904584884908967E-3</c:v>
                </c:pt>
                <c:pt idx="123">
                  <c:v>4.8734055725308603E-3</c:v>
                </c:pt>
                <c:pt idx="124">
                  <c:v>3.4798935324414096E-2</c:v>
                </c:pt>
                <c:pt idx="125">
                  <c:v>3.4834724598796246E-2</c:v>
                </c:pt>
                <c:pt idx="126">
                  <c:v>3.4847113351228434E-2</c:v>
                </c:pt>
                <c:pt idx="127">
                  <c:v>3.6426653793650558E-2</c:v>
                </c:pt>
                <c:pt idx="128">
                  <c:v>3.6427342633380488E-2</c:v>
                </c:pt>
                <c:pt idx="129">
                  <c:v>3.6448007941494075E-2</c:v>
                </c:pt>
                <c:pt idx="130">
                  <c:v>3.7387828224272265E-2</c:v>
                </c:pt>
                <c:pt idx="131">
                  <c:v>3.7777259478378337E-2</c:v>
                </c:pt>
                <c:pt idx="132">
                  <c:v>3.7860670172757654E-2</c:v>
                </c:pt>
                <c:pt idx="133">
                  <c:v>3.78654956967963E-2</c:v>
                </c:pt>
                <c:pt idx="134">
                  <c:v>3.8131607836181115E-2</c:v>
                </c:pt>
                <c:pt idx="135">
                  <c:v>3.8132297294229435E-2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55-45C6-ACAE-E038E5BC6735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Active!$AW$2:$AW$999</c:f>
              <c:numCache>
                <c:formatCode>General</c:formatCode>
                <c:ptCount val="998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Active!$AZ$2:$AZ$999</c:f>
              <c:numCache>
                <c:formatCode>General</c:formatCode>
                <c:ptCount val="998"/>
                <c:pt idx="0">
                  <c:v>-1.7562462844032188E-3</c:v>
                </c:pt>
                <c:pt idx="1">
                  <c:v>-1.3691842419851588E-3</c:v>
                </c:pt>
                <c:pt idx="2">
                  <c:v>-9.8189996515527346E-4</c:v>
                </c:pt>
                <c:pt idx="3">
                  <c:v>-5.9658493512950166E-4</c:v>
                </c:pt>
                <c:pt idx="4">
                  <c:v>-2.1515528121401561E-4</c:v>
                </c:pt>
                <c:pt idx="5">
                  <c:v>1.607018206407412E-4</c:v>
                </c:pt>
                <c:pt idx="6">
                  <c:v>5.2948900362692619E-4</c:v>
                </c:pt>
                <c:pt idx="7">
                  <c:v>8.8986584529466954E-4</c:v>
                </c:pt>
                <c:pt idx="8">
                  <c:v>1.2406214707044443E-3</c:v>
                </c:pt>
                <c:pt idx="9">
                  <c:v>1.5806518887331745E-3</c:v>
                </c:pt>
                <c:pt idx="10">
                  <c:v>1.9089413339930805E-3</c:v>
                </c:pt>
                <c:pt idx="11">
                  <c:v>2.2245468674639119E-3</c:v>
                </c:pt>
                <c:pt idx="12">
                  <c:v>2.5265854879160422E-3</c:v>
                </c:pt>
                <c:pt idx="13">
                  <c:v>2.8142230546480602E-3</c:v>
                </c:pt>
                <c:pt idx="14">
                  <c:v>3.0866644301626315E-3</c:v>
                </c:pt>
                <c:pt idx="15">
                  <c:v>3.3431444087219562E-3</c:v>
                </c:pt>
                <c:pt idx="16">
                  <c:v>3.5829191778465547E-3</c:v>
                </c:pt>
                <c:pt idx="17">
                  <c:v>3.8052582326717991E-3</c:v>
                </c:pt>
                <c:pt idx="18">
                  <c:v>4.0094367975503009E-3</c:v>
                </c:pt>
                <c:pt idx="19">
                  <c:v>4.1947288843798558E-3</c:v>
                </c:pt>
                <c:pt idx="20">
                  <c:v>4.3604011253936953E-3</c:v>
                </c:pt>
                <c:pt idx="21">
                  <c:v>4.5057074669687521E-3</c:v>
                </c:pt>
                <c:pt idx="22">
                  <c:v>4.629884720811767E-3</c:v>
                </c:pt>
                <c:pt idx="23">
                  <c:v>4.7321488687384452E-3</c:v>
                </c:pt>
                <c:pt idx="24">
                  <c:v>4.8116919387671221E-3</c:v>
                </c:pt>
                <c:pt idx="25">
                  <c:v>4.8676792408492561E-3</c:v>
                </c:pt>
                <c:pt idx="26">
                  <c:v>4.8992467875559557E-3</c:v>
                </c:pt>
                <c:pt idx="27">
                  <c:v>4.9054988316558157E-3</c:v>
                </c:pt>
                <c:pt idx="28">
                  <c:v>4.8855056172105006E-3</c:v>
                </c:pt>
                <c:pt idx="29">
                  <c:v>4.8383016406497951E-3</c:v>
                </c:pt>
                <c:pt idx="30">
                  <c:v>4.7628849265174567E-3</c:v>
                </c:pt>
                <c:pt idx="31">
                  <c:v>4.6582180195590709E-3</c:v>
                </c:pt>
                <c:pt idx="32">
                  <c:v>4.5232315802550462E-3</c:v>
                </c:pt>
                <c:pt idx="33">
                  <c:v>4.3568316741774398E-3</c:v>
                </c:pt>
                <c:pt idx="34">
                  <c:v>4.1579121301463266E-3</c:v>
                </c:pt>
                <c:pt idx="35">
                  <c:v>3.9253738000926105E-3</c:v>
                </c:pt>
                <c:pt idx="36">
                  <c:v>3.6581532875615027E-3</c:v>
                </c:pt>
                <c:pt idx="37">
                  <c:v>3.3552648069350766E-3</c:v>
                </c:pt>
                <c:pt idx="38">
                  <c:v>3.0158603268858257E-3</c:v>
                </c:pt>
                <c:pt idx="39">
                  <c:v>2.6393150001096715E-3</c:v>
                </c:pt>
                <c:pt idx="40">
                  <c:v>2.2253469624048706E-3</c:v>
                </c:pt>
                <c:pt idx="41">
                  <c:v>1.7741826669800476E-3</c:v>
                </c:pt>
                <c:pt idx="42">
                  <c:v>1.2867805477551105E-3</c:v>
                </c:pt>
                <c:pt idx="43">
                  <c:v>7.6512589327133219E-4</c:v>
                </c:pt>
                <c:pt idx="44">
                  <c:v>2.1260575895382087E-4</c:v>
                </c:pt>
                <c:pt idx="45">
                  <c:v>-3.655408190345312E-4</c:v>
                </c:pt>
                <c:pt idx="46">
                  <c:v>-9.6173364369039579E-4</c:v>
                </c:pt>
                <c:pt idx="47">
                  <c:v>-1.5656172349057629E-3</c:v>
                </c:pt>
                <c:pt idx="48">
                  <c:v>-2.1638555000790152E-3</c:v>
                </c:pt>
                <c:pt idx="49">
                  <c:v>-2.7403961315294158E-3</c:v>
                </c:pt>
                <c:pt idx="50">
                  <c:v>-3.2774278673348713E-3</c:v>
                </c:pt>
                <c:pt idx="51">
                  <c:v>-3.7570767299063999E-3</c:v>
                </c:pt>
                <c:pt idx="52">
                  <c:v>-4.1635633840973142E-3</c:v>
                </c:pt>
                <c:pt idx="53">
                  <c:v>-4.4852368615532073E-3</c:v>
                </c:pt>
                <c:pt idx="54">
                  <c:v>-4.715845357403224E-3</c:v>
                </c:pt>
                <c:pt idx="55">
                  <c:v>-4.8546942371690055E-3</c:v>
                </c:pt>
                <c:pt idx="56">
                  <c:v>-4.9058003690291988E-3</c:v>
                </c:pt>
                <c:pt idx="57">
                  <c:v>-4.8764854346927808E-3</c:v>
                </c:pt>
                <c:pt idx="58">
                  <c:v>-4.7759022279209645E-3</c:v>
                </c:pt>
                <c:pt idx="59">
                  <c:v>-4.6138243734704602E-3</c:v>
                </c:pt>
                <c:pt idx="60">
                  <c:v>-4.3998167047096309E-3</c:v>
                </c:pt>
                <c:pt idx="61">
                  <c:v>-4.1427553636939635E-3</c:v>
                </c:pt>
                <c:pt idx="62">
                  <c:v>-3.8506063402829103E-3</c:v>
                </c:pt>
                <c:pt idx="63">
                  <c:v>-3.5303693802581611E-3</c:v>
                </c:pt>
                <c:pt idx="64">
                  <c:v>-3.1881158599909344E-3</c:v>
                </c:pt>
                <c:pt idx="65">
                  <c:v>-2.8290731833443376E-3</c:v>
                </c:pt>
                <c:pt idx="66">
                  <c:v>-2.4577268138103194E-3</c:v>
                </c:pt>
                <c:pt idx="67">
                  <c:v>-2.0779235564310221E-3</c:v>
                </c:pt>
                <c:pt idx="68">
                  <c:v>-1.6929676403010284E-3</c:v>
                </c:pt>
                <c:pt idx="69">
                  <c:v>-1.3057060199099691E-3</c:v>
                </c:pt>
                <c:pt idx="70">
                  <c:v>-9.1860214038075598E-4</c:v>
                </c:pt>
                <c:pt idx="71">
                  <c:v>-5.3379886897022698E-4</c:v>
                </c:pt>
                <c:pt idx="72">
                  <c:v>-1.5317186446684261E-4</c:v>
                </c:pt>
                <c:pt idx="73">
                  <c:v>2.2162528809793592E-4</c:v>
                </c:pt>
                <c:pt idx="74">
                  <c:v>5.8912302315644886E-4</c:v>
                </c:pt>
                <c:pt idx="75">
                  <c:v>9.4800387785397907E-4</c:v>
                </c:pt>
                <c:pt idx="76">
                  <c:v>1.297075919893092E-3</c:v>
                </c:pt>
                <c:pt idx="77">
                  <c:v>1.6352507901672339E-3</c:v>
                </c:pt>
                <c:pt idx="78">
                  <c:v>1.9615256300187958E-3</c:v>
                </c:pt>
                <c:pt idx="79">
                  <c:v>2.2749681437456036E-3</c:v>
                </c:pt>
                <c:pt idx="80">
                  <c:v>2.5747040524385168E-3</c:v>
                </c:pt>
                <c:pt idx="81">
                  <c:v>2.8599062533405813E-3</c:v>
                </c:pt>
                <c:pt idx="82">
                  <c:v>3.1297851162784846E-3</c:v>
                </c:pt>
                <c:pt idx="83">
                  <c:v>3.3835795119617706E-3</c:v>
                </c:pt>
                <c:pt idx="84">
                  <c:v>3.6205483489567401E-3</c:v>
                </c:pt>
                <c:pt idx="85">
                  <c:v>3.8399625646026191E-3</c:v>
                </c:pt>
                <c:pt idx="86">
                  <c:v>4.0410976410016975E-3</c:v>
                </c:pt>
                <c:pt idx="87">
                  <c:v>4.2232267814743939E-3</c:v>
                </c:pt>
                <c:pt idx="88">
                  <c:v>4.3856148805027501E-3</c:v>
                </c:pt>
                <c:pt idx="89">
                  <c:v>4.5275133609209541E-3</c:v>
                </c:pt>
                <c:pt idx="90">
                  <c:v>4.6481558581481361E-3</c:v>
                </c:pt>
                <c:pt idx="91">
                  <c:v>4.746754632524974E-3</c:v>
                </c:pt>
                <c:pt idx="92">
                  <c:v>4.8224975186881309E-3</c:v>
                </c:pt>
                <c:pt idx="93">
                  <c:v>4.8745452015471384E-3</c:v>
                </c:pt>
                <c:pt idx="94">
                  <c:v>4.9020286570112563E-3</c:v>
                </c:pt>
                <c:pt idx="95">
                  <c:v>4.9040467128987743E-3</c:v>
                </c:pt>
                <c:pt idx="96">
                  <c:v>4.8796638576937158E-3</c:v>
                </c:pt>
                <c:pt idx="97">
                  <c:v>4.8279086278144564E-3</c:v>
                </c:pt>
                <c:pt idx="98">
                  <c:v>4.7477731114258384E-3</c:v>
                </c:pt>
                <c:pt idx="99">
                  <c:v>4.6382143012521975E-3</c:v>
                </c:pt>
                <c:pt idx="100">
                  <c:v>4.4981582142946362E-3</c:v>
                </c:pt>
                <c:pt idx="101">
                  <c:v>4.3265079077166417E-3</c:v>
                </c:pt>
                <c:pt idx="102">
                  <c:v>4.1221568262789663E-3</c:v>
                </c:pt>
                <c:pt idx="103">
                  <c:v>3.8840094128999849E-3</c:v>
                </c:pt>
                <c:pt idx="104">
                  <c:v>3.6110117022107786E-3</c:v>
                </c:pt>
                <c:pt idx="105">
                  <c:v>3.3021957763654354E-3</c:v>
                </c:pt>
                <c:pt idx="106">
                  <c:v>2.9567435171653478E-3</c:v>
                </c:pt>
                <c:pt idx="107">
                  <c:v>2.5740769860702452E-3</c:v>
                </c:pt>
                <c:pt idx="108">
                  <c:v>2.1539848643909679E-3</c:v>
                </c:pt>
                <c:pt idx="109">
                  <c:v>1.6967964351887333E-3</c:v>
                </c:pt>
                <c:pt idx="110">
                  <c:v>1.2036160648831278E-3</c:v>
                </c:pt>
                <c:pt idx="111">
                  <c:v>6.7663078815245541E-4</c:v>
                </c:pt>
                <c:pt idx="112">
                  <c:v>1.1949844576694087E-4</c:v>
                </c:pt>
                <c:pt idx="113">
                  <c:v>-4.6219204450144663E-4</c:v>
                </c:pt>
                <c:pt idx="114">
                  <c:v>-1.0604321529910264E-3</c:v>
                </c:pt>
                <c:pt idx="115">
                  <c:v>-1.6643829574442203E-3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55-45C6-ACAE-E038E5BC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07536"/>
        <c:axId val="1"/>
      </c:scatterChart>
      <c:valAx>
        <c:axId val="466607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5924933142229"/>
              <c:y val="0.81494661921708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17257683215132E-2"/>
              <c:y val="0.34519572953736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0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981137109634346"/>
          <c:y val="0.90747330960854089"/>
          <c:w val="0.16903098105644593"/>
          <c:h val="7.11743772241992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LiTE Residuals</a:t>
            </a:r>
          </a:p>
        </c:rich>
      </c:tx>
      <c:layout>
        <c:manualLayout>
          <c:xMode val="edge"/>
          <c:yMode val="edge"/>
          <c:x val="0.3852558977095758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1707191324497"/>
          <c:y val="0.15483895356437999"/>
          <c:w val="0.84542260737694119"/>
          <c:h val="0.60967837965974614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Active!$Z$21:$Z$1024</c:f>
              <c:numCache>
                <c:formatCode>General</c:formatCode>
                <c:ptCount val="1004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Active!$AB$21:$AB$1024</c:f>
              <c:numCache>
                <c:formatCode>General</c:formatCode>
                <c:ptCount val="1004"/>
                <c:pt idx="0">
                  <c:v>-4.0930610378365154E-3</c:v>
                </c:pt>
                <c:pt idx="1">
                  <c:v>-4.2955561695272306E-3</c:v>
                </c:pt>
                <c:pt idx="2">
                  <c:v>-4.4753649071432649E-3</c:v>
                </c:pt>
                <c:pt idx="3">
                  <c:v>-3.9778578222799468E-3</c:v>
                </c:pt>
                <c:pt idx="4">
                  <c:v>-5.4212337503904365E-3</c:v>
                </c:pt>
                <c:pt idx="5">
                  <c:v>-5.123717278715658E-3</c:v>
                </c:pt>
                <c:pt idx="6">
                  <c:v>-5.5023522939093416E-3</c:v>
                </c:pt>
                <c:pt idx="7">
                  <c:v>-5.3360960557610193E-3</c:v>
                </c:pt>
                <c:pt idx="8">
                  <c:v>-3.4141602467064594E-3</c:v>
                </c:pt>
                <c:pt idx="9">
                  <c:v>-4.3604011253936953E-3</c:v>
                </c:pt>
                <c:pt idx="10">
                  <c:v>-3.162712316405158E-3</c:v>
                </c:pt>
                <c:pt idx="11">
                  <c:v>-8.458810646478904E-3</c:v>
                </c:pt>
                <c:pt idx="12">
                  <c:v>-8.7884410337315238E-3</c:v>
                </c:pt>
                <c:pt idx="13">
                  <c:v>-7.0393897453811327E-3</c:v>
                </c:pt>
                <c:pt idx="14">
                  <c:v>-8.1930952283032332E-3</c:v>
                </c:pt>
                <c:pt idx="15">
                  <c:v>-9.7591787488186324E-3</c:v>
                </c:pt>
                <c:pt idx="16">
                  <c:v>-1.0004709773766347E-2</c:v>
                </c:pt>
                <c:pt idx="17">
                  <c:v>-1.111515890488027E-2</c:v>
                </c:pt>
                <c:pt idx="18">
                  <c:v>-1.0753910213435424E-2</c:v>
                </c:pt>
                <c:pt idx="19">
                  <c:v>-1.0482760201408274E-2</c:v>
                </c:pt>
                <c:pt idx="20">
                  <c:v>-1.0283964238364859E-2</c:v>
                </c:pt>
                <c:pt idx="21">
                  <c:v>-1.1773113982698162E-2</c:v>
                </c:pt>
                <c:pt idx="22">
                  <c:v>-1.1504232106193033E-2</c:v>
                </c:pt>
                <c:pt idx="23">
                  <c:v>-1.2251208241402092E-2</c:v>
                </c:pt>
                <c:pt idx="24">
                  <c:v>-1.2569114143367506E-2</c:v>
                </c:pt>
                <c:pt idx="25">
                  <c:v>-1.3680447154064593E-2</c:v>
                </c:pt>
                <c:pt idx="26">
                  <c:v>-1.1643759485828329E-2</c:v>
                </c:pt>
                <c:pt idx="27">
                  <c:v>-1.1844622974644118E-2</c:v>
                </c:pt>
                <c:pt idx="28">
                  <c:v>-1.2134735629643139E-2</c:v>
                </c:pt>
                <c:pt idx="29">
                  <c:v>-1.0601835398535821E-2</c:v>
                </c:pt>
                <c:pt idx="30">
                  <c:v>-1.1302681043293669E-2</c:v>
                </c:pt>
                <c:pt idx="31">
                  <c:v>-1.1941483563180305E-2</c:v>
                </c:pt>
                <c:pt idx="32">
                  <c:v>-9.8026799139368133E-3</c:v>
                </c:pt>
                <c:pt idx="33">
                  <c:v>-1.3141010962239123E-2</c:v>
                </c:pt>
                <c:pt idx="34">
                  <c:v>-1.4220670853904523E-2</c:v>
                </c:pt>
                <c:pt idx="35">
                  <c:v>-1.4708804831928034E-2</c:v>
                </c:pt>
                <c:pt idx="36">
                  <c:v>-1.4838597558839161E-2</c:v>
                </c:pt>
                <c:pt idx="37">
                  <c:v>-1.4739492628160855E-2</c:v>
                </c:pt>
                <c:pt idx="38">
                  <c:v>-1.5150246902961064E-2</c:v>
                </c:pt>
                <c:pt idx="39">
                  <c:v>-1.6343730295174087E-2</c:v>
                </c:pt>
                <c:pt idx="40">
                  <c:v>-1.5908979714076094E-2</c:v>
                </c:pt>
                <c:pt idx="41">
                  <c:v>-1.7122084496895142E-2</c:v>
                </c:pt>
                <c:pt idx="42">
                  <c:v>-1.616560537552237E-2</c:v>
                </c:pt>
                <c:pt idx="43">
                  <c:v>-1.746732021688522E-2</c:v>
                </c:pt>
                <c:pt idx="44">
                  <c:v>-1.7162317798617106E-2</c:v>
                </c:pt>
                <c:pt idx="45">
                  <c:v>-1.9064093863698148E-2</c:v>
                </c:pt>
                <c:pt idx="46">
                  <c:v>-2.0818068388798183E-2</c:v>
                </c:pt>
                <c:pt idx="47">
                  <c:v>-1.99145889799562E-2</c:v>
                </c:pt>
                <c:pt idx="48">
                  <c:v>-2.1976660565298799E-2</c:v>
                </c:pt>
                <c:pt idx="49">
                  <c:v>-2.1155258820182741E-2</c:v>
                </c:pt>
                <c:pt idx="50">
                  <c:v>-2.1657644084737505E-2</c:v>
                </c:pt>
                <c:pt idx="51">
                  <c:v>-2.1015302304496459E-2</c:v>
                </c:pt>
                <c:pt idx="52">
                  <c:v>-2.1717717545430257E-2</c:v>
                </c:pt>
                <c:pt idx="53">
                  <c:v>-2.2498638376875737E-2</c:v>
                </c:pt>
                <c:pt idx="54">
                  <c:v>-1.8476979533926456E-2</c:v>
                </c:pt>
                <c:pt idx="55">
                  <c:v>-2.0195667902597365E-2</c:v>
                </c:pt>
                <c:pt idx="56">
                  <c:v>-2.009566789784762E-2</c:v>
                </c:pt>
                <c:pt idx="57">
                  <c:v>-1.7722969847999086E-2</c:v>
                </c:pt>
                <c:pt idx="58">
                  <c:v>-1.6410871980743178E-2</c:v>
                </c:pt>
                <c:pt idx="59">
                  <c:v>-2.1213559018632054E-2</c:v>
                </c:pt>
                <c:pt idx="60">
                  <c:v>-1.8159250304945487E-2</c:v>
                </c:pt>
                <c:pt idx="61">
                  <c:v>-2.0261938703394902E-2</c:v>
                </c:pt>
                <c:pt idx="62">
                  <c:v>-1.8671348073214175E-2</c:v>
                </c:pt>
                <c:pt idx="63">
                  <c:v>-2.0201073046487439E-2</c:v>
                </c:pt>
                <c:pt idx="64">
                  <c:v>-1.7403775718716659E-2</c:v>
                </c:pt>
                <c:pt idx="65">
                  <c:v>-2.0501669143366166E-2</c:v>
                </c:pt>
                <c:pt idx="66">
                  <c:v>-2.090913592694997E-2</c:v>
                </c:pt>
                <c:pt idx="67">
                  <c:v>-2.0770378412057672E-2</c:v>
                </c:pt>
                <c:pt idx="68">
                  <c:v>-1.9673152532618299E-2</c:v>
                </c:pt>
                <c:pt idx="69">
                  <c:v>-2.1145159219280858E-2</c:v>
                </c:pt>
                <c:pt idx="70">
                  <c:v>-2.1255536976921771E-2</c:v>
                </c:pt>
                <c:pt idx="71">
                  <c:v>-2.0772187833866543E-2</c:v>
                </c:pt>
                <c:pt idx="72">
                  <c:v>-2.104711669409343E-2</c:v>
                </c:pt>
                <c:pt idx="73">
                  <c:v>-2.0819270120306307E-2</c:v>
                </c:pt>
                <c:pt idx="74">
                  <c:v>-2.0722045237763727E-2</c:v>
                </c:pt>
                <c:pt idx="75">
                  <c:v>-2.7467278661187727E-2</c:v>
                </c:pt>
                <c:pt idx="76">
                  <c:v>-2.0127278664712783E-2</c:v>
                </c:pt>
                <c:pt idx="77">
                  <c:v>-2.0705151494318334E-2</c:v>
                </c:pt>
                <c:pt idx="78">
                  <c:v>-2.0705151494318334E-2</c:v>
                </c:pt>
                <c:pt idx="79">
                  <c:v>-1.9882942533792167E-2</c:v>
                </c:pt>
                <c:pt idx="80">
                  <c:v>-2.305927687753298E-2</c:v>
                </c:pt>
                <c:pt idx="81">
                  <c:v>-2.1682580732737787E-2</c:v>
                </c:pt>
                <c:pt idx="82">
                  <c:v>-2.2365782898637866E-2</c:v>
                </c:pt>
                <c:pt idx="83">
                  <c:v>-2.2227510008217925E-2</c:v>
                </c:pt>
                <c:pt idx="84">
                  <c:v>-2.2630148712016854E-2</c:v>
                </c:pt>
                <c:pt idx="85">
                  <c:v>-2.8228406746121096E-2</c:v>
                </c:pt>
                <c:pt idx="86">
                  <c:v>-2.6330896505435922E-2</c:v>
                </c:pt>
                <c:pt idx="87">
                  <c:v>-2.9913020780349991E-2</c:v>
                </c:pt>
                <c:pt idx="88">
                  <c:v>-2.9792466628347131E-2</c:v>
                </c:pt>
                <c:pt idx="89">
                  <c:v>-2.7559665397984542E-2</c:v>
                </c:pt>
                <c:pt idx="90">
                  <c:v>-2.9562148858473945E-2</c:v>
                </c:pt>
                <c:pt idx="91">
                  <c:v>-2.9576643806714122E-2</c:v>
                </c:pt>
                <c:pt idx="92">
                  <c:v>-3.1378966187660805E-2</c:v>
                </c:pt>
                <c:pt idx="93">
                  <c:v>-3.0166810823554602E-2</c:v>
                </c:pt>
                <c:pt idx="94">
                  <c:v>-3.0127083300102404E-2</c:v>
                </c:pt>
                <c:pt idx="95">
                  <c:v>-2.9629386320509585E-2</c:v>
                </c:pt>
                <c:pt idx="96">
                  <c:v>-4.8887753521015499E-3</c:v>
                </c:pt>
                <c:pt idx="97">
                  <c:v>-4.8887753521015499E-3</c:v>
                </c:pt>
                <c:pt idx="98">
                  <c:v>-4.8887753521015499E-3</c:v>
                </c:pt>
                <c:pt idx="99">
                  <c:v>-4.8969923567784186E-3</c:v>
                </c:pt>
                <c:pt idx="100">
                  <c:v>-4.8969923567784186E-3</c:v>
                </c:pt>
                <c:pt idx="101">
                  <c:v>-2.9924171503174446E-2</c:v>
                </c:pt>
                <c:pt idx="102">
                  <c:v>-4.8281714983236515E-3</c:v>
                </c:pt>
                <c:pt idx="103">
                  <c:v>-4.8071918109645782E-3</c:v>
                </c:pt>
                <c:pt idx="104">
                  <c:v>-4.8071918109645782E-3</c:v>
                </c:pt>
                <c:pt idx="105">
                  <c:v>-3.1589612935634025E-2</c:v>
                </c:pt>
                <c:pt idx="106">
                  <c:v>-4.7916129293960269E-3</c:v>
                </c:pt>
                <c:pt idx="107">
                  <c:v>-3.0880695567434606E-2</c:v>
                </c:pt>
                <c:pt idx="108">
                  <c:v>-4.7646955592473474E-3</c:v>
                </c:pt>
                <c:pt idx="109">
                  <c:v>-3.0082516950642894E-2</c:v>
                </c:pt>
                <c:pt idx="110">
                  <c:v>-4.7645169506726984E-3</c:v>
                </c:pt>
                <c:pt idx="111">
                  <c:v>-2.9549583718659574E-2</c:v>
                </c:pt>
                <c:pt idx="112">
                  <c:v>-4.7475837114748847E-3</c:v>
                </c:pt>
                <c:pt idx="113">
                  <c:v>-3.2925218300691755E-2</c:v>
                </c:pt>
                <c:pt idx="114">
                  <c:v>-4.6932182964826421E-3</c:v>
                </c:pt>
                <c:pt idx="115">
                  <c:v>-3.145277275291887E-2</c:v>
                </c:pt>
                <c:pt idx="116">
                  <c:v>-3.2263532767026364E-2</c:v>
                </c:pt>
                <c:pt idx="117">
                  <c:v>-2.7107126831455931E-3</c:v>
                </c:pt>
                <c:pt idx="118">
                  <c:v>-3.2913127727491685E-2</c:v>
                </c:pt>
                <c:pt idx="119">
                  <c:v>-3.2577019401673506E-2</c:v>
                </c:pt>
                <c:pt idx="120">
                  <c:v>-3.2459022186432616E-2</c:v>
                </c:pt>
                <c:pt idx="121">
                  <c:v>-3.257544155337376E-2</c:v>
                </c:pt>
                <c:pt idx="122">
                  <c:v>-3.2152451908755833E-2</c:v>
                </c:pt>
                <c:pt idx="123">
                  <c:v>-3.2267543769327479E-2</c:v>
                </c:pt>
                <c:pt idx="124">
                  <c:v>-2.335821732488785E-3</c:v>
                </c:pt>
                <c:pt idx="125">
                  <c:v>-2.291625564675181E-3</c:v>
                </c:pt>
                <c:pt idx="126">
                  <c:v>-2.2762327979685961E-3</c:v>
                </c:pt>
                <c:pt idx="127">
                  <c:v>5.6209727604224582E-5</c:v>
                </c:pt>
                <c:pt idx="128">
                  <c:v>5.7365334385147546E-5</c:v>
                </c:pt>
                <c:pt idx="129">
                  <c:v>9.2075278573596321E-5</c:v>
                </c:pt>
                <c:pt idx="130">
                  <c:v>1.7221787981628576E-3</c:v>
                </c:pt>
                <c:pt idx="131">
                  <c:v>2.392120144377982E-3</c:v>
                </c:pt>
                <c:pt idx="132">
                  <c:v>2.5317343375397478E-3</c:v>
                </c:pt>
                <c:pt idx="133">
                  <c:v>2.5397549371906211E-3</c:v>
                </c:pt>
                <c:pt idx="134">
                  <c:v>2.9706138018629649E-3</c:v>
                </c:pt>
                <c:pt idx="135">
                  <c:v>2.9716971578198047E-3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FC-4D57-B3D4-2120151ADDE6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Active!$AW$2:$AW$117</c:f>
              <c:numCache>
                <c:formatCode>General</c:formatCode>
                <c:ptCount val="116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Active!$AY$2:$AY$117</c:f>
              <c:numCache>
                <c:formatCode>General</c:formatCode>
                <c:ptCount val="116"/>
                <c:pt idx="0">
                  <c:v>1.8597273452471896E-3</c:v>
                </c:pt>
                <c:pt idx="1">
                  <c:v>1.5222933660076284E-3</c:v>
                </c:pt>
                <c:pt idx="2">
                  <c:v>1.1847969051191332E-3</c:v>
                </c:pt>
                <c:pt idx="3">
                  <c:v>8.4723796258170405E-4</c:v>
                </c:pt>
                <c:pt idx="4">
                  <c:v>5.0961653839534085E-4</c:v>
                </c:pt>
                <c:pt idx="5">
                  <c:v>1.7193263256004359E-4</c:v>
                </c:pt>
                <c:pt idx="6">
                  <c:v>-1.6581375492418762E-4</c:v>
                </c:pt>
                <c:pt idx="7">
                  <c:v>-5.0362262405735279E-4</c:v>
                </c:pt>
                <c:pt idx="8">
                  <c:v>-8.4149397483945202E-4</c:v>
                </c:pt>
                <c:pt idx="9">
                  <c:v>-1.1794278072704853E-3</c:v>
                </c:pt>
                <c:pt idx="10">
                  <c:v>-1.5174241213504525E-3</c:v>
                </c:pt>
                <c:pt idx="11">
                  <c:v>-1.8554829170793537E-3</c:v>
                </c:pt>
                <c:pt idx="12">
                  <c:v>-2.1936041944571891E-3</c:v>
                </c:pt>
                <c:pt idx="13">
                  <c:v>-2.5317879534839582E-3</c:v>
                </c:pt>
                <c:pt idx="14">
                  <c:v>-2.8700341941596615E-3</c:v>
                </c:pt>
                <c:pt idx="15">
                  <c:v>-3.2083429164842989E-3</c:v>
                </c:pt>
                <c:pt idx="16">
                  <c:v>-3.5467141204578701E-3</c:v>
                </c:pt>
                <c:pt idx="17">
                  <c:v>-3.8851478060803754E-3</c:v>
                </c:pt>
                <c:pt idx="18">
                  <c:v>-4.223643973351815E-3</c:v>
                </c:pt>
                <c:pt idx="19">
                  <c:v>-4.5622026222721882E-3</c:v>
                </c:pt>
                <c:pt idx="20">
                  <c:v>-4.9008237528414952E-3</c:v>
                </c:pt>
                <c:pt idx="21">
                  <c:v>-5.2395073650597368E-3</c:v>
                </c:pt>
                <c:pt idx="22">
                  <c:v>-5.5782534589269121E-3</c:v>
                </c:pt>
                <c:pt idx="23">
                  <c:v>-5.9170620344430212E-3</c:v>
                </c:pt>
                <c:pt idx="24">
                  <c:v>-6.255933091608064E-3</c:v>
                </c:pt>
                <c:pt idx="25">
                  <c:v>-6.5948666304220414E-3</c:v>
                </c:pt>
                <c:pt idx="26">
                  <c:v>-6.9338626508849534E-3</c:v>
                </c:pt>
                <c:pt idx="27">
                  <c:v>-7.2729211529967983E-3</c:v>
                </c:pt>
                <c:pt idx="28">
                  <c:v>-7.6120421367575778E-3</c:v>
                </c:pt>
                <c:pt idx="29">
                  <c:v>-7.951225602167291E-3</c:v>
                </c:pt>
                <c:pt idx="30">
                  <c:v>-8.2904715492259379E-3</c:v>
                </c:pt>
                <c:pt idx="31">
                  <c:v>-8.6297799779335195E-3</c:v>
                </c:pt>
                <c:pt idx="32">
                  <c:v>-8.9691508882900357E-3</c:v>
                </c:pt>
                <c:pt idx="33">
                  <c:v>-9.3085842802954847E-3</c:v>
                </c:pt>
                <c:pt idx="34">
                  <c:v>-9.6480801539498666E-3</c:v>
                </c:pt>
                <c:pt idx="35">
                  <c:v>-9.9876385092531848E-3</c:v>
                </c:pt>
                <c:pt idx="36">
                  <c:v>-1.0327259346205438E-2</c:v>
                </c:pt>
                <c:pt idx="37">
                  <c:v>-1.0666942664806622E-2</c:v>
                </c:pt>
                <c:pt idx="38">
                  <c:v>-1.100668846505674E-2</c:v>
                </c:pt>
                <c:pt idx="39">
                  <c:v>-1.1346496746955795E-2</c:v>
                </c:pt>
                <c:pt idx="40">
                  <c:v>-1.1686367510503783E-2</c:v>
                </c:pt>
                <c:pt idx="41">
                  <c:v>-1.2026300755700704E-2</c:v>
                </c:pt>
                <c:pt idx="42">
                  <c:v>-1.2366296482546557E-2</c:v>
                </c:pt>
                <c:pt idx="43">
                  <c:v>-1.2706354691041349E-2</c:v>
                </c:pt>
                <c:pt idx="44">
                  <c:v>-1.3046475381185073E-2</c:v>
                </c:pt>
                <c:pt idx="45">
                  <c:v>-1.3386658552977727E-2</c:v>
                </c:pt>
                <c:pt idx="46">
                  <c:v>-1.3726904206419319E-2</c:v>
                </c:pt>
                <c:pt idx="47">
                  <c:v>-1.4067212341509846E-2</c:v>
                </c:pt>
                <c:pt idx="48">
                  <c:v>-1.4407582958249307E-2</c:v>
                </c:pt>
                <c:pt idx="49">
                  <c:v>-1.4748016056637697E-2</c:v>
                </c:pt>
                <c:pt idx="50">
                  <c:v>-1.5088511636675026E-2</c:v>
                </c:pt>
                <c:pt idx="51">
                  <c:v>-1.5429069698361287E-2</c:v>
                </c:pt>
                <c:pt idx="52">
                  <c:v>-1.5769690241696485E-2</c:v>
                </c:pt>
                <c:pt idx="53">
                  <c:v>-1.6110373266680612E-2</c:v>
                </c:pt>
                <c:pt idx="54">
                  <c:v>-1.6451118773313674E-2</c:v>
                </c:pt>
                <c:pt idx="55">
                  <c:v>-1.6791926761595674E-2</c:v>
                </c:pt>
                <c:pt idx="56">
                  <c:v>-1.7132797231526605E-2</c:v>
                </c:pt>
                <c:pt idx="57">
                  <c:v>-1.7473730183106467E-2</c:v>
                </c:pt>
                <c:pt idx="58">
                  <c:v>-1.7814725616335268E-2</c:v>
                </c:pt>
                <c:pt idx="59">
                  <c:v>-1.8155783531213002E-2</c:v>
                </c:pt>
                <c:pt idx="60">
                  <c:v>-1.8496903927739672E-2</c:v>
                </c:pt>
                <c:pt idx="61">
                  <c:v>-1.8838086805915269E-2</c:v>
                </c:pt>
                <c:pt idx="62">
                  <c:v>-1.9179332165739808E-2</c:v>
                </c:pt>
                <c:pt idx="63">
                  <c:v>-1.9520640007213277E-2</c:v>
                </c:pt>
                <c:pt idx="64">
                  <c:v>-1.9862010330335682E-2</c:v>
                </c:pt>
                <c:pt idx="65">
                  <c:v>-2.0203443135107017E-2</c:v>
                </c:pt>
                <c:pt idx="66">
                  <c:v>-2.0544938421527287E-2</c:v>
                </c:pt>
                <c:pt idx="67">
                  <c:v>-2.0886496189596496E-2</c:v>
                </c:pt>
                <c:pt idx="68">
                  <c:v>-2.1228116439314635E-2</c:v>
                </c:pt>
                <c:pt idx="69">
                  <c:v>-2.1569799170681709E-2</c:v>
                </c:pt>
                <c:pt idx="70">
                  <c:v>-2.1911544383697714E-2</c:v>
                </c:pt>
                <c:pt idx="71">
                  <c:v>-2.2253352078362657E-2</c:v>
                </c:pt>
                <c:pt idx="72">
                  <c:v>-2.2595222254676535E-2</c:v>
                </c:pt>
                <c:pt idx="73">
                  <c:v>-2.2937154912639344E-2</c:v>
                </c:pt>
                <c:pt idx="74">
                  <c:v>-2.3279150052251084E-2</c:v>
                </c:pt>
                <c:pt idx="75">
                  <c:v>-2.3621207673511765E-2</c:v>
                </c:pt>
                <c:pt idx="76">
                  <c:v>-2.3963327776421375E-2</c:v>
                </c:pt>
                <c:pt idx="77">
                  <c:v>-2.4305510360979922E-2</c:v>
                </c:pt>
                <c:pt idx="78">
                  <c:v>-2.46477554271874E-2</c:v>
                </c:pt>
                <c:pt idx="79">
                  <c:v>-2.4990062975043813E-2</c:v>
                </c:pt>
                <c:pt idx="80">
                  <c:v>-2.5332433004549161E-2</c:v>
                </c:pt>
                <c:pt idx="81">
                  <c:v>-2.5674865515703447E-2</c:v>
                </c:pt>
                <c:pt idx="82">
                  <c:v>-2.6017360508506657E-2</c:v>
                </c:pt>
                <c:pt idx="83">
                  <c:v>-2.6359917982958808E-2</c:v>
                </c:pt>
                <c:pt idx="84">
                  <c:v>-2.6702537939059894E-2</c:v>
                </c:pt>
                <c:pt idx="85">
                  <c:v>-2.7045220376809911E-2</c:v>
                </c:pt>
                <c:pt idx="86">
                  <c:v>-2.738796529620886E-2</c:v>
                </c:pt>
                <c:pt idx="87">
                  <c:v>-2.7730772697256746E-2</c:v>
                </c:pt>
                <c:pt idx="88">
                  <c:v>-2.8073642579953567E-2</c:v>
                </c:pt>
                <c:pt idx="89">
                  <c:v>-2.8416574944299323E-2</c:v>
                </c:pt>
                <c:pt idx="90">
                  <c:v>-2.8759569790294006E-2</c:v>
                </c:pt>
                <c:pt idx="91">
                  <c:v>-2.9102627117937631E-2</c:v>
                </c:pt>
                <c:pt idx="92">
                  <c:v>-2.9445746927230187E-2</c:v>
                </c:pt>
                <c:pt idx="93">
                  <c:v>-2.9788929218171677E-2</c:v>
                </c:pt>
                <c:pt idx="94">
                  <c:v>-3.0132173990762099E-2</c:v>
                </c:pt>
                <c:pt idx="95">
                  <c:v>-3.0475481245001455E-2</c:v>
                </c:pt>
                <c:pt idx="96">
                  <c:v>-3.081885098088975E-2</c:v>
                </c:pt>
                <c:pt idx="97">
                  <c:v>-3.1162283198426975E-2</c:v>
                </c:pt>
                <c:pt idx="98">
                  <c:v>-3.1505777897613135E-2</c:v>
                </c:pt>
                <c:pt idx="99">
                  <c:v>-3.1849335078448227E-2</c:v>
                </c:pt>
                <c:pt idx="100">
                  <c:v>-3.2192954740932256E-2</c:v>
                </c:pt>
                <c:pt idx="101">
                  <c:v>-3.2536636885065216E-2</c:v>
                </c:pt>
                <c:pt idx="102">
                  <c:v>-3.2880381510847108E-2</c:v>
                </c:pt>
                <c:pt idx="103">
                  <c:v>-3.3224188618277944E-2</c:v>
                </c:pt>
                <c:pt idx="104">
                  <c:v>-3.3568058207357705E-2</c:v>
                </c:pt>
                <c:pt idx="105">
                  <c:v>-3.3911990278086404E-2</c:v>
                </c:pt>
                <c:pt idx="106">
                  <c:v>-3.4255984830464034E-2</c:v>
                </c:pt>
                <c:pt idx="107">
                  <c:v>-3.4600041864490595E-2</c:v>
                </c:pt>
                <c:pt idx="108">
                  <c:v>-3.4944161380166101E-2</c:v>
                </c:pt>
                <c:pt idx="109">
                  <c:v>-3.5288343377490532E-2</c:v>
                </c:pt>
                <c:pt idx="110">
                  <c:v>-3.56325878564639E-2</c:v>
                </c:pt>
                <c:pt idx="111">
                  <c:v>-3.5976894817086207E-2</c:v>
                </c:pt>
                <c:pt idx="112">
                  <c:v>-3.6321264259357437E-2</c:v>
                </c:pt>
                <c:pt idx="113">
                  <c:v>-3.6665696183277613E-2</c:v>
                </c:pt>
                <c:pt idx="114">
                  <c:v>-3.7010190588846713E-2</c:v>
                </c:pt>
                <c:pt idx="115">
                  <c:v>-3.7354747476064751E-2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FC-4D57-B3D4-2120151AD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0816"/>
        <c:axId val="1"/>
      </c:scatterChart>
      <c:valAx>
        <c:axId val="46661081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5411411861273"/>
              <c:y val="0.82903361273389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995243757431628E-2"/>
              <c:y val="0.3612909999153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0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 -- Bob N. last points</a:t>
            </a:r>
          </a:p>
        </c:rich>
      </c:tx>
      <c:layout>
        <c:manualLayout>
          <c:xMode val="edge"/>
          <c:yMode val="edge"/>
          <c:x val="0.2590165655522567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29521187821136"/>
          <c:y val="0.136111480337132"/>
          <c:w val="0.78688587577314595"/>
          <c:h val="0.661112904494641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8A-433C-B762-3AC817CA1F6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8A-433C-B762-3AC817CA1F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8A-433C-B762-3AC817CA1F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-3.4626000000571366E-2</c:v>
                </c:pt>
                <c:pt idx="132">
                  <c:v>-3.5168000147677958E-2</c:v>
                </c:pt>
                <c:pt idx="133">
                  <c:v>-3.488200011634035E-2</c:v>
                </c:pt>
                <c:pt idx="134">
                  <c:v>-3.3854000001156237E-2</c:v>
                </c:pt>
                <c:pt idx="135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8A-433C-B762-3AC817CA1F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8A-433C-B762-3AC817CA1F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8A-433C-B762-3AC817CA1F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8A-433C-B762-3AC817CA1F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3.5840969470872603E-3</c:v>
                </c:pt>
                <c:pt idx="1">
                  <c:v>3.583380830833175E-3</c:v>
                </c:pt>
                <c:pt idx="2">
                  <c:v>3.5604651107024369E-3</c:v>
                </c:pt>
                <c:pt idx="3">
                  <c:v>3.5597489944483515E-3</c:v>
                </c:pt>
                <c:pt idx="4">
                  <c:v>3.4609249513845434E-3</c:v>
                </c:pt>
                <c:pt idx="5">
                  <c:v>3.4602088351304581E-3</c:v>
                </c:pt>
                <c:pt idx="6">
                  <c:v>3.4086484648362973E-3</c:v>
                </c:pt>
                <c:pt idx="7">
                  <c:v>3.3699781871156767E-3</c:v>
                </c:pt>
                <c:pt idx="8">
                  <c:v>1.8224509620367721E-3</c:v>
                </c:pt>
                <c:pt idx="24">
                  <c:v>-6.7494605993674347E-3</c:v>
                </c:pt>
                <c:pt idx="31">
                  <c:v>-6.9771855681666443E-3</c:v>
                </c:pt>
                <c:pt idx="35">
                  <c:v>-8.5340223045486611E-3</c:v>
                </c:pt>
                <c:pt idx="43">
                  <c:v>-1.0529838304685129E-2</c:v>
                </c:pt>
                <c:pt idx="44">
                  <c:v>-1.0650861951625588E-2</c:v>
                </c:pt>
                <c:pt idx="45">
                  <c:v>-1.0651578067879674E-2</c:v>
                </c:pt>
                <c:pt idx="46">
                  <c:v>-1.0752550459705738E-2</c:v>
                </c:pt>
                <c:pt idx="47">
                  <c:v>-1.2012915066896333E-2</c:v>
                </c:pt>
                <c:pt idx="48">
                  <c:v>-1.2153273852697103E-2</c:v>
                </c:pt>
                <c:pt idx="49">
                  <c:v>-1.2176905689081927E-2</c:v>
                </c:pt>
                <c:pt idx="50">
                  <c:v>-1.2177621805336013E-2</c:v>
                </c:pt>
                <c:pt idx="51">
                  <c:v>-1.2284323127194761E-2</c:v>
                </c:pt>
                <c:pt idx="52">
                  <c:v>-1.2285039243448847E-2</c:v>
                </c:pt>
                <c:pt idx="53">
                  <c:v>-1.2571485745083072E-2</c:v>
                </c:pt>
                <c:pt idx="54">
                  <c:v>-1.3630621684875622E-2</c:v>
                </c:pt>
                <c:pt idx="55">
                  <c:v>-1.3635634498654221E-2</c:v>
                </c:pt>
                <c:pt idx="56">
                  <c:v>-1.3635634498654221E-2</c:v>
                </c:pt>
                <c:pt idx="57">
                  <c:v>-1.3736606890480285E-2</c:v>
                </c:pt>
                <c:pt idx="58">
                  <c:v>-1.3786735028266276E-2</c:v>
                </c:pt>
                <c:pt idx="59">
                  <c:v>-1.378745114452036E-2</c:v>
                </c:pt>
                <c:pt idx="60">
                  <c:v>-1.3799625120839815E-2</c:v>
                </c:pt>
                <c:pt idx="61">
                  <c:v>-1.3800341237093901E-2</c:v>
                </c:pt>
                <c:pt idx="62">
                  <c:v>-1.3935687209116074E-2</c:v>
                </c:pt>
                <c:pt idx="63">
                  <c:v>-1.3943564487911016E-2</c:v>
                </c:pt>
                <c:pt idx="64">
                  <c:v>-1.39442806041651E-2</c:v>
                </c:pt>
                <c:pt idx="65">
                  <c:v>-1.5279121301780593E-2</c:v>
                </c:pt>
                <c:pt idx="66">
                  <c:v>-1.5397280483704711E-2</c:v>
                </c:pt>
                <c:pt idx="67">
                  <c:v>-1.5472472690383696E-2</c:v>
                </c:pt>
                <c:pt idx="68">
                  <c:v>-1.547318880663778E-2</c:v>
                </c:pt>
                <c:pt idx="69">
                  <c:v>-1.5517588014391084E-2</c:v>
                </c:pt>
                <c:pt idx="70">
                  <c:v>-1.5700913775436989E-2</c:v>
                </c:pt>
                <c:pt idx="71">
                  <c:v>-1.5705210472961504E-2</c:v>
                </c:pt>
                <c:pt idx="72">
                  <c:v>-1.5724545611821811E-2</c:v>
                </c:pt>
                <c:pt idx="73">
                  <c:v>-1.5743164634428038E-2</c:v>
                </c:pt>
                <c:pt idx="74">
                  <c:v>-1.5743880750682122E-2</c:v>
                </c:pt>
                <c:pt idx="75">
                  <c:v>-1.7178261607615507E-2</c:v>
                </c:pt>
                <c:pt idx="76">
                  <c:v>-1.7178261607615507E-2</c:v>
                </c:pt>
                <c:pt idx="77">
                  <c:v>-1.7321484858432622E-2</c:v>
                </c:pt>
                <c:pt idx="78">
                  <c:v>-1.7321484858432622E-2</c:v>
                </c:pt>
                <c:pt idx="79">
                  <c:v>-1.7368032414948182E-2</c:v>
                </c:pt>
                <c:pt idx="80">
                  <c:v>-1.8742259506538381E-2</c:v>
                </c:pt>
                <c:pt idx="81">
                  <c:v>-1.8840367433348104E-2</c:v>
                </c:pt>
                <c:pt idx="82">
                  <c:v>-1.8892643919896351E-2</c:v>
                </c:pt>
                <c:pt idx="83">
                  <c:v>-1.8977145637878445E-2</c:v>
                </c:pt>
                <c:pt idx="84">
                  <c:v>-1.8977861754132533E-2</c:v>
                </c:pt>
                <c:pt idx="85">
                  <c:v>-2.0762423459313759E-2</c:v>
                </c:pt>
                <c:pt idx="86">
                  <c:v>-2.0763139575567843E-2</c:v>
                </c:pt>
                <c:pt idx="87">
                  <c:v>-2.0786771411952669E-2</c:v>
                </c:pt>
                <c:pt idx="88">
                  <c:v>-2.081541606211609E-2</c:v>
                </c:pt>
                <c:pt idx="89">
                  <c:v>-2.0829022270943715E-2</c:v>
                </c:pt>
                <c:pt idx="90">
                  <c:v>-2.0829738387197802E-2</c:v>
                </c:pt>
                <c:pt idx="91">
                  <c:v>-2.2382278426055304E-2</c:v>
                </c:pt>
                <c:pt idx="92">
                  <c:v>-2.2382994542309392E-2</c:v>
                </c:pt>
                <c:pt idx="93">
                  <c:v>-2.2440999958890321E-2</c:v>
                </c:pt>
                <c:pt idx="94">
                  <c:v>-2.2552714094527668E-2</c:v>
                </c:pt>
                <c:pt idx="95">
                  <c:v>-2.2553430210781756E-2</c:v>
                </c:pt>
                <c:pt idx="96">
                  <c:v>-2.4476202353001495E-2</c:v>
                </c:pt>
                <c:pt idx="97">
                  <c:v>-2.4476202353001495E-2</c:v>
                </c:pt>
                <c:pt idx="98">
                  <c:v>-2.4476202353001495E-2</c:v>
                </c:pt>
                <c:pt idx="99">
                  <c:v>-2.4590064837401102E-2</c:v>
                </c:pt>
                <c:pt idx="100">
                  <c:v>-2.4590064837401102E-2</c:v>
                </c:pt>
                <c:pt idx="101">
                  <c:v>-2.5760914912830998E-2</c:v>
                </c:pt>
                <c:pt idx="102">
                  <c:v>-2.5760914912830998E-2</c:v>
                </c:pt>
                <c:pt idx="103">
                  <c:v>-2.5868332350943834E-2</c:v>
                </c:pt>
                <c:pt idx="104">
                  <c:v>-2.5868332350943834E-2</c:v>
                </c:pt>
                <c:pt idx="105">
                  <c:v>-2.5940660092606475E-2</c:v>
                </c:pt>
                <c:pt idx="106">
                  <c:v>-2.5940660092606475E-2</c:v>
                </c:pt>
                <c:pt idx="107">
                  <c:v>-2.6054522577006078E-2</c:v>
                </c:pt>
                <c:pt idx="108">
                  <c:v>-2.6054522577006078E-2</c:v>
                </c:pt>
                <c:pt idx="109">
                  <c:v>-2.6055238693260166E-2</c:v>
                </c:pt>
                <c:pt idx="110">
                  <c:v>-2.6055238693260166E-2</c:v>
                </c:pt>
                <c:pt idx="111">
                  <c:v>-2.6121121388636037E-2</c:v>
                </c:pt>
                <c:pt idx="112">
                  <c:v>-2.6121121388636037E-2</c:v>
                </c:pt>
                <c:pt idx="113">
                  <c:v>-2.6310892195968712E-2</c:v>
                </c:pt>
                <c:pt idx="114">
                  <c:v>-2.6310892195968712E-2</c:v>
                </c:pt>
                <c:pt idx="115">
                  <c:v>-2.7659339102411831E-2</c:v>
                </c:pt>
                <c:pt idx="116">
                  <c:v>-2.7664351916190429E-2</c:v>
                </c:pt>
                <c:pt idx="117">
                  <c:v>-2.9219040303810187E-2</c:v>
                </c:pt>
                <c:pt idx="118">
                  <c:v>-2.9426714017495002E-2</c:v>
                </c:pt>
                <c:pt idx="119">
                  <c:v>-2.9436023528798115E-2</c:v>
                </c:pt>
                <c:pt idx="120">
                  <c:v>-2.9454642551404338E-2</c:v>
                </c:pt>
                <c:pt idx="121">
                  <c:v>-2.9464668178961536E-2</c:v>
                </c:pt>
                <c:pt idx="122">
                  <c:v>-2.9511931851731187E-2</c:v>
                </c:pt>
                <c:pt idx="123">
                  <c:v>-2.9521241363034297E-2</c:v>
                </c:pt>
                <c:pt idx="124">
                  <c:v>-2.9549886013197722E-2</c:v>
                </c:pt>
                <c:pt idx="125">
                  <c:v>-2.9587124058410168E-2</c:v>
                </c:pt>
                <c:pt idx="126">
                  <c:v>-2.9600014150983709E-2</c:v>
                </c:pt>
                <c:pt idx="127">
                  <c:v>-3.1242784837855992E-2</c:v>
                </c:pt>
                <c:pt idx="128">
                  <c:v>-3.124350095411008E-2</c:v>
                </c:pt>
                <c:pt idx="129">
                  <c:v>-3.1264984441732646E-2</c:v>
                </c:pt>
                <c:pt idx="130">
                  <c:v>-3.2241767012305356E-2</c:v>
                </c:pt>
                <c:pt idx="131">
                  <c:v>-3.2646372695863693E-2</c:v>
                </c:pt>
                <c:pt idx="132">
                  <c:v>-3.2733022762608047E-2</c:v>
                </c:pt>
                <c:pt idx="133">
                  <c:v>-3.2738035576386645E-2</c:v>
                </c:pt>
                <c:pt idx="134">
                  <c:v>-3.3014456450463678E-2</c:v>
                </c:pt>
                <c:pt idx="135">
                  <c:v>-3.3015172566717765E-2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8A-433C-B762-3AC817CA1F64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Active!$R$118:$R$997</c:f>
              <c:numCache>
                <c:formatCode>General</c:formatCode>
                <c:ptCount val="8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8A-433C-B762-3AC817CA1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6720"/>
        <c:axId val="1"/>
      </c:scatterChart>
      <c:valAx>
        <c:axId val="466616720"/>
        <c:scaling>
          <c:orientation val="minMax"/>
          <c:max val="22000"/>
          <c:min val="21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42657372746438"/>
              <c:y val="0.85000233304170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8000000000000001E-2"/>
          <c:min val="-3.2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333449985418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6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049197538832236"/>
          <c:y val="0.92778040244969373"/>
          <c:w val="0.7836072458155845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10.  GN Boo -- [52370.404, 0.301604]</a:t>
            </a:r>
          </a:p>
        </c:rich>
      </c:tx>
      <c:layout>
        <c:manualLayout>
          <c:xMode val="edge"/>
          <c:yMode val="edge"/>
          <c:x val="0.23738337380724606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81386884297323E-2"/>
          <c:y val="0.13553162034834432"/>
          <c:w val="0.87476715351850309"/>
          <c:h val="0.695973185572578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A!$G$21:$G$996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2">
                  <c:v>-3.9120000074035488E-3</c:v>
                </c:pt>
                <c:pt idx="13">
                  <c:v>-2.2300000055111013E-3</c:v>
                </c:pt>
                <c:pt idx="14">
                  <c:v>-3.4140000061597675E-3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6">
                  <c:v>-1.7678000003797933E-2</c:v>
                </c:pt>
                <c:pt idx="37">
                  <c:v>-1.757999999972526E-2</c:v>
                </c:pt>
                <c:pt idx="38">
                  <c:v>-1.8003999997745268E-2</c:v>
                </c:pt>
                <c:pt idx="39">
                  <c:v>-2.0715999999083579E-2</c:v>
                </c:pt>
                <c:pt idx="40">
                  <c:v>-2.0391999998537358E-2</c:v>
                </c:pt>
                <c:pt idx="41">
                  <c:v>-2.1714000002248213E-2</c:v>
                </c:pt>
                <c:pt idx="42">
                  <c:v>-2.0956000007572584E-2</c:v>
                </c:pt>
                <c:pt idx="43">
                  <c:v>-2.2257999997236766E-2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4">
                  <c:v>-2.1968000000924803E-2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58">
                  <c:v>-1.9754000000830274E-2</c:v>
                </c:pt>
                <c:pt idx="59">
                  <c:v>-2.4555999996664468E-2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3">
                  <c:v>-2.3392000002786517E-2</c:v>
                </c:pt>
                <c:pt idx="64">
                  <c:v>-2.0594000001437962E-2</c:v>
                </c:pt>
                <c:pt idx="65">
                  <c:v>-2.2302000004856382E-2</c:v>
                </c:pt>
                <c:pt idx="66">
                  <c:v>-2.2582000005058944E-2</c:v>
                </c:pt>
                <c:pt idx="67">
                  <c:v>-2.2361999996064696E-2</c:v>
                </c:pt>
                <c:pt idx="68">
                  <c:v>-2.1264000002702232E-2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79">
                  <c:v>-1.9456000001810025E-2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3">
                  <c:v>-2.0250000001396984E-2</c:v>
                </c:pt>
                <c:pt idx="84">
                  <c:v>-2.0651999999245163E-2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06-4065-897C-202E65039678}"/>
            </c:ext>
          </c:extLst>
        </c:ser>
        <c:ser>
          <c:idx val="8"/>
          <c:order val="1"/>
          <c:tx>
            <c:strRef>
              <c:f>A!$Y$1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</c:numCache>
            </c:numRef>
          </c:xVal>
          <c:yVal>
            <c:numRef>
              <c:f>A!$Y$2:$Y$120</c:f>
              <c:numCache>
                <c:formatCode>General</c:formatCode>
                <c:ptCount val="119"/>
                <c:pt idx="0">
                  <c:v>-4.4732184935747951E-4</c:v>
                </c:pt>
                <c:pt idx="1">
                  <c:v>-8.9577146315344839E-4</c:v>
                </c:pt>
                <c:pt idx="2">
                  <c:v>-1.4418671130639485E-3</c:v>
                </c:pt>
                <c:pt idx="3">
                  <c:v>-2.08560879908898E-3</c:v>
                </c:pt>
                <c:pt idx="4">
                  <c:v>-2.8269965212285421E-3</c:v>
                </c:pt>
                <c:pt idx="5">
                  <c:v>-3.6660302794826365E-3</c:v>
                </c:pt>
                <c:pt idx="6">
                  <c:v>-4.6027100738512614E-3</c:v>
                </c:pt>
                <c:pt idx="7">
                  <c:v>-5.6370359043344184E-3</c:v>
                </c:pt>
                <c:pt idx="8">
                  <c:v>-6.7690077709321051E-3</c:v>
                </c:pt>
                <c:pt idx="9">
                  <c:v>-7.9986256736443249E-3</c:v>
                </c:pt>
                <c:pt idx="10">
                  <c:v>-9.3258896124710743E-3</c:v>
                </c:pt>
                <c:pt idx="11">
                  <c:v>-1.0750799587412357E-2</c:v>
                </c:pt>
                <c:pt idx="12">
                  <c:v>-1.2273355598468171E-2</c:v>
                </c:pt>
                <c:pt idx="13">
                  <c:v>-1.3893557645638514E-2</c:v>
                </c:pt>
                <c:pt idx="14">
                  <c:v>-1.5611405728923389E-2</c:v>
                </c:pt>
                <c:pt idx="15">
                  <c:v>-1.7426899848322797E-2</c:v>
                </c:pt>
                <c:pt idx="16">
                  <c:v>-1.9340040003836732E-2</c:v>
                </c:pt>
                <c:pt idx="17">
                  <c:v>-2.1350826195465203E-2</c:v>
                </c:pt>
                <c:pt idx="18">
                  <c:v>-2.3459258423208201E-2</c:v>
                </c:pt>
                <c:pt idx="19">
                  <c:v>-2.5665336687065735E-2</c:v>
                </c:pt>
                <c:pt idx="20">
                  <c:v>-2.7969060987037796E-2</c:v>
                </c:pt>
                <c:pt idx="21">
                  <c:v>-3.0370431323124392E-2</c:v>
                </c:pt>
                <c:pt idx="22">
                  <c:v>-3.2869447695325515E-2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06-4065-897C-202E65039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4760"/>
        <c:axId val="1"/>
      </c:scatterChart>
      <c:valAx>
        <c:axId val="46663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  [52370.404, 0.301604]</a:t>
            </a:r>
          </a:p>
        </c:rich>
      </c:tx>
      <c:layout>
        <c:manualLayout>
          <c:xMode val="edge"/>
          <c:yMode val="edge"/>
          <c:x val="0.26623393666700751"/>
          <c:y val="2.33236151603498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2560949993"/>
          <c:y val="0.12536460995098675"/>
          <c:w val="0.8100655771750529"/>
          <c:h val="0.708455819025343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A!$G$21:$G$996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2">
                  <c:v>-3.9120000074035488E-3</c:v>
                </c:pt>
                <c:pt idx="13">
                  <c:v>-2.2300000055111013E-3</c:v>
                </c:pt>
                <c:pt idx="14">
                  <c:v>-3.4140000061597675E-3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6">
                  <c:v>-1.7678000003797933E-2</c:v>
                </c:pt>
                <c:pt idx="37">
                  <c:v>-1.757999999972526E-2</c:v>
                </c:pt>
                <c:pt idx="38">
                  <c:v>-1.8003999997745268E-2</c:v>
                </c:pt>
                <c:pt idx="39">
                  <c:v>-2.0715999999083579E-2</c:v>
                </c:pt>
                <c:pt idx="40">
                  <c:v>-2.0391999998537358E-2</c:v>
                </c:pt>
                <c:pt idx="41">
                  <c:v>-2.1714000002248213E-2</c:v>
                </c:pt>
                <c:pt idx="42">
                  <c:v>-2.0956000007572584E-2</c:v>
                </c:pt>
                <c:pt idx="43">
                  <c:v>-2.2257999997236766E-2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4">
                  <c:v>-2.1968000000924803E-2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58">
                  <c:v>-1.9754000000830274E-2</c:v>
                </c:pt>
                <c:pt idx="59">
                  <c:v>-2.4555999996664468E-2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3">
                  <c:v>-2.3392000002786517E-2</c:v>
                </c:pt>
                <c:pt idx="64">
                  <c:v>-2.0594000001437962E-2</c:v>
                </c:pt>
                <c:pt idx="65">
                  <c:v>-2.2302000004856382E-2</c:v>
                </c:pt>
                <c:pt idx="66">
                  <c:v>-2.2582000005058944E-2</c:v>
                </c:pt>
                <c:pt idx="67">
                  <c:v>-2.2361999996064696E-2</c:v>
                </c:pt>
                <c:pt idx="68">
                  <c:v>-2.1264000002702232E-2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79">
                  <c:v>-1.9456000001810025E-2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3">
                  <c:v>-2.0250000001396984E-2</c:v>
                </c:pt>
                <c:pt idx="84">
                  <c:v>-2.0651999999245163E-2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02-4E2D-8AFF-46115716671E}"/>
            </c:ext>
          </c:extLst>
        </c:ser>
        <c:ser>
          <c:idx val="8"/>
          <c:order val="1"/>
          <c:tx>
            <c:strRef>
              <c:f>A!$Y$1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</c:numCache>
            </c:numRef>
          </c:xVal>
          <c:yVal>
            <c:numRef>
              <c:f>A!$Y$2:$Y$120</c:f>
              <c:numCache>
                <c:formatCode>General</c:formatCode>
                <c:ptCount val="119"/>
                <c:pt idx="0">
                  <c:v>-4.4732184935747951E-4</c:v>
                </c:pt>
                <c:pt idx="1">
                  <c:v>-8.9577146315344839E-4</c:v>
                </c:pt>
                <c:pt idx="2">
                  <c:v>-1.4418671130639485E-3</c:v>
                </c:pt>
                <c:pt idx="3">
                  <c:v>-2.08560879908898E-3</c:v>
                </c:pt>
                <c:pt idx="4">
                  <c:v>-2.8269965212285421E-3</c:v>
                </c:pt>
                <c:pt idx="5">
                  <c:v>-3.6660302794826365E-3</c:v>
                </c:pt>
                <c:pt idx="6">
                  <c:v>-4.6027100738512614E-3</c:v>
                </c:pt>
                <c:pt idx="7">
                  <c:v>-5.6370359043344184E-3</c:v>
                </c:pt>
                <c:pt idx="8">
                  <c:v>-6.7690077709321051E-3</c:v>
                </c:pt>
                <c:pt idx="9">
                  <c:v>-7.9986256736443249E-3</c:v>
                </c:pt>
                <c:pt idx="10">
                  <c:v>-9.3258896124710743E-3</c:v>
                </c:pt>
                <c:pt idx="11">
                  <c:v>-1.0750799587412357E-2</c:v>
                </c:pt>
                <c:pt idx="12">
                  <c:v>-1.2273355598468171E-2</c:v>
                </c:pt>
                <c:pt idx="13">
                  <c:v>-1.3893557645638514E-2</c:v>
                </c:pt>
                <c:pt idx="14">
                  <c:v>-1.5611405728923389E-2</c:v>
                </c:pt>
                <c:pt idx="15">
                  <c:v>-1.7426899848322797E-2</c:v>
                </c:pt>
                <c:pt idx="16">
                  <c:v>-1.9340040003836732E-2</c:v>
                </c:pt>
                <c:pt idx="17">
                  <c:v>-2.1350826195465203E-2</c:v>
                </c:pt>
                <c:pt idx="18">
                  <c:v>-2.3459258423208201E-2</c:v>
                </c:pt>
                <c:pt idx="19">
                  <c:v>-2.5665336687065735E-2</c:v>
                </c:pt>
                <c:pt idx="20">
                  <c:v>-2.7969060987037796E-2</c:v>
                </c:pt>
                <c:pt idx="21">
                  <c:v>-3.0370431323124392E-2</c:v>
                </c:pt>
                <c:pt idx="22">
                  <c:v>-3.2869447695325515E-2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02-4E2D-8AFF-461157166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2464"/>
        <c:axId val="1"/>
      </c:scatterChart>
      <c:valAx>
        <c:axId val="46663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262993830316665"/>
              <c:y val="0.90379131180031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4693938767858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41142857142857142"/>
          <c:y val="3.0092592592592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71428571428"/>
          <c:y val="0.118055822427984"/>
          <c:w val="0.85028571428571431"/>
          <c:h val="0.71296457466311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6-4F6E-94A2-0ACE1312E11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6-4F6E-94A2-0ACE1312E11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66-4F6E-94A2-0ACE1312E11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66-4F6E-94A2-0ACE1312E11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66-4F6E-94A2-0ACE1312E11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66-4F6E-94A2-0ACE1312E11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66-4F6E-94A2-0ACE1312E11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24">
                  <c:v>-1.5314916119397124E-2</c:v>
                </c:pt>
                <c:pt idx="31">
                  <c:v>-1.5458345212895939E-2</c:v>
                </c:pt>
                <c:pt idx="35">
                  <c:v>-1.6438895053356398E-2</c:v>
                </c:pt>
                <c:pt idx="43">
                  <c:v>-1.7695929278454509E-2</c:v>
                </c:pt>
                <c:pt idx="44">
                  <c:v>-1.777215417405608E-2</c:v>
                </c:pt>
                <c:pt idx="45">
                  <c:v>-1.7772605208941299E-2</c:v>
                </c:pt>
                <c:pt idx="46">
                  <c:v>-1.7836201127756808E-2</c:v>
                </c:pt>
                <c:pt idx="47">
                  <c:v>-1.8630022525737679E-2</c:v>
                </c:pt>
                <c:pt idx="48">
                  <c:v>-1.8718425363240091E-2</c:v>
                </c:pt>
                <c:pt idx="49">
                  <c:v>-1.8733309514452234E-2</c:v>
                </c:pt>
                <c:pt idx="50">
                  <c:v>-1.8733760549337449E-2</c:v>
                </c:pt>
                <c:pt idx="51">
                  <c:v>-1.8800964747234694E-2</c:v>
                </c:pt>
                <c:pt idx="52">
                  <c:v>-1.8801415782119909E-2</c:v>
                </c:pt>
                <c:pt idx="53">
                  <c:v>-1.8981829736206469E-2</c:v>
                </c:pt>
                <c:pt idx="54">
                  <c:v>-1.9648910331441526E-2</c:v>
                </c:pt>
                <c:pt idx="55">
                  <c:v>-1.9652067575638043E-2</c:v>
                </c:pt>
                <c:pt idx="56">
                  <c:v>-1.9652067575638043E-2</c:v>
                </c:pt>
                <c:pt idx="57">
                  <c:v>-1.9715663494453556E-2</c:v>
                </c:pt>
                <c:pt idx="58">
                  <c:v>-1.9747235936418701E-2</c:v>
                </c:pt>
                <c:pt idx="59">
                  <c:v>-1.974768697130392E-2</c:v>
                </c:pt>
                <c:pt idx="60">
                  <c:v>-1.9755354564352599E-2</c:v>
                </c:pt>
                <c:pt idx="61">
                  <c:v>-1.9755805599237813E-2</c:v>
                </c:pt>
                <c:pt idx="62">
                  <c:v>-1.9841051192543716E-2</c:v>
                </c:pt>
                <c:pt idx="63">
                  <c:v>-1.9846012576281095E-2</c:v>
                </c:pt>
                <c:pt idx="64">
                  <c:v>-1.9846463611166314E-2</c:v>
                </c:pt>
                <c:pt idx="65">
                  <c:v>-2.0687192637209684E-2</c:v>
                </c:pt>
                <c:pt idx="66">
                  <c:v>-2.076161339327039E-2</c:v>
                </c:pt>
                <c:pt idx="67">
                  <c:v>-2.0808972056218115E-2</c:v>
                </c:pt>
                <c:pt idx="68">
                  <c:v>-2.080942309110333E-2</c:v>
                </c:pt>
                <c:pt idx="69">
                  <c:v>-2.0837387253986747E-2</c:v>
                </c:pt>
                <c:pt idx="70">
                  <c:v>-2.0952852184602147E-2</c:v>
                </c:pt>
                <c:pt idx="71">
                  <c:v>-2.0955558393913443E-2</c:v>
                </c:pt>
                <c:pt idx="72">
                  <c:v>-2.0967736335814287E-2</c:v>
                </c:pt>
                <c:pt idx="73">
                  <c:v>-2.0979463242829913E-2</c:v>
                </c:pt>
                <c:pt idx="74">
                  <c:v>-2.0979914277715131E-2</c:v>
                </c:pt>
                <c:pt idx="75">
                  <c:v>-2.1883337152803582E-2</c:v>
                </c:pt>
                <c:pt idx="76">
                  <c:v>-2.1883337152803582E-2</c:v>
                </c:pt>
                <c:pt idx="77">
                  <c:v>-2.197354412984686E-2</c:v>
                </c:pt>
                <c:pt idx="78">
                  <c:v>-2.197354412984686E-2</c:v>
                </c:pt>
                <c:pt idx="79">
                  <c:v>-2.2002861397385928E-2</c:v>
                </c:pt>
                <c:pt idx="80">
                  <c:v>-2.2868397342116202E-2</c:v>
                </c:pt>
                <c:pt idx="81">
                  <c:v>-2.2930189121390852E-2</c:v>
                </c:pt>
                <c:pt idx="82">
                  <c:v>-2.2963114668011646E-2</c:v>
                </c:pt>
                <c:pt idx="83">
                  <c:v>-2.3016336784467184E-2</c:v>
                </c:pt>
                <c:pt idx="84">
                  <c:v>-2.3016787819352399E-2</c:v>
                </c:pt>
                <c:pt idx="85">
                  <c:v>-2.4140766753311671E-2</c:v>
                </c:pt>
                <c:pt idx="86">
                  <c:v>-2.4141217788196889E-2</c:v>
                </c:pt>
                <c:pt idx="87">
                  <c:v>-2.4156101939409029E-2</c:v>
                </c:pt>
                <c:pt idx="88">
                  <c:v>-2.4174143334817686E-2</c:v>
                </c:pt>
                <c:pt idx="89">
                  <c:v>-2.4182712997636798E-2</c:v>
                </c:pt>
                <c:pt idx="90">
                  <c:v>-2.4183164032522013E-2</c:v>
                </c:pt>
                <c:pt idx="91">
                  <c:v>-2.5161007663671173E-2</c:v>
                </c:pt>
                <c:pt idx="92">
                  <c:v>-2.5161458698556391E-2</c:v>
                </c:pt>
                <c:pt idx="93">
                  <c:v>-2.5197992524258916E-2</c:v>
                </c:pt>
                <c:pt idx="94">
                  <c:v>-2.5268353966352679E-2</c:v>
                </c:pt>
                <c:pt idx="95">
                  <c:v>-2.5268805001237894E-2</c:v>
                </c:pt>
                <c:pt idx="96">
                  <c:v>-2.7288990252122156E-2</c:v>
                </c:pt>
                <c:pt idx="97">
                  <c:v>-2.7473914555060881E-2</c:v>
                </c:pt>
                <c:pt idx="98">
                  <c:v>-2.74743655899461E-2</c:v>
                </c:pt>
                <c:pt idx="99">
                  <c:v>-2.7515860799386005E-2</c:v>
                </c:pt>
                <c:pt idx="100">
                  <c:v>-2.7635385043968355E-2</c:v>
                </c:pt>
                <c:pt idx="101">
                  <c:v>-2.8562712767973272E-2</c:v>
                </c:pt>
                <c:pt idx="102">
                  <c:v>-2.8565418977284575E-2</c:v>
                </c:pt>
                <c:pt idx="103">
                  <c:v>-2.9597837829544921E-2</c:v>
                </c:pt>
                <c:pt idx="104">
                  <c:v>-2.9615428190068356E-2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66-4F6E-94A2-0ACE1312E110}"/>
            </c:ext>
          </c:extLst>
        </c:ser>
        <c:ser>
          <c:idx val="8"/>
          <c:order val="8"/>
          <c:tx>
            <c:strRef>
              <c:f>A!$Y$1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</c:numCache>
            </c:numRef>
          </c:xVal>
          <c:yVal>
            <c:numRef>
              <c:f>A!$Y$2:$Y$120</c:f>
              <c:numCache>
                <c:formatCode>General</c:formatCode>
                <c:ptCount val="119"/>
                <c:pt idx="0">
                  <c:v>-4.4732184935747951E-4</c:v>
                </c:pt>
                <c:pt idx="1">
                  <c:v>-8.9577146315344839E-4</c:v>
                </c:pt>
                <c:pt idx="2">
                  <c:v>-1.4418671130639485E-3</c:v>
                </c:pt>
                <c:pt idx="3">
                  <c:v>-2.08560879908898E-3</c:v>
                </c:pt>
                <c:pt idx="4">
                  <c:v>-2.8269965212285421E-3</c:v>
                </c:pt>
                <c:pt idx="5">
                  <c:v>-3.6660302794826365E-3</c:v>
                </c:pt>
                <c:pt idx="6">
                  <c:v>-4.6027100738512614E-3</c:v>
                </c:pt>
                <c:pt idx="7">
                  <c:v>-5.6370359043344184E-3</c:v>
                </c:pt>
                <c:pt idx="8">
                  <c:v>-6.7690077709321051E-3</c:v>
                </c:pt>
                <c:pt idx="9">
                  <c:v>-7.9986256736443249E-3</c:v>
                </c:pt>
                <c:pt idx="10">
                  <c:v>-9.3258896124710743E-3</c:v>
                </c:pt>
                <c:pt idx="11">
                  <c:v>-1.0750799587412357E-2</c:v>
                </c:pt>
                <c:pt idx="12">
                  <c:v>-1.2273355598468171E-2</c:v>
                </c:pt>
                <c:pt idx="13">
                  <c:v>-1.3893557645638514E-2</c:v>
                </c:pt>
                <c:pt idx="14">
                  <c:v>-1.5611405728923389E-2</c:v>
                </c:pt>
                <c:pt idx="15">
                  <c:v>-1.7426899848322797E-2</c:v>
                </c:pt>
                <c:pt idx="16">
                  <c:v>-1.9340040003836732E-2</c:v>
                </c:pt>
                <c:pt idx="17">
                  <c:v>-2.1350826195465203E-2</c:v>
                </c:pt>
                <c:pt idx="18">
                  <c:v>-2.3459258423208201E-2</c:v>
                </c:pt>
                <c:pt idx="19">
                  <c:v>-2.5665336687065735E-2</c:v>
                </c:pt>
                <c:pt idx="20">
                  <c:v>-2.7969060987037796E-2</c:v>
                </c:pt>
                <c:pt idx="21">
                  <c:v>-3.0370431323124392E-2</c:v>
                </c:pt>
                <c:pt idx="22">
                  <c:v>-3.2869447695325515E-2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66-4F6E-94A2-0ACE1312E110}"/>
            </c:ext>
          </c:extLst>
        </c:ser>
        <c:ser>
          <c:idx val="9"/>
          <c:order val="9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966-4F6E-94A2-0ACE1312E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44272"/>
        <c:axId val="1"/>
      </c:scatterChart>
      <c:valAx>
        <c:axId val="466644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71428571428"/>
              <c:y val="0.87037231457178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428571428571427E-2"/>
              <c:y val="0.40509356469330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44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9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4685714285714286"/>
          <c:y val="0.9398170020414115"/>
          <c:w val="0.8491428571428572"/>
          <c:h val="0.98611329833770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876083717201055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8770437997033"/>
          <c:y val="0.1458966565349544"/>
          <c:w val="0.81844437987182261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E-4625-8FD2-DD495D35E206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9E-4625-8FD2-DD495D35E206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9E-4625-8FD2-DD495D35E206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9E-4625-8FD2-DD495D35E206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9E-4625-8FD2-DD495D35E206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9E-4625-8FD2-DD495D35E206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9E-4625-8FD2-DD495D35E206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24">
                  <c:v>-1.5314916119397124E-2</c:v>
                </c:pt>
                <c:pt idx="31">
                  <c:v>-1.5458345212895939E-2</c:v>
                </c:pt>
                <c:pt idx="35">
                  <c:v>-1.6438895053356398E-2</c:v>
                </c:pt>
                <c:pt idx="43">
                  <c:v>-1.7695929278454509E-2</c:v>
                </c:pt>
                <c:pt idx="44">
                  <c:v>-1.777215417405608E-2</c:v>
                </c:pt>
                <c:pt idx="45">
                  <c:v>-1.7772605208941299E-2</c:v>
                </c:pt>
                <c:pt idx="46">
                  <c:v>-1.7836201127756808E-2</c:v>
                </c:pt>
                <c:pt idx="47">
                  <c:v>-1.8630022525737679E-2</c:v>
                </c:pt>
                <c:pt idx="48">
                  <c:v>-1.8718425363240091E-2</c:v>
                </c:pt>
                <c:pt idx="49">
                  <c:v>-1.8733309514452234E-2</c:v>
                </c:pt>
                <c:pt idx="50">
                  <c:v>-1.8733760549337449E-2</c:v>
                </c:pt>
                <c:pt idx="51">
                  <c:v>-1.8800964747234694E-2</c:v>
                </c:pt>
                <c:pt idx="52">
                  <c:v>-1.8801415782119909E-2</c:v>
                </c:pt>
                <c:pt idx="53">
                  <c:v>-1.8981829736206469E-2</c:v>
                </c:pt>
                <c:pt idx="54">
                  <c:v>-1.9648910331441526E-2</c:v>
                </c:pt>
                <c:pt idx="55">
                  <c:v>-1.9652067575638043E-2</c:v>
                </c:pt>
                <c:pt idx="56">
                  <c:v>-1.9652067575638043E-2</c:v>
                </c:pt>
                <c:pt idx="57">
                  <c:v>-1.9715663494453556E-2</c:v>
                </c:pt>
                <c:pt idx="58">
                  <c:v>-1.9747235936418701E-2</c:v>
                </c:pt>
                <c:pt idx="59">
                  <c:v>-1.974768697130392E-2</c:v>
                </c:pt>
                <c:pt idx="60">
                  <c:v>-1.9755354564352599E-2</c:v>
                </c:pt>
                <c:pt idx="61">
                  <c:v>-1.9755805599237813E-2</c:v>
                </c:pt>
                <c:pt idx="62">
                  <c:v>-1.9841051192543716E-2</c:v>
                </c:pt>
                <c:pt idx="63">
                  <c:v>-1.9846012576281095E-2</c:v>
                </c:pt>
                <c:pt idx="64">
                  <c:v>-1.9846463611166314E-2</c:v>
                </c:pt>
                <c:pt idx="65">
                  <c:v>-2.0687192637209684E-2</c:v>
                </c:pt>
                <c:pt idx="66">
                  <c:v>-2.076161339327039E-2</c:v>
                </c:pt>
                <c:pt idx="67">
                  <c:v>-2.0808972056218115E-2</c:v>
                </c:pt>
                <c:pt idx="68">
                  <c:v>-2.080942309110333E-2</c:v>
                </c:pt>
                <c:pt idx="69">
                  <c:v>-2.0837387253986747E-2</c:v>
                </c:pt>
                <c:pt idx="70">
                  <c:v>-2.0952852184602147E-2</c:v>
                </c:pt>
                <c:pt idx="71">
                  <c:v>-2.0955558393913443E-2</c:v>
                </c:pt>
                <c:pt idx="72">
                  <c:v>-2.0967736335814287E-2</c:v>
                </c:pt>
                <c:pt idx="73">
                  <c:v>-2.0979463242829913E-2</c:v>
                </c:pt>
                <c:pt idx="74">
                  <c:v>-2.0979914277715131E-2</c:v>
                </c:pt>
                <c:pt idx="75">
                  <c:v>-2.1883337152803582E-2</c:v>
                </c:pt>
                <c:pt idx="76">
                  <c:v>-2.1883337152803582E-2</c:v>
                </c:pt>
                <c:pt idx="77">
                  <c:v>-2.197354412984686E-2</c:v>
                </c:pt>
                <c:pt idx="78">
                  <c:v>-2.197354412984686E-2</c:v>
                </c:pt>
                <c:pt idx="79">
                  <c:v>-2.2002861397385928E-2</c:v>
                </c:pt>
                <c:pt idx="80">
                  <c:v>-2.2868397342116202E-2</c:v>
                </c:pt>
                <c:pt idx="81">
                  <c:v>-2.2930189121390852E-2</c:v>
                </c:pt>
                <c:pt idx="82">
                  <c:v>-2.2963114668011646E-2</c:v>
                </c:pt>
                <c:pt idx="83">
                  <c:v>-2.3016336784467184E-2</c:v>
                </c:pt>
                <c:pt idx="84">
                  <c:v>-2.3016787819352399E-2</c:v>
                </c:pt>
                <c:pt idx="85">
                  <c:v>-2.4140766753311671E-2</c:v>
                </c:pt>
                <c:pt idx="86">
                  <c:v>-2.4141217788196889E-2</c:v>
                </c:pt>
                <c:pt idx="87">
                  <c:v>-2.4156101939409029E-2</c:v>
                </c:pt>
                <c:pt idx="88">
                  <c:v>-2.4174143334817686E-2</c:v>
                </c:pt>
                <c:pt idx="89">
                  <c:v>-2.4182712997636798E-2</c:v>
                </c:pt>
                <c:pt idx="90">
                  <c:v>-2.4183164032522013E-2</c:v>
                </c:pt>
                <c:pt idx="91">
                  <c:v>-2.5161007663671173E-2</c:v>
                </c:pt>
                <c:pt idx="92">
                  <c:v>-2.5161458698556391E-2</c:v>
                </c:pt>
                <c:pt idx="93">
                  <c:v>-2.5197992524258916E-2</c:v>
                </c:pt>
                <c:pt idx="94">
                  <c:v>-2.5268353966352679E-2</c:v>
                </c:pt>
                <c:pt idx="95">
                  <c:v>-2.5268805001237894E-2</c:v>
                </c:pt>
                <c:pt idx="96">
                  <c:v>-2.7288990252122156E-2</c:v>
                </c:pt>
                <c:pt idx="97">
                  <c:v>-2.7473914555060881E-2</c:v>
                </c:pt>
                <c:pt idx="98">
                  <c:v>-2.74743655899461E-2</c:v>
                </c:pt>
                <c:pt idx="99">
                  <c:v>-2.7515860799386005E-2</c:v>
                </c:pt>
                <c:pt idx="100">
                  <c:v>-2.7635385043968355E-2</c:v>
                </c:pt>
                <c:pt idx="101">
                  <c:v>-2.8562712767973272E-2</c:v>
                </c:pt>
                <c:pt idx="102">
                  <c:v>-2.8565418977284575E-2</c:v>
                </c:pt>
                <c:pt idx="103">
                  <c:v>-2.9597837829544921E-2</c:v>
                </c:pt>
                <c:pt idx="104">
                  <c:v>-2.9615428190068356E-2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9E-4625-8FD2-DD495D35E206}"/>
            </c:ext>
          </c:extLst>
        </c:ser>
        <c:ser>
          <c:idx val="9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9E-4625-8FD2-DD495D35E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9168"/>
        <c:axId val="1"/>
      </c:scatterChart>
      <c:valAx>
        <c:axId val="466589168"/>
        <c:scaling>
          <c:orientation val="minMax"/>
          <c:min val="10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187463598750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043227665706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1325663542777612"/>
          <c:y val="0.92097264437689974"/>
          <c:w val="0.89337236303675294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-- O-C Diagram</a:t>
            </a:r>
          </a:p>
        </c:rich>
      </c:tx>
      <c:layout>
        <c:manualLayout>
          <c:xMode val="edge"/>
          <c:yMode val="edge"/>
          <c:x val="0.39507644780041418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84684045214984E-2"/>
          <c:y val="9.7285175345083769E-2"/>
          <c:w val="0.89683521442886227"/>
          <c:h val="0.7692316190076390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Q_fit!$D$21:$D$45</c:f>
              <c:numCache>
                <c:formatCode>General</c:formatCode>
                <c:ptCount val="25"/>
                <c:pt idx="0">
                  <c:v>0</c:v>
                </c:pt>
                <c:pt idx="1">
                  <c:v>5.0000000000000002E-5</c:v>
                </c:pt>
                <c:pt idx="2">
                  <c:v>0.10580000000000001</c:v>
                </c:pt>
                <c:pt idx="3">
                  <c:v>0.1303</c:v>
                </c:pt>
                <c:pt idx="4">
                  <c:v>0.23574999999999999</c:v>
                </c:pt>
                <c:pt idx="5">
                  <c:v>0.24535000000000001</c:v>
                </c:pt>
                <c:pt idx="6">
                  <c:v>0.35644999999999999</c:v>
                </c:pt>
                <c:pt idx="7">
                  <c:v>0.4768</c:v>
                </c:pt>
                <c:pt idx="8">
                  <c:v>0.47685</c:v>
                </c:pt>
                <c:pt idx="9">
                  <c:v>0.49335000000000001</c:v>
                </c:pt>
                <c:pt idx="10">
                  <c:v>0.49469999999999997</c:v>
                </c:pt>
                <c:pt idx="11">
                  <c:v>0.51924999999999999</c:v>
                </c:pt>
                <c:pt idx="12">
                  <c:v>0.59814999999999996</c:v>
                </c:pt>
                <c:pt idx="13">
                  <c:v>0.6018</c:v>
                </c:pt>
                <c:pt idx="14">
                  <c:v>0.60185</c:v>
                </c:pt>
                <c:pt idx="15">
                  <c:v>0.60709999999999997</c:v>
                </c:pt>
                <c:pt idx="16">
                  <c:v>0.61104999999999998</c:v>
                </c:pt>
                <c:pt idx="17">
                  <c:v>0.61109999999999998</c:v>
                </c:pt>
                <c:pt idx="18">
                  <c:v>0.71699999999999997</c:v>
                </c:pt>
                <c:pt idx="19">
                  <c:v>0.72945000000000004</c:v>
                </c:pt>
                <c:pt idx="20">
                  <c:v>0.72950000000000004</c:v>
                </c:pt>
                <c:pt idx="21">
                  <c:v>0.82479999999999998</c:v>
                </c:pt>
                <c:pt idx="22">
                  <c:v>0.83535000000000004</c:v>
                </c:pt>
                <c:pt idx="23">
                  <c:v>0.877</c:v>
                </c:pt>
                <c:pt idx="24">
                  <c:v>1.004</c:v>
                </c:pt>
              </c:numCache>
            </c:numRef>
          </c:xVal>
          <c:yVal>
            <c:numRef>
              <c:f>Q_fit!$E$21:$E$45</c:f>
              <c:numCache>
                <c:formatCode>General</c:formatCode>
                <c:ptCount val="25"/>
                <c:pt idx="0">
                  <c:v>0</c:v>
                </c:pt>
                <c:pt idx="1">
                  <c:v>1.1979999981122091E-3</c:v>
                </c:pt>
                <c:pt idx="2">
                  <c:v>-3.6319999999250285E-3</c:v>
                </c:pt>
                <c:pt idx="3">
                  <c:v>-3.9120000074035488E-3</c:v>
                </c:pt>
                <c:pt idx="4">
                  <c:v>-2.2300000055111013E-3</c:v>
                </c:pt>
                <c:pt idx="5">
                  <c:v>-3.4140000061597675E-3</c:v>
                </c:pt>
                <c:pt idx="6">
                  <c:v>-5.6580000018584542E-3</c:v>
                </c:pt>
                <c:pt idx="7">
                  <c:v>-7.8720000019529834E-3</c:v>
                </c:pt>
                <c:pt idx="8">
                  <c:v>-7.6740000004065223E-3</c:v>
                </c:pt>
                <c:pt idx="9">
                  <c:v>-9.4339999996009283E-3</c:v>
                </c:pt>
                <c:pt idx="10">
                  <c:v>-9.1880000036326237E-3</c:v>
                </c:pt>
                <c:pt idx="11">
                  <c:v>-1.0370000003604218E-2</c:v>
                </c:pt>
                <c:pt idx="12">
                  <c:v>-1.3426000004983507E-2</c:v>
                </c:pt>
                <c:pt idx="13">
                  <c:v>-1.1472000005596783E-2</c:v>
                </c:pt>
                <c:pt idx="14">
                  <c:v>-1.167400000122143E-2</c:v>
                </c:pt>
                <c:pt idx="15">
                  <c:v>-1.2084000001777895E-2</c:v>
                </c:pt>
                <c:pt idx="16">
                  <c:v>-1.0642000008374453E-2</c:v>
                </c:pt>
                <c:pt idx="17">
                  <c:v>-1.1343999998643994E-2</c:v>
                </c:pt>
                <c:pt idx="18">
                  <c:v>-1.6779999998107087E-2</c:v>
                </c:pt>
                <c:pt idx="19">
                  <c:v>-1.7678000003797933E-2</c:v>
                </c:pt>
                <c:pt idx="20">
                  <c:v>-1.757999999972526E-2</c:v>
                </c:pt>
                <c:pt idx="21">
                  <c:v>-2.0391999998537358E-2</c:v>
                </c:pt>
                <c:pt idx="22">
                  <c:v>-2.1714000002248213E-2</c:v>
                </c:pt>
                <c:pt idx="23">
                  <c:v>-2.5680000006104819E-2</c:v>
                </c:pt>
                <c:pt idx="24">
                  <c:v>-2.6860000005399343E-2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B-4BA2-88FC-FAA6A9E1AD97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Q_fit!$U$2:$U$24</c:f>
              <c:numCache>
                <c:formatCode>General</c:formatCode>
                <c:ptCount val="2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</c:numCache>
            </c:numRef>
          </c:xVal>
          <c:yVal>
            <c:numRef>
              <c:f>Q_fit!$V$2:$V$24</c:f>
              <c:numCache>
                <c:formatCode>General</c:formatCode>
                <c:ptCount val="23"/>
                <c:pt idx="0">
                  <c:v>-5.0982457797665956E-4</c:v>
                </c:pt>
                <c:pt idx="1">
                  <c:v>-8.9779212414445048E-4</c:v>
                </c:pt>
                <c:pt idx="2">
                  <c:v>-1.3930913573926471E-3</c:v>
                </c:pt>
                <c:pt idx="3">
                  <c:v>-1.9957222777212489E-3</c:v>
                </c:pt>
                <c:pt idx="4">
                  <c:v>-2.7056848851302572E-3</c:v>
                </c:pt>
                <c:pt idx="5">
                  <c:v>-3.5229791796196697E-3</c:v>
                </c:pt>
                <c:pt idx="6">
                  <c:v>-4.4476051611894883E-3</c:v>
                </c:pt>
                <c:pt idx="7">
                  <c:v>-5.4795628298397129E-3</c:v>
                </c:pt>
                <c:pt idx="8">
                  <c:v>-6.6188521855703435E-3</c:v>
                </c:pt>
                <c:pt idx="9">
                  <c:v>-7.8654732283813776E-3</c:v>
                </c:pt>
                <c:pt idx="10">
                  <c:v>-9.2194259582728186E-3</c:v>
                </c:pt>
                <c:pt idx="11">
                  <c:v>-1.0680710375244668E-2</c:v>
                </c:pt>
                <c:pt idx="12">
                  <c:v>-1.2249326479296918E-2</c:v>
                </c:pt>
                <c:pt idx="13">
                  <c:v>-1.3925274270429576E-2</c:v>
                </c:pt>
                <c:pt idx="14">
                  <c:v>-1.5708553748642638E-2</c:v>
                </c:pt>
                <c:pt idx="15">
                  <c:v>-1.7599164913936108E-2</c:v>
                </c:pt>
                <c:pt idx="16">
                  <c:v>-1.9597107766309983E-2</c:v>
                </c:pt>
                <c:pt idx="17">
                  <c:v>-2.170238230576426E-2</c:v>
                </c:pt>
                <c:pt idx="18">
                  <c:v>-2.391498853229895E-2</c:v>
                </c:pt>
                <c:pt idx="19">
                  <c:v>-2.6234926445914037E-2</c:v>
                </c:pt>
                <c:pt idx="20">
                  <c:v>-2.8662196046609537E-2</c:v>
                </c:pt>
                <c:pt idx="21">
                  <c:v>-3.1196797334385438E-2</c:v>
                </c:pt>
                <c:pt idx="22">
                  <c:v>-3.3838730309241748E-2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B-4BA2-88FC-FAA6A9E1A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3440"/>
        <c:axId val="1"/>
      </c:scatterChart>
      <c:valAx>
        <c:axId val="466613440"/>
        <c:scaling>
          <c:orientation val="minMax"/>
          <c:max val="1.10000000000000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34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721009375586552"/>
          <c:y val="0.93212764694006001"/>
          <c:w val="0.58264984168889788"/>
          <c:h val="0.979638959157254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747984006038017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414456686540114"/>
          <c:w val="0.79967752902672617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E3-4A06-B744-715657BA096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E3-4A06-B744-715657BA096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(2)'!$J$21:$J$996</c:f>
              <c:numCache>
                <c:formatCode>General</c:formatCode>
                <c:ptCount val="976"/>
                <c:pt idx="0">
                  <c:v>0</c:v>
                </c:pt>
                <c:pt idx="1">
                  <c:v>1.1979999981122091E-3</c:v>
                </c:pt>
                <c:pt idx="2">
                  <c:v>-3.6319999999250285E-3</c:v>
                </c:pt>
                <c:pt idx="3">
                  <c:v>-3.9120000074035488E-3</c:v>
                </c:pt>
                <c:pt idx="5">
                  <c:v>-3.4140000061597675E-3</c:v>
                </c:pt>
                <c:pt idx="7">
                  <c:v>-6.1060000007273629E-3</c:v>
                </c:pt>
                <c:pt idx="8">
                  <c:v>-7.219999999506399E-3</c:v>
                </c:pt>
                <c:pt idx="9">
                  <c:v>-6.8720000053872354E-3</c:v>
                </c:pt>
                <c:pt idx="10">
                  <c:v>-7.8720000019529834E-3</c:v>
                </c:pt>
                <c:pt idx="11">
                  <c:v>-7.6740000004065223E-3</c:v>
                </c:pt>
                <c:pt idx="12">
                  <c:v>-9.4339999996009283E-3</c:v>
                </c:pt>
                <c:pt idx="13">
                  <c:v>-9.1880000036326237E-3</c:v>
                </c:pt>
                <c:pt idx="16">
                  <c:v>-1.1472000005596783E-2</c:v>
                </c:pt>
                <c:pt idx="17">
                  <c:v>-1.167400000122143E-2</c:v>
                </c:pt>
                <c:pt idx="18">
                  <c:v>-1.2084000001777895E-2</c:v>
                </c:pt>
                <c:pt idx="19">
                  <c:v>-1.0642000008374453E-2</c:v>
                </c:pt>
                <c:pt idx="20">
                  <c:v>-1.1343999998643994E-2</c:v>
                </c:pt>
                <c:pt idx="21">
                  <c:v>-9.9820000032195821E-3</c:v>
                </c:pt>
                <c:pt idx="22">
                  <c:v>-1.3374000001931563E-2</c:v>
                </c:pt>
                <c:pt idx="24">
                  <c:v>-1.7678000003797933E-2</c:v>
                </c:pt>
                <c:pt idx="25">
                  <c:v>-1.757999999972526E-2</c:v>
                </c:pt>
                <c:pt idx="26">
                  <c:v>-1.8003999997745268E-2</c:v>
                </c:pt>
                <c:pt idx="27">
                  <c:v>-2.0715999999083579E-2</c:v>
                </c:pt>
                <c:pt idx="30">
                  <c:v>-2.0956000007572584E-2</c:v>
                </c:pt>
                <c:pt idx="31">
                  <c:v>-2.2257999997236766E-2</c:v>
                </c:pt>
                <c:pt idx="33">
                  <c:v>-2.5758000003406778E-2</c:v>
                </c:pt>
                <c:pt idx="34">
                  <c:v>-2.6259999998728745E-2</c:v>
                </c:pt>
                <c:pt idx="36">
                  <c:v>-2.1968000000924803E-2</c:v>
                </c:pt>
                <c:pt idx="37">
                  <c:v>-2.3682000006374437E-2</c:v>
                </c:pt>
                <c:pt idx="39">
                  <c:v>-1.9754000000830274E-2</c:v>
                </c:pt>
                <c:pt idx="40">
                  <c:v>-2.4555999996664468E-2</c:v>
                </c:pt>
                <c:pt idx="42">
                  <c:v>-2.3392000002786517E-2</c:v>
                </c:pt>
                <c:pt idx="43">
                  <c:v>-2.0594000001437962E-2</c:v>
                </c:pt>
                <c:pt idx="44">
                  <c:v>-2.2302000004856382E-2</c:v>
                </c:pt>
                <c:pt idx="45">
                  <c:v>-2.2582000005058944E-2</c:v>
                </c:pt>
                <c:pt idx="46">
                  <c:v>-2.2361999996064696E-2</c:v>
                </c:pt>
                <c:pt idx="47">
                  <c:v>-2.1264000002702232E-2</c:v>
                </c:pt>
                <c:pt idx="49">
                  <c:v>-2.723600000172155E-2</c:v>
                </c:pt>
                <c:pt idx="51">
                  <c:v>-1.9456000001810025E-2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E3-4A06-B744-715657BA096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(2)'!$K$21:$K$996</c:f>
              <c:numCache>
                <c:formatCode>General</c:formatCode>
                <c:ptCount val="976"/>
                <c:pt idx="4">
                  <c:v>-2.2300000055111013E-3</c:v>
                </c:pt>
                <c:pt idx="6">
                  <c:v>-5.6580000018584542E-3</c:v>
                </c:pt>
                <c:pt idx="14">
                  <c:v>-1.0370000003604218E-2</c:v>
                </c:pt>
                <c:pt idx="15">
                  <c:v>-1.3426000004983507E-2</c:v>
                </c:pt>
                <c:pt idx="23">
                  <c:v>-1.6779999998107087E-2</c:v>
                </c:pt>
                <c:pt idx="28">
                  <c:v>-2.0391999998537358E-2</c:v>
                </c:pt>
                <c:pt idx="29">
                  <c:v>-2.1714000002248213E-2</c:v>
                </c:pt>
                <c:pt idx="32">
                  <c:v>-2.5680000006104819E-2</c:v>
                </c:pt>
                <c:pt idx="35">
                  <c:v>-2.6860000005399343E-2</c:v>
                </c:pt>
                <c:pt idx="38">
                  <c:v>-2.1114000002853572E-2</c:v>
                </c:pt>
                <c:pt idx="41">
                  <c:v>-2.1870000004128087E-2</c:v>
                </c:pt>
                <c:pt idx="48">
                  <c:v>-2.2688000004563946E-2</c:v>
                </c:pt>
                <c:pt idx="50">
                  <c:v>-2.0326000005297828E-2</c:v>
                </c:pt>
                <c:pt idx="52">
                  <c:v>-2.5086000008741394E-2</c:v>
                </c:pt>
                <c:pt idx="53">
                  <c:v>-2.5988000001234468E-2</c:v>
                </c:pt>
                <c:pt idx="54">
                  <c:v>-2.499800000077812E-2</c:v>
                </c:pt>
                <c:pt idx="55">
                  <c:v>-2.4000000004889444E-2</c:v>
                </c:pt>
                <c:pt idx="56">
                  <c:v>-2.5701999999000691E-2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E3-4A06-B744-715657BA096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E3-4A06-B744-715657BA096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E3-4A06-B744-715657BA096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E3-4A06-B744-715657BA096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(2)'!$O$21:$O$996</c:f>
              <c:numCache>
                <c:formatCode>General</c:formatCode>
                <c:ptCount val="976"/>
                <c:pt idx="24">
                  <c:v>-2.2516411970468424E-2</c:v>
                </c:pt>
                <c:pt idx="25">
                  <c:v>-2.2516494355191985E-2</c:v>
                </c:pt>
                <c:pt idx="26">
                  <c:v>-2.251748297187469E-2</c:v>
                </c:pt>
                <c:pt idx="27">
                  <c:v>-2.2658031310266228E-2</c:v>
                </c:pt>
                <c:pt idx="28">
                  <c:v>-2.2673519638295305E-2</c:v>
                </c:pt>
                <c:pt idx="29">
                  <c:v>-2.2690902814966243E-2</c:v>
                </c:pt>
                <c:pt idx="30">
                  <c:v>-2.2733825255940445E-2</c:v>
                </c:pt>
                <c:pt idx="31">
                  <c:v>-2.2733907640664002E-2</c:v>
                </c:pt>
                <c:pt idx="32">
                  <c:v>-2.2759529289690831E-2</c:v>
                </c:pt>
                <c:pt idx="33">
                  <c:v>-2.2923392504849545E-2</c:v>
                </c:pt>
                <c:pt idx="34">
                  <c:v>-2.2923474889573105E-2</c:v>
                </c:pt>
                <c:pt idx="35">
                  <c:v>-2.2968786487530517E-2</c:v>
                </c:pt>
                <c:pt idx="36">
                  <c:v>-2.3090633493674177E-2</c:v>
                </c:pt>
                <c:pt idx="37">
                  <c:v>-2.309121018673909E-2</c:v>
                </c:pt>
                <c:pt idx="38">
                  <c:v>-2.31028264327609E-2</c:v>
                </c:pt>
                <c:pt idx="39">
                  <c:v>-2.3108593363410024E-2</c:v>
                </c:pt>
                <c:pt idx="40">
                  <c:v>-2.3108675748133582E-2</c:v>
                </c:pt>
                <c:pt idx="41">
                  <c:v>-2.3125729385910281E-2</c:v>
                </c:pt>
                <c:pt idx="42">
                  <c:v>-2.3126635617869429E-2</c:v>
                </c:pt>
                <c:pt idx="43">
                  <c:v>-2.3126718002592989E-2</c:v>
                </c:pt>
                <c:pt idx="44">
                  <c:v>-2.3280283127306838E-2</c:v>
                </c:pt>
                <c:pt idx="45">
                  <c:v>-2.3293876606694061E-2</c:v>
                </c:pt>
                <c:pt idx="46">
                  <c:v>-2.3302527002667748E-2</c:v>
                </c:pt>
                <c:pt idx="47">
                  <c:v>-2.3302609387391308E-2</c:v>
                </c:pt>
                <c:pt idx="48">
                  <c:v>-2.3307717240251963E-2</c:v>
                </c:pt>
                <c:pt idx="49">
                  <c:v>-2.3498767414185124E-2</c:v>
                </c:pt>
                <c:pt idx="50">
                  <c:v>-2.351524435889691E-2</c:v>
                </c:pt>
                <c:pt idx="51">
                  <c:v>-2.3520599365928239E-2</c:v>
                </c:pt>
                <c:pt idx="52">
                  <c:v>-2.4304490010591474E-2</c:v>
                </c:pt>
                <c:pt idx="53">
                  <c:v>-2.4304572395315034E-2</c:v>
                </c:pt>
                <c:pt idx="54">
                  <c:v>-2.4304984318932826E-2</c:v>
                </c:pt>
                <c:pt idx="55">
                  <c:v>-2.4305066703656387E-2</c:v>
                </c:pt>
                <c:pt idx="56">
                  <c:v>-2.4305149088379944E-2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E3-4A06-B744-715657BA0967}"/>
            </c:ext>
          </c:extLst>
        </c:ser>
        <c:ser>
          <c:idx val="8"/>
          <c:order val="8"/>
          <c:tx>
            <c:strRef>
              <c:f>'A (2)'!$Y$1</c:f>
              <c:strCache>
                <c:ptCount val="1"/>
                <c:pt idx="0">
                  <c:v>Sine.fit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</c:numCache>
            </c:numRef>
          </c:xVal>
          <c:yVal>
            <c:numRef>
              <c:f>'A (2)'!$Y$2:$Y$120</c:f>
              <c:numCache>
                <c:formatCode>General</c:formatCode>
                <c:ptCount val="119"/>
                <c:pt idx="0">
                  <c:v>-2.1013444593611218E-3</c:v>
                </c:pt>
                <c:pt idx="1">
                  <c:v>-1.9322910345776047E-3</c:v>
                </c:pt>
                <c:pt idx="2">
                  <c:v>-1.8395974808266945E-3</c:v>
                </c:pt>
                <c:pt idx="3">
                  <c:v>-1.8899699859976559E-3</c:v>
                </c:pt>
                <c:pt idx="4">
                  <c:v>-2.1402931329202049E-3</c:v>
                </c:pt>
                <c:pt idx="5">
                  <c:v>-2.6337247249944165E-3</c:v>
                </c:pt>
                <c:pt idx="6">
                  <c:v>-3.3967329667531423E-3</c:v>
                </c:pt>
                <c:pt idx="7">
                  <c:v>-4.4372793993988011E-3</c:v>
                </c:pt>
                <c:pt idx="8">
                  <c:v>-5.7442723343155378E-3</c:v>
                </c:pt>
                <c:pt idx="9">
                  <c:v>-7.2883283068049844E-3</c:v>
                </c:pt>
                <c:pt idx="10">
                  <c:v>-9.0237892756074162E-3</c:v>
                </c:pt>
                <c:pt idx="11">
                  <c:v>-1.089185708576753E-2</c:v>
                </c:pt>
                <c:pt idx="12">
                  <c:v>-1.2824630011337542E-2</c:v>
                </c:pt>
                <c:pt idx="13">
                  <c:v>-1.4749764265872038E-2</c:v>
                </c:pt>
                <c:pt idx="14">
                  <c:v>-1.6595440464105424E-2</c:v>
                </c:pt>
                <c:pt idx="15">
                  <c:v>-1.8295294083048103E-2</c:v>
                </c:pt>
                <c:pt idx="16">
                  <c:v>-1.9792971442207655E-2</c:v>
                </c:pt>
                <c:pt idx="17">
                  <c:v>-2.1045998431067737E-2</c:v>
                </c:pt>
                <c:pt idx="18">
                  <c:v>-2.2028696392435182E-2</c:v>
                </c:pt>
                <c:pt idx="19">
                  <c:v>-2.2733944983815466E-2</c:v>
                </c:pt>
                <c:pt idx="20">
                  <c:v>-2.3173670994903004E-2</c:v>
                </c:pt>
                <c:pt idx="21">
                  <c:v>-2.337802956345519E-2</c:v>
                </c:pt>
                <c:pt idx="22">
                  <c:v>-2.3393333999767906E-2</c:v>
                </c:pt>
                <c:pt idx="23">
                  <c:v>-2.3278876339040223E-2</c:v>
                </c:pt>
                <c:pt idx="24">
                  <c:v>-2.3102856893377946E-2</c:v>
                </c:pt>
                <c:pt idx="25">
                  <c:v>-2.2937702243108316E-2</c:v>
                </c:pt>
                <c:pt idx="26">
                  <c:v>-2.2855093091233084E-2</c:v>
                </c:pt>
                <c:pt idx="27">
                  <c:v>-2.2921043322986133E-2</c:v>
                </c:pt>
                <c:pt idx="28">
                  <c:v>-2.3191368097188674E-2</c:v>
                </c:pt>
                <c:pt idx="29">
                  <c:v>-2.3707852088735156E-2</c:v>
                </c:pt>
                <c:pt idx="30">
                  <c:v>-2.4495380935580461E-2</c:v>
                </c:pt>
                <c:pt idx="31">
                  <c:v>-2.5560232818800946E-2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E3-4A06-B744-715657BA0967}"/>
            </c:ext>
          </c:extLst>
        </c:ser>
        <c:ser>
          <c:idx val="9"/>
          <c:order val="9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E3-4A06-B744-715657BA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0968"/>
        <c:axId val="1"/>
      </c:scatterChart>
      <c:valAx>
        <c:axId val="46658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9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12116333600464724"/>
          <c:y val="0.92192475940507435"/>
          <c:w val="0.99353881249496478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  [52370.404, 0.301604]</a:t>
            </a:r>
          </a:p>
        </c:rich>
      </c:tx>
      <c:layout>
        <c:manualLayout>
          <c:xMode val="edge"/>
          <c:yMode val="edge"/>
          <c:x val="0.26623393666700751"/>
          <c:y val="2.3121387283236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2560949993"/>
          <c:y val="0.12427763203016623"/>
          <c:w val="0.8100655771750529"/>
          <c:h val="0.710983662312113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(2)'!$G$21:$G$996</c:f>
              <c:numCache>
                <c:formatCode>General</c:formatCode>
                <c:ptCount val="976"/>
                <c:pt idx="0">
                  <c:v>0</c:v>
                </c:pt>
                <c:pt idx="1">
                  <c:v>1.1979999981122091E-3</c:v>
                </c:pt>
                <c:pt idx="2">
                  <c:v>-3.6319999999250285E-3</c:v>
                </c:pt>
                <c:pt idx="3">
                  <c:v>-3.9120000074035488E-3</c:v>
                </c:pt>
                <c:pt idx="4">
                  <c:v>-2.2300000055111013E-3</c:v>
                </c:pt>
                <c:pt idx="5">
                  <c:v>-3.4140000061597675E-3</c:v>
                </c:pt>
                <c:pt idx="6">
                  <c:v>-5.6580000018584542E-3</c:v>
                </c:pt>
                <c:pt idx="7">
                  <c:v>-6.1060000007273629E-3</c:v>
                </c:pt>
                <c:pt idx="8">
                  <c:v>-7.219999999506399E-3</c:v>
                </c:pt>
                <c:pt idx="9">
                  <c:v>-6.8720000053872354E-3</c:v>
                </c:pt>
                <c:pt idx="10">
                  <c:v>-7.8720000019529834E-3</c:v>
                </c:pt>
                <c:pt idx="11">
                  <c:v>-7.6740000004065223E-3</c:v>
                </c:pt>
                <c:pt idx="12">
                  <c:v>-9.4339999996009283E-3</c:v>
                </c:pt>
                <c:pt idx="13">
                  <c:v>-9.1880000036326237E-3</c:v>
                </c:pt>
                <c:pt idx="14">
                  <c:v>-1.0370000003604218E-2</c:v>
                </c:pt>
                <c:pt idx="15">
                  <c:v>-1.3426000004983507E-2</c:v>
                </c:pt>
                <c:pt idx="16">
                  <c:v>-1.1472000005596783E-2</c:v>
                </c:pt>
                <c:pt idx="17">
                  <c:v>-1.167400000122143E-2</c:v>
                </c:pt>
                <c:pt idx="18">
                  <c:v>-1.2084000001777895E-2</c:v>
                </c:pt>
                <c:pt idx="19">
                  <c:v>-1.0642000008374453E-2</c:v>
                </c:pt>
                <c:pt idx="20">
                  <c:v>-1.1343999998643994E-2</c:v>
                </c:pt>
                <c:pt idx="21">
                  <c:v>-9.9820000032195821E-3</c:v>
                </c:pt>
                <c:pt idx="22">
                  <c:v>-1.3374000001931563E-2</c:v>
                </c:pt>
                <c:pt idx="23">
                  <c:v>-1.6779999998107087E-2</c:v>
                </c:pt>
                <c:pt idx="24">
                  <c:v>-1.7678000003797933E-2</c:v>
                </c:pt>
                <c:pt idx="25">
                  <c:v>-1.757999999972526E-2</c:v>
                </c:pt>
                <c:pt idx="26">
                  <c:v>-1.8003999997745268E-2</c:v>
                </c:pt>
                <c:pt idx="27">
                  <c:v>-2.0715999999083579E-2</c:v>
                </c:pt>
                <c:pt idx="28">
                  <c:v>-2.0391999998537358E-2</c:v>
                </c:pt>
                <c:pt idx="29">
                  <c:v>-2.1714000002248213E-2</c:v>
                </c:pt>
                <c:pt idx="30">
                  <c:v>-2.0956000007572584E-2</c:v>
                </c:pt>
                <c:pt idx="31">
                  <c:v>-2.2257999997236766E-2</c:v>
                </c:pt>
                <c:pt idx="32">
                  <c:v>-2.5680000006104819E-2</c:v>
                </c:pt>
                <c:pt idx="33">
                  <c:v>-2.5758000003406778E-2</c:v>
                </c:pt>
                <c:pt idx="34">
                  <c:v>-2.6259999998728745E-2</c:v>
                </c:pt>
                <c:pt idx="35">
                  <c:v>-2.6860000005399343E-2</c:v>
                </c:pt>
                <c:pt idx="36">
                  <c:v>-2.1968000000924803E-2</c:v>
                </c:pt>
                <c:pt idx="37">
                  <c:v>-2.3682000006374437E-2</c:v>
                </c:pt>
                <c:pt idx="38">
                  <c:v>-2.1114000002853572E-2</c:v>
                </c:pt>
                <c:pt idx="39">
                  <c:v>-1.9754000000830274E-2</c:v>
                </c:pt>
                <c:pt idx="40">
                  <c:v>-2.4555999996664468E-2</c:v>
                </c:pt>
                <c:pt idx="41">
                  <c:v>-2.1870000004128087E-2</c:v>
                </c:pt>
                <c:pt idx="42">
                  <c:v>-2.3392000002786517E-2</c:v>
                </c:pt>
                <c:pt idx="43">
                  <c:v>-2.0594000001437962E-2</c:v>
                </c:pt>
                <c:pt idx="44">
                  <c:v>-2.2302000004856382E-2</c:v>
                </c:pt>
                <c:pt idx="45">
                  <c:v>-2.2582000005058944E-2</c:v>
                </c:pt>
                <c:pt idx="46">
                  <c:v>-2.2361999996064696E-2</c:v>
                </c:pt>
                <c:pt idx="47">
                  <c:v>-2.1264000002702232E-2</c:v>
                </c:pt>
                <c:pt idx="48">
                  <c:v>-2.2688000004563946E-2</c:v>
                </c:pt>
                <c:pt idx="49">
                  <c:v>-2.723600000172155E-2</c:v>
                </c:pt>
                <c:pt idx="50">
                  <c:v>-2.0326000005297828E-2</c:v>
                </c:pt>
                <c:pt idx="51">
                  <c:v>-1.9456000001810025E-2</c:v>
                </c:pt>
                <c:pt idx="52">
                  <c:v>-2.5086000008741394E-2</c:v>
                </c:pt>
                <c:pt idx="53">
                  <c:v>-2.5988000001234468E-2</c:v>
                </c:pt>
                <c:pt idx="54">
                  <c:v>-2.499800000077812E-2</c:v>
                </c:pt>
                <c:pt idx="55">
                  <c:v>-2.4000000004889444E-2</c:v>
                </c:pt>
                <c:pt idx="56">
                  <c:v>-2.5701999999000691E-2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2A-476A-89F4-30A8329EF933}"/>
            </c:ext>
          </c:extLst>
        </c:ser>
        <c:ser>
          <c:idx val="8"/>
          <c:order val="1"/>
          <c:tx>
            <c:strRef>
              <c:f>'A (2)'!$Y$1</c:f>
              <c:strCache>
                <c:ptCount val="1"/>
                <c:pt idx="0">
                  <c:v>Sine.fit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</c:numCache>
            </c:numRef>
          </c:xVal>
          <c:yVal>
            <c:numRef>
              <c:f>'A (2)'!$Y$2:$Y$120</c:f>
              <c:numCache>
                <c:formatCode>General</c:formatCode>
                <c:ptCount val="119"/>
                <c:pt idx="0">
                  <c:v>-2.1013444593611218E-3</c:v>
                </c:pt>
                <c:pt idx="1">
                  <c:v>-1.9322910345776047E-3</c:v>
                </c:pt>
                <c:pt idx="2">
                  <c:v>-1.8395974808266945E-3</c:v>
                </c:pt>
                <c:pt idx="3">
                  <c:v>-1.8899699859976559E-3</c:v>
                </c:pt>
                <c:pt idx="4">
                  <c:v>-2.1402931329202049E-3</c:v>
                </c:pt>
                <c:pt idx="5">
                  <c:v>-2.6337247249944165E-3</c:v>
                </c:pt>
                <c:pt idx="6">
                  <c:v>-3.3967329667531423E-3</c:v>
                </c:pt>
                <c:pt idx="7">
                  <c:v>-4.4372793993988011E-3</c:v>
                </c:pt>
                <c:pt idx="8">
                  <c:v>-5.7442723343155378E-3</c:v>
                </c:pt>
                <c:pt idx="9">
                  <c:v>-7.2883283068049844E-3</c:v>
                </c:pt>
                <c:pt idx="10">
                  <c:v>-9.0237892756074162E-3</c:v>
                </c:pt>
                <c:pt idx="11">
                  <c:v>-1.089185708576753E-2</c:v>
                </c:pt>
                <c:pt idx="12">
                  <c:v>-1.2824630011337542E-2</c:v>
                </c:pt>
                <c:pt idx="13">
                  <c:v>-1.4749764265872038E-2</c:v>
                </c:pt>
                <c:pt idx="14">
                  <c:v>-1.6595440464105424E-2</c:v>
                </c:pt>
                <c:pt idx="15">
                  <c:v>-1.8295294083048103E-2</c:v>
                </c:pt>
                <c:pt idx="16">
                  <c:v>-1.9792971442207655E-2</c:v>
                </c:pt>
                <c:pt idx="17">
                  <c:v>-2.1045998431067737E-2</c:v>
                </c:pt>
                <c:pt idx="18">
                  <c:v>-2.2028696392435182E-2</c:v>
                </c:pt>
                <c:pt idx="19">
                  <c:v>-2.2733944983815466E-2</c:v>
                </c:pt>
                <c:pt idx="20">
                  <c:v>-2.3173670994903004E-2</c:v>
                </c:pt>
                <c:pt idx="21">
                  <c:v>-2.337802956345519E-2</c:v>
                </c:pt>
                <c:pt idx="22">
                  <c:v>-2.3393333999767906E-2</c:v>
                </c:pt>
                <c:pt idx="23">
                  <c:v>-2.3278876339040223E-2</c:v>
                </c:pt>
                <c:pt idx="24">
                  <c:v>-2.3102856893377946E-2</c:v>
                </c:pt>
                <c:pt idx="25">
                  <c:v>-2.2937702243108316E-2</c:v>
                </c:pt>
                <c:pt idx="26">
                  <c:v>-2.2855093091233084E-2</c:v>
                </c:pt>
                <c:pt idx="27">
                  <c:v>-2.2921043322986133E-2</c:v>
                </c:pt>
                <c:pt idx="28">
                  <c:v>-2.3191368097188674E-2</c:v>
                </c:pt>
                <c:pt idx="29">
                  <c:v>-2.3707852088735156E-2</c:v>
                </c:pt>
                <c:pt idx="30">
                  <c:v>-2.4495380935580461E-2</c:v>
                </c:pt>
                <c:pt idx="31">
                  <c:v>-2.5560232818800946E-2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2A-476A-89F4-30A8329EF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8352"/>
        <c:axId val="1"/>
      </c:scatterChart>
      <c:valAx>
        <c:axId val="46659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262993830316665"/>
              <c:y val="0.90462549117776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4971158951951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8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542925</xdr:colOff>
      <xdr:row>18</xdr:row>
      <xdr:rowOff>9525</xdr:rowOff>
    </xdr:to>
    <xdr:graphicFrame macro="">
      <xdr:nvGraphicFramePr>
        <xdr:cNvPr id="58380" name="Chart 4">
          <a:extLst>
            <a:ext uri="{FF2B5EF4-FFF2-40B4-BE49-F238E27FC236}">
              <a16:creationId xmlns:a16="http://schemas.microsoft.com/office/drawing/2014/main" id="{E2A31BD0-03EF-7C72-C684-818D36D42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0</xdr:row>
      <xdr:rowOff>19049</xdr:rowOff>
    </xdr:from>
    <xdr:to>
      <xdr:col>28</xdr:col>
      <xdr:colOff>609600</xdr:colOff>
      <xdr:row>18</xdr:row>
      <xdr:rowOff>57150</xdr:rowOff>
    </xdr:to>
    <xdr:graphicFrame macro="">
      <xdr:nvGraphicFramePr>
        <xdr:cNvPr id="58383" name="Chart 7">
          <a:extLst>
            <a:ext uri="{FF2B5EF4-FFF2-40B4-BE49-F238E27FC236}">
              <a16:creationId xmlns:a16="http://schemas.microsoft.com/office/drawing/2014/main" id="{23C8D918-5DE6-70B1-399C-3424184F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9</xdr:col>
      <xdr:colOff>57149</xdr:colOff>
      <xdr:row>20</xdr:row>
      <xdr:rowOff>66675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7BDC5E47-C499-FA40-8BCD-BA90FE910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133351</xdr:colOff>
      <xdr:row>22</xdr:row>
      <xdr:rowOff>9525</xdr:rowOff>
    </xdr:from>
    <xdr:to>
      <xdr:col>9</xdr:col>
      <xdr:colOff>57151</xdr:colOff>
      <xdr:row>43</xdr:row>
      <xdr:rowOff>19050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B14FFA47-FAA1-2393-232A-27AD5FA44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333375</xdr:colOff>
      <xdr:row>1</xdr:row>
      <xdr:rowOff>9525</xdr:rowOff>
    </xdr:from>
    <xdr:to>
      <xdr:col>18</xdr:col>
      <xdr:colOff>561974</xdr:colOff>
      <xdr:row>20</xdr:row>
      <xdr:rowOff>0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95B6C05E-72AC-40CC-23A6-DDA11E86A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266700</xdr:colOff>
      <xdr:row>22</xdr:row>
      <xdr:rowOff>66675</xdr:rowOff>
    </xdr:from>
    <xdr:to>
      <xdr:col>18</xdr:col>
      <xdr:colOff>504825</xdr:colOff>
      <xdr:row>42</xdr:row>
      <xdr:rowOff>28575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BA6864D3-1299-DF95-6EC5-632F61C6B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190500</xdr:colOff>
      <xdr:row>1</xdr:row>
      <xdr:rowOff>76199</xdr:rowOff>
    </xdr:from>
    <xdr:to>
      <xdr:col>28</xdr:col>
      <xdr:colOff>514350</xdr:colOff>
      <xdr:row>20</xdr:row>
      <xdr:rowOff>114299</xdr:rowOff>
    </xdr:to>
    <xdr:graphicFrame macro="">
      <xdr:nvGraphicFramePr>
        <xdr:cNvPr id="6" name="Chart 11">
          <a:extLst>
            <a:ext uri="{FF2B5EF4-FFF2-40B4-BE49-F238E27FC236}">
              <a16:creationId xmlns:a16="http://schemas.microsoft.com/office/drawing/2014/main" id="{4054F7B9-D924-ADD0-7959-71B50258B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1</xdr:row>
      <xdr:rowOff>133350</xdr:rowOff>
    </xdr:from>
    <xdr:to>
      <xdr:col>25</xdr:col>
      <xdr:colOff>304800</xdr:colOff>
      <xdr:row>17</xdr:row>
      <xdr:rowOff>76200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782F9EF4-D9E0-A529-CD11-1D0E572BC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466725</xdr:colOff>
      <xdr:row>36</xdr:row>
      <xdr:rowOff>76200</xdr:rowOff>
    </xdr:from>
    <xdr:to>
      <xdr:col>19</xdr:col>
      <xdr:colOff>400050</xdr:colOff>
      <xdr:row>56</xdr:row>
      <xdr:rowOff>104775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1417D5F5-D119-BF9D-52D5-D19107DA3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1009650</xdr:colOff>
      <xdr:row>22</xdr:row>
      <xdr:rowOff>123825</xdr:rowOff>
    </xdr:from>
    <xdr:to>
      <xdr:col>20</xdr:col>
      <xdr:colOff>38100</xdr:colOff>
      <xdr:row>48</xdr:row>
      <xdr:rowOff>28575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9F8C5011-99D8-DBAF-9A79-84A4CAF57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17</xdr:col>
      <xdr:colOff>381000</xdr:colOff>
      <xdr:row>18</xdr:row>
      <xdr:rowOff>28575</xdr:rowOff>
    </xdr:to>
    <xdr:graphicFrame macro="">
      <xdr:nvGraphicFramePr>
        <xdr:cNvPr id="1034" name="Chart 6">
          <a:extLst>
            <a:ext uri="{FF2B5EF4-FFF2-40B4-BE49-F238E27FC236}">
              <a16:creationId xmlns:a16="http://schemas.microsoft.com/office/drawing/2014/main" id="{46DD9F69-20F4-8EA3-6BCC-1A064897B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133350</xdr:rowOff>
    </xdr:from>
    <xdr:to>
      <xdr:col>19</xdr:col>
      <xdr:colOff>485775</xdr:colOff>
      <xdr:row>51</xdr:row>
      <xdr:rowOff>133350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9A25700-6334-A31D-7347-B6088D30D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19241C1A-F7F5-4ECD-6FE5-ED9CF8E0E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666750</xdr:colOff>
      <xdr:row>4</xdr:row>
      <xdr:rowOff>76200</xdr:rowOff>
    </xdr:from>
    <xdr:to>
      <xdr:col>35</xdr:col>
      <xdr:colOff>361950</xdr:colOff>
      <xdr:row>24</xdr:row>
      <xdr:rowOff>0</xdr:rowOff>
    </xdr:to>
    <xdr:graphicFrame macro="">
      <xdr:nvGraphicFramePr>
        <xdr:cNvPr id="54277" name="Chart 3">
          <a:extLst>
            <a:ext uri="{FF2B5EF4-FFF2-40B4-BE49-F238E27FC236}">
              <a16:creationId xmlns:a16="http://schemas.microsoft.com/office/drawing/2014/main" id="{4E0C6597-E91A-1170-C16D-A54A894AE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drawing" Target="../drawings/drawing5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vsolj.cetus-net.org/bulletin.html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s://www.aavso.org/ejaavso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vsolj.cetus-net.org/bulletin.html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83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www.bav-astro.de/sfs/BAVM_link.php?BAVMnr=201" TargetMode="External"/><Relationship Id="rId39" Type="http://schemas.openxmlformats.org/officeDocument/2006/relationships/hyperlink" Target="http://www.bav-astro.de/sfs/BAVM_link.php?BAVMnr=214" TargetMode="External"/><Relationship Id="rId21" Type="http://schemas.openxmlformats.org/officeDocument/2006/relationships/hyperlink" Target="http://www.konkoly.hu/cgi-bin/IBVS?6006" TargetMode="External"/><Relationship Id="rId34" Type="http://schemas.openxmlformats.org/officeDocument/2006/relationships/hyperlink" Target="http://vsolj.cetus-net.org/vsoljno50.pdf" TargetMode="External"/><Relationship Id="rId42" Type="http://schemas.openxmlformats.org/officeDocument/2006/relationships/hyperlink" Target="http://www.konkoly.hu/cgi-bin/IBVS?5960" TargetMode="External"/><Relationship Id="rId47" Type="http://schemas.openxmlformats.org/officeDocument/2006/relationships/hyperlink" Target="http://www.bav-astro.de/sfs/BAVM_link.php?BAVMnr=220" TargetMode="External"/><Relationship Id="rId50" Type="http://schemas.openxmlformats.org/officeDocument/2006/relationships/hyperlink" Target="http://www.konkoly.hu/cgi-bin/IBVS?5992" TargetMode="External"/><Relationship Id="rId55" Type="http://schemas.openxmlformats.org/officeDocument/2006/relationships/hyperlink" Target="http://www.bav-astro.de/sfs/BAVM_link.php?BAVMnr=228" TargetMode="External"/><Relationship Id="rId63" Type="http://schemas.openxmlformats.org/officeDocument/2006/relationships/hyperlink" Target="http://var.astro.cz/oejv/issues/oejv0160.pdf" TargetMode="External"/><Relationship Id="rId68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6006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www.bav-astro.de/sfs/BAVM_link.php?BAVMnr=186" TargetMode="External"/><Relationship Id="rId29" Type="http://schemas.openxmlformats.org/officeDocument/2006/relationships/hyperlink" Target="http://www.konkoly.hu/cgi-bin/IBVS?592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53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34" TargetMode="External"/><Relationship Id="rId40" Type="http://schemas.openxmlformats.org/officeDocument/2006/relationships/hyperlink" Target="http://vsolj.cetus-net.org/vsoljno51.pdf" TargetMode="External"/><Relationship Id="rId45" Type="http://schemas.openxmlformats.org/officeDocument/2006/relationships/hyperlink" Target="http://www.konkoly.hu/cgi-bin/IBVS?5992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www.konkoly.hu/cgi-bin/IBVS?6091" TargetMode="External"/><Relationship Id="rId66" Type="http://schemas.openxmlformats.org/officeDocument/2006/relationships/hyperlink" Target="http://www.konkoly.hu/cgi-bin/IBVS?6131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186" TargetMode="External"/><Relationship Id="rId23" Type="http://schemas.openxmlformats.org/officeDocument/2006/relationships/hyperlink" Target="http://www.konkoly.hu/cgi-bin/IBVS?5875" TargetMode="External"/><Relationship Id="rId28" Type="http://schemas.openxmlformats.org/officeDocument/2006/relationships/hyperlink" Target="http://www.bav-astro.de/sfs/BAVM_link.php?BAVMnr=209" TargetMode="External"/><Relationship Id="rId36" Type="http://schemas.openxmlformats.org/officeDocument/2006/relationships/hyperlink" Target="http://var.astro.cz/oejv/issues/oejv0162.pdf" TargetMode="External"/><Relationship Id="rId49" Type="http://schemas.openxmlformats.org/officeDocument/2006/relationships/hyperlink" Target="http://vsolj.cetus-net.org/vsoljno53.pdf" TargetMode="External"/><Relationship Id="rId57" Type="http://schemas.openxmlformats.org/officeDocument/2006/relationships/hyperlink" Target="http://www.konkoly.hu/cgi-bin/IBVS?6029" TargetMode="External"/><Relationship Id="rId61" Type="http://schemas.openxmlformats.org/officeDocument/2006/relationships/hyperlink" Target="http://www.konkoly.hu/cgi-bin/IBVS?6091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www.bav-astro.de/sfs/BAVM_link.php?BAVMnr=209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bav-astro.de/sfs/BAVM_link.php?BAVMnr=220" TargetMode="External"/><Relationship Id="rId60" Type="http://schemas.openxmlformats.org/officeDocument/2006/relationships/hyperlink" Target="http://www.konkoly.hu/cgi-bin/IBVS?6091" TargetMode="External"/><Relationship Id="rId65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konkoly.hu/cgi-bin/IBVS?6006" TargetMode="External"/><Relationship Id="rId14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www.konkoly.hu/cgi-bin/IBVS?6006" TargetMode="External"/><Relationship Id="rId27" Type="http://schemas.openxmlformats.org/officeDocument/2006/relationships/hyperlink" Target="http://www.konkoly.hu/cgi-bin/IBVS?6006" TargetMode="External"/><Relationship Id="rId30" Type="http://schemas.openxmlformats.org/officeDocument/2006/relationships/hyperlink" Target="http://www.konkoly.hu/cgi-bin/IBVS?5929" TargetMode="External"/><Relationship Id="rId35" Type="http://schemas.openxmlformats.org/officeDocument/2006/relationships/hyperlink" Target="http://www.konkoly.hu/cgi-bin/IBVS?5920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vsolj.cetus-net.org/vsoljno53.pdf" TargetMode="External"/><Relationship Id="rId56" Type="http://schemas.openxmlformats.org/officeDocument/2006/relationships/hyperlink" Target="http://www.bav-astro.de/sfs/BAVM_link.php?BAVMnr=228" TargetMode="External"/><Relationship Id="rId64" Type="http://schemas.openxmlformats.org/officeDocument/2006/relationships/hyperlink" Target="http://www.konkoly.hu/cgi-bin/IBVS?6092" TargetMode="External"/><Relationship Id="rId8" Type="http://schemas.openxmlformats.org/officeDocument/2006/relationships/hyperlink" Target="http://www.konkoly.hu/cgi-bin/IBVS?6006" TargetMode="External"/><Relationship Id="rId51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bav-astro.de/sfs/BAVM_link.php?BAVMnr=201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www.bav-astro.de/sfs/BAVM_link.php?BAVMnr=214" TargetMode="External"/><Relationship Id="rId46" Type="http://schemas.openxmlformats.org/officeDocument/2006/relationships/hyperlink" Target="http://www.bav-astro.de/sfs/BAVM_link.php?BAVMnr=220" TargetMode="External"/><Relationship Id="rId59" Type="http://schemas.openxmlformats.org/officeDocument/2006/relationships/hyperlink" Target="http://www.konkoly.hu/cgi-bin/IBVS?6091" TargetMode="External"/><Relationship Id="rId6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bav-astro.de/sfs/BAVM_link.php?BAVMnr=234" TargetMode="External"/><Relationship Id="rId41" Type="http://schemas.openxmlformats.org/officeDocument/2006/relationships/hyperlink" Target="http://vsolj.cetus-net.org/vsoljno51.pdf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www.konkoly.hu/cgi-bin/IBVS?6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5"/>
  </sheetPr>
  <dimension ref="A1:BL2541"/>
  <sheetViews>
    <sheetView tabSelected="1" workbookViewId="0">
      <pane xSplit="13" ySplit="22" topLeftCell="N135" activePane="bottomRight" state="frozen"/>
      <selection pane="topRight" activeCell="N1" sqref="N1"/>
      <selection pane="bottomLeft" activeCell="A23" sqref="A23"/>
      <selection pane="bottomRight" activeCell="C7" sqref="C7"/>
    </sheetView>
  </sheetViews>
  <sheetFormatPr defaultColWidth="10.28515625" defaultRowHeight="12.95" customHeight="1"/>
  <cols>
    <col min="1" max="1" width="14.42578125" style="10" customWidth="1"/>
    <col min="2" max="2" width="5.140625" style="10" customWidth="1"/>
    <col min="3" max="3" width="11.85546875" style="10" customWidth="1"/>
    <col min="4" max="4" width="12.140625" style="10" customWidth="1"/>
    <col min="5" max="5" width="14" style="10" customWidth="1"/>
    <col min="6" max="6" width="16.140625" style="10" customWidth="1"/>
    <col min="7" max="7" width="8.140625" style="10" customWidth="1"/>
    <col min="8" max="14" width="8.5703125" style="10" customWidth="1"/>
    <col min="15" max="15" width="8" style="10" customWidth="1"/>
    <col min="16" max="16" width="7.7109375" style="10" customWidth="1"/>
    <col min="17" max="17" width="9.85546875" style="10" customWidth="1"/>
    <col min="18" max="19" width="10.28515625" style="10" customWidth="1"/>
    <col min="20" max="20" width="9.140625" style="147" customWidth="1"/>
    <col min="21" max="22" width="10.28515625" style="10" customWidth="1"/>
    <col min="23" max="25" width="10.28515625" style="10" hidden="1" customWidth="1"/>
    <col min="26" max="26" width="10.28515625" style="10" customWidth="1"/>
    <col min="27" max="27" width="12.140625" style="10" customWidth="1"/>
    <col min="28" max="28" width="9.42578125" style="10" customWidth="1"/>
    <col min="29" max="31" width="10.42578125" style="10" customWidth="1"/>
    <col min="32" max="32" width="10.5703125" style="10" customWidth="1"/>
    <col min="33" max="33" width="10.28515625" style="10" customWidth="1"/>
    <col min="34" max="37" width="9.42578125" style="10" customWidth="1"/>
    <col min="38" max="52" width="10.28515625" style="10" customWidth="1"/>
    <col min="53" max="53" width="11.85546875" style="10" customWidth="1"/>
    <col min="54" max="54" width="14.7109375" style="10" customWidth="1"/>
    <col min="55" max="64" width="10.28515625" style="10" customWidth="1"/>
    <col min="65" max="16384" width="10.28515625" style="10"/>
  </cols>
  <sheetData>
    <row r="1" spans="1:64" customFormat="1" ht="21" thickBot="1">
      <c r="A1" s="1" t="s">
        <v>44</v>
      </c>
      <c r="C1" s="20"/>
      <c r="T1" s="19"/>
      <c r="X1" s="5" t="s">
        <v>11</v>
      </c>
      <c r="Y1" s="5" t="s">
        <v>45</v>
      </c>
      <c r="AA1" s="127" t="s">
        <v>593</v>
      </c>
      <c r="AB1" s="128"/>
      <c r="AC1" s="128" t="s">
        <v>537</v>
      </c>
      <c r="AD1" s="128" t="s">
        <v>538</v>
      </c>
      <c r="AE1" s="38"/>
      <c r="AM1" s="129"/>
      <c r="AW1" s="130" t="s">
        <v>11</v>
      </c>
      <c r="AX1" s="131" t="s">
        <v>539</v>
      </c>
      <c r="AY1" s="5" t="s">
        <v>540</v>
      </c>
      <c r="AZ1" s="132" t="s">
        <v>541</v>
      </c>
      <c r="BA1" s="77" t="s">
        <v>542</v>
      </c>
      <c r="BB1" s="132" t="s">
        <v>543</v>
      </c>
      <c r="BC1" s="77" t="s">
        <v>544</v>
      </c>
      <c r="BD1" s="132" t="s">
        <v>545</v>
      </c>
      <c r="BE1" s="133" t="s">
        <v>546</v>
      </c>
      <c r="BF1" s="77" t="s">
        <v>547</v>
      </c>
      <c r="BG1" s="132" t="s">
        <v>548</v>
      </c>
      <c r="BH1" s="133" t="s">
        <v>549</v>
      </c>
      <c r="BI1" s="77" t="s">
        <v>550</v>
      </c>
      <c r="BJ1" s="132" t="s">
        <v>551</v>
      </c>
      <c r="BK1" s="133" t="s">
        <v>552</v>
      </c>
      <c r="BL1" s="77" t="s">
        <v>91</v>
      </c>
    </row>
    <row r="2" spans="1:64" ht="12.95" customHeight="1" thickBot="1">
      <c r="A2" s="10" t="s">
        <v>24</v>
      </c>
      <c r="B2" s="10" t="s">
        <v>34</v>
      </c>
      <c r="X2" s="10">
        <v>0</v>
      </c>
      <c r="Y2" s="10">
        <f t="shared" ref="Y2:Y20" si="0">D$11+D$12*X2+D$13*X2^2</f>
        <v>-4.9008237528414952E-3</v>
      </c>
      <c r="AA2" s="148" t="s">
        <v>553</v>
      </c>
      <c r="AB2" s="149">
        <f>C7</f>
        <v>52370.404000000002</v>
      </c>
      <c r="AC2" s="150" t="s">
        <v>554</v>
      </c>
      <c r="AD2" s="149">
        <f>C8</f>
        <v>0.30160399999999998</v>
      </c>
      <c r="AE2" s="151" t="s">
        <v>555</v>
      </c>
      <c r="AH2" s="147">
        <v>2019</v>
      </c>
      <c r="AJ2" s="10">
        <v>2020</v>
      </c>
      <c r="AL2" s="147"/>
      <c r="AW2" s="10">
        <v>-5000</v>
      </c>
      <c r="AX2" s="10">
        <f t="shared" ref="AX2:AX65" si="1">AB$3+AB$4*AW2+AB$5*AW2^2+AZ2</f>
        <v>1.0348106084397081E-4</v>
      </c>
      <c r="AY2" s="10">
        <f t="shared" ref="AY2:AY65" si="2">AB$3+AB$4*AW2+AB$5*AW2^2</f>
        <v>1.8597273452471896E-3</v>
      </c>
      <c r="AZ2" s="152">
        <f t="shared" ref="AZ2:AZ65" si="3">$AB$6*($AB$11/BA2*BB2+$AB$12)</f>
        <v>-1.7562462844032188E-3</v>
      </c>
      <c r="BA2" s="10">
        <f t="shared" ref="BA2:BA65" si="4">1+$AB$7*COS(BC2)</f>
        <v>0.80215837449023009</v>
      </c>
      <c r="BB2" s="10">
        <f t="shared" ref="BB2:BB65" si="5">SIN(BC2+RADIANS($AB$9))</f>
        <v>-7.5890200343180197E-2</v>
      </c>
      <c r="BC2" s="10">
        <f t="shared" ref="BC2:BC65" si="6">2*ATAN(BD2)</f>
        <v>2.1830352469272203</v>
      </c>
      <c r="BD2" s="10">
        <f t="shared" ref="BD2:BD65" si="7">SQRT((1+$AB$7)/(1-$AB$7))*TAN(BE2/2)</f>
        <v>1.9242077859433251</v>
      </c>
      <c r="BE2" s="10">
        <f t="shared" ref="BE2:BK17" si="8">$BL2+$AB$7*SIN(BF2)</f>
        <v>39.561301610322069</v>
      </c>
      <c r="BF2" s="10">
        <f t="shared" si="8"/>
        <v>39.561301458881459</v>
      </c>
      <c r="BG2" s="10">
        <f t="shared" si="8"/>
        <v>39.561302990143687</v>
      </c>
      <c r="BH2" s="10">
        <f t="shared" si="8"/>
        <v>39.561287506723694</v>
      </c>
      <c r="BI2" s="10">
        <f t="shared" si="8"/>
        <v>39.561444031149072</v>
      </c>
      <c r="BJ2" s="10">
        <f t="shared" si="8"/>
        <v>39.559857920434418</v>
      </c>
      <c r="BK2" s="10">
        <f t="shared" si="8"/>
        <v>39.575560623153955</v>
      </c>
      <c r="BL2" s="10">
        <f t="shared" ref="BL2:BL65" si="9">RADIANS($AB$9)+$AB$18*(AW2-AB$15)</f>
        <v>39.231562372190169</v>
      </c>
    </row>
    <row r="3" spans="1:64" ht="12.95" customHeight="1" thickBot="1">
      <c r="A3" s="153" t="s">
        <v>594</v>
      </c>
      <c r="B3" s="154"/>
      <c r="C3" s="153"/>
      <c r="D3" s="153"/>
      <c r="E3" s="153"/>
      <c r="F3" s="155"/>
      <c r="X3" s="10">
        <v>500</v>
      </c>
      <c r="Y3" s="10">
        <f t="shared" si="0"/>
        <v>-5.5782534589269121E-3</v>
      </c>
      <c r="Z3" s="10">
        <v>0.03</v>
      </c>
      <c r="AA3" s="156" t="s">
        <v>556</v>
      </c>
      <c r="AB3" s="157">
        <f t="shared" ref="AB3:AB10" si="10">AC3*AD3</f>
        <v>-4.9008237528414952E-3</v>
      </c>
      <c r="AC3" s="158">
        <v>-0.49008237528414955</v>
      </c>
      <c r="AD3" s="10">
        <v>0.01</v>
      </c>
      <c r="AE3" s="159"/>
      <c r="AF3" s="160">
        <v>-0.4944940342794879</v>
      </c>
      <c r="AG3" s="158">
        <v>-0.49008946783437363</v>
      </c>
      <c r="AH3" s="158">
        <v>-0.49008946783437363</v>
      </c>
      <c r="AI3" s="158">
        <v>-0.49008946783437363</v>
      </c>
      <c r="AJ3" s="158">
        <v>-0.49008237528414955</v>
      </c>
      <c r="AK3" s="158"/>
      <c r="AL3" s="158">
        <v>-1.1866093335330836</v>
      </c>
      <c r="AM3" s="158"/>
      <c r="AW3" s="10">
        <v>-4750</v>
      </c>
      <c r="AX3" s="10">
        <f t="shared" si="1"/>
        <v>1.5310912402246961E-4</v>
      </c>
      <c r="AY3" s="10">
        <f t="shared" si="2"/>
        <v>1.5222933660076284E-3</v>
      </c>
      <c r="AZ3" s="152">
        <f t="shared" si="3"/>
        <v>-1.3691842419851588E-3</v>
      </c>
      <c r="BA3" s="10">
        <f t="shared" si="4"/>
        <v>0.7828672830993566</v>
      </c>
      <c r="BB3" s="10">
        <f t="shared" si="5"/>
        <v>-5.697002311251761E-3</v>
      </c>
      <c r="BC3" s="10">
        <f t="shared" si="6"/>
        <v>2.2533014496094852</v>
      </c>
      <c r="BD3" s="10">
        <f t="shared" si="7"/>
        <v>2.1014810698232527</v>
      </c>
      <c r="BE3" s="10">
        <f t="shared" si="8"/>
        <v>39.644557965053863</v>
      </c>
      <c r="BF3" s="10">
        <f t="shared" si="8"/>
        <v>39.644557108262106</v>
      </c>
      <c r="BG3" s="10">
        <f t="shared" si="8"/>
        <v>39.644563909361175</v>
      </c>
      <c r="BH3" s="10">
        <f t="shared" si="8"/>
        <v>39.64450991990131</v>
      </c>
      <c r="BI3" s="10">
        <f t="shared" si="8"/>
        <v>39.644938302836451</v>
      </c>
      <c r="BJ3" s="10">
        <f t="shared" si="8"/>
        <v>39.641526326771036</v>
      </c>
      <c r="BK3" s="10">
        <f t="shared" si="8"/>
        <v>39.667929604020827</v>
      </c>
      <c r="BL3" s="10">
        <f t="shared" si="9"/>
        <v>39.324185248391707</v>
      </c>
    </row>
    <row r="4" spans="1:64" ht="12.95" customHeight="1" thickTop="1" thickBot="1">
      <c r="A4" s="161" t="s">
        <v>2</v>
      </c>
      <c r="C4" s="162" t="s">
        <v>33</v>
      </c>
      <c r="D4" s="163" t="s">
        <v>33</v>
      </c>
      <c r="X4" s="10">
        <v>1000</v>
      </c>
      <c r="Y4" s="10">
        <f t="shared" si="0"/>
        <v>-6.255933091608064E-3</v>
      </c>
      <c r="Z4" s="10">
        <v>-2.5000000000000002E-6</v>
      </c>
      <c r="AA4" s="164" t="s">
        <v>162</v>
      </c>
      <c r="AB4" s="165">
        <f t="shared" si="10"/>
        <v>-1.3546094855750972E-6</v>
      </c>
      <c r="AC4" s="166">
        <v>-1.3546094855750972</v>
      </c>
      <c r="AD4" s="167">
        <v>9.9999999999999995E-7</v>
      </c>
      <c r="AE4" s="159"/>
      <c r="AF4" s="168">
        <v>-1.4191825632494073</v>
      </c>
      <c r="AG4" s="166">
        <v>-1.3547244019230462</v>
      </c>
      <c r="AH4" s="166">
        <v>-1.3547244019230462</v>
      </c>
      <c r="AI4" s="166">
        <v>-1.3547244019230462</v>
      </c>
      <c r="AJ4" s="166">
        <v>-1.3546094855750972</v>
      </c>
      <c r="AK4" s="166"/>
      <c r="AL4" s="166">
        <v>-1</v>
      </c>
      <c r="AM4" s="166"/>
      <c r="AW4" s="10">
        <v>-4500</v>
      </c>
      <c r="AX4" s="10">
        <f t="shared" si="1"/>
        <v>2.0289693996385972E-4</v>
      </c>
      <c r="AY4" s="10">
        <f t="shared" si="2"/>
        <v>1.1847969051191332E-3</v>
      </c>
      <c r="AZ4" s="152">
        <f t="shared" si="3"/>
        <v>-9.8189996515527346E-4</v>
      </c>
      <c r="BA4" s="10">
        <f t="shared" si="4"/>
        <v>0.76545672973226708</v>
      </c>
      <c r="BB4" s="10">
        <f t="shared" si="5"/>
        <v>6.1315722447526193E-2</v>
      </c>
      <c r="BC4" s="10">
        <f t="shared" si="6"/>
        <v>2.3203526909462346</v>
      </c>
      <c r="BD4" s="10">
        <f t="shared" si="7"/>
        <v>2.2969047963357503</v>
      </c>
      <c r="BE4" s="10">
        <f t="shared" si="8"/>
        <v>39.725887767859454</v>
      </c>
      <c r="BF4" s="10">
        <f t="shared" si="8"/>
        <v>39.725884788080847</v>
      </c>
      <c r="BG4" s="10">
        <f t="shared" si="8"/>
        <v>39.725904444851949</v>
      </c>
      <c r="BH4" s="10">
        <f t="shared" si="8"/>
        <v>39.725774760050882</v>
      </c>
      <c r="BI4" s="10">
        <f t="shared" si="8"/>
        <v>39.726629718455889</v>
      </c>
      <c r="BJ4" s="10">
        <f t="shared" si="8"/>
        <v>39.720965558255983</v>
      </c>
      <c r="BK4" s="10">
        <f t="shared" si="8"/>
        <v>39.757351710697463</v>
      </c>
      <c r="BL4" s="10">
        <f t="shared" si="9"/>
        <v>39.416808124593253</v>
      </c>
    </row>
    <row r="5" spans="1:64" ht="12.95" customHeight="1" thickTop="1">
      <c r="A5" s="169" t="s">
        <v>141</v>
      </c>
      <c r="C5" s="170">
        <v>-9.5</v>
      </c>
      <c r="D5" s="10" t="s">
        <v>142</v>
      </c>
      <c r="X5" s="10">
        <v>1500</v>
      </c>
      <c r="Y5" s="10">
        <f t="shared" si="0"/>
        <v>-6.9338626508849534E-3</v>
      </c>
      <c r="Z5" s="10">
        <v>3E-11</v>
      </c>
      <c r="AA5" s="164" t="s">
        <v>557</v>
      </c>
      <c r="AB5" s="165">
        <f t="shared" si="10"/>
        <v>-4.9985319147204038E-13</v>
      </c>
      <c r="AC5" s="166">
        <v>-4.9985319147204041E-2</v>
      </c>
      <c r="AD5" s="10">
        <v>9.9999999999999994E-12</v>
      </c>
      <c r="AE5" s="159"/>
      <c r="AF5" s="168">
        <v>-9.9938806607765385E-2</v>
      </c>
      <c r="AG5" s="166">
        <v>-4.9985347596966351E-2</v>
      </c>
      <c r="AH5" s="166">
        <v>-0.1</v>
      </c>
      <c r="AI5" s="166">
        <v>-0.1</v>
      </c>
      <c r="AJ5" s="166">
        <v>-4.9985319147204041E-2</v>
      </c>
      <c r="AK5" s="166"/>
      <c r="AL5" s="166">
        <v>0</v>
      </c>
      <c r="AM5" s="166"/>
      <c r="AW5" s="10">
        <v>-4250</v>
      </c>
      <c r="AX5" s="10">
        <f t="shared" si="1"/>
        <v>2.5065302745220239E-4</v>
      </c>
      <c r="AY5" s="10">
        <f t="shared" si="2"/>
        <v>8.4723796258170405E-4</v>
      </c>
      <c r="AZ5" s="152">
        <f t="shared" si="3"/>
        <v>-5.9658493512950166E-4</v>
      </c>
      <c r="BA5" s="10">
        <f t="shared" si="4"/>
        <v>0.74976937140822786</v>
      </c>
      <c r="BB5" s="10">
        <f t="shared" si="5"/>
        <v>0.12524123827573638</v>
      </c>
      <c r="BC5" s="10">
        <f t="shared" si="6"/>
        <v>2.3845694629601342</v>
      </c>
      <c r="BD5" s="10">
        <f t="shared" si="7"/>
        <v>2.514534671053831</v>
      </c>
      <c r="BE5" s="10">
        <f t="shared" si="8"/>
        <v>39.805480473221905</v>
      </c>
      <c r="BF5" s="10">
        <f t="shared" si="8"/>
        <v>39.805472719325351</v>
      </c>
      <c r="BG5" s="10">
        <f t="shared" si="8"/>
        <v>39.805516854009404</v>
      </c>
      <c r="BH5" s="10">
        <f t="shared" si="8"/>
        <v>39.805265598358105</v>
      </c>
      <c r="BI5" s="10">
        <f t="shared" si="8"/>
        <v>39.806694561231282</v>
      </c>
      <c r="BJ5" s="10">
        <f t="shared" si="8"/>
        <v>39.798521178391873</v>
      </c>
      <c r="BK5" s="10">
        <f t="shared" si="8"/>
        <v>39.843854382951079</v>
      </c>
      <c r="BL5" s="10">
        <f t="shared" si="9"/>
        <v>39.509431000794791</v>
      </c>
    </row>
    <row r="6" spans="1:64" ht="12.95" customHeight="1">
      <c r="A6" s="161" t="s">
        <v>3</v>
      </c>
      <c r="X6" s="10">
        <v>2000</v>
      </c>
      <c r="Y6" s="10">
        <f t="shared" si="0"/>
        <v>-7.6120421367575778E-3</v>
      </c>
      <c r="AA6" s="164" t="s">
        <v>558</v>
      </c>
      <c r="AB6" s="165">
        <f t="shared" si="10"/>
        <v>5.0280225432324487E-3</v>
      </c>
      <c r="AC6" s="166">
        <v>0.50280225432324488</v>
      </c>
      <c r="AD6" s="10">
        <v>0.01</v>
      </c>
      <c r="AE6" s="159" t="s">
        <v>555</v>
      </c>
      <c r="AF6" s="168">
        <v>0.5</v>
      </c>
      <c r="AG6" s="166">
        <v>0.50278887804944061</v>
      </c>
      <c r="AH6" s="166">
        <v>0.55000000000000004</v>
      </c>
      <c r="AI6" s="166">
        <v>0.55000000000000004</v>
      </c>
      <c r="AJ6" s="166">
        <v>0.50280225432324488</v>
      </c>
      <c r="AK6" s="166"/>
      <c r="AL6" s="166">
        <v>0.5</v>
      </c>
      <c r="AM6" s="166"/>
      <c r="AW6" s="10">
        <v>-4000</v>
      </c>
      <c r="AX6" s="10">
        <f t="shared" si="1"/>
        <v>2.9446125718132527E-4</v>
      </c>
      <c r="AY6" s="10">
        <f t="shared" si="2"/>
        <v>5.0961653839534085E-4</v>
      </c>
      <c r="AZ6" s="10">
        <f t="shared" si="3"/>
        <v>-2.1515528121401561E-4</v>
      </c>
      <c r="BA6" s="10">
        <f t="shared" si="4"/>
        <v>0.73566379467928011</v>
      </c>
      <c r="BB6" s="10">
        <f t="shared" si="5"/>
        <v>0.18619598139611401</v>
      </c>
      <c r="BC6" s="10">
        <f t="shared" si="6"/>
        <v>2.4462874732224131</v>
      </c>
      <c r="BD6" s="10">
        <f t="shared" si="7"/>
        <v>2.7596059631989593</v>
      </c>
      <c r="BE6" s="10">
        <f t="shared" si="8"/>
        <v>39.883509929135627</v>
      </c>
      <c r="BF6" s="10">
        <f t="shared" si="8"/>
        <v>39.883493390593195</v>
      </c>
      <c r="BG6" s="10">
        <f t="shared" si="8"/>
        <v>39.883576820630758</v>
      </c>
      <c r="BH6" s="10">
        <f t="shared" si="8"/>
        <v>39.883155850063382</v>
      </c>
      <c r="BI6" s="10">
        <f t="shared" si="8"/>
        <v>39.885277418721088</v>
      </c>
      <c r="BJ6" s="10">
        <f t="shared" si="8"/>
        <v>39.874519320260781</v>
      </c>
      <c r="BK6" s="10">
        <f t="shared" si="8"/>
        <v>39.927490088468076</v>
      </c>
      <c r="BL6" s="10">
        <f t="shared" si="9"/>
        <v>39.60205387699633</v>
      </c>
    </row>
    <row r="7" spans="1:64" ht="12.95" customHeight="1">
      <c r="A7" s="10" t="s">
        <v>4</v>
      </c>
      <c r="C7" s="8">
        <v>52370.404000000002</v>
      </c>
      <c r="X7" s="10">
        <v>2500</v>
      </c>
      <c r="Y7" s="10">
        <f t="shared" si="0"/>
        <v>-8.2904715492259379E-3</v>
      </c>
      <c r="AA7" s="171" t="s">
        <v>559</v>
      </c>
      <c r="AB7" s="172">
        <f t="shared" si="10"/>
        <v>0.3442513135530258</v>
      </c>
      <c r="AC7" s="166">
        <v>0.3442513135530258</v>
      </c>
      <c r="AD7" s="10">
        <v>1</v>
      </c>
      <c r="AE7" s="159"/>
      <c r="AF7" s="168">
        <v>0.34388013815556345</v>
      </c>
      <c r="AG7" s="166">
        <v>0.34424577150994518</v>
      </c>
      <c r="AH7" s="166">
        <v>0.67</v>
      </c>
      <c r="AI7" s="166">
        <v>0.67</v>
      </c>
      <c r="AJ7" s="166">
        <v>0.3442513135530258</v>
      </c>
      <c r="AK7" s="166"/>
      <c r="AL7" s="166">
        <v>0.34388013815556345</v>
      </c>
      <c r="AM7" s="166"/>
      <c r="AW7" s="10">
        <v>-3750</v>
      </c>
      <c r="AX7" s="10">
        <f t="shared" si="1"/>
        <v>3.3263445320078479E-4</v>
      </c>
      <c r="AY7" s="10">
        <f t="shared" si="2"/>
        <v>1.7193263256004359E-4</v>
      </c>
      <c r="AZ7" s="10">
        <f t="shared" si="3"/>
        <v>1.607018206407412E-4</v>
      </c>
      <c r="BA7" s="10">
        <f t="shared" si="4"/>
        <v>0.72301412235931495</v>
      </c>
      <c r="BB7" s="10">
        <f t="shared" si="5"/>
        <v>0.24430762089565008</v>
      </c>
      <c r="BC7" s="10">
        <f t="shared" si="6"/>
        <v>2.505804095623287</v>
      </c>
      <c r="BD7" s="10">
        <f t="shared" si="7"/>
        <v>3.0390142971507528</v>
      </c>
      <c r="BE7" s="10">
        <f t="shared" si="8"/>
        <v>39.960135954375211</v>
      </c>
      <c r="BF7" s="10">
        <f t="shared" si="8"/>
        <v>39.960105530489017</v>
      </c>
      <c r="BG7" s="10">
        <f t="shared" si="8"/>
        <v>39.960244325857417</v>
      </c>
      <c r="BH7" s="10">
        <f t="shared" si="8"/>
        <v>39.95961094438487</v>
      </c>
      <c r="BI7" s="10">
        <f t="shared" si="8"/>
        <v>39.962497392782524</v>
      </c>
      <c r="BJ7" s="10">
        <f t="shared" si="8"/>
        <v>39.949260178789856</v>
      </c>
      <c r="BK7" s="10">
        <f t="shared" si="8"/>
        <v>40.008335873055607</v>
      </c>
      <c r="BL7" s="10">
        <f t="shared" si="9"/>
        <v>39.694676753197868</v>
      </c>
    </row>
    <row r="8" spans="1:64" ht="12.95" customHeight="1">
      <c r="A8" s="10" t="s">
        <v>5</v>
      </c>
      <c r="C8" s="71">
        <v>0.30160399999999998</v>
      </c>
      <c r="X8" s="10">
        <v>3000</v>
      </c>
      <c r="Y8" s="10">
        <f t="shared" si="0"/>
        <v>-8.9691508882900357E-3</v>
      </c>
      <c r="AA8" s="164" t="s">
        <v>560</v>
      </c>
      <c r="AB8" s="172">
        <f t="shared" si="10"/>
        <v>14.004182477547747</v>
      </c>
      <c r="AC8" s="166">
        <v>1.4004182477547746</v>
      </c>
      <c r="AD8" s="10">
        <v>10</v>
      </c>
      <c r="AE8" s="159" t="s">
        <v>561</v>
      </c>
      <c r="AF8" s="168">
        <v>1.1000000000000001</v>
      </c>
      <c r="AG8" s="166">
        <v>1.4027270958378359</v>
      </c>
      <c r="AH8" s="166">
        <v>1.4027270958378359</v>
      </c>
      <c r="AI8" s="166">
        <v>1.4027270958378359</v>
      </c>
      <c r="AJ8" s="166">
        <v>1.4004182477547746</v>
      </c>
      <c r="AK8" s="166"/>
      <c r="AL8" s="166">
        <v>1.1000000000000001</v>
      </c>
      <c r="AM8" s="166"/>
      <c r="AW8" s="10">
        <v>-3500</v>
      </c>
      <c r="AX8" s="10">
        <f t="shared" si="1"/>
        <v>3.6367524870273857E-4</v>
      </c>
      <c r="AY8" s="10">
        <f t="shared" si="2"/>
        <v>-1.6581375492418762E-4</v>
      </c>
      <c r="AZ8" s="10">
        <f t="shared" si="3"/>
        <v>5.2948900362692619E-4</v>
      </c>
      <c r="BA8" s="10">
        <f t="shared" si="4"/>
        <v>0.71170915317180139</v>
      </c>
      <c r="BB8" s="10">
        <f t="shared" si="5"/>
        <v>0.29970695188763452</v>
      </c>
      <c r="BC8" s="10">
        <f t="shared" si="6"/>
        <v>2.5633839536936081</v>
      </c>
      <c r="BD8" s="10">
        <f t="shared" si="7"/>
        <v>3.3620492789514351</v>
      </c>
      <c r="BE8" s="10">
        <f t="shared" si="8"/>
        <v>40.03550580875261</v>
      </c>
      <c r="BF8" s="10">
        <f t="shared" si="8"/>
        <v>40.03545600460167</v>
      </c>
      <c r="BG8" s="10">
        <f t="shared" si="8"/>
        <v>40.03566476691261</v>
      </c>
      <c r="BH8" s="10">
        <f t="shared" si="8"/>
        <v>40.034789401671887</v>
      </c>
      <c r="BI8" s="10">
        <f t="shared" si="8"/>
        <v>40.038454595734571</v>
      </c>
      <c r="BJ8" s="10">
        <f t="shared" si="8"/>
        <v>40.023013471227515</v>
      </c>
      <c r="BK8" s="10">
        <f t="shared" si="8"/>
        <v>40.08649270013823</v>
      </c>
      <c r="BL8" s="10">
        <f t="shared" si="9"/>
        <v>39.787299629399413</v>
      </c>
    </row>
    <row r="9" spans="1:64" ht="12.95" customHeight="1">
      <c r="A9" s="169" t="s">
        <v>46</v>
      </c>
      <c r="B9" s="173">
        <v>120</v>
      </c>
      <c r="C9" s="174" t="str">
        <f>"F"&amp;B9</f>
        <v>F120</v>
      </c>
      <c r="D9" s="175" t="str">
        <f>"G"&amp;B9</f>
        <v>G120</v>
      </c>
      <c r="X9" s="10">
        <v>3500</v>
      </c>
      <c r="Y9" s="10">
        <f t="shared" si="0"/>
        <v>-9.6480801539498666E-3</v>
      </c>
      <c r="AA9" s="176" t="s">
        <v>562</v>
      </c>
      <c r="AB9" s="172">
        <f t="shared" si="10"/>
        <v>230.56892101265518</v>
      </c>
      <c r="AC9" s="166">
        <v>23.056892101265518</v>
      </c>
      <c r="AD9" s="10">
        <v>10</v>
      </c>
      <c r="AE9" s="159" t="s">
        <v>563</v>
      </c>
      <c r="AF9" s="168">
        <v>27.4661552084048</v>
      </c>
      <c r="AG9" s="166">
        <v>23.048909981837241</v>
      </c>
      <c r="AH9" s="166">
        <v>23</v>
      </c>
      <c r="AI9" s="166">
        <v>24</v>
      </c>
      <c r="AJ9" s="166">
        <v>23.056892101265518</v>
      </c>
      <c r="AK9" s="166"/>
      <c r="AL9" s="166">
        <v>27.522760659260655</v>
      </c>
      <c r="AM9" s="166"/>
      <c r="AW9" s="10">
        <v>-3250</v>
      </c>
      <c r="AX9" s="10">
        <f t="shared" si="1"/>
        <v>3.8624322123731675E-4</v>
      </c>
      <c r="AY9" s="10">
        <f t="shared" si="2"/>
        <v>-5.0362262405735279E-4</v>
      </c>
      <c r="AZ9" s="10">
        <f t="shared" si="3"/>
        <v>8.8986584529466954E-4</v>
      </c>
      <c r="BA9" s="10">
        <f t="shared" si="4"/>
        <v>0.70165128236980523</v>
      </c>
      <c r="BB9" s="10">
        <f t="shared" si="5"/>
        <v>0.35252247108547502</v>
      </c>
      <c r="BC9" s="10">
        <f t="shared" si="6"/>
        <v>2.6192637365565461</v>
      </c>
      <c r="BD9" s="10">
        <f t="shared" si="7"/>
        <v>3.7415516753575337</v>
      </c>
      <c r="BE9" s="10">
        <f t="shared" si="8"/>
        <v>40.109755556445251</v>
      </c>
      <c r="BF9" s="10">
        <f t="shared" si="8"/>
        <v>40.109681513040549</v>
      </c>
      <c r="BG9" s="10">
        <f t="shared" si="8"/>
        <v>40.109970377828709</v>
      </c>
      <c r="BH9" s="10">
        <f t="shared" si="8"/>
        <v>40.108843008655583</v>
      </c>
      <c r="BI9" s="10">
        <f t="shared" si="8"/>
        <v>40.113236428707566</v>
      </c>
      <c r="BJ9" s="10">
        <f t="shared" si="8"/>
        <v>40.096015701352421</v>
      </c>
      <c r="BK9" s="10">
        <f t="shared" si="8"/>
        <v>40.162084585211986</v>
      </c>
      <c r="BL9" s="10">
        <f t="shared" si="9"/>
        <v>39.879922505600952</v>
      </c>
    </row>
    <row r="10" spans="1:64" ht="12.95" customHeight="1" thickBot="1">
      <c r="C10" s="177" t="s">
        <v>20</v>
      </c>
      <c r="D10" s="177" t="s">
        <v>21</v>
      </c>
      <c r="S10" s="10" t="s">
        <v>152</v>
      </c>
      <c r="T10" s="147" t="s">
        <v>153</v>
      </c>
      <c r="X10" s="10">
        <v>4000</v>
      </c>
      <c r="Y10" s="10">
        <f t="shared" si="0"/>
        <v>-1.0327259346205438E-2</v>
      </c>
      <c r="Z10" s="10">
        <f>Y10/AD10</f>
        <v>-1.0327259346205437E-6</v>
      </c>
      <c r="AA10" s="178" t="s">
        <v>564</v>
      </c>
      <c r="AB10" s="179">
        <f t="shared" si="10"/>
        <v>22201.307681235827</v>
      </c>
      <c r="AC10" s="180">
        <v>2.2201307681235827</v>
      </c>
      <c r="AD10" s="10">
        <v>10000</v>
      </c>
      <c r="AE10" s="159" t="s">
        <v>565</v>
      </c>
      <c r="AF10" s="181">
        <v>2.2251157267287991</v>
      </c>
      <c r="AG10" s="180">
        <v>2.2225257836535559</v>
      </c>
      <c r="AH10" s="180">
        <v>2.2400000000000002</v>
      </c>
      <c r="AI10" s="180">
        <v>2.2400000000000002</v>
      </c>
      <c r="AJ10" s="180">
        <v>2.2201307681235827</v>
      </c>
      <c r="AK10" s="180"/>
      <c r="AL10" s="180">
        <v>2.2092587957502006</v>
      </c>
      <c r="AM10" s="180"/>
      <c r="AW10" s="10">
        <v>-3000</v>
      </c>
      <c r="AX10" s="10">
        <f t="shared" si="1"/>
        <v>3.9912749586499228E-4</v>
      </c>
      <c r="AY10" s="10">
        <f t="shared" si="2"/>
        <v>-8.4149397483945202E-4</v>
      </c>
      <c r="AZ10" s="10">
        <f t="shared" si="3"/>
        <v>1.2406214707044443E-3</v>
      </c>
      <c r="BA10" s="10">
        <f t="shared" si="4"/>
        <v>0.69275535306187219</v>
      </c>
      <c r="BB10" s="10">
        <f t="shared" si="5"/>
        <v>0.40287682914686002</v>
      </c>
      <c r="BC10" s="10">
        <f t="shared" si="6"/>
        <v>2.6736563648648519</v>
      </c>
      <c r="BD10" s="10">
        <f t="shared" si="7"/>
        <v>4.1958106387132688</v>
      </c>
      <c r="BE10" s="10">
        <f t="shared" si="8"/>
        <v>40.183011347433293</v>
      </c>
      <c r="BF10" s="10">
        <f t="shared" si="8"/>
        <v>40.18291001324026</v>
      </c>
      <c r="BG10" s="10">
        <f t="shared" si="8"/>
        <v>40.183281936645599</v>
      </c>
      <c r="BH10" s="10">
        <f t="shared" si="8"/>
        <v>40.181916354727122</v>
      </c>
      <c r="BI10" s="10">
        <f t="shared" si="8"/>
        <v>40.186923293690334</v>
      </c>
      <c r="BJ10" s="10">
        <f t="shared" si="8"/>
        <v>40.168469010795938</v>
      </c>
      <c r="BK10" s="10">
        <f t="shared" si="8"/>
        <v>40.235257532676293</v>
      </c>
      <c r="BL10" s="10">
        <f t="shared" si="9"/>
        <v>39.97254538180249</v>
      </c>
    </row>
    <row r="11" spans="1:64" ht="12.95" customHeight="1">
      <c r="A11" s="10" t="s">
        <v>16</v>
      </c>
      <c r="C11" s="175">
        <f ca="1">INTERCEPT(INDIRECT($D$9):G993,INDIRECT($C$9):F993)</f>
        <v>1.8081286369550607E-3</v>
      </c>
      <c r="D11" s="182">
        <f>AB3</f>
        <v>-4.9008237528414952E-3</v>
      </c>
      <c r="E11" s="183">
        <v>-4.4732184935747951E-4</v>
      </c>
      <c r="F11" s="184">
        <v>1</v>
      </c>
      <c r="S11" s="10">
        <v>-7.3847103774408573E-4</v>
      </c>
      <c r="T11" s="147">
        <v>-5.0982457797665956E-4</v>
      </c>
      <c r="X11" s="10">
        <v>4500</v>
      </c>
      <c r="Y11" s="10">
        <f t="shared" si="0"/>
        <v>-1.100668846505674E-2</v>
      </c>
      <c r="AA11" s="185" t="s">
        <v>566</v>
      </c>
      <c r="AB11" s="175">
        <f>1-AB7^2</f>
        <v>0.88149103311701626</v>
      </c>
      <c r="AC11" s="175">
        <f>SUM(AE21:AE1951)</f>
        <v>3.2859446097046095E-5</v>
      </c>
      <c r="AD11" s="185" t="s">
        <v>567</v>
      </c>
      <c r="AE11" s="159"/>
      <c r="AF11" s="175">
        <v>2.4363972657674996E-7</v>
      </c>
      <c r="AG11" s="175">
        <v>2.1766969104777457E-7</v>
      </c>
      <c r="AH11" s="175">
        <v>4.2481551723351316E-8</v>
      </c>
      <c r="AI11" s="175">
        <v>6.2439486946025327E-8</v>
      </c>
      <c r="AJ11" s="175">
        <v>4.2639675052988775E-8</v>
      </c>
      <c r="AK11" s="175"/>
      <c r="AL11" s="175">
        <v>2.4379175484637109E-7</v>
      </c>
      <c r="AM11" s="175"/>
      <c r="AW11" s="10">
        <v>-2750</v>
      </c>
      <c r="AX11" s="10">
        <f t="shared" si="1"/>
        <v>4.0122408146268918E-4</v>
      </c>
      <c r="AY11" s="10">
        <f t="shared" si="2"/>
        <v>-1.1794278072704853E-3</v>
      </c>
      <c r="AZ11" s="10">
        <f t="shared" si="3"/>
        <v>1.5806518887331745E-3</v>
      </c>
      <c r="BA11" s="10">
        <f t="shared" si="4"/>
        <v>0.68494752827564376</v>
      </c>
      <c r="BB11" s="10">
        <f t="shared" si="5"/>
        <v>0.45088458847478491</v>
      </c>
      <c r="BC11" s="10">
        <f t="shared" si="6"/>
        <v>2.7267546182072775</v>
      </c>
      <c r="BD11" s="10">
        <f t="shared" si="7"/>
        <v>4.7518198984651692</v>
      </c>
      <c r="BE11" s="10">
        <f t="shared" si="8"/>
        <v>40.255390646072811</v>
      </c>
      <c r="BF11" s="10">
        <f t="shared" si="8"/>
        <v>40.255261844689585</v>
      </c>
      <c r="BG11" s="10">
        <f t="shared" si="8"/>
        <v>40.255710684754597</v>
      </c>
      <c r="BH11" s="10">
        <f t="shared" si="8"/>
        <v>40.254146012416619</v>
      </c>
      <c r="BI11" s="10">
        <f t="shared" si="8"/>
        <v>40.259593515357778</v>
      </c>
      <c r="BJ11" s="10">
        <f t="shared" si="8"/>
        <v>40.240541374332032</v>
      </c>
      <c r="BK11" s="10">
        <f t="shared" si="8"/>
        <v>40.306178284157753</v>
      </c>
      <c r="BL11" s="10">
        <f t="shared" si="9"/>
        <v>40.065168258004029</v>
      </c>
    </row>
    <row r="12" spans="1:64" ht="12.95" customHeight="1">
      <c r="A12" s="10" t="s">
        <v>17</v>
      </c>
      <c r="C12" s="175">
        <f ca="1">SLOPE(INDIRECT($D$9):G993,INDIRECT($C$9):F993)</f>
        <v>-1.4322325081711288E-6</v>
      </c>
      <c r="D12" s="182">
        <f>AB4</f>
        <v>-1.3546094855750972E-6</v>
      </c>
      <c r="E12" s="186">
        <v>-7.9925319147740644E-3</v>
      </c>
      <c r="F12" s="187">
        <v>1E-4</v>
      </c>
      <c r="R12" s="10">
        <v>-54.561182993656693</v>
      </c>
      <c r="T12" s="147">
        <v>-6.6860340525517631E-7</v>
      </c>
      <c r="X12" s="10">
        <v>5000</v>
      </c>
      <c r="Y12" s="10">
        <f t="shared" si="0"/>
        <v>-1.1686367510503783E-2</v>
      </c>
      <c r="AA12" s="188" t="s">
        <v>568</v>
      </c>
      <c r="AB12" s="175">
        <f>AB7*SIN(RADIANS(AB9))</f>
        <v>-0.26589598377976498</v>
      </c>
      <c r="AE12" s="159"/>
      <c r="AW12" s="10">
        <v>-2500</v>
      </c>
      <c r="AX12" s="10">
        <f t="shared" si="1"/>
        <v>3.9151721264262798E-4</v>
      </c>
      <c r="AY12" s="10">
        <f t="shared" si="2"/>
        <v>-1.5174241213504525E-3</v>
      </c>
      <c r="AZ12" s="10">
        <f t="shared" si="3"/>
        <v>1.9089413339930805E-3</v>
      </c>
      <c r="BA12" s="10">
        <f t="shared" si="4"/>
        <v>0.67816423763242839</v>
      </c>
      <c r="BB12" s="10">
        <f t="shared" si="5"/>
        <v>0.49665087302645189</v>
      </c>
      <c r="BC12" s="10">
        <f t="shared" si="6"/>
        <v>2.7787343177041177</v>
      </c>
      <c r="BD12" s="10">
        <f t="shared" si="7"/>
        <v>5.4511833832370939</v>
      </c>
      <c r="BE12" s="10">
        <f t="shared" si="8"/>
        <v>40.327003425916303</v>
      </c>
      <c r="BF12" s="10">
        <f t="shared" si="8"/>
        <v>40.326850579552705</v>
      </c>
      <c r="BG12" s="10">
        <f t="shared" si="8"/>
        <v>40.327360344986253</v>
      </c>
      <c r="BH12" s="10">
        <f t="shared" si="8"/>
        <v>40.325659629423086</v>
      </c>
      <c r="BI12" s="10">
        <f t="shared" si="8"/>
        <v>40.331327344951205</v>
      </c>
      <c r="BJ12" s="10">
        <f t="shared" si="8"/>
        <v>40.312367890956757</v>
      </c>
      <c r="BK12" s="10">
        <f t="shared" si="8"/>
        <v>40.375032889056648</v>
      </c>
      <c r="BL12" s="10">
        <f t="shared" si="9"/>
        <v>40.157791134205574</v>
      </c>
    </row>
    <row r="13" spans="1:64" ht="12.95" customHeight="1" thickBot="1">
      <c r="A13" s="10" t="s">
        <v>19</v>
      </c>
      <c r="C13" s="147" t="s">
        <v>14</v>
      </c>
      <c r="D13" s="182">
        <f>AB5</f>
        <v>-4.9985319147204038E-13</v>
      </c>
      <c r="E13" s="189">
        <v>-1.9529207222906252E-2</v>
      </c>
      <c r="F13" s="187">
        <v>1E-8</v>
      </c>
      <c r="R13" s="10">
        <v>-2.2670144884569292</v>
      </c>
      <c r="S13" s="10">
        <f>R13/100000000</f>
        <v>-2.2670144884569292E-8</v>
      </c>
      <c r="T13" s="147">
        <v>-2.1466337416081113E-10</v>
      </c>
      <c r="X13" s="10">
        <v>5500</v>
      </c>
      <c r="Y13" s="10">
        <f t="shared" si="0"/>
        <v>-1.2366296482546557E-2</v>
      </c>
      <c r="AA13" s="190" t="s">
        <v>569</v>
      </c>
      <c r="AB13" s="191">
        <f>AB6*86400*300000/149600000</f>
        <v>0.87116540321246705</v>
      </c>
      <c r="AC13" s="10" t="s">
        <v>570</v>
      </c>
      <c r="AE13" s="159"/>
      <c r="AW13" s="10">
        <v>-2250</v>
      </c>
      <c r="AX13" s="10">
        <f t="shared" si="1"/>
        <v>3.6906395038455815E-4</v>
      </c>
      <c r="AY13" s="10">
        <f t="shared" si="2"/>
        <v>-1.8554829170793537E-3</v>
      </c>
      <c r="AZ13" s="10">
        <f t="shared" si="3"/>
        <v>2.2245468674639119E-3</v>
      </c>
      <c r="BA13" s="10">
        <f t="shared" si="4"/>
        <v>0.67235123003512998</v>
      </c>
      <c r="BB13" s="10">
        <f t="shared" si="5"/>
        <v>0.540270604326896</v>
      </c>
      <c r="BC13" s="10">
        <f t="shared" si="6"/>
        <v>2.8297571360321019</v>
      </c>
      <c r="BD13" s="10">
        <f t="shared" si="7"/>
        <v>6.3615805854463252</v>
      </c>
      <c r="BE13" s="10">
        <f t="shared" si="8"/>
        <v>40.397953333607667</v>
      </c>
      <c r="BF13" s="10">
        <f t="shared" si="8"/>
        <v>40.397783659539705</v>
      </c>
      <c r="BG13" s="10">
        <f t="shared" si="8"/>
        <v>40.398329108061894</v>
      </c>
      <c r="BH13" s="10">
        <f t="shared" si="8"/>
        <v>40.396575160490812</v>
      </c>
      <c r="BI13" s="10">
        <f t="shared" si="8"/>
        <v>40.402209991219856</v>
      </c>
      <c r="BJ13" s="10">
        <f t="shared" si="8"/>
        <v>40.384052934230183</v>
      </c>
      <c r="BK13" s="10">
        <f t="shared" si="8"/>
        <v>40.442025109570373</v>
      </c>
      <c r="BL13" s="10">
        <f t="shared" si="9"/>
        <v>40.250414010407113</v>
      </c>
    </row>
    <row r="14" spans="1:64" ht="12.95" customHeight="1">
      <c r="E14" s="184">
        <f>SUM(T21:T93)</f>
        <v>4.492542018868716E-3</v>
      </c>
      <c r="F14" s="184"/>
      <c r="S14" s="10">
        <v>3.7907334545602715E-5</v>
      </c>
      <c r="X14" s="10">
        <v>6000</v>
      </c>
      <c r="Y14" s="10">
        <f t="shared" si="0"/>
        <v>-1.3046475381185073E-2</v>
      </c>
      <c r="AA14" s="190" t="s">
        <v>571</v>
      </c>
      <c r="AB14" s="175">
        <f>2*AB5*365.24/C8</f>
        <v>-1.2106363287837565E-9</v>
      </c>
      <c r="AC14" s="10" t="s">
        <v>126</v>
      </c>
      <c r="AE14" s="159"/>
      <c r="AW14" s="10">
        <v>-2000</v>
      </c>
      <c r="AX14" s="10">
        <f t="shared" si="1"/>
        <v>3.3298129345885313E-4</v>
      </c>
      <c r="AY14" s="10">
        <f t="shared" si="2"/>
        <v>-2.1936041944571891E-3</v>
      </c>
      <c r="AZ14" s="10">
        <f t="shared" si="3"/>
        <v>2.5265854879160422E-3</v>
      </c>
      <c r="BA14" s="10">
        <f t="shared" si="4"/>
        <v>0.66746274899009739</v>
      </c>
      <c r="BB14" s="10">
        <f t="shared" si="5"/>
        <v>0.58182809422269122</v>
      </c>
      <c r="BC14" s="10">
        <f t="shared" si="6"/>
        <v>2.8799730874272247</v>
      </c>
      <c r="BD14" s="10">
        <f t="shared" si="7"/>
        <v>7.6010350780096685</v>
      </c>
      <c r="BE14" s="10">
        <f t="shared" si="8"/>
        <v>40.468338808678439</v>
      </c>
      <c r="BF14" s="10">
        <f t="shared" si="8"/>
        <v>40.468162901158756</v>
      </c>
      <c r="BG14" s="10">
        <f t="shared" si="8"/>
        <v>40.468711460467389</v>
      </c>
      <c r="BH14" s="10">
        <f t="shared" si="8"/>
        <v>40.467000415304696</v>
      </c>
      <c r="BI14" s="10">
        <f t="shared" si="8"/>
        <v>40.472333678089164</v>
      </c>
      <c r="BJ14" s="10">
        <f t="shared" si="8"/>
        <v>40.455672948781682</v>
      </c>
      <c r="BK14" s="10">
        <f t="shared" si="8"/>
        <v>40.507374673867524</v>
      </c>
      <c r="BL14" s="10">
        <f t="shared" si="9"/>
        <v>40.343036886608651</v>
      </c>
    </row>
    <row r="15" spans="1:64" ht="12.95" customHeight="1">
      <c r="A15" s="192" t="s">
        <v>18</v>
      </c>
      <c r="C15" s="193">
        <f ca="1">(C7+C11)+(C8+C12)*INT(MAX(F21:F3534))</f>
        <v>59703.570640827442</v>
      </c>
      <c r="D15" s="175">
        <f>+C7+INT(MAX(F21:F1589))*C8+D11+D12*INT(MAX(F21:F4024))+D13*INT(MAX(F21:F4051)^2)</f>
        <v>59703.565523702702</v>
      </c>
      <c r="E15" s="194" t="s">
        <v>145</v>
      </c>
      <c r="F15" s="170">
        <v>1</v>
      </c>
      <c r="X15" s="10">
        <v>6500</v>
      </c>
      <c r="Y15" s="10">
        <f t="shared" si="0"/>
        <v>-1.3726904206419319E-2</v>
      </c>
      <c r="AA15" s="188" t="s">
        <v>572</v>
      </c>
      <c r="AB15" s="195">
        <f>(AB10-AB2)/AD2</f>
        <v>-100028.83356574905</v>
      </c>
      <c r="AC15" s="10" t="s">
        <v>573</v>
      </c>
      <c r="AE15" s="159"/>
      <c r="AW15" s="10">
        <v>-1750</v>
      </c>
      <c r="AX15" s="10">
        <f t="shared" si="1"/>
        <v>2.8243510116410199E-4</v>
      </c>
      <c r="AY15" s="10">
        <f t="shared" si="2"/>
        <v>-2.5317879534839582E-3</v>
      </c>
      <c r="AZ15" s="10">
        <f t="shared" si="3"/>
        <v>2.8142230546480602E-3</v>
      </c>
      <c r="BA15" s="10">
        <f t="shared" si="4"/>
        <v>0.66346083677796952</v>
      </c>
      <c r="BB15" s="10">
        <f t="shared" si="5"/>
        <v>0.62139682235137705</v>
      </c>
      <c r="BC15" s="10">
        <f t="shared" si="6"/>
        <v>2.9295227354956461</v>
      </c>
      <c r="BD15" s="10">
        <f t="shared" si="7"/>
        <v>9.3954804392291109</v>
      </c>
      <c r="BE15" s="10">
        <f t="shared" si="8"/>
        <v>40.538254135191551</v>
      </c>
      <c r="BF15" s="10">
        <f t="shared" si="8"/>
        <v>40.538084957681505</v>
      </c>
      <c r="BG15" s="10">
        <f t="shared" si="8"/>
        <v>40.538599746763289</v>
      </c>
      <c r="BH15" s="10">
        <f t="shared" si="8"/>
        <v>40.537033041213171</v>
      </c>
      <c r="BI15" s="10">
        <f t="shared" si="8"/>
        <v>40.541798770064425</v>
      </c>
      <c r="BJ15" s="10">
        <f t="shared" si="8"/>
        <v>40.527279710521206</v>
      </c>
      <c r="BK15" s="10">
        <f t="shared" si="8"/>
        <v>40.571315392387788</v>
      </c>
      <c r="BL15" s="10">
        <f t="shared" si="9"/>
        <v>40.435659762810189</v>
      </c>
    </row>
    <row r="16" spans="1:64" ht="12.95" customHeight="1">
      <c r="A16" s="161" t="s">
        <v>6</v>
      </c>
      <c r="C16" s="196">
        <f ca="1">+C8+C12</f>
        <v>0.30160256776749184</v>
      </c>
      <c r="D16" s="175">
        <f>+C8+D12+2*D13*MAX(F21:F9445)</f>
        <v>0.30160262108365343</v>
      </c>
      <c r="E16" s="194" t="s">
        <v>146</v>
      </c>
      <c r="F16" s="197">
        <f ca="1">NOW()+15018.5+$C$5/24</f>
        <v>60313.815884953699</v>
      </c>
      <c r="X16" s="10">
        <v>7000</v>
      </c>
      <c r="Y16" s="10">
        <f t="shared" si="0"/>
        <v>-1.4407582958249307E-2</v>
      </c>
      <c r="AA16" s="185" t="s">
        <v>574</v>
      </c>
      <c r="AB16" s="195">
        <f>365.24*AB8</f>
        <v>5114.8876080995396</v>
      </c>
      <c r="AC16" s="10" t="s">
        <v>555</v>
      </c>
      <c r="AD16" s="175"/>
      <c r="AE16" s="159"/>
      <c r="AW16" s="10">
        <v>-1500</v>
      </c>
      <c r="AX16" s="10">
        <f t="shared" si="1"/>
        <v>2.1663023600296998E-4</v>
      </c>
      <c r="AY16" s="10">
        <f t="shared" si="2"/>
        <v>-2.8700341941596615E-3</v>
      </c>
      <c r="AZ16" s="10">
        <f t="shared" si="3"/>
        <v>3.0866644301626315E-3</v>
      </c>
      <c r="BA16" s="10">
        <f t="shared" si="4"/>
        <v>0.66031476608008144</v>
      </c>
      <c r="BB16" s="10">
        <f t="shared" si="5"/>
        <v>0.65903927207888102</v>
      </c>
      <c r="BC16" s="10">
        <f t="shared" si="6"/>
        <v>2.9785391481916679</v>
      </c>
      <c r="BD16" s="10">
        <f t="shared" si="7"/>
        <v>12.238724682253183</v>
      </c>
      <c r="BE16" s="10">
        <f t="shared" si="8"/>
        <v>40.60779039802749</v>
      </c>
      <c r="BF16" s="10">
        <f t="shared" si="8"/>
        <v>40.607641818157447</v>
      </c>
      <c r="BG16" s="10">
        <f t="shared" si="8"/>
        <v>40.608085390972796</v>
      </c>
      <c r="BH16" s="10">
        <f t="shared" si="8"/>
        <v>40.606761002779571</v>
      </c>
      <c r="BI16" s="10">
        <f t="shared" si="8"/>
        <v>40.610714038136116</v>
      </c>
      <c r="BJ16" s="10">
        <f t="shared" si="8"/>
        <v>40.598903902005247</v>
      </c>
      <c r="BK16" s="10">
        <f t="shared" si="8"/>
        <v>40.634093153416494</v>
      </c>
      <c r="BL16" s="10">
        <f t="shared" si="9"/>
        <v>40.528282639011735</v>
      </c>
    </row>
    <row r="17" spans="1:64" ht="12.95" customHeight="1" thickBot="1">
      <c r="A17" s="194" t="s">
        <v>35</v>
      </c>
      <c r="C17" s="10">
        <f>COUNT(C21:C2192)</f>
        <v>136</v>
      </c>
      <c r="D17" s="194"/>
      <c r="E17" s="194" t="s">
        <v>147</v>
      </c>
      <c r="F17" s="197">
        <f ca="1">ROUND(2*(F16-$C$7)/$C$8,0)/2+F15</f>
        <v>26338</v>
      </c>
      <c r="X17" s="10">
        <v>7500</v>
      </c>
      <c r="Y17" s="10">
        <f t="shared" si="0"/>
        <v>-1.5088511636675026E-2</v>
      </c>
      <c r="AA17" s="185" t="s">
        <v>575</v>
      </c>
      <c r="AB17" s="198">
        <f>AB13^3/AB8^2</f>
        <v>3.3712141210595985E-3</v>
      </c>
      <c r="AE17" s="159"/>
      <c r="AW17" s="10">
        <v>-1250</v>
      </c>
      <c r="AX17" s="10">
        <f t="shared" si="1"/>
        <v>1.3480149223765725E-4</v>
      </c>
      <c r="AY17" s="10">
        <f t="shared" si="2"/>
        <v>-3.2083429164842989E-3</v>
      </c>
      <c r="AZ17" s="10">
        <f t="shared" si="3"/>
        <v>3.3431444087219562E-3</v>
      </c>
      <c r="BA17" s="10">
        <f t="shared" si="4"/>
        <v>0.65800059227629171</v>
      </c>
      <c r="BB17" s="10">
        <f t="shared" si="5"/>
        <v>0.69480673626906719</v>
      </c>
      <c r="BC17" s="10">
        <f t="shared" si="6"/>
        <v>3.0271496269086815</v>
      </c>
      <c r="BD17" s="10">
        <f t="shared" si="7"/>
        <v>17.456866648599004</v>
      </c>
      <c r="BE17" s="10">
        <f t="shared" si="8"/>
        <v>40.677036321603424</v>
      </c>
      <c r="BF17" s="10">
        <f t="shared" si="8"/>
        <v>40.676921404717561</v>
      </c>
      <c r="BG17" s="10">
        <f t="shared" si="8"/>
        <v>40.677259740002491</v>
      </c>
      <c r="BH17" s="10">
        <f t="shared" si="8"/>
        <v>40.676263567936338</v>
      </c>
      <c r="BI17" s="10">
        <f t="shared" si="8"/>
        <v>40.679196163765056</v>
      </c>
      <c r="BJ17" s="10">
        <f t="shared" si="8"/>
        <v>40.670558888366379</v>
      </c>
      <c r="BK17" s="10">
        <f t="shared" si="8"/>
        <v>40.69596381511731</v>
      </c>
      <c r="BL17" s="10">
        <f t="shared" si="9"/>
        <v>40.620905515213273</v>
      </c>
    </row>
    <row r="18" spans="1:64" ht="12.95" customHeight="1" thickTop="1" thickBot="1">
      <c r="A18" s="161" t="s">
        <v>143</v>
      </c>
      <c r="C18" s="199">
        <f ca="1">+C15</f>
        <v>59703.570640827442</v>
      </c>
      <c r="D18" s="200">
        <f ca="1">+C16</f>
        <v>0.30160256776749184</v>
      </c>
      <c r="E18" s="194" t="s">
        <v>148</v>
      </c>
      <c r="F18" s="175">
        <f ca="1">ROUND(2*(F16-$C$15)/$C$16,0)/2+F15</f>
        <v>2024.5</v>
      </c>
      <c r="X18" s="10">
        <v>8000</v>
      </c>
      <c r="Y18" s="10">
        <f t="shared" si="0"/>
        <v>-1.5769690241696485E-2</v>
      </c>
      <c r="AA18" s="201" t="s">
        <v>576</v>
      </c>
      <c r="AB18" s="202">
        <f>2*PI()/(AB8*365.2422)*AD2</f>
        <v>3.7049150480616109E-4</v>
      </c>
      <c r="AC18" s="203" t="s">
        <v>577</v>
      </c>
      <c r="AD18" s="203"/>
      <c r="AE18" s="204"/>
      <c r="AH18" s="147" t="s">
        <v>578</v>
      </c>
      <c r="AW18" s="10">
        <v>-1000</v>
      </c>
      <c r="AX18" s="10">
        <f t="shared" si="1"/>
        <v>3.6205057388684608E-5</v>
      </c>
      <c r="AY18" s="10">
        <f t="shared" si="2"/>
        <v>-3.5467141204578701E-3</v>
      </c>
      <c r="AZ18" s="10">
        <f t="shared" si="3"/>
        <v>3.5829191778465547E-3</v>
      </c>
      <c r="BA18" s="10">
        <f t="shared" si="4"/>
        <v>0.65650081634717938</v>
      </c>
      <c r="BB18" s="10">
        <f t="shared" si="5"/>
        <v>0.72873903480456148</v>
      </c>
      <c r="BC18" s="10">
        <f t="shared" si="6"/>
        <v>3.0754772390859753</v>
      </c>
      <c r="BD18" s="10">
        <f t="shared" si="7"/>
        <v>30.239111719742823</v>
      </c>
      <c r="BE18" s="10">
        <f t="shared" ref="BE18:BK33" si="11">$BL18+$AB$7*SIN(BF18)</f>
        <v>40.746078980562217</v>
      </c>
      <c r="BF18" s="10">
        <f t="shared" si="11"/>
        <v>40.746008303317325</v>
      </c>
      <c r="BG18" s="10">
        <f t="shared" si="11"/>
        <v>40.74621453240097</v>
      </c>
      <c r="BH18" s="10">
        <f t="shared" si="11"/>
        <v>40.745612765390391</v>
      </c>
      <c r="BI18" s="10">
        <f t="shared" si="11"/>
        <v>40.747368598099698</v>
      </c>
      <c r="BJ18" s="10">
        <f t="shared" si="11"/>
        <v>40.742244610775082</v>
      </c>
      <c r="BK18" s="10">
        <f t="shared" si="11"/>
        <v>40.757191012094616</v>
      </c>
      <c r="BL18" s="10">
        <f t="shared" si="9"/>
        <v>40.713528391414812</v>
      </c>
    </row>
    <row r="19" spans="1:64" ht="12.95" customHeight="1" thickTop="1" thickBot="1">
      <c r="A19" s="161" t="s">
        <v>144</v>
      </c>
      <c r="C19" s="205">
        <f>+D15</f>
        <v>59703.565523702702</v>
      </c>
      <c r="D19" s="206">
        <f>+D16</f>
        <v>0.30160262108365343</v>
      </c>
      <c r="E19" s="194" t="s">
        <v>149</v>
      </c>
      <c r="F19" s="207">
        <f ca="1">+$C$15+$C$16*F18-15018.5-$C$5/24</f>
        <v>45296.060872606067</v>
      </c>
      <c r="X19" s="10">
        <v>8500</v>
      </c>
      <c r="Y19" s="10">
        <f t="shared" si="0"/>
        <v>-1.6451118773313674E-2</v>
      </c>
      <c r="AA19" s="208"/>
      <c r="AC19" s="208"/>
      <c r="AH19" s="147" t="s">
        <v>579</v>
      </c>
      <c r="AW19" s="10">
        <v>-750</v>
      </c>
      <c r="AX19" s="10">
        <f t="shared" si="1"/>
        <v>-7.9889573408576352E-5</v>
      </c>
      <c r="AY19" s="10">
        <f t="shared" si="2"/>
        <v>-3.8851478060803754E-3</v>
      </c>
      <c r="AZ19" s="10">
        <f t="shared" si="3"/>
        <v>3.8052582326717991E-3</v>
      </c>
      <c r="BA19" s="10">
        <f t="shared" si="4"/>
        <v>0.65580414714363633</v>
      </c>
      <c r="BB19" s="10">
        <f t="shared" si="5"/>
        <v>0.76086410911721314</v>
      </c>
      <c r="BC19" s="10">
        <f t="shared" si="6"/>
        <v>3.1236421893099147</v>
      </c>
      <c r="BD19" s="10">
        <f t="shared" si="7"/>
        <v>111.41473921422501</v>
      </c>
      <c r="BE19" s="10">
        <f t="shared" si="11"/>
        <v>40.815004387823102</v>
      </c>
      <c r="BF19" s="10">
        <f t="shared" si="11"/>
        <v>40.814984634442553</v>
      </c>
      <c r="BG19" s="10">
        <f t="shared" si="11"/>
        <v>40.815042034082119</v>
      </c>
      <c r="BH19" s="10">
        <f t="shared" si="11"/>
        <v>40.814875241200639</v>
      </c>
      <c r="BI19" s="10">
        <f t="shared" si="11"/>
        <v>40.815359908913734</v>
      </c>
      <c r="BJ19" s="10">
        <f t="shared" si="11"/>
        <v>40.813951541789415</v>
      </c>
      <c r="BK19" s="10">
        <f t="shared" si="11"/>
        <v>40.818043895289463</v>
      </c>
      <c r="BL19" s="10">
        <f t="shared" si="9"/>
        <v>40.806151267616357</v>
      </c>
    </row>
    <row r="20" spans="1:64" ht="12.95" customHeight="1" thickBot="1">
      <c r="A20" s="177" t="s">
        <v>7</v>
      </c>
      <c r="B20" s="177" t="s">
        <v>8</v>
      </c>
      <c r="C20" s="177" t="s">
        <v>9</v>
      </c>
      <c r="D20" s="177" t="s">
        <v>13</v>
      </c>
      <c r="E20" s="177" t="s">
        <v>10</v>
      </c>
      <c r="F20" s="177" t="s">
        <v>11</v>
      </c>
      <c r="G20" s="177" t="s">
        <v>12</v>
      </c>
      <c r="H20" s="209" t="s">
        <v>180</v>
      </c>
      <c r="I20" s="209" t="s">
        <v>181</v>
      </c>
      <c r="J20" s="209" t="s">
        <v>182</v>
      </c>
      <c r="K20" s="209" t="s">
        <v>183</v>
      </c>
      <c r="L20" s="209" t="s">
        <v>25</v>
      </c>
      <c r="M20" s="209" t="s">
        <v>26</v>
      </c>
      <c r="N20" s="209" t="s">
        <v>27</v>
      </c>
      <c r="O20" s="209" t="s">
        <v>23</v>
      </c>
      <c r="P20" s="210" t="s">
        <v>22</v>
      </c>
      <c r="Q20" s="177" t="s">
        <v>15</v>
      </c>
      <c r="R20" s="210" t="s">
        <v>150</v>
      </c>
      <c r="S20" s="210" t="s">
        <v>123</v>
      </c>
      <c r="T20" s="210" t="s">
        <v>124</v>
      </c>
      <c r="U20" s="211" t="s">
        <v>598</v>
      </c>
      <c r="V20" s="203" t="s">
        <v>160</v>
      </c>
      <c r="X20" s="10">
        <v>9000</v>
      </c>
      <c r="Y20" s="10">
        <f t="shared" si="0"/>
        <v>-1.7132797231526605E-2</v>
      </c>
      <c r="Z20" s="177" t="s">
        <v>11</v>
      </c>
      <c r="AA20" s="210" t="s">
        <v>596</v>
      </c>
      <c r="AB20" s="210" t="s">
        <v>580</v>
      </c>
      <c r="AC20" s="210" t="s">
        <v>581</v>
      </c>
      <c r="AD20" s="210" t="s">
        <v>597</v>
      </c>
      <c r="AE20" s="210" t="s">
        <v>582</v>
      </c>
      <c r="AF20" s="210" t="s">
        <v>583</v>
      </c>
      <c r="AG20" s="211"/>
      <c r="AH20" s="210" t="s">
        <v>541</v>
      </c>
      <c r="AI20" s="210" t="s">
        <v>542</v>
      </c>
      <c r="AJ20" s="210" t="s">
        <v>543</v>
      </c>
      <c r="AK20" s="210" t="s">
        <v>584</v>
      </c>
      <c r="AL20" s="210" t="s">
        <v>544</v>
      </c>
      <c r="AM20" s="210" t="s">
        <v>545</v>
      </c>
      <c r="AN20" s="177" t="s">
        <v>585</v>
      </c>
      <c r="AO20" s="177" t="s">
        <v>586</v>
      </c>
      <c r="AP20" s="177" t="s">
        <v>587</v>
      </c>
      <c r="AQ20" s="177" t="s">
        <v>588</v>
      </c>
      <c r="AR20" s="177" t="s">
        <v>589</v>
      </c>
      <c r="AS20" s="177" t="s">
        <v>590</v>
      </c>
      <c r="AT20" s="177" t="s">
        <v>591</v>
      </c>
      <c r="AU20" s="177" t="s">
        <v>91</v>
      </c>
      <c r="AV20" s="212"/>
      <c r="AW20" s="10">
        <v>-500</v>
      </c>
      <c r="AX20" s="10">
        <f t="shared" si="1"/>
        <v>-2.1420717580151408E-4</v>
      </c>
      <c r="AY20" s="10">
        <f t="shared" si="2"/>
        <v>-4.223643973351815E-3</v>
      </c>
      <c r="AZ20" s="10">
        <f t="shared" si="3"/>
        <v>4.0094367975503009E-3</v>
      </c>
      <c r="BA20" s="10">
        <f t="shared" si="4"/>
        <v>0.65590535264146732</v>
      </c>
      <c r="BB20" s="10">
        <f t="shared" si="5"/>
        <v>0.79119747454311129</v>
      </c>
      <c r="BC20" s="10">
        <f t="shared" si="6"/>
        <v>-3.1114222365297688</v>
      </c>
      <c r="BD20" s="10">
        <f t="shared" si="7"/>
        <v>-66.285072715724226</v>
      </c>
      <c r="BE20" s="10">
        <f t="shared" si="11"/>
        <v>40.883897982107115</v>
      </c>
      <c r="BF20" s="10">
        <f t="shared" si="11"/>
        <v>40.88393104339319</v>
      </c>
      <c r="BG20" s="10">
        <f t="shared" si="11"/>
        <v>40.883834915569793</v>
      </c>
      <c r="BH20" s="10">
        <f t="shared" si="11"/>
        <v>40.884114414530579</v>
      </c>
      <c r="BI20" s="10">
        <f t="shared" si="11"/>
        <v>40.883301759366468</v>
      </c>
      <c r="BJ20" s="10">
        <f t="shared" si="11"/>
        <v>40.885664668966051</v>
      </c>
      <c r="BK20" s="10">
        <f t="shared" si="11"/>
        <v>40.878794824584638</v>
      </c>
      <c r="BL20" s="10">
        <f t="shared" si="9"/>
        <v>40.898774143817896</v>
      </c>
    </row>
    <row r="21" spans="1:64" ht="12.95" customHeight="1">
      <c r="A21" s="213" t="s">
        <v>192</v>
      </c>
      <c r="B21" s="214" t="s">
        <v>37</v>
      </c>
      <c r="C21" s="213">
        <v>51996.414299999997</v>
      </c>
      <c r="D21" s="213" t="s">
        <v>181</v>
      </c>
      <c r="E21" s="10">
        <f t="shared" ref="E21:E52" si="12">+(C21-C$7)/C$8</f>
        <v>-1240.0024535483799</v>
      </c>
      <c r="F21" s="10">
        <f t="shared" ref="F21:F52" si="13">ROUND(2*E21,0)/2</f>
        <v>-1240</v>
      </c>
      <c r="G21" s="10">
        <f t="shared" ref="G21:G52" si="14">+C21-(C$7+F21*C$8)</f>
        <v>-7.4000000313390046E-4</v>
      </c>
      <c r="K21" s="10">
        <f t="shared" ref="K21:K29" si="15">G21</f>
        <v>-7.4000000313390046E-4</v>
      </c>
      <c r="O21" s="10">
        <f t="shared" ref="O21:O29" ca="1" si="16">+C$11+C$12*$F21</f>
        <v>3.5840969470872603E-3</v>
      </c>
      <c r="P21" s="10">
        <f t="shared" ref="P21:P51" si="17">D$11+D$12*F21+D$13*F21^2</f>
        <v>-3.2218765649955823E-3</v>
      </c>
      <c r="Q21" s="215">
        <f t="shared" ref="Q21:Q52" si="18">+C21-15018.5</f>
        <v>36977.914299999997</v>
      </c>
      <c r="R21" s="147">
        <v>1</v>
      </c>
      <c r="S21" s="10">
        <f t="shared" ref="S21:S52" si="19">+(P21-G21)^2</f>
        <v>6.1597112683183627E-6</v>
      </c>
      <c r="T21" s="10">
        <f t="shared" ref="T21:T52" si="20">R21*S21</f>
        <v>6.1597112683183627E-6</v>
      </c>
      <c r="V21" s="10">
        <f t="shared" ref="V21:V52" ca="1" si="21">G21-O21</f>
        <v>-4.3240969502211608E-3</v>
      </c>
      <c r="X21" s="10">
        <v>9500</v>
      </c>
      <c r="Y21" s="10">
        <f>D$11+D$12*X21+D$13*X21^2</f>
        <v>-1.7814725616335268E-2</v>
      </c>
      <c r="Z21" s="10">
        <f t="shared" ref="Z21:Z52" si="22">F21</f>
        <v>-1240</v>
      </c>
      <c r="AA21" s="152">
        <f t="shared" ref="AA21:AA52" si="23">AB$3+AB$4*Z21+AB$5*Z21^2+AH21</f>
        <v>1.3118446970703272E-4</v>
      </c>
      <c r="AB21" s="152">
        <f t="shared" ref="AB21:AB52" si="24">IF(S21&lt;&gt;0,G21-AH21, -9999)</f>
        <v>-4.0930610378365154E-3</v>
      </c>
      <c r="AC21" s="152">
        <f t="shared" ref="AC21:AC52" si="25">+G21-P21</f>
        <v>2.4818765618616818E-3</v>
      </c>
      <c r="AD21" s="152">
        <f t="shared" ref="AD21:AD68" si="26">IF(S21&lt;&gt;0,G21-AA21, -9999)</f>
        <v>-8.7118447284093318E-4</v>
      </c>
      <c r="AE21" s="152">
        <f t="shared" ref="AE21:AE52" si="27">+(G21-AA21)^2*S21</f>
        <v>4.6749891595439416E-12</v>
      </c>
      <c r="AF21" s="10">
        <f t="shared" ref="AF21:AF52" si="28">IF(S21&lt;&gt;0,G21-P21, -9999)</f>
        <v>2.4818765618616818E-3</v>
      </c>
      <c r="AG21" s="9"/>
      <c r="AH21" s="10">
        <f t="shared" ref="AH21:AH52" si="29">$AB$6*($AB$11/AI21*AJ21+$AB$12)</f>
        <v>3.353061034702615E-3</v>
      </c>
      <c r="AI21" s="10">
        <f t="shared" ref="AI21:AI52" si="30">1+$AB$7*COS(AL21)</f>
        <v>0.65792505994675587</v>
      </c>
      <c r="AJ21" s="10">
        <f t="shared" ref="AJ21:AJ52" si="31">SIN(AL21+RADIANS($AB$9))</f>
        <v>0.69619903804051642</v>
      </c>
      <c r="AK21" s="10">
        <f t="shared" ref="AK21:AK52" si="32">$AB$7*SIN(AL21)</f>
        <v>3.8648444607165308E-2</v>
      </c>
      <c r="AL21" s="10">
        <f t="shared" ref="AL21:AL52" si="33">2*ATAN(AM21)</f>
        <v>3.0290873547454442</v>
      </c>
      <c r="AM21" s="10">
        <f t="shared" ref="AM21:AM52" si="34">SQRT((1+$AB$7)/(1-$AB$7))*TAN(AN21/2)</f>
        <v>17.758185629002693</v>
      </c>
      <c r="AN21" s="152">
        <f t="shared" ref="AN21:AT30" si="35">$AU21+$AB$7*SIN(AO21)</f>
        <v>40.679801355383795</v>
      </c>
      <c r="AO21" s="152">
        <f t="shared" si="35"/>
        <v>40.679688026884051</v>
      </c>
      <c r="AP21" s="152">
        <f t="shared" si="35"/>
        <v>40.680021534764705</v>
      </c>
      <c r="AQ21" s="152">
        <f t="shared" si="35"/>
        <v>40.679040022047054</v>
      </c>
      <c r="AR21" s="152">
        <f t="shared" si="35"/>
        <v>40.681928165661382</v>
      </c>
      <c r="AS21" s="152">
        <f t="shared" si="35"/>
        <v>40.673425764953159</v>
      </c>
      <c r="AT21" s="152">
        <f t="shared" si="35"/>
        <v>40.698423480996702</v>
      </c>
      <c r="AU21" s="152">
        <f t="shared" ref="AU21:AU52" si="36">RADIANS($AB$9)+$AB$18*(F21-AB$15)</f>
        <v>40.624610430261335</v>
      </c>
      <c r="AW21" s="10">
        <v>-250</v>
      </c>
      <c r="AX21" s="10">
        <f t="shared" si="1"/>
        <v>-3.6747373789233241E-4</v>
      </c>
      <c r="AY21" s="10">
        <f t="shared" si="2"/>
        <v>-4.5622026222721882E-3</v>
      </c>
      <c r="AZ21" s="10">
        <f t="shared" si="3"/>
        <v>4.1947288843798558E-3</v>
      </c>
      <c r="BA21" s="10">
        <f t="shared" si="4"/>
        <v>0.65680519239973401</v>
      </c>
      <c r="BB21" s="10">
        <f t="shared" si="5"/>
        <v>0.81974151870736567</v>
      </c>
      <c r="BC21" s="10">
        <f t="shared" si="6"/>
        <v>-3.0632272630613784</v>
      </c>
      <c r="BD21" s="10">
        <f t="shared" si="7"/>
        <v>-25.508408231496123</v>
      </c>
      <c r="BE21" s="10">
        <f t="shared" si="11"/>
        <v>40.952845051423367</v>
      </c>
      <c r="BF21" s="10">
        <f t="shared" si="11"/>
        <v>40.95292776820115</v>
      </c>
      <c r="BG21" s="10">
        <f t="shared" si="11"/>
        <v>40.95268597025099</v>
      </c>
      <c r="BH21" s="10">
        <f t="shared" si="11"/>
        <v>40.953392813329025</v>
      </c>
      <c r="BI21" s="10">
        <f t="shared" si="11"/>
        <v>40.951326670806175</v>
      </c>
      <c r="BJ21" s="10">
        <f t="shared" si="11"/>
        <v>40.957367488996894</v>
      </c>
      <c r="BK21" s="10">
        <f t="shared" si="11"/>
        <v>40.939717033900045</v>
      </c>
      <c r="BL21" s="10">
        <f t="shared" si="9"/>
        <v>40.991397020019434</v>
      </c>
    </row>
    <row r="22" spans="1:64" ht="12.95" customHeight="1">
      <c r="A22" s="213" t="s">
        <v>192</v>
      </c>
      <c r="B22" s="214" t="s">
        <v>30</v>
      </c>
      <c r="C22" s="213">
        <v>51996.564899999998</v>
      </c>
      <c r="D22" s="213" t="s">
        <v>181</v>
      </c>
      <c r="E22" s="10">
        <f t="shared" si="12"/>
        <v>-1239.5031233007676</v>
      </c>
      <c r="F22" s="10">
        <f t="shared" si="13"/>
        <v>-1239.5</v>
      </c>
      <c r="G22" s="10">
        <f t="shared" si="14"/>
        <v>-9.4200000603450462E-4</v>
      </c>
      <c r="K22" s="10">
        <f t="shared" si="15"/>
        <v>-9.4200000603450462E-4</v>
      </c>
      <c r="O22" s="10">
        <f t="shared" ca="1" si="16"/>
        <v>3.583380830833175E-3</v>
      </c>
      <c r="P22" s="10">
        <f t="shared" si="17"/>
        <v>-3.2225532500453754E-3</v>
      </c>
      <c r="Q22" s="215">
        <f t="shared" si="18"/>
        <v>36978.064899999998</v>
      </c>
      <c r="R22" s="147">
        <v>1</v>
      </c>
      <c r="S22" s="10">
        <f t="shared" si="19"/>
        <v>5.2009230987685064E-6</v>
      </c>
      <c r="T22" s="10">
        <f t="shared" si="20"/>
        <v>5.2009230987685064E-6</v>
      </c>
      <c r="V22" s="10">
        <f t="shared" ca="1" si="21"/>
        <v>-4.52538083686768E-3</v>
      </c>
      <c r="X22" s="10">
        <v>10000</v>
      </c>
      <c r="Y22" s="10">
        <f>D$11+D$12*X22+D$13*X22^2</f>
        <v>-1.8496903927739672E-2</v>
      </c>
      <c r="Z22" s="10">
        <f t="shared" si="22"/>
        <v>-1239.5</v>
      </c>
      <c r="AA22" s="152">
        <f t="shared" si="23"/>
        <v>1.310029134473506E-4</v>
      </c>
      <c r="AB22" s="152">
        <f t="shared" si="24"/>
        <v>-4.2955561695272306E-3</v>
      </c>
      <c r="AC22" s="152">
        <f t="shared" si="25"/>
        <v>2.2805532440108708E-3</v>
      </c>
      <c r="AD22" s="152">
        <f t="shared" si="26"/>
        <v>-1.0730029194818552E-3</v>
      </c>
      <c r="AE22" s="152">
        <f t="shared" si="27"/>
        <v>5.9880061752916994E-12</v>
      </c>
      <c r="AF22" s="10">
        <f t="shared" si="28"/>
        <v>2.2805532440108708E-3</v>
      </c>
      <c r="AG22" s="9"/>
      <c r="AH22" s="10">
        <f t="shared" si="29"/>
        <v>3.353556163492726E-3</v>
      </c>
      <c r="AI22" s="10">
        <f t="shared" si="30"/>
        <v>0.65792131749694227</v>
      </c>
      <c r="AJ22" s="10">
        <f t="shared" si="31"/>
        <v>0.6962685761324594</v>
      </c>
      <c r="AK22" s="10">
        <f t="shared" si="32"/>
        <v>3.8615306032140542E-2</v>
      </c>
      <c r="AL22" s="10">
        <f t="shared" si="33"/>
        <v>3.0291842294060651</v>
      </c>
      <c r="AM22" s="10">
        <f t="shared" si="34"/>
        <v>17.773522123192137</v>
      </c>
      <c r="AN22" s="152">
        <f t="shared" si="35"/>
        <v>40.679939598638548</v>
      </c>
      <c r="AO22" s="152">
        <f t="shared" si="35"/>
        <v>40.679826350003545</v>
      </c>
      <c r="AP22" s="152">
        <f t="shared" si="35"/>
        <v>40.680159615385108</v>
      </c>
      <c r="AQ22" s="152">
        <f t="shared" si="35"/>
        <v>40.679178838409051</v>
      </c>
      <c r="AR22" s="152">
        <f t="shared" si="35"/>
        <v>40.682064752876371</v>
      </c>
      <c r="AS22" s="152">
        <f t="shared" si="35"/>
        <v>40.673569110099756</v>
      </c>
      <c r="AT22" s="152">
        <f t="shared" si="35"/>
        <v>40.698546437552402</v>
      </c>
      <c r="AU22" s="152">
        <f t="shared" si="36"/>
        <v>40.62479567601374</v>
      </c>
      <c r="AW22" s="10">
        <v>0</v>
      </c>
      <c r="AX22" s="10">
        <f t="shared" si="1"/>
        <v>-5.4042262744779992E-4</v>
      </c>
      <c r="AY22" s="10">
        <f t="shared" si="2"/>
        <v>-4.9008237528414952E-3</v>
      </c>
      <c r="AZ22" s="10">
        <f t="shared" si="3"/>
        <v>4.3604011253936953E-3</v>
      </c>
      <c r="BA22" s="10">
        <f t="shared" si="4"/>
        <v>0.65851042730895526</v>
      </c>
      <c r="BB22" s="10">
        <f t="shared" si="5"/>
        <v>0.84648463351208758</v>
      </c>
      <c r="BC22" s="10">
        <f t="shared" si="6"/>
        <v>-3.0148393089233365</v>
      </c>
      <c r="BD22" s="10">
        <f t="shared" si="7"/>
        <v>-15.757545119546156</v>
      </c>
      <c r="BE22" s="10">
        <f t="shared" si="11"/>
        <v>41.021931138373837</v>
      </c>
      <c r="BF22" s="10">
        <f t="shared" si="11"/>
        <v>41.022055729746441</v>
      </c>
      <c r="BG22" s="10">
        <f t="shared" si="11"/>
        <v>41.021687788213384</v>
      </c>
      <c r="BH22" s="10">
        <f t="shared" si="11"/>
        <v>41.022774459752988</v>
      </c>
      <c r="BI22" s="10">
        <f t="shared" si="11"/>
        <v>41.019565726527709</v>
      </c>
      <c r="BJ22" s="10">
        <f t="shared" si="11"/>
        <v>41.02904600396316</v>
      </c>
      <c r="BK22" s="10">
        <f t="shared" si="11"/>
        <v>41.001082288794969</v>
      </c>
      <c r="BL22" s="10">
        <f t="shared" si="9"/>
        <v>41.084019896220973</v>
      </c>
    </row>
    <row r="23" spans="1:64" ht="12.95" customHeight="1">
      <c r="A23" s="213" t="s">
        <v>192</v>
      </c>
      <c r="B23" s="214" t="s">
        <v>30</v>
      </c>
      <c r="C23" s="213">
        <v>52001.390399999997</v>
      </c>
      <c r="D23" s="213" t="s">
        <v>181</v>
      </c>
      <c r="E23" s="10">
        <f t="shared" si="12"/>
        <v>-1223.5036670601376</v>
      </c>
      <c r="F23" s="10">
        <f t="shared" si="13"/>
        <v>-1223.5</v>
      </c>
      <c r="G23" s="10">
        <f t="shared" si="14"/>
        <v>-1.1060000033467077E-3</v>
      </c>
      <c r="K23" s="10">
        <f t="shared" si="15"/>
        <v>-1.1060000033467077E-3</v>
      </c>
      <c r="O23" s="10">
        <f t="shared" ca="1" si="16"/>
        <v>3.5604651107024369E-3</v>
      </c>
      <c r="P23" s="10">
        <f t="shared" si="17"/>
        <v>-3.2442073036000074E-3</v>
      </c>
      <c r="Q23" s="215">
        <f t="shared" si="18"/>
        <v>36982.890399999997</v>
      </c>
      <c r="R23" s="147">
        <v>1</v>
      </c>
      <c r="S23" s="10">
        <f t="shared" si="19"/>
        <v>4.5719304588565049E-6</v>
      </c>
      <c r="T23" s="10">
        <f t="shared" si="20"/>
        <v>4.5719304588565049E-6</v>
      </c>
      <c r="V23" s="10">
        <f t="shared" ca="1" si="21"/>
        <v>-4.666465114049145E-3</v>
      </c>
      <c r="X23" s="10">
        <v>10500</v>
      </c>
      <c r="Y23" s="10">
        <f>D$11+D$12*X23+D$13*X23^2</f>
        <v>-1.9179332165739808E-2</v>
      </c>
      <c r="Z23" s="10">
        <f t="shared" si="22"/>
        <v>-1223.5</v>
      </c>
      <c r="AA23" s="152">
        <f t="shared" si="23"/>
        <v>1.2515760019654988E-4</v>
      </c>
      <c r="AB23" s="152">
        <f t="shared" si="24"/>
        <v>-4.4753649071432649E-3</v>
      </c>
      <c r="AC23" s="152">
        <f t="shared" si="25"/>
        <v>2.1382073002532997E-3</v>
      </c>
      <c r="AD23" s="152">
        <f t="shared" si="26"/>
        <v>-1.2311576035432576E-3</v>
      </c>
      <c r="AE23" s="152">
        <f t="shared" si="27"/>
        <v>6.9298992257317622E-12</v>
      </c>
      <c r="AF23" s="10">
        <f t="shared" si="28"/>
        <v>2.1382073002532997E-3</v>
      </c>
      <c r="AG23" s="9"/>
      <c r="AH23" s="10">
        <f t="shared" si="29"/>
        <v>3.3693649037965573E-3</v>
      </c>
      <c r="AI23" s="10">
        <f t="shared" si="30"/>
        <v>0.65780327614901046</v>
      </c>
      <c r="AJ23" s="10">
        <f t="shared" si="31"/>
        <v>0.69848992573973534</v>
      </c>
      <c r="AK23" s="10">
        <f t="shared" si="32"/>
        <v>3.7554880756477636E-2</v>
      </c>
      <c r="AL23" s="10">
        <f t="shared" si="33"/>
        <v>3.0322836376762328</v>
      </c>
      <c r="AM23" s="10">
        <f t="shared" si="34"/>
        <v>18.278530608451273</v>
      </c>
      <c r="AN23" s="152">
        <f t="shared" si="35"/>
        <v>40.684362965112399</v>
      </c>
      <c r="AO23" s="152">
        <f t="shared" si="35"/>
        <v>40.684252294297266</v>
      </c>
      <c r="AP23" s="152">
        <f t="shared" si="35"/>
        <v>40.684577743614881</v>
      </c>
      <c r="AQ23" s="152">
        <f t="shared" si="35"/>
        <v>40.683620648120709</v>
      </c>
      <c r="AR23" s="152">
        <f t="shared" si="35"/>
        <v>40.686434905540899</v>
      </c>
      <c r="AS23" s="152">
        <f t="shared" si="35"/>
        <v>40.678156220565278</v>
      </c>
      <c r="AT23" s="152">
        <f t="shared" si="35"/>
        <v>40.702479722722529</v>
      </c>
      <c r="AU23" s="152">
        <f t="shared" si="36"/>
        <v>40.630723540090635</v>
      </c>
      <c r="AW23" s="10">
        <v>250</v>
      </c>
      <c r="AX23" s="10">
        <f t="shared" si="1"/>
        <v>-7.3379989809098465E-4</v>
      </c>
      <c r="AY23" s="10">
        <f t="shared" si="2"/>
        <v>-5.2395073650597368E-3</v>
      </c>
      <c r="AZ23" s="10">
        <f t="shared" si="3"/>
        <v>4.5057074669687521E-3</v>
      </c>
      <c r="BA23" s="10">
        <f t="shared" si="4"/>
        <v>0.66103390720986721</v>
      </c>
      <c r="BB23" s="10">
        <f t="shared" si="5"/>
        <v>0.87140016045533264</v>
      </c>
      <c r="BC23" s="10">
        <f t="shared" si="6"/>
        <v>-2.9661375651451261</v>
      </c>
      <c r="BD23" s="10">
        <f t="shared" si="7"/>
        <v>-11.369670924251547</v>
      </c>
      <c r="BE23" s="10">
        <f t="shared" si="11"/>
        <v>41.091242475819882</v>
      </c>
      <c r="BF23" s="10">
        <f t="shared" si="11"/>
        <v>41.091397584839719</v>
      </c>
      <c r="BG23" s="10">
        <f t="shared" si="11"/>
        <v>41.090932504427755</v>
      </c>
      <c r="BH23" s="10">
        <f t="shared" si="11"/>
        <v>41.092327172203348</v>
      </c>
      <c r="BI23" s="10">
        <f t="shared" si="11"/>
        <v>41.088146374670806</v>
      </c>
      <c r="BJ23" s="10">
        <f t="shared" si="11"/>
        <v>41.100692713849163</v>
      </c>
      <c r="BK23" s="10">
        <f t="shared" si="11"/>
        <v>41.063158556658472</v>
      </c>
      <c r="BL23" s="10">
        <f t="shared" si="9"/>
        <v>41.176642772422518</v>
      </c>
    </row>
    <row r="24" spans="1:64" ht="12.95" customHeight="1">
      <c r="A24" s="213" t="s">
        <v>192</v>
      </c>
      <c r="B24" s="214" t="s">
        <v>37</v>
      </c>
      <c r="C24" s="213">
        <v>52001.541700000002</v>
      </c>
      <c r="D24" s="213" t="s">
        <v>181</v>
      </c>
      <c r="E24" s="10">
        <f t="shared" si="12"/>
        <v>-1223.0020158883858</v>
      </c>
      <c r="F24" s="10">
        <f t="shared" si="13"/>
        <v>-1223</v>
      </c>
      <c r="G24" s="10">
        <f t="shared" si="14"/>
        <v>-6.0800000210292637E-4</v>
      </c>
      <c r="K24" s="10">
        <f t="shared" si="15"/>
        <v>-6.0800000210292637E-4</v>
      </c>
      <c r="O24" s="10">
        <f t="shared" ca="1" si="16"/>
        <v>3.5597489944483515E-3</v>
      </c>
      <c r="P24" s="10">
        <f t="shared" si="17"/>
        <v>-3.2448839968973785E-3</v>
      </c>
      <c r="Q24" s="215">
        <f t="shared" si="18"/>
        <v>36983.041700000002</v>
      </c>
      <c r="R24" s="147">
        <v>1</v>
      </c>
      <c r="S24" s="10">
        <f t="shared" si="19"/>
        <v>6.9531572020031486E-6</v>
      </c>
      <c r="T24" s="10">
        <f t="shared" si="20"/>
        <v>6.9531572020031486E-6</v>
      </c>
      <c r="V24" s="10">
        <f t="shared" ca="1" si="21"/>
        <v>-4.1677489965512779E-3</v>
      </c>
      <c r="X24" s="10">
        <v>11000</v>
      </c>
      <c r="Y24" s="10">
        <f>D$11+D$12*X24+D$13*X24^2</f>
        <v>-1.9862010330335682E-2</v>
      </c>
      <c r="Z24" s="10">
        <f t="shared" si="22"/>
        <v>-1223</v>
      </c>
      <c r="AA24" s="152">
        <f t="shared" si="23"/>
        <v>1.2497382327964152E-4</v>
      </c>
      <c r="AB24" s="152">
        <f t="shared" si="24"/>
        <v>-3.9778578222799468E-3</v>
      </c>
      <c r="AC24" s="152">
        <f t="shared" si="25"/>
        <v>2.6368839947944521E-3</v>
      </c>
      <c r="AD24" s="152">
        <f t="shared" si="26"/>
        <v>-7.3297382538256789E-4</v>
      </c>
      <c r="AE24" s="152">
        <f t="shared" si="27"/>
        <v>3.7355880781979997E-12</v>
      </c>
      <c r="AF24" s="10">
        <f t="shared" si="28"/>
        <v>2.6368839947944521E-3</v>
      </c>
      <c r="AG24" s="9"/>
      <c r="AH24" s="10">
        <f t="shared" si="29"/>
        <v>3.36985782017702E-3</v>
      </c>
      <c r="AI24" s="10">
        <f t="shared" si="30"/>
        <v>0.65779964099379951</v>
      </c>
      <c r="AJ24" s="10">
        <f t="shared" si="31"/>
        <v>0.69855922204779586</v>
      </c>
      <c r="AK24" s="10">
        <f t="shared" si="32"/>
        <v>3.7521742750186445E-2</v>
      </c>
      <c r="AL24" s="10">
        <f t="shared" si="33"/>
        <v>3.0323804762136706</v>
      </c>
      <c r="AM24" s="10">
        <f t="shared" si="34"/>
        <v>18.294770504917857</v>
      </c>
      <c r="AN24" s="152">
        <f t="shared" si="35"/>
        <v>40.684501182391422</v>
      </c>
      <c r="AO24" s="152">
        <f t="shared" si="35"/>
        <v>40.684390592820208</v>
      </c>
      <c r="AP24" s="152">
        <f t="shared" si="35"/>
        <v>40.684715796146548</v>
      </c>
      <c r="AQ24" s="152">
        <f t="shared" si="35"/>
        <v>40.683759444968075</v>
      </c>
      <c r="AR24" s="152">
        <f t="shared" si="35"/>
        <v>40.686571453057219</v>
      </c>
      <c r="AS24" s="152">
        <f t="shared" si="35"/>
        <v>40.678299569813092</v>
      </c>
      <c r="AT24" s="152">
        <f t="shared" si="35"/>
        <v>40.702602596889953</v>
      </c>
      <c r="AU24" s="152">
        <f t="shared" si="36"/>
        <v>40.63090878584304</v>
      </c>
      <c r="AW24" s="10">
        <v>500</v>
      </c>
      <c r="AX24" s="10">
        <f t="shared" si="1"/>
        <v>-9.4836873811514517E-4</v>
      </c>
      <c r="AY24" s="10">
        <f t="shared" si="2"/>
        <v>-5.5782534589269121E-3</v>
      </c>
      <c r="AZ24" s="10">
        <f t="shared" si="3"/>
        <v>4.629884720811767E-3</v>
      </c>
      <c r="BA24" s="10">
        <f t="shared" si="4"/>
        <v>0.66439474136532728</v>
      </c>
      <c r="BB24" s="10">
        <f t="shared" si="5"/>
        <v>0.8944451153831493</v>
      </c>
      <c r="BC24" s="10">
        <f t="shared" si="6"/>
        <v>-2.916998024901559</v>
      </c>
      <c r="BD24" s="10">
        <f t="shared" si="7"/>
        <v>-8.867468517029959</v>
      </c>
      <c r="BE24" s="10">
        <f t="shared" si="11"/>
        <v>41.160866496975004</v>
      </c>
      <c r="BF24" s="10">
        <f t="shared" si="11"/>
        <v>41.161038689387041</v>
      </c>
      <c r="BG24" s="10">
        <f t="shared" si="11"/>
        <v>41.160511733024393</v>
      </c>
      <c r="BH24" s="10">
        <f t="shared" si="11"/>
        <v>41.16212465579774</v>
      </c>
      <c r="BI24" s="10">
        <f t="shared" si="11"/>
        <v>41.15719048630276</v>
      </c>
      <c r="BJ24" s="10">
        <f t="shared" si="11"/>
        <v>41.172310595175922</v>
      </c>
      <c r="BK24" s="10">
        <f t="shared" si="11"/>
        <v>41.1262077094609</v>
      </c>
      <c r="BL24" s="10">
        <f t="shared" si="9"/>
        <v>41.269265648624057</v>
      </c>
    </row>
    <row r="25" spans="1:64" ht="12.95" customHeight="1">
      <c r="A25" s="213" t="s">
        <v>192</v>
      </c>
      <c r="B25" s="214" t="s">
        <v>37</v>
      </c>
      <c r="C25" s="213">
        <v>52022.351000000002</v>
      </c>
      <c r="D25" s="213" t="s">
        <v>181</v>
      </c>
      <c r="E25" s="10">
        <f t="shared" si="12"/>
        <v>-1154.0065781620931</v>
      </c>
      <c r="F25" s="10">
        <f t="shared" si="13"/>
        <v>-1154</v>
      </c>
      <c r="G25" s="10">
        <f t="shared" si="14"/>
        <v>-1.9840000022668391E-3</v>
      </c>
      <c r="K25" s="10">
        <f t="shared" si="15"/>
        <v>-1.9840000022668391E-3</v>
      </c>
      <c r="O25" s="10">
        <f t="shared" ca="1" si="16"/>
        <v>3.4609249513845434E-3</v>
      </c>
      <c r="P25" s="10">
        <f t="shared" si="17"/>
        <v>-3.3382700689805673E-3</v>
      </c>
      <c r="Q25" s="215">
        <f t="shared" si="18"/>
        <v>37003.851000000002</v>
      </c>
      <c r="R25" s="147">
        <v>1</v>
      </c>
      <c r="S25" s="10">
        <f t="shared" si="19"/>
        <v>1.8340474135968057E-6</v>
      </c>
      <c r="T25" s="10">
        <f t="shared" si="20"/>
        <v>1.8340474135968057E-6</v>
      </c>
      <c r="V25" s="10">
        <f t="shared" ca="1" si="21"/>
        <v>-5.4449249536513821E-3</v>
      </c>
      <c r="Z25" s="10">
        <f t="shared" si="22"/>
        <v>-1154</v>
      </c>
      <c r="AA25" s="152">
        <f t="shared" si="23"/>
        <v>9.8963679143030097E-5</v>
      </c>
      <c r="AB25" s="152">
        <f t="shared" si="24"/>
        <v>-5.4212337503904365E-3</v>
      </c>
      <c r="AC25" s="152">
        <f t="shared" si="25"/>
        <v>1.3542700667137282E-3</v>
      </c>
      <c r="AD25" s="152">
        <f t="shared" si="26"/>
        <v>-2.0829636814098692E-3</v>
      </c>
      <c r="AE25" s="152">
        <f t="shared" si="27"/>
        <v>7.9574506534249278E-12</v>
      </c>
      <c r="AF25" s="10">
        <f t="shared" si="28"/>
        <v>1.3542700667137282E-3</v>
      </c>
      <c r="AG25" s="9"/>
      <c r="AH25" s="10">
        <f t="shared" si="29"/>
        <v>3.4372337481235974E-3</v>
      </c>
      <c r="AI25" s="10">
        <f t="shared" si="30"/>
        <v>0.65732910882286033</v>
      </c>
      <c r="AJ25" s="10">
        <f t="shared" si="31"/>
        <v>0.70805199613975334</v>
      </c>
      <c r="AK25" s="10">
        <f t="shared" si="32"/>
        <v>3.2948857686550807E-2</v>
      </c>
      <c r="AL25" s="10">
        <f t="shared" si="33"/>
        <v>3.0457342769685285</v>
      </c>
      <c r="AM25" s="10">
        <f t="shared" si="34"/>
        <v>20.848134137607925</v>
      </c>
      <c r="AN25" s="152">
        <f t="shared" si="35"/>
        <v>40.703568032161655</v>
      </c>
      <c r="AO25" s="152">
        <f t="shared" si="35"/>
        <v>40.703469038233045</v>
      </c>
      <c r="AP25" s="152">
        <f t="shared" si="35"/>
        <v>40.7037593247166</v>
      </c>
      <c r="AQ25" s="152">
        <f t="shared" si="35"/>
        <v>40.702908065350883</v>
      </c>
      <c r="AR25" s="152">
        <f t="shared" si="35"/>
        <v>40.705404084238843</v>
      </c>
      <c r="AS25" s="152">
        <f t="shared" si="35"/>
        <v>40.698082923472811</v>
      </c>
      <c r="AT25" s="152">
        <f t="shared" si="35"/>
        <v>40.719536574503636</v>
      </c>
      <c r="AU25" s="152">
        <f t="shared" si="36"/>
        <v>40.656472699674666</v>
      </c>
      <c r="AW25" s="10">
        <v>750</v>
      </c>
      <c r="AX25" s="10">
        <f t="shared" si="1"/>
        <v>-1.184913165704576E-3</v>
      </c>
      <c r="AY25" s="10">
        <f t="shared" si="2"/>
        <v>-5.9170620344430212E-3</v>
      </c>
      <c r="AZ25" s="10">
        <f t="shared" si="3"/>
        <v>4.7321488687384452E-3</v>
      </c>
      <c r="BA25" s="10">
        <f t="shared" si="4"/>
        <v>0.6686185603692254</v>
      </c>
      <c r="BB25" s="10">
        <f t="shared" si="5"/>
        <v>0.91555864126133668</v>
      </c>
      <c r="BC25" s="10">
        <f t="shared" si="6"/>
        <v>-2.8672920750896012</v>
      </c>
      <c r="BD25" s="10">
        <f t="shared" si="7"/>
        <v>-7.2454973393929736</v>
      </c>
      <c r="BE25" s="10">
        <f t="shared" si="11"/>
        <v>41.23089245314344</v>
      </c>
      <c r="BF25" s="10">
        <f t="shared" si="11"/>
        <v>41.231067934492593</v>
      </c>
      <c r="BG25" s="10">
        <f t="shared" si="11"/>
        <v>41.230516781693353</v>
      </c>
      <c r="BH25" s="10">
        <f t="shared" si="11"/>
        <v>41.232248266118944</v>
      </c>
      <c r="BI25" s="10">
        <f t="shared" si="11"/>
        <v>41.226812819170505</v>
      </c>
      <c r="BJ25" s="10">
        <f t="shared" si="11"/>
        <v>41.243917044593232</v>
      </c>
      <c r="BK25" s="10">
        <f t="shared" si="11"/>
        <v>41.190483278760716</v>
      </c>
      <c r="BL25" s="10">
        <f t="shared" si="9"/>
        <v>41.361888524825595</v>
      </c>
    </row>
    <row r="26" spans="1:64" ht="12.95" customHeight="1">
      <c r="A26" s="213" t="s">
        <v>192</v>
      </c>
      <c r="B26" s="214" t="s">
        <v>30</v>
      </c>
      <c r="C26" s="213">
        <v>52022.502099999998</v>
      </c>
      <c r="D26" s="213" t="s">
        <v>181</v>
      </c>
      <c r="E26" s="10">
        <f t="shared" si="12"/>
        <v>-1153.5055901115516</v>
      </c>
      <c r="F26" s="10">
        <f t="shared" si="13"/>
        <v>-1153.5</v>
      </c>
      <c r="G26" s="10">
        <f t="shared" si="14"/>
        <v>-1.6860000032465905E-3</v>
      </c>
      <c r="K26" s="10">
        <f t="shared" si="15"/>
        <v>-1.6860000032465905E-3</v>
      </c>
      <c r="O26" s="10">
        <f t="shared" ca="1" si="16"/>
        <v>3.4602088351304581E-3</v>
      </c>
      <c r="P26" s="10">
        <f t="shared" si="17"/>
        <v>-3.3389467970177354E-3</v>
      </c>
      <c r="Q26" s="215">
        <f t="shared" si="18"/>
        <v>37004.002099999998</v>
      </c>
      <c r="R26" s="147">
        <v>1</v>
      </c>
      <c r="S26" s="10">
        <f t="shared" si="19"/>
        <v>2.7322331030383081E-6</v>
      </c>
      <c r="T26" s="10">
        <f t="shared" si="20"/>
        <v>2.7322331030383081E-6</v>
      </c>
      <c r="V26" s="10">
        <f t="shared" ca="1" si="21"/>
        <v>-5.1462088383770485E-3</v>
      </c>
      <c r="Z26" s="10">
        <f t="shared" si="22"/>
        <v>-1153.5</v>
      </c>
      <c r="AA26" s="152">
        <f t="shared" si="23"/>
        <v>9.8770478451332133E-5</v>
      </c>
      <c r="AB26" s="152">
        <f t="shared" si="24"/>
        <v>-5.123717278715658E-3</v>
      </c>
      <c r="AC26" s="152">
        <f t="shared" si="25"/>
        <v>1.6529467937711449E-3</v>
      </c>
      <c r="AD26" s="152">
        <f t="shared" si="26"/>
        <v>-1.7847704816979226E-3</v>
      </c>
      <c r="AE26" s="152">
        <f t="shared" si="27"/>
        <v>8.7032708245739874E-12</v>
      </c>
      <c r="AF26" s="10">
        <f t="shared" si="28"/>
        <v>1.6529467937711449E-3</v>
      </c>
      <c r="AG26" s="9"/>
      <c r="AH26" s="10">
        <f t="shared" si="29"/>
        <v>3.4377172754690676E-3</v>
      </c>
      <c r="AI26" s="10">
        <f t="shared" si="30"/>
        <v>0.65732592433835846</v>
      </c>
      <c r="AJ26" s="10">
        <f t="shared" si="31"/>
        <v>0.7081202770739019</v>
      </c>
      <c r="AK26" s="10">
        <f t="shared" si="32"/>
        <v>3.2915721964180696E-2</v>
      </c>
      <c r="AL26" s="10">
        <f t="shared" si="33"/>
        <v>3.0458309749059107</v>
      </c>
      <c r="AM26" s="10">
        <f t="shared" si="34"/>
        <v>20.869218362039515</v>
      </c>
      <c r="AN26" s="152">
        <f t="shared" si="35"/>
        <v>40.703706148274577</v>
      </c>
      <c r="AO26" s="152">
        <f t="shared" si="35"/>
        <v>40.703607241060567</v>
      </c>
      <c r="AP26" s="152">
        <f t="shared" si="35"/>
        <v>40.703897267743471</v>
      </c>
      <c r="AQ26" s="152">
        <f t="shared" si="35"/>
        <v>40.703046786493893</v>
      </c>
      <c r="AR26" s="152">
        <f t="shared" si="35"/>
        <v>40.705540476719435</v>
      </c>
      <c r="AS26" s="152">
        <f t="shared" si="35"/>
        <v>40.698226289288144</v>
      </c>
      <c r="AT26" s="152">
        <f t="shared" si="35"/>
        <v>40.719659127261821</v>
      </c>
      <c r="AU26" s="152">
        <f t="shared" si="36"/>
        <v>40.656657945427071</v>
      </c>
      <c r="AW26" s="10">
        <v>1000</v>
      </c>
      <c r="AX26" s="10">
        <f t="shared" si="1"/>
        <v>-1.4442411528409419E-3</v>
      </c>
      <c r="AY26" s="10">
        <f t="shared" si="2"/>
        <v>-6.255933091608064E-3</v>
      </c>
      <c r="AZ26" s="10">
        <f t="shared" si="3"/>
        <v>4.8116919387671221E-3</v>
      </c>
      <c r="BA26" s="10">
        <f t="shared" si="4"/>
        <v>0.67373788027183124</v>
      </c>
      <c r="BB26" s="10">
        <f t="shared" si="5"/>
        <v>0.93466011822650685</v>
      </c>
      <c r="BC26" s="10">
        <f t="shared" si="6"/>
        <v>-2.8168849168921146</v>
      </c>
      <c r="BD26" s="10">
        <f t="shared" si="7"/>
        <v>-6.1051718202046024</v>
      </c>
      <c r="BE26" s="10">
        <f t="shared" si="11"/>
        <v>41.301412157073401</v>
      </c>
      <c r="BF26" s="10">
        <f t="shared" si="11"/>
        <v>41.301578441569163</v>
      </c>
      <c r="BG26" s="10">
        <f t="shared" si="11"/>
        <v>41.30103921307245</v>
      </c>
      <c r="BH26" s="10">
        <f t="shared" si="11"/>
        <v>41.302788352496776</v>
      </c>
      <c r="BI26" s="10">
        <f t="shared" si="11"/>
        <v>41.297120028612099</v>
      </c>
      <c r="BJ26" s="10">
        <f t="shared" si="11"/>
        <v>41.315547748769994</v>
      </c>
      <c r="BK26" s="10">
        <f t="shared" si="11"/>
        <v>41.256228282212483</v>
      </c>
      <c r="BL26" s="10">
        <f t="shared" si="9"/>
        <v>41.454511401027133</v>
      </c>
    </row>
    <row r="27" spans="1:64" ht="12.95" customHeight="1">
      <c r="A27" s="213" t="s">
        <v>192</v>
      </c>
      <c r="B27" s="214" t="s">
        <v>30</v>
      </c>
      <c r="C27" s="213">
        <v>52033.359499999999</v>
      </c>
      <c r="D27" s="213" t="s">
        <v>181</v>
      </c>
      <c r="E27" s="10">
        <f t="shared" si="12"/>
        <v>-1117.5067306799765</v>
      </c>
      <c r="F27" s="10">
        <f t="shared" si="13"/>
        <v>-1117.5</v>
      </c>
      <c r="G27" s="10">
        <f t="shared" si="14"/>
        <v>-2.0300000032875687E-3</v>
      </c>
      <c r="K27" s="10">
        <f t="shared" si="15"/>
        <v>-2.0300000032875687E-3</v>
      </c>
      <c r="O27" s="10">
        <f t="shared" ca="1" si="16"/>
        <v>3.4086484648362973E-3</v>
      </c>
      <c r="P27" s="10">
        <f t="shared" si="17"/>
        <v>-3.3876718725009167E-3</v>
      </c>
      <c r="Q27" s="215">
        <f t="shared" si="18"/>
        <v>37014.859499999999</v>
      </c>
      <c r="R27" s="147">
        <v>1</v>
      </c>
      <c r="S27" s="10">
        <f t="shared" si="19"/>
        <v>1.8432729044532661E-6</v>
      </c>
      <c r="T27" s="10">
        <f t="shared" si="20"/>
        <v>1.8432729044532661E-6</v>
      </c>
      <c r="V27" s="10">
        <f t="shared" ca="1" si="21"/>
        <v>-5.438648468123866E-3</v>
      </c>
      <c r="Z27" s="10">
        <f t="shared" si="22"/>
        <v>-1117.5</v>
      </c>
      <c r="AA27" s="152">
        <f t="shared" si="23"/>
        <v>8.4680418120856252E-5</v>
      </c>
      <c r="AB27" s="152">
        <f t="shared" si="24"/>
        <v>-5.5023522939093416E-3</v>
      </c>
      <c r="AC27" s="152">
        <f t="shared" si="25"/>
        <v>1.357671869213348E-3</v>
      </c>
      <c r="AD27" s="152">
        <f t="shared" si="26"/>
        <v>-2.1146804214084249E-3</v>
      </c>
      <c r="AE27" s="152">
        <f t="shared" si="27"/>
        <v>8.2428828578140268E-12</v>
      </c>
      <c r="AF27" s="10">
        <f t="shared" si="28"/>
        <v>1.357671869213348E-3</v>
      </c>
      <c r="AG27" s="9"/>
      <c r="AH27" s="10">
        <f t="shared" si="29"/>
        <v>3.4723522906217729E-3</v>
      </c>
      <c r="AI27" s="10">
        <f t="shared" si="30"/>
        <v>0.65710513774618162</v>
      </c>
      <c r="AJ27" s="10">
        <f t="shared" si="31"/>
        <v>0.71301736648842162</v>
      </c>
      <c r="AK27" s="10">
        <f t="shared" si="32"/>
        <v>3.0529990548944539E-2</v>
      </c>
      <c r="AL27" s="10">
        <f t="shared" si="33"/>
        <v>3.0527908053563131</v>
      </c>
      <c r="AM27" s="10">
        <f t="shared" si="34"/>
        <v>22.507251507505003</v>
      </c>
      <c r="AN27" s="152">
        <f t="shared" si="35"/>
        <v>40.713648765262484</v>
      </c>
      <c r="AO27" s="152">
        <f t="shared" si="35"/>
        <v>40.713556197572629</v>
      </c>
      <c r="AP27" s="152">
        <f t="shared" si="35"/>
        <v>40.713827276870354</v>
      </c>
      <c r="AQ27" s="152">
        <f t="shared" si="35"/>
        <v>40.713033409777367</v>
      </c>
      <c r="AR27" s="152">
        <f t="shared" si="35"/>
        <v>40.71535805631428</v>
      </c>
      <c r="AS27" s="152">
        <f t="shared" si="35"/>
        <v>40.708548924196663</v>
      </c>
      <c r="AT27" s="152">
        <f t="shared" si="35"/>
        <v>40.72847737814336</v>
      </c>
      <c r="AU27" s="152">
        <f t="shared" si="36"/>
        <v>40.669995639600089</v>
      </c>
      <c r="AW27" s="10">
        <v>1250</v>
      </c>
      <c r="AX27" s="10">
        <f t="shared" si="1"/>
        <v>-1.7271873895727853E-3</v>
      </c>
      <c r="AY27" s="10">
        <f t="shared" si="2"/>
        <v>-6.5948666304220414E-3</v>
      </c>
      <c r="AZ27" s="10">
        <f t="shared" si="3"/>
        <v>4.8676792408492561E-3</v>
      </c>
      <c r="BA27" s="10">
        <f t="shared" si="4"/>
        <v>0.67979258005964016</v>
      </c>
      <c r="BB27" s="10">
        <f t="shared" si="5"/>
        <v>0.95164684098284658</v>
      </c>
      <c r="BC27" s="10">
        <f t="shared" si="6"/>
        <v>-2.765633781954385</v>
      </c>
      <c r="BD27" s="10">
        <f t="shared" si="7"/>
        <v>-5.256922907939626</v>
      </c>
      <c r="BE27" s="10">
        <f t="shared" si="11"/>
        <v>41.372520853076615</v>
      </c>
      <c r="BF27" s="10">
        <f t="shared" si="11"/>
        <v>41.372668130245955</v>
      </c>
      <c r="BG27" s="10">
        <f t="shared" si="11"/>
        <v>41.372171785410217</v>
      </c>
      <c r="BH27" s="10">
        <f t="shared" si="11"/>
        <v>41.37384511723954</v>
      </c>
      <c r="BI27" s="10">
        <f t="shared" si="11"/>
        <v>41.368210354588797</v>
      </c>
      <c r="BJ27" s="10">
        <f t="shared" si="11"/>
        <v>41.387260418455071</v>
      </c>
      <c r="BK27" s="10">
        <f t="shared" si="11"/>
        <v>41.323673140209145</v>
      </c>
      <c r="BL27" s="10">
        <f t="shared" si="9"/>
        <v>41.547134277228679</v>
      </c>
    </row>
    <row r="28" spans="1:64" ht="12.95" customHeight="1">
      <c r="A28" s="213" t="s">
        <v>192</v>
      </c>
      <c r="B28" s="214" t="s">
        <v>30</v>
      </c>
      <c r="C28" s="213">
        <v>52041.502999999997</v>
      </c>
      <c r="D28" s="213" t="s">
        <v>181</v>
      </c>
      <c r="E28" s="10">
        <f t="shared" si="12"/>
        <v>-1090.5060940836504</v>
      </c>
      <c r="F28" s="10">
        <f t="shared" si="13"/>
        <v>-1090.5</v>
      </c>
      <c r="G28" s="10">
        <f t="shared" si="14"/>
        <v>-1.8380000037723221E-3</v>
      </c>
      <c r="K28" s="10">
        <f t="shared" si="15"/>
        <v>-1.8380000037723221E-3</v>
      </c>
      <c r="O28" s="10">
        <f t="shared" ca="1" si="16"/>
        <v>3.3699781871156767E-3</v>
      </c>
      <c r="P28" s="10">
        <f t="shared" si="17"/>
        <v>-3.4242165293635819E-3</v>
      </c>
      <c r="Q28" s="215">
        <f t="shared" si="18"/>
        <v>37023.002999999997</v>
      </c>
      <c r="R28" s="147">
        <v>1</v>
      </c>
      <c r="S28" s="10">
        <f t="shared" si="19"/>
        <v>2.5160828660588081E-6</v>
      </c>
      <c r="T28" s="10">
        <f t="shared" si="20"/>
        <v>2.5160828660588081E-6</v>
      </c>
      <c r="V28" s="10">
        <f t="shared" ca="1" si="21"/>
        <v>-5.2079781908879984E-3</v>
      </c>
      <c r="Z28" s="10">
        <f t="shared" si="22"/>
        <v>-1090.5</v>
      </c>
      <c r="AA28" s="152">
        <f t="shared" si="23"/>
        <v>7.3879522625115279E-5</v>
      </c>
      <c r="AB28" s="152">
        <f t="shared" si="24"/>
        <v>-5.3360960557610193E-3</v>
      </c>
      <c r="AC28" s="152">
        <f t="shared" si="25"/>
        <v>1.5862165255912599E-3</v>
      </c>
      <c r="AD28" s="152">
        <f t="shared" si="26"/>
        <v>-1.9118795263974374E-3</v>
      </c>
      <c r="AE28" s="152">
        <f t="shared" si="27"/>
        <v>9.1969957407423873E-12</v>
      </c>
      <c r="AF28" s="10">
        <f t="shared" si="28"/>
        <v>1.5862165255912599E-3</v>
      </c>
      <c r="AG28" s="9"/>
      <c r="AH28" s="10">
        <f t="shared" si="29"/>
        <v>3.4980960519886972E-3</v>
      </c>
      <c r="AI28" s="10">
        <f t="shared" si="30"/>
        <v>0.6569505333294644</v>
      </c>
      <c r="AJ28" s="10">
        <f t="shared" si="31"/>
        <v>0.71666544170369706</v>
      </c>
      <c r="AK28" s="10">
        <f t="shared" si="32"/>
        <v>2.8740742858262554E-2</v>
      </c>
      <c r="AL28" s="10">
        <f t="shared" si="33"/>
        <v>3.0580076824620717</v>
      </c>
      <c r="AM28" s="10">
        <f t="shared" si="34"/>
        <v>23.913814044857688</v>
      </c>
      <c r="AN28" s="152">
        <f t="shared" si="35"/>
        <v>40.721103570514913</v>
      </c>
      <c r="AO28" s="152">
        <f t="shared" si="35"/>
        <v>40.721015877299386</v>
      </c>
      <c r="AP28" s="152">
        <f t="shared" si="35"/>
        <v>40.721272444929511</v>
      </c>
      <c r="AQ28" s="152">
        <f t="shared" si="35"/>
        <v>40.720521772194381</v>
      </c>
      <c r="AR28" s="152">
        <f t="shared" si="35"/>
        <v>40.722717921325419</v>
      </c>
      <c r="AS28" s="152">
        <f t="shared" si="35"/>
        <v>40.716291272409713</v>
      </c>
      <c r="AT28" s="152">
        <f t="shared" si="35"/>
        <v>40.735084195034432</v>
      </c>
      <c r="AU28" s="152">
        <f t="shared" si="36"/>
        <v>40.679998910229855</v>
      </c>
      <c r="AW28" s="10">
        <v>1500</v>
      </c>
      <c r="AX28" s="10">
        <f t="shared" si="1"/>
        <v>-2.0346158633289977E-3</v>
      </c>
      <c r="AY28" s="10">
        <f t="shared" si="2"/>
        <v>-6.9338626508849534E-3</v>
      </c>
      <c r="AZ28" s="10">
        <f t="shared" si="3"/>
        <v>4.8992467875559557E-3</v>
      </c>
      <c r="BA28" s="10">
        <f t="shared" si="4"/>
        <v>0.68683050192363382</v>
      </c>
      <c r="BB28" s="10">
        <f t="shared" si="5"/>
        <v>0.9663911560370505</v>
      </c>
      <c r="BC28" s="10">
        <f t="shared" si="6"/>
        <v>-2.7133859157649547</v>
      </c>
      <c r="BD28" s="10">
        <f t="shared" si="7"/>
        <v>-4.5990542783694055</v>
      </c>
      <c r="BE28" s="10">
        <f t="shared" si="11"/>
        <v>41.444318199959596</v>
      </c>
      <c r="BF28" s="10">
        <f t="shared" si="11"/>
        <v>41.444440201264896</v>
      </c>
      <c r="BG28" s="10">
        <f t="shared" si="11"/>
        <v>41.444009765607191</v>
      </c>
      <c r="BH28" s="10">
        <f t="shared" si="11"/>
        <v>41.44552896615803</v>
      </c>
      <c r="BI28" s="10">
        <f t="shared" si="11"/>
        <v>41.440174097451212</v>
      </c>
      <c r="BJ28" s="10">
        <f t="shared" si="11"/>
        <v>41.459138296000319</v>
      </c>
      <c r="BK28" s="10">
        <f t="shared" si="11"/>
        <v>41.393033700518927</v>
      </c>
      <c r="BL28" s="10">
        <f t="shared" si="9"/>
        <v>41.639757153430217</v>
      </c>
    </row>
    <row r="29" spans="1:64" ht="12.95" customHeight="1">
      <c r="A29" s="213" t="s">
        <v>217</v>
      </c>
      <c r="B29" s="214" t="s">
        <v>37</v>
      </c>
      <c r="C29" s="213">
        <v>52367.388899999998</v>
      </c>
      <c r="D29" s="213" t="s">
        <v>181</v>
      </c>
      <c r="E29" s="10">
        <f t="shared" si="12"/>
        <v>-9.9968833304736275</v>
      </c>
      <c r="F29" s="10">
        <f t="shared" si="13"/>
        <v>-10</v>
      </c>
      <c r="G29" s="10">
        <f t="shared" si="14"/>
        <v>9.399999980814755E-4</v>
      </c>
      <c r="K29" s="10">
        <f t="shared" si="15"/>
        <v>9.399999980814755E-4</v>
      </c>
      <c r="O29" s="10">
        <f t="shared" ca="1" si="16"/>
        <v>1.8224509620367721E-3</v>
      </c>
      <c r="P29" s="10">
        <f t="shared" si="17"/>
        <v>-4.8872777079710635E-3</v>
      </c>
      <c r="Q29" s="215">
        <f t="shared" si="18"/>
        <v>37348.888899999998</v>
      </c>
      <c r="R29" s="147">
        <v>1</v>
      </c>
      <c r="S29" s="10">
        <f t="shared" si="19"/>
        <v>3.3957165463456942E-5</v>
      </c>
      <c r="T29" s="10">
        <f t="shared" si="20"/>
        <v>3.3957165463456942E-5</v>
      </c>
      <c r="V29" s="10">
        <f t="shared" ca="1" si="21"/>
        <v>-8.8245096395529656E-4</v>
      </c>
      <c r="Z29" s="10">
        <f t="shared" si="22"/>
        <v>-10</v>
      </c>
      <c r="AA29" s="152">
        <f t="shared" si="23"/>
        <v>-5.3311746318312862E-4</v>
      </c>
      <c r="AB29" s="152">
        <f t="shared" si="24"/>
        <v>-3.4141602467064594E-3</v>
      </c>
      <c r="AC29" s="152">
        <f t="shared" si="25"/>
        <v>5.827277706052539E-3</v>
      </c>
      <c r="AD29" s="152">
        <f t="shared" si="26"/>
        <v>1.4731174612646041E-3</v>
      </c>
      <c r="AE29" s="152">
        <f t="shared" si="27"/>
        <v>7.3689597699979867E-11</v>
      </c>
      <c r="AF29" s="10">
        <f t="shared" si="28"/>
        <v>5.827277706052539E-3</v>
      </c>
      <c r="AG29" s="9"/>
      <c r="AH29" s="10">
        <f t="shared" si="29"/>
        <v>4.3541602447879349E-3</v>
      </c>
      <c r="AI29" s="10">
        <f t="shared" si="30"/>
        <v>0.65842661326801166</v>
      </c>
      <c r="AJ29" s="10">
        <f t="shared" si="31"/>
        <v>0.84544976978085606</v>
      </c>
      <c r="AK29" s="10">
        <f t="shared" si="32"/>
        <v>-4.2855435587837352E-2</v>
      </c>
      <c r="AL29" s="10">
        <f t="shared" si="33"/>
        <v>-3.016780039089249</v>
      </c>
      <c r="AM29" s="10">
        <f t="shared" si="34"/>
        <v>-16.003213848552157</v>
      </c>
      <c r="AN29" s="152">
        <f t="shared" si="35"/>
        <v>41.019163947225195</v>
      </c>
      <c r="AO29" s="152">
        <f t="shared" si="35"/>
        <v>41.01928706228923</v>
      </c>
      <c r="AP29" s="152">
        <f t="shared" si="35"/>
        <v>41.018923663327207</v>
      </c>
      <c r="AQ29" s="152">
        <f t="shared" si="35"/>
        <v>41.01999637742918</v>
      </c>
      <c r="AR29" s="152">
        <f t="shared" si="35"/>
        <v>41.01683043818948</v>
      </c>
      <c r="AS29" s="152">
        <f t="shared" si="35"/>
        <v>41.026179452991201</v>
      </c>
      <c r="AT29" s="152">
        <f t="shared" si="35"/>
        <v>40.998615793889407</v>
      </c>
      <c r="AU29" s="152">
        <f t="shared" si="36"/>
        <v>41.080314981172911</v>
      </c>
      <c r="AW29" s="10">
        <v>1750</v>
      </c>
      <c r="AX29" s="10">
        <f t="shared" si="1"/>
        <v>-2.3674223213409826E-3</v>
      </c>
      <c r="AY29" s="10">
        <f t="shared" si="2"/>
        <v>-7.2729211529967983E-3</v>
      </c>
      <c r="AZ29" s="10">
        <f t="shared" si="3"/>
        <v>4.9054988316558157E-3</v>
      </c>
      <c r="BA29" s="10">
        <f t="shared" si="4"/>
        <v>0.69490817993125353</v>
      </c>
      <c r="BB29" s="10">
        <f t="shared" si="5"/>
        <v>0.97873693607083023</v>
      </c>
      <c r="BC29" s="10">
        <f t="shared" si="6"/>
        <v>-2.659976301203399</v>
      </c>
      <c r="BD29" s="10">
        <f t="shared" si="7"/>
        <v>-4.0721014891661547</v>
      </c>
      <c r="BE29" s="10">
        <f t="shared" si="11"/>
        <v>41.516909342567821</v>
      </c>
      <c r="BF29" s="10">
        <f t="shared" si="11"/>
        <v>41.517003601289986</v>
      </c>
      <c r="BG29" s="10">
        <f t="shared" si="11"/>
        <v>41.516652567494667</v>
      </c>
      <c r="BH29" s="10">
        <f t="shared" si="11"/>
        <v>41.517960372820525</v>
      </c>
      <c r="BI29" s="10">
        <f t="shared" si="11"/>
        <v>41.513094974267844</v>
      </c>
      <c r="BJ29" s="10">
        <f t="shared" si="11"/>
        <v>41.531293313275263</v>
      </c>
      <c r="BK29" s="10">
        <f t="shared" si="11"/>
        <v>41.464509387851464</v>
      </c>
      <c r="BL29" s="10">
        <f t="shared" si="9"/>
        <v>41.732380029631756</v>
      </c>
    </row>
    <row r="30" spans="1:64" ht="12.95" customHeight="1">
      <c r="A30" s="71" t="s">
        <v>28</v>
      </c>
      <c r="B30" s="7"/>
      <c r="C30" s="8">
        <v>52370.404000000002</v>
      </c>
      <c r="D30" s="8">
        <v>2.9999999999999997E-4</v>
      </c>
      <c r="E30" s="10">
        <f t="shared" si="12"/>
        <v>0</v>
      </c>
      <c r="F30" s="10">
        <f t="shared" si="13"/>
        <v>0</v>
      </c>
      <c r="G30" s="10">
        <f t="shared" si="14"/>
        <v>0</v>
      </c>
      <c r="J30" s="10">
        <f>G30</f>
        <v>0</v>
      </c>
      <c r="P30" s="10">
        <f t="shared" si="17"/>
        <v>-4.9008237528414952E-3</v>
      </c>
      <c r="Q30" s="215">
        <f t="shared" si="18"/>
        <v>37351.904000000002</v>
      </c>
      <c r="R30" s="147">
        <v>1</v>
      </c>
      <c r="S30" s="10">
        <f t="shared" si="19"/>
        <v>2.4018073456415398E-5</v>
      </c>
      <c r="T30" s="10">
        <f t="shared" si="20"/>
        <v>2.4018073456415398E-5</v>
      </c>
      <c r="V30" s="10">
        <f t="shared" si="21"/>
        <v>0</v>
      </c>
      <c r="Z30" s="10">
        <f t="shared" si="22"/>
        <v>0</v>
      </c>
      <c r="AA30" s="152">
        <f t="shared" si="23"/>
        <v>-5.4042262744779992E-4</v>
      </c>
      <c r="AB30" s="152">
        <f t="shared" si="24"/>
        <v>-4.3604011253936953E-3</v>
      </c>
      <c r="AC30" s="152">
        <f t="shared" si="25"/>
        <v>4.9008237528414952E-3</v>
      </c>
      <c r="AD30" s="152">
        <f t="shared" si="26"/>
        <v>5.4042262744779992E-4</v>
      </c>
      <c r="AE30" s="152">
        <f t="shared" si="27"/>
        <v>7.0146372627067658E-12</v>
      </c>
      <c r="AF30" s="10">
        <f t="shared" si="28"/>
        <v>4.9008237528414952E-3</v>
      </c>
      <c r="AG30" s="9"/>
      <c r="AH30" s="10">
        <f t="shared" si="29"/>
        <v>4.3604011253936953E-3</v>
      </c>
      <c r="AI30" s="10">
        <f t="shared" si="30"/>
        <v>0.65851042730895526</v>
      </c>
      <c r="AJ30" s="10">
        <f t="shared" si="31"/>
        <v>0.84648463351208758</v>
      </c>
      <c r="AK30" s="10">
        <f t="shared" si="32"/>
        <v>-4.3518256241161388E-2</v>
      </c>
      <c r="AL30" s="10">
        <f t="shared" si="33"/>
        <v>-3.0148393089233365</v>
      </c>
      <c r="AM30" s="10">
        <f t="shared" si="34"/>
        <v>-15.757545119546156</v>
      </c>
      <c r="AN30" s="152">
        <f t="shared" si="35"/>
        <v>41.021931138373837</v>
      </c>
      <c r="AO30" s="152">
        <f t="shared" si="35"/>
        <v>41.022055729746441</v>
      </c>
      <c r="AP30" s="152">
        <f t="shared" si="35"/>
        <v>41.021687788213384</v>
      </c>
      <c r="AQ30" s="152">
        <f t="shared" si="35"/>
        <v>41.022774459752988</v>
      </c>
      <c r="AR30" s="152">
        <f t="shared" si="35"/>
        <v>41.019565726527709</v>
      </c>
      <c r="AS30" s="152">
        <f t="shared" si="35"/>
        <v>41.02904600396316</v>
      </c>
      <c r="AT30" s="152">
        <f t="shared" si="35"/>
        <v>41.001082288794969</v>
      </c>
      <c r="AU30" s="152">
        <f t="shared" si="36"/>
        <v>41.084019896220973</v>
      </c>
      <c r="AW30" s="10">
        <v>2000</v>
      </c>
      <c r="AX30" s="10">
        <f t="shared" si="1"/>
        <v>-2.7265365195470771E-3</v>
      </c>
      <c r="AY30" s="10">
        <f t="shared" si="2"/>
        <v>-7.6120421367575778E-3</v>
      </c>
      <c r="AZ30" s="10">
        <f t="shared" si="3"/>
        <v>4.8855056172105006E-3</v>
      </c>
      <c r="BA30" s="10">
        <f t="shared" si="4"/>
        <v>0.70409169678517225</v>
      </c>
      <c r="BB30" s="10">
        <f t="shared" si="5"/>
        <v>0.98849525586355336</v>
      </c>
      <c r="BC30" s="10">
        <f t="shared" si="6"/>
        <v>-2.6052250913475405</v>
      </c>
      <c r="BD30" s="10">
        <f t="shared" si="7"/>
        <v>-3.6389600832856517</v>
      </c>
      <c r="BE30" s="10">
        <f t="shared" si="11"/>
        <v>41.590406044747276</v>
      </c>
      <c r="BF30" s="10">
        <f t="shared" si="11"/>
        <v>41.59047355319229</v>
      </c>
      <c r="BG30" s="10">
        <f t="shared" si="11"/>
        <v>41.590205631134666</v>
      </c>
      <c r="BH30" s="10">
        <f t="shared" si="11"/>
        <v>41.591269332659863</v>
      </c>
      <c r="BI30" s="10">
        <f t="shared" si="11"/>
        <v>41.587052421163627</v>
      </c>
      <c r="BJ30" s="10">
        <f t="shared" si="11"/>
        <v>41.603868742694459</v>
      </c>
      <c r="BK30" s="10">
        <f t="shared" si="11"/>
        <v>41.538281494216513</v>
      </c>
      <c r="BL30" s="10">
        <f t="shared" si="9"/>
        <v>41.825002905833294</v>
      </c>
    </row>
    <row r="31" spans="1:64" ht="12.95" customHeight="1">
      <c r="A31" s="71" t="s">
        <v>28</v>
      </c>
      <c r="B31" s="7"/>
      <c r="C31" s="8">
        <v>52370.555999999997</v>
      </c>
      <c r="D31" s="8">
        <v>2.9999999999999997E-4</v>
      </c>
      <c r="E31" s="10">
        <f t="shared" si="12"/>
        <v>0.50397209584284919</v>
      </c>
      <c r="F31" s="10">
        <f t="shared" si="13"/>
        <v>0.5</v>
      </c>
      <c r="G31" s="10">
        <f t="shared" si="14"/>
        <v>1.1979999981122091E-3</v>
      </c>
      <c r="J31" s="10">
        <f>G31</f>
        <v>1.1979999981122091E-3</v>
      </c>
      <c r="P31" s="10">
        <f t="shared" si="17"/>
        <v>-4.9015010577092462E-3</v>
      </c>
      <c r="Q31" s="215">
        <f t="shared" si="18"/>
        <v>37352.055999999997</v>
      </c>
      <c r="R31" s="147">
        <v>1</v>
      </c>
      <c r="S31" s="10">
        <f t="shared" si="19"/>
        <v>3.7203913129967048E-5</v>
      </c>
      <c r="T31" s="10">
        <f t="shared" si="20"/>
        <v>3.7203913129967048E-5</v>
      </c>
      <c r="V31" s="10">
        <f t="shared" si="21"/>
        <v>1.1979999981122091E-3</v>
      </c>
      <c r="Z31" s="10">
        <f t="shared" si="22"/>
        <v>0.5</v>
      </c>
      <c r="AA31" s="152">
        <f t="shared" si="23"/>
        <v>-5.4078874319187908E-4</v>
      </c>
      <c r="AB31" s="152">
        <f t="shared" si="24"/>
        <v>-3.162712316405158E-3</v>
      </c>
      <c r="AC31" s="152">
        <f t="shared" si="25"/>
        <v>6.0995010558214553E-3</v>
      </c>
      <c r="AD31" s="152">
        <f t="shared" si="26"/>
        <v>1.7387887413040882E-3</v>
      </c>
      <c r="AE31" s="152">
        <f t="shared" si="27"/>
        <v>1.1248180077563501E-10</v>
      </c>
      <c r="AF31" s="10">
        <f t="shared" si="28"/>
        <v>6.0995010558214553E-3</v>
      </c>
      <c r="AG31" s="9"/>
      <c r="AH31" s="10">
        <f t="shared" si="29"/>
        <v>4.3607123145173671E-3</v>
      </c>
      <c r="AI31" s="10">
        <f t="shared" si="30"/>
        <v>0.65851465234698736</v>
      </c>
      <c r="AJ31" s="10">
        <f t="shared" si="31"/>
        <v>0.84653630001522617</v>
      </c>
      <c r="AK31" s="10">
        <f t="shared" si="32"/>
        <v>-4.3551397466496319E-2</v>
      </c>
      <c r="AL31" s="10">
        <f t="shared" si="33"/>
        <v>-3.0147422593119328</v>
      </c>
      <c r="AM31" s="10">
        <f t="shared" si="34"/>
        <v>-15.745457117273205</v>
      </c>
      <c r="AN31" s="152">
        <f t="shared" ref="AN31:AT40" si="37">$AU31+$AB$7*SIN(AO31)</f>
        <v>41.022069507341527</v>
      </c>
      <c r="AO31" s="152">
        <f t="shared" si="37"/>
        <v>41.022194172048771</v>
      </c>
      <c r="AP31" s="152">
        <f t="shared" si="37"/>
        <v>41.0218260046125</v>
      </c>
      <c r="AQ31" s="152">
        <f t="shared" si="37"/>
        <v>41.022913370995845</v>
      </c>
      <c r="AR31" s="152">
        <f t="shared" si="37"/>
        <v>41.019702505244631</v>
      </c>
      <c r="AS31" s="152">
        <f t="shared" si="37"/>
        <v>41.029189330141051</v>
      </c>
      <c r="AT31" s="152">
        <f t="shared" si="37"/>
        <v>41.00120564328288</v>
      </c>
      <c r="AU31" s="152">
        <f t="shared" si="36"/>
        <v>41.084205141973378</v>
      </c>
      <c r="AW31" s="10">
        <v>2250</v>
      </c>
      <c r="AX31" s="10">
        <f t="shared" si="1"/>
        <v>-3.1129239615174959E-3</v>
      </c>
      <c r="AY31" s="10">
        <f t="shared" si="2"/>
        <v>-7.951225602167291E-3</v>
      </c>
      <c r="AZ31" s="10">
        <f t="shared" si="3"/>
        <v>4.8383016406497951E-3</v>
      </c>
      <c r="BA31" s="10">
        <f t="shared" si="4"/>
        <v>0.71445766011712508</v>
      </c>
      <c r="BB31" s="10">
        <f t="shared" si="5"/>
        <v>0.9954391228472016</v>
      </c>
      <c r="BC31" s="10">
        <f t="shared" si="6"/>
        <v>-2.5489347105430342</v>
      </c>
      <c r="BD31" s="10">
        <f t="shared" si="7"/>
        <v>-3.2752684050335685</v>
      </c>
      <c r="BE31" s="10">
        <f t="shared" si="11"/>
        <v>41.664927861764063</v>
      </c>
      <c r="BF31" s="10">
        <f t="shared" si="11"/>
        <v>41.664972240002385</v>
      </c>
      <c r="BG31" s="10">
        <f t="shared" si="11"/>
        <v>41.66478242978414</v>
      </c>
      <c r="BH31" s="10">
        <f t="shared" si="11"/>
        <v>41.665594540450016</v>
      </c>
      <c r="BI31" s="10">
        <f t="shared" si="11"/>
        <v>41.662124873216676</v>
      </c>
      <c r="BJ31" s="10">
        <f t="shared" si="11"/>
        <v>41.677041150667392</v>
      </c>
      <c r="BK31" s="10">
        <f t="shared" si="11"/>
        <v>41.614511624731918</v>
      </c>
      <c r="BL31" s="10">
        <f t="shared" si="9"/>
        <v>41.91762578203484</v>
      </c>
    </row>
    <row r="32" spans="1:64" ht="12.95" customHeight="1">
      <c r="A32" s="10" t="s">
        <v>31</v>
      </c>
      <c r="B32" s="216"/>
      <c r="C32" s="217">
        <v>52689.4974</v>
      </c>
      <c r="D32" s="217">
        <v>2.0000000000000001E-4</v>
      </c>
      <c r="E32" s="10">
        <f t="shared" si="12"/>
        <v>1057.9879577193869</v>
      </c>
      <c r="F32" s="10">
        <f t="shared" si="13"/>
        <v>1058</v>
      </c>
      <c r="G32" s="10">
        <f t="shared" si="14"/>
        <v>-3.6319999999250285E-3</v>
      </c>
      <c r="J32" s="10">
        <f>G32</f>
        <v>-3.6319999999250285E-3</v>
      </c>
      <c r="P32" s="10">
        <f t="shared" si="17"/>
        <v>-6.334560106247767E-3</v>
      </c>
      <c r="Q32" s="215">
        <f t="shared" si="18"/>
        <v>37670.9974</v>
      </c>
      <c r="R32" s="147">
        <v>1</v>
      </c>
      <c r="S32" s="10">
        <f t="shared" si="19"/>
        <v>7.3038311282871718E-6</v>
      </c>
      <c r="T32" s="10">
        <f t="shared" si="20"/>
        <v>7.3038311282871718E-6</v>
      </c>
      <c r="V32" s="10">
        <f t="shared" si="21"/>
        <v>-3.6319999999250285E-3</v>
      </c>
      <c r="Z32" s="10">
        <f t="shared" si="22"/>
        <v>1058</v>
      </c>
      <c r="AA32" s="152">
        <f t="shared" si="23"/>
        <v>-1.5077494596938915E-3</v>
      </c>
      <c r="AB32" s="152">
        <f t="shared" si="24"/>
        <v>-8.458810646478904E-3</v>
      </c>
      <c r="AC32" s="152">
        <f t="shared" si="25"/>
        <v>2.7025601063227385E-3</v>
      </c>
      <c r="AD32" s="152">
        <f t="shared" si="26"/>
        <v>-2.124250540231137E-3</v>
      </c>
      <c r="AE32" s="152">
        <f t="shared" si="27"/>
        <v>3.295810234890608E-11</v>
      </c>
      <c r="AF32" s="10">
        <f t="shared" si="28"/>
        <v>2.7025601063227385E-3</v>
      </c>
      <c r="AG32" s="9"/>
      <c r="AH32" s="10">
        <f t="shared" si="29"/>
        <v>4.8268106465538755E-3</v>
      </c>
      <c r="AI32" s="10">
        <f t="shared" si="30"/>
        <v>0.67505762276934123</v>
      </c>
      <c r="AJ32" s="10">
        <f t="shared" si="31"/>
        <v>0.93879368091753934</v>
      </c>
      <c r="AK32" s="10">
        <f t="shared" si="32"/>
        <v>-0.11367241689465367</v>
      </c>
      <c r="AL32" s="10">
        <f t="shared" si="33"/>
        <v>-2.8050752533734755</v>
      </c>
      <c r="AM32" s="10">
        <f t="shared" si="34"/>
        <v>-5.887036706572907</v>
      </c>
      <c r="AN32" s="152">
        <f t="shared" si="37"/>
        <v>41.317853335224079</v>
      </c>
      <c r="AO32" s="152">
        <f t="shared" si="37"/>
        <v>41.318015964259196</v>
      </c>
      <c r="AP32" s="152">
        <f t="shared" si="37"/>
        <v>41.317484179646989</v>
      </c>
      <c r="AQ32" s="152">
        <f t="shared" si="37"/>
        <v>41.319223618387959</v>
      </c>
      <c r="AR32" s="152">
        <f t="shared" si="37"/>
        <v>41.313539792618663</v>
      </c>
      <c r="AS32" s="152">
        <f t="shared" si="37"/>
        <v>41.332175177575834</v>
      </c>
      <c r="AT32" s="152">
        <f t="shared" si="37"/>
        <v>41.271715906283987</v>
      </c>
      <c r="AU32" s="152">
        <f t="shared" si="36"/>
        <v>41.475999908305894</v>
      </c>
      <c r="AW32" s="10">
        <v>2500</v>
      </c>
      <c r="AX32" s="10">
        <f t="shared" si="1"/>
        <v>-3.5275866227084812E-3</v>
      </c>
      <c r="AY32" s="10">
        <f t="shared" si="2"/>
        <v>-8.2904715492259379E-3</v>
      </c>
      <c r="AZ32" s="10">
        <f t="shared" si="3"/>
        <v>4.7628849265174567E-3</v>
      </c>
      <c r="BA32" s="10">
        <f t="shared" si="4"/>
        <v>0.72609427845224928</v>
      </c>
      <c r="BB32" s="10">
        <f t="shared" si="5"/>
        <v>0.99929710476675326</v>
      </c>
      <c r="BC32" s="10">
        <f t="shared" si="6"/>
        <v>-2.4908865665687046</v>
      </c>
      <c r="BD32" s="10">
        <f t="shared" si="7"/>
        <v>-2.9643601313995926</v>
      </c>
      <c r="BE32" s="10">
        <f t="shared" si="11"/>
        <v>41.7406033427404</v>
      </c>
      <c r="BF32" s="10">
        <f t="shared" si="11"/>
        <v>41.740629720615935</v>
      </c>
      <c r="BG32" s="10">
        <f t="shared" si="11"/>
        <v>41.740506474965635</v>
      </c>
      <c r="BH32" s="10">
        <f t="shared" si="11"/>
        <v>41.741082481327247</v>
      </c>
      <c r="BI32" s="10">
        <f t="shared" si="11"/>
        <v>41.738394009134915</v>
      </c>
      <c r="BJ32" s="10">
        <f t="shared" si="11"/>
        <v>41.751021433568425</v>
      </c>
      <c r="BK32" s="10">
        <f t="shared" si="11"/>
        <v>41.693340312204619</v>
      </c>
      <c r="BL32" s="10">
        <f t="shared" si="9"/>
        <v>42.010248658236378</v>
      </c>
    </row>
    <row r="33" spans="1:64" ht="12.95" customHeight="1">
      <c r="A33" s="218" t="s">
        <v>36</v>
      </c>
      <c r="B33" s="219" t="s">
        <v>37</v>
      </c>
      <c r="C33" s="71">
        <v>52763.390099999997</v>
      </c>
      <c r="D33" s="71">
        <v>8.9999999999999998E-4</v>
      </c>
      <c r="E33" s="10">
        <f t="shared" si="12"/>
        <v>1302.9870293497256</v>
      </c>
      <c r="F33" s="10">
        <f t="shared" si="13"/>
        <v>1303</v>
      </c>
      <c r="G33" s="10">
        <f t="shared" si="14"/>
        <v>-3.9120000074035488E-3</v>
      </c>
      <c r="K33" s="10">
        <f>G33</f>
        <v>-3.9120000074035488E-3</v>
      </c>
      <c r="P33" s="10">
        <f t="shared" si="17"/>
        <v>-6.6667285677930064E-3</v>
      </c>
      <c r="Q33" s="215">
        <f t="shared" si="18"/>
        <v>37744.890099999997</v>
      </c>
      <c r="R33" s="147">
        <v>0.6</v>
      </c>
      <c r="S33" s="10">
        <f t="shared" si="19"/>
        <v>7.5885294414253738E-6</v>
      </c>
      <c r="T33" s="10">
        <f t="shared" si="20"/>
        <v>4.553117664855224E-6</v>
      </c>
      <c r="V33" s="10">
        <f t="shared" si="21"/>
        <v>-3.9120000074035488E-3</v>
      </c>
      <c r="Z33" s="10">
        <f t="shared" si="22"/>
        <v>1303</v>
      </c>
      <c r="AA33" s="152">
        <f t="shared" si="23"/>
        <v>-1.7902875414650314E-3</v>
      </c>
      <c r="AB33" s="152">
        <f t="shared" si="24"/>
        <v>-8.7884410337315238E-3</v>
      </c>
      <c r="AC33" s="152">
        <f t="shared" si="25"/>
        <v>2.7547285603894576E-3</v>
      </c>
      <c r="AD33" s="152">
        <f t="shared" si="26"/>
        <v>-2.1217124659385174E-3</v>
      </c>
      <c r="AE33" s="152">
        <f t="shared" si="27"/>
        <v>3.4161008191538778E-11</v>
      </c>
      <c r="AF33" s="10">
        <f t="shared" si="28"/>
        <v>2.7547285603894576E-3</v>
      </c>
      <c r="AG33" s="9"/>
      <c r="AH33" s="10">
        <f t="shared" si="29"/>
        <v>4.876441026327975E-3</v>
      </c>
      <c r="AI33" s="10">
        <f t="shared" si="30"/>
        <v>0.68120072159708922</v>
      </c>
      <c r="AJ33" s="10">
        <f t="shared" si="31"/>
        <v>0.95496475248839985</v>
      </c>
      <c r="AK33" s="10">
        <f t="shared" si="32"/>
        <v>-0.12990760937207266</v>
      </c>
      <c r="AL33" s="10">
        <f t="shared" si="33"/>
        <v>-2.7546458566929166</v>
      </c>
      <c r="AM33" s="10">
        <f t="shared" si="34"/>
        <v>-5.1040165788662293</v>
      </c>
      <c r="AN33" s="152">
        <f t="shared" si="37"/>
        <v>41.387680910999194</v>
      </c>
      <c r="AO33" s="152">
        <f t="shared" si="37"/>
        <v>41.387823224711873</v>
      </c>
      <c r="AP33" s="152">
        <f t="shared" si="37"/>
        <v>41.387339235645115</v>
      </c>
      <c r="AQ33" s="152">
        <f t="shared" si="37"/>
        <v>41.388985798046875</v>
      </c>
      <c r="AR33" s="152">
        <f t="shared" si="37"/>
        <v>41.383390801308281</v>
      </c>
      <c r="AS33" s="152">
        <f t="shared" si="37"/>
        <v>41.402481404106027</v>
      </c>
      <c r="AT33" s="152">
        <f t="shared" si="37"/>
        <v>41.338210574967889</v>
      </c>
      <c r="AU33" s="152">
        <f t="shared" si="36"/>
        <v>41.566770326983402</v>
      </c>
      <c r="AW33" s="10">
        <v>2750</v>
      </c>
      <c r="AX33" s="10">
        <f t="shared" si="1"/>
        <v>-3.9715619583744486E-3</v>
      </c>
      <c r="AY33" s="10">
        <f t="shared" si="2"/>
        <v>-8.6297799779335195E-3</v>
      </c>
      <c r="AZ33" s="10">
        <f t="shared" si="3"/>
        <v>4.6582180195590709E-3</v>
      </c>
      <c r="BA33" s="10">
        <f t="shared" si="4"/>
        <v>0.73910250064734029</v>
      </c>
      <c r="BB33" s="10">
        <f t="shared" si="5"/>
        <v>0.99974568733209301</v>
      </c>
      <c r="BC33" s="10">
        <f t="shared" si="6"/>
        <v>-2.4308372961979408</v>
      </c>
      <c r="BD33" s="10">
        <f t="shared" si="7"/>
        <v>-2.6944389882447082</v>
      </c>
      <c r="BE33" s="10">
        <f t="shared" si="11"/>
        <v>41.817571270279529</v>
      </c>
      <c r="BF33" s="10">
        <f t="shared" si="11"/>
        <v>41.817585129657012</v>
      </c>
      <c r="BG33" s="10">
        <f t="shared" si="11"/>
        <v>41.817513191524114</v>
      </c>
      <c r="BH33" s="10">
        <f t="shared" si="11"/>
        <v>41.817886675164353</v>
      </c>
      <c r="BI33" s="10">
        <f t="shared" si="11"/>
        <v>41.815949889174021</v>
      </c>
      <c r="BJ33" s="10">
        <f t="shared" si="11"/>
        <v>41.826054695435325</v>
      </c>
      <c r="BK33" s="10">
        <f t="shared" si="11"/>
        <v>41.774885812361802</v>
      </c>
      <c r="BL33" s="10">
        <f t="shared" si="9"/>
        <v>42.102871534437917</v>
      </c>
    </row>
    <row r="34" spans="1:64" ht="12.95" customHeight="1">
      <c r="A34" s="8" t="s">
        <v>29</v>
      </c>
      <c r="B34" s="9" t="s">
        <v>30</v>
      </c>
      <c r="C34" s="8">
        <v>53081.433199999999</v>
      </c>
      <c r="D34" s="8">
        <v>1.6000000000000001E-3</v>
      </c>
      <c r="E34" s="10">
        <f t="shared" si="12"/>
        <v>2357.4926061988476</v>
      </c>
      <c r="F34" s="10">
        <f t="shared" si="13"/>
        <v>2357.5</v>
      </c>
      <c r="G34" s="10">
        <f t="shared" si="14"/>
        <v>-2.2300000055111013E-3</v>
      </c>
      <c r="K34" s="10">
        <f>G34</f>
        <v>-2.2300000055111013E-3</v>
      </c>
      <c r="P34" s="10">
        <f t="shared" si="17"/>
        <v>-8.0970937022764328E-3</v>
      </c>
      <c r="Q34" s="215">
        <f t="shared" si="18"/>
        <v>38062.933199999999</v>
      </c>
      <c r="R34" s="147">
        <v>0.3</v>
      </c>
      <c r="S34" s="10">
        <f t="shared" si="19"/>
        <v>3.4422788446623484E-5</v>
      </c>
      <c r="T34" s="10">
        <f t="shared" si="20"/>
        <v>1.0326836533987045E-5</v>
      </c>
      <c r="V34" s="10">
        <f t="shared" si="21"/>
        <v>-2.2300000055111013E-3</v>
      </c>
      <c r="Z34" s="10">
        <f t="shared" si="22"/>
        <v>2357.5</v>
      </c>
      <c r="AA34" s="152">
        <f t="shared" si="23"/>
        <v>-3.2877039624064014E-3</v>
      </c>
      <c r="AB34" s="152">
        <f t="shared" si="24"/>
        <v>-7.0393897453811327E-3</v>
      </c>
      <c r="AC34" s="152">
        <f t="shared" si="25"/>
        <v>5.8670936967653315E-3</v>
      </c>
      <c r="AD34" s="152">
        <f t="shared" si="26"/>
        <v>1.0577039568953001E-3</v>
      </c>
      <c r="AE34" s="152">
        <f t="shared" si="27"/>
        <v>3.8510069812320364E-11</v>
      </c>
      <c r="AF34" s="10">
        <f t="shared" si="28"/>
        <v>5.8670936967653315E-3</v>
      </c>
      <c r="AG34" s="9"/>
      <c r="AH34" s="10">
        <f t="shared" si="29"/>
        <v>4.8093897398700314E-3</v>
      </c>
      <c r="AI34" s="10">
        <f t="shared" si="30"/>
        <v>0.71930009525999505</v>
      </c>
      <c r="AJ34" s="10">
        <f t="shared" si="31"/>
        <v>0.99749384045122891</v>
      </c>
      <c r="AK34" s="10">
        <f t="shared" si="32"/>
        <v>-0.19929006588873366</v>
      </c>
      <c r="AL34" s="10">
        <f t="shared" si="33"/>
        <v>-2.5242030255619037</v>
      </c>
      <c r="AM34" s="10">
        <f t="shared" si="34"/>
        <v>-3.1358874588457897</v>
      </c>
      <c r="AN34" s="152">
        <f t="shared" si="37"/>
        <v>41.697319078769929</v>
      </c>
      <c r="AO34" s="152">
        <f t="shared" si="37"/>
        <v>41.697355042248255</v>
      </c>
      <c r="AP34" s="152">
        <f t="shared" si="37"/>
        <v>41.697195555982631</v>
      </c>
      <c r="AQ34" s="152">
        <f t="shared" si="37"/>
        <v>41.69790304907464</v>
      </c>
      <c r="AR34" s="152">
        <f t="shared" si="37"/>
        <v>41.69476894176951</v>
      </c>
      <c r="AS34" s="152">
        <f t="shared" si="37"/>
        <v>41.708740123937588</v>
      </c>
      <c r="AT34" s="152">
        <f t="shared" si="37"/>
        <v>41.648082076221563</v>
      </c>
      <c r="AU34" s="152">
        <f t="shared" si="36"/>
        <v>41.957453618801502</v>
      </c>
      <c r="AW34" s="10">
        <v>3000</v>
      </c>
      <c r="AX34" s="10">
        <f t="shared" si="1"/>
        <v>-4.4459193080349894E-3</v>
      </c>
      <c r="AY34" s="10">
        <f t="shared" si="2"/>
        <v>-8.9691508882900357E-3</v>
      </c>
      <c r="AZ34" s="10">
        <f t="shared" si="3"/>
        <v>4.5232315802550462E-3</v>
      </c>
      <c r="BA34" s="10">
        <f t="shared" si="4"/>
        <v>0.75359715735922284</v>
      </c>
      <c r="BB34" s="10">
        <f t="shared" si="5"/>
        <v>0.99640018971701616</v>
      </c>
      <c r="BC34" s="10">
        <f t="shared" si="6"/>
        <v>-2.3685144452996951</v>
      </c>
      <c r="BD34" s="10">
        <f t="shared" si="7"/>
        <v>-2.4569120508888993</v>
      </c>
      <c r="BE34" s="10">
        <f t="shared" ref="BE34:BK70" si="38">$BL34+$AB$7*SIN(BF34)</f>
        <v>41.895981959803599</v>
      </c>
      <c r="BF34" s="10">
        <f t="shared" si="38"/>
        <v>41.895988174281335</v>
      </c>
      <c r="BG34" s="10">
        <f t="shared" si="38"/>
        <v>41.895951557103444</v>
      </c>
      <c r="BH34" s="10">
        <f t="shared" si="38"/>
        <v>41.896167348325228</v>
      </c>
      <c r="BI34" s="10">
        <f t="shared" si="38"/>
        <v>41.894896836582554</v>
      </c>
      <c r="BJ34" s="10">
        <f t="shared" si="38"/>
        <v>41.902418718719453</v>
      </c>
      <c r="BK34" s="10">
        <f t="shared" si="38"/>
        <v>41.859243090060417</v>
      </c>
      <c r="BL34" s="10">
        <f t="shared" si="9"/>
        <v>42.195494410639455</v>
      </c>
    </row>
    <row r="35" spans="1:64" ht="12.95" customHeight="1">
      <c r="A35" s="88" t="s">
        <v>32</v>
      </c>
      <c r="B35" s="220"/>
      <c r="C35" s="21">
        <v>53110.385999999999</v>
      </c>
      <c r="D35" s="21">
        <v>2.9999999999999997E-4</v>
      </c>
      <c r="E35" s="10">
        <f t="shared" si="12"/>
        <v>2453.4886805214664</v>
      </c>
      <c r="F35" s="10">
        <f t="shared" si="13"/>
        <v>2453.5</v>
      </c>
      <c r="G35" s="10">
        <f t="shared" si="14"/>
        <v>-3.4140000061597675E-3</v>
      </c>
      <c r="J35" s="10">
        <f>G35</f>
        <v>-3.4140000061597675E-3</v>
      </c>
      <c r="P35" s="10">
        <f t="shared" si="17"/>
        <v>-8.2273670730872422E-3</v>
      </c>
      <c r="Q35" s="215">
        <f t="shared" si="18"/>
        <v>38091.885999999999</v>
      </c>
      <c r="R35" s="147">
        <v>1</v>
      </c>
      <c r="S35" s="10">
        <f t="shared" si="19"/>
        <v>2.3168502520981999E-5</v>
      </c>
      <c r="T35" s="10">
        <f t="shared" si="20"/>
        <v>2.3168502520981999E-5</v>
      </c>
      <c r="V35" s="10">
        <f t="shared" si="21"/>
        <v>-3.4140000061597675E-3</v>
      </c>
      <c r="Z35" s="10">
        <f t="shared" si="22"/>
        <v>2453.5</v>
      </c>
      <c r="AA35" s="152">
        <f t="shared" si="23"/>
        <v>-3.4482718509437765E-3</v>
      </c>
      <c r="AB35" s="152">
        <f t="shared" si="24"/>
        <v>-8.1930952283032332E-3</v>
      </c>
      <c r="AC35" s="152">
        <f t="shared" si="25"/>
        <v>4.8133670669274747E-3</v>
      </c>
      <c r="AD35" s="152">
        <f t="shared" si="26"/>
        <v>3.427184478400902E-5</v>
      </c>
      <c r="AE35" s="152">
        <f t="shared" si="27"/>
        <v>2.7212781143340223E-14</v>
      </c>
      <c r="AF35" s="10">
        <f t="shared" si="28"/>
        <v>4.8133670669274747E-3</v>
      </c>
      <c r="AG35" s="9"/>
      <c r="AH35" s="10">
        <f t="shared" si="29"/>
        <v>4.7790952221434656E-3</v>
      </c>
      <c r="AI35" s="10">
        <f t="shared" si="30"/>
        <v>0.72382923718642689</v>
      </c>
      <c r="AJ35" s="10">
        <f t="shared" si="31"/>
        <v>0.99882716451603815</v>
      </c>
      <c r="AK35" s="10">
        <f t="shared" si="32"/>
        <v>-0.20552050177525558</v>
      </c>
      <c r="AL35" s="10">
        <f t="shared" si="33"/>
        <v>-2.5018273599081642</v>
      </c>
      <c r="AM35" s="10">
        <f t="shared" si="34"/>
        <v>-3.0187843597474955</v>
      </c>
      <c r="AN35" s="152">
        <f t="shared" si="37"/>
        <v>41.726434164512902</v>
      </c>
      <c r="AO35" s="152">
        <f t="shared" si="37"/>
        <v>41.726463471206138</v>
      </c>
      <c r="AP35" s="152">
        <f t="shared" si="37"/>
        <v>41.726328929697615</v>
      </c>
      <c r="AQ35" s="152">
        <f t="shared" si="37"/>
        <v>41.726946767158324</v>
      </c>
      <c r="AR35" s="152">
        <f t="shared" si="37"/>
        <v>41.724113392954223</v>
      </c>
      <c r="AS35" s="152">
        <f t="shared" si="37"/>
        <v>41.737189180572088</v>
      </c>
      <c r="AT35" s="152">
        <f t="shared" si="37"/>
        <v>41.678475736645098</v>
      </c>
      <c r="AU35" s="152">
        <f t="shared" si="36"/>
        <v>41.993020803262894</v>
      </c>
      <c r="AW35" s="10">
        <v>3250</v>
      </c>
      <c r="AX35" s="10">
        <f t="shared" si="1"/>
        <v>-4.9517526061180449E-3</v>
      </c>
      <c r="AY35" s="10">
        <f t="shared" si="2"/>
        <v>-9.3085842802954847E-3</v>
      </c>
      <c r="AZ35" s="10">
        <f t="shared" si="3"/>
        <v>4.3568316741774398E-3</v>
      </c>
      <c r="BA35" s="10">
        <f t="shared" si="4"/>
        <v>0.7697080020786855</v>
      </c>
      <c r="BB35" s="10">
        <f t="shared" si="5"/>
        <v>0.98880407534056247</v>
      </c>
      <c r="BC35" s="10">
        <f t="shared" si="6"/>
        <v>-2.3036114689895615</v>
      </c>
      <c r="BD35" s="10">
        <f t="shared" si="7"/>
        <v>-2.2453625267733988</v>
      </c>
      <c r="BE35" s="10">
        <f t="shared" si="38"/>
        <v>41.975998648235475</v>
      </c>
      <c r="BF35" s="10">
        <f t="shared" si="38"/>
        <v>41.976000891528493</v>
      </c>
      <c r="BG35" s="10">
        <f t="shared" si="38"/>
        <v>41.975985444995736</v>
      </c>
      <c r="BH35" s="10">
        <f t="shared" si="38"/>
        <v>41.976091814821949</v>
      </c>
      <c r="BI35" s="10">
        <f t="shared" si="38"/>
        <v>41.975359809879258</v>
      </c>
      <c r="BJ35" s="10">
        <f t="shared" si="38"/>
        <v>41.980420789460524</v>
      </c>
      <c r="BK35" s="10">
        <f t="shared" si="38"/>
        <v>41.946483005166236</v>
      </c>
      <c r="BL35" s="10">
        <f t="shared" si="9"/>
        <v>42.288117286841</v>
      </c>
    </row>
    <row r="36" spans="1:64" ht="12.95" customHeight="1">
      <c r="A36" s="88" t="s">
        <v>38</v>
      </c>
      <c r="B36" s="76" t="s">
        <v>30</v>
      </c>
      <c r="C36" s="21">
        <v>53445.465799999998</v>
      </c>
      <c r="D36" s="21">
        <v>1E-3</v>
      </c>
      <c r="E36" s="10">
        <f t="shared" si="12"/>
        <v>3564.4812403018391</v>
      </c>
      <c r="F36" s="10">
        <f t="shared" si="13"/>
        <v>3564.5</v>
      </c>
      <c r="G36" s="10">
        <f t="shared" si="14"/>
        <v>-5.6580000018584542E-3</v>
      </c>
      <c r="K36" s="10">
        <f>G36</f>
        <v>-5.6580000018584542E-3</v>
      </c>
      <c r="P36" s="10">
        <f t="shared" si="17"/>
        <v>-9.7356802289996509E-3</v>
      </c>
      <c r="Q36" s="215">
        <f t="shared" si="18"/>
        <v>38426.965799999998</v>
      </c>
      <c r="R36" s="147">
        <v>0.6</v>
      </c>
      <c r="S36" s="10">
        <f t="shared" si="19"/>
        <v>1.6627476034818283E-5</v>
      </c>
      <c r="T36" s="10">
        <f t="shared" si="20"/>
        <v>9.9764856208909686E-6</v>
      </c>
      <c r="V36" s="10">
        <f t="shared" si="21"/>
        <v>-5.6580000018584542E-3</v>
      </c>
      <c r="Z36" s="10">
        <f t="shared" si="22"/>
        <v>3564.5</v>
      </c>
      <c r="AA36" s="152">
        <f t="shared" si="23"/>
        <v>-5.6345014820394735E-3</v>
      </c>
      <c r="AB36" s="152">
        <f t="shared" si="24"/>
        <v>-9.7591787488186324E-3</v>
      </c>
      <c r="AC36" s="152">
        <f t="shared" si="25"/>
        <v>4.0776802271411967E-3</v>
      </c>
      <c r="AD36" s="152">
        <f t="shared" si="26"/>
        <v>-2.3498519818980663E-5</v>
      </c>
      <c r="AE36" s="152">
        <f t="shared" si="27"/>
        <v>9.1813669279600989E-15</v>
      </c>
      <c r="AF36" s="10">
        <f t="shared" si="28"/>
        <v>4.0776802271411967E-3</v>
      </c>
      <c r="AG36" s="9"/>
      <c r="AH36" s="10">
        <f t="shared" si="29"/>
        <v>4.1011787469601773E-3</v>
      </c>
      <c r="AI36" s="10">
        <f t="shared" si="30"/>
        <v>0.79249681687320339</v>
      </c>
      <c r="AJ36" s="10">
        <f t="shared" si="31"/>
        <v>0.97236737612633584</v>
      </c>
      <c r="AK36" s="10">
        <f t="shared" si="32"/>
        <v>-0.2746841747812036</v>
      </c>
      <c r="AL36" s="10">
        <f t="shared" si="33"/>
        <v>-2.2177601500876252</v>
      </c>
      <c r="AM36" s="10">
        <f t="shared" si="34"/>
        <v>-2.0086868750968843</v>
      </c>
      <c r="AN36" s="152">
        <f t="shared" si="37"/>
        <v>42.079216206504206</v>
      </c>
      <c r="AO36" s="152">
        <f t="shared" si="37"/>
        <v>42.079216589461204</v>
      </c>
      <c r="AP36" s="152">
        <f t="shared" si="37"/>
        <v>42.079213179227892</v>
      </c>
      <c r="AQ36" s="152">
        <f t="shared" si="37"/>
        <v>42.079243548552761</v>
      </c>
      <c r="AR36" s="152">
        <f t="shared" si="37"/>
        <v>42.078973193063838</v>
      </c>
      <c r="AS36" s="152">
        <f t="shared" si="37"/>
        <v>42.081387465760905</v>
      </c>
      <c r="AT36" s="152">
        <f t="shared" si="37"/>
        <v>42.060393661032847</v>
      </c>
      <c r="AU36" s="152">
        <f t="shared" si="36"/>
        <v>42.404636865102539</v>
      </c>
      <c r="AW36" s="10">
        <v>3500</v>
      </c>
      <c r="AX36" s="10">
        <f t="shared" si="1"/>
        <v>-5.49016802380354E-3</v>
      </c>
      <c r="AY36" s="10">
        <f t="shared" si="2"/>
        <v>-9.6480801539498666E-3</v>
      </c>
      <c r="AZ36" s="10">
        <f t="shared" si="3"/>
        <v>4.1579121301463266E-3</v>
      </c>
      <c r="BA36" s="10">
        <f t="shared" si="4"/>
        <v>0.78758048142583348</v>
      </c>
      <c r="BB36" s="10">
        <f t="shared" si="5"/>
        <v>0.97641654098892561</v>
      </c>
      <c r="BC36" s="10">
        <f t="shared" si="6"/>
        <v>-2.2357819361467821</v>
      </c>
      <c r="BD36" s="10">
        <f t="shared" si="7"/>
        <v>-2.0548927052341388</v>
      </c>
      <c r="BE36" s="10">
        <f t="shared" si="38"/>
        <v>42.057798992959334</v>
      </c>
      <c r="BF36" s="10">
        <f t="shared" si="38"/>
        <v>42.05779957793753</v>
      </c>
      <c r="BG36" s="10">
        <f t="shared" si="38"/>
        <v>42.057794672044942</v>
      </c>
      <c r="BH36" s="10">
        <f t="shared" si="38"/>
        <v>42.057835817105314</v>
      </c>
      <c r="BI36" s="10">
        <f t="shared" si="38"/>
        <v>42.057490880928881</v>
      </c>
      <c r="BJ36" s="10">
        <f t="shared" si="38"/>
        <v>42.060392670941262</v>
      </c>
      <c r="BK36" s="10">
        <f t="shared" si="38"/>
        <v>42.036651705081695</v>
      </c>
      <c r="BL36" s="10">
        <f t="shared" si="9"/>
        <v>42.380740163042539</v>
      </c>
    </row>
    <row r="37" spans="1:64" ht="12.95" customHeight="1">
      <c r="A37" s="21" t="s">
        <v>154</v>
      </c>
      <c r="B37" s="76" t="s">
        <v>30</v>
      </c>
      <c r="C37" s="21">
        <v>53509.405400000003</v>
      </c>
      <c r="D37" s="21">
        <v>2.9999999999999997E-4</v>
      </c>
      <c r="E37" s="10">
        <f t="shared" si="12"/>
        <v>3776.479754910416</v>
      </c>
      <c r="F37" s="10">
        <f t="shared" si="13"/>
        <v>3776.5</v>
      </c>
      <c r="G37" s="10">
        <f t="shared" si="14"/>
        <v>-6.1060000007273629E-3</v>
      </c>
      <c r="K37" s="10">
        <f>G37</f>
        <v>-6.1060000007273629E-3</v>
      </c>
      <c r="P37" s="10">
        <f t="shared" si="17"/>
        <v>-1.0023635357464636E-2</v>
      </c>
      <c r="Q37" s="215">
        <f t="shared" si="18"/>
        <v>38490.905400000003</v>
      </c>
      <c r="R37" s="147">
        <v>1</v>
      </c>
      <c r="S37" s="10">
        <f t="shared" si="19"/>
        <v>1.5347866788357978E-5</v>
      </c>
      <c r="T37" s="10">
        <f t="shared" si="20"/>
        <v>1.5347866788357978E-5</v>
      </c>
      <c r="V37" s="10">
        <f t="shared" si="21"/>
        <v>-6.1060000007273629E-3</v>
      </c>
      <c r="Z37" s="10">
        <f t="shared" si="22"/>
        <v>3776.5</v>
      </c>
      <c r="AA37" s="152">
        <f t="shared" si="23"/>
        <v>-6.1249255844256509E-3</v>
      </c>
      <c r="AB37" s="152">
        <f t="shared" si="24"/>
        <v>-1.0004709773766347E-2</v>
      </c>
      <c r="AC37" s="152">
        <f t="shared" si="25"/>
        <v>3.9176353567372726E-3</v>
      </c>
      <c r="AD37" s="152">
        <f t="shared" si="26"/>
        <v>1.8925583698287986E-5</v>
      </c>
      <c r="AE37" s="152">
        <f t="shared" si="27"/>
        <v>5.4972639073472404E-15</v>
      </c>
      <c r="AF37" s="10">
        <f t="shared" si="28"/>
        <v>3.9176353567372726E-3</v>
      </c>
      <c r="AG37" s="9"/>
      <c r="AH37" s="10">
        <f t="shared" si="29"/>
        <v>3.8987097730389846E-3</v>
      </c>
      <c r="AI37" s="10">
        <f t="shared" si="30"/>
        <v>0.80959412829200217</v>
      </c>
      <c r="AJ37" s="10">
        <f t="shared" si="31"/>
        <v>0.95636148103128027</v>
      </c>
      <c r="AK37" s="10">
        <f t="shared" si="32"/>
        <v>-0.28680057688592814</v>
      </c>
      <c r="AL37" s="10">
        <f t="shared" si="33"/>
        <v>-2.1568786033658731</v>
      </c>
      <c r="AM37" s="10">
        <f t="shared" si="34"/>
        <v>-1.8642123773470576</v>
      </c>
      <c r="AN37" s="152">
        <f t="shared" si="37"/>
        <v>42.150581536625332</v>
      </c>
      <c r="AO37" s="152">
        <f t="shared" si="37"/>
        <v>42.150581602576572</v>
      </c>
      <c r="AP37" s="152">
        <f t="shared" si="37"/>
        <v>42.150580859934351</v>
      </c>
      <c r="AQ37" s="152">
        <f t="shared" si="37"/>
        <v>42.150589222556818</v>
      </c>
      <c r="AR37" s="152">
        <f t="shared" si="37"/>
        <v>42.150495069249288</v>
      </c>
      <c r="AS37" s="152">
        <f t="shared" si="37"/>
        <v>42.151557049483351</v>
      </c>
      <c r="AT37" s="152">
        <f t="shared" si="37"/>
        <v>42.139813763380779</v>
      </c>
      <c r="AU37" s="152">
        <f t="shared" si="36"/>
        <v>42.483181064121439</v>
      </c>
      <c r="AW37" s="10">
        <v>3750</v>
      </c>
      <c r="AX37" s="10">
        <f t="shared" si="1"/>
        <v>-6.0622647091605744E-3</v>
      </c>
      <c r="AY37" s="10">
        <f t="shared" si="2"/>
        <v>-9.9876385092531848E-3</v>
      </c>
      <c r="AZ37" s="10">
        <f t="shared" si="3"/>
        <v>3.9253738000926105E-3</v>
      </c>
      <c r="BA37" s="10">
        <f t="shared" si="4"/>
        <v>0.8073759531098561</v>
      </c>
      <c r="BB37" s="10">
        <f t="shared" si="5"/>
        <v>0.95859838877344072</v>
      </c>
      <c r="BC37" s="10">
        <f t="shared" si="6"/>
        <v>-2.1646328479909429</v>
      </c>
      <c r="BD37" s="10">
        <f t="shared" si="7"/>
        <v>-1.8816900276605368</v>
      </c>
      <c r="BE37" s="10">
        <f t="shared" si="38"/>
        <v>42.141576670794109</v>
      </c>
      <c r="BF37" s="10">
        <f t="shared" si="38"/>
        <v>42.141576756453929</v>
      </c>
      <c r="BG37" s="10">
        <f t="shared" si="38"/>
        <v>42.141575823316117</v>
      </c>
      <c r="BH37" s="10">
        <f t="shared" si="38"/>
        <v>42.141585988650405</v>
      </c>
      <c r="BI37" s="10">
        <f t="shared" si="38"/>
        <v>42.141475270548945</v>
      </c>
      <c r="BJ37" s="10">
        <f t="shared" si="38"/>
        <v>42.142683579026254</v>
      </c>
      <c r="BK37" s="10">
        <f t="shared" si="38"/>
        <v>42.129770229130465</v>
      </c>
      <c r="BL37" s="10">
        <f t="shared" si="9"/>
        <v>42.473363039244077</v>
      </c>
    </row>
    <row r="38" spans="1:64" ht="12.95" customHeight="1">
      <c r="A38" s="21" t="s">
        <v>154</v>
      </c>
      <c r="B38" s="76" t="s">
        <v>37</v>
      </c>
      <c r="C38" s="21">
        <v>53510.459900000002</v>
      </c>
      <c r="D38" s="21">
        <v>2.9999999999999997E-4</v>
      </c>
      <c r="E38" s="10">
        <f t="shared" si="12"/>
        <v>3779.9760613254448</v>
      </c>
      <c r="F38" s="10">
        <f t="shared" si="13"/>
        <v>3780</v>
      </c>
      <c r="G38" s="10">
        <f t="shared" si="14"/>
        <v>-7.219999999506399E-3</v>
      </c>
      <c r="K38" s="10">
        <f>G38</f>
        <v>-7.219999999506399E-3</v>
      </c>
      <c r="P38" s="10">
        <f t="shared" si="17"/>
        <v>-1.0028389710656392E-2</v>
      </c>
      <c r="Q38" s="215">
        <f t="shared" si="18"/>
        <v>38491.959900000002</v>
      </c>
      <c r="R38" s="147">
        <v>1</v>
      </c>
      <c r="S38" s="10">
        <f t="shared" si="19"/>
        <v>7.8870527696931401E-6</v>
      </c>
      <c r="T38" s="10">
        <f t="shared" si="20"/>
        <v>7.8870527696931401E-6</v>
      </c>
      <c r="V38" s="10">
        <f t="shared" si="21"/>
        <v>-7.219999999506399E-3</v>
      </c>
      <c r="Z38" s="10">
        <f t="shared" si="22"/>
        <v>3780</v>
      </c>
      <c r="AA38" s="152">
        <f t="shared" si="23"/>
        <v>-6.1332308052825212E-3</v>
      </c>
      <c r="AB38" s="152">
        <f t="shared" si="24"/>
        <v>-1.111515890488027E-2</v>
      </c>
      <c r="AC38" s="152">
        <f t="shared" si="25"/>
        <v>2.8083897111499927E-3</v>
      </c>
      <c r="AD38" s="152">
        <f t="shared" si="26"/>
        <v>-1.0867691942238779E-3</v>
      </c>
      <c r="AE38" s="152">
        <f t="shared" si="27"/>
        <v>9.3151399738590738E-12</v>
      </c>
      <c r="AF38" s="10">
        <f t="shared" si="28"/>
        <v>2.8083897111499927E-3</v>
      </c>
      <c r="AG38" s="9"/>
      <c r="AH38" s="10">
        <f t="shared" si="29"/>
        <v>3.8951589053738702E-3</v>
      </c>
      <c r="AI38" s="10">
        <f t="shared" si="30"/>
        <v>0.8098888691290872</v>
      </c>
      <c r="AJ38" s="10">
        <f t="shared" si="31"/>
        <v>0.95606080325345755</v>
      </c>
      <c r="AK38" s="10">
        <f t="shared" si="32"/>
        <v>-0.28699603621298742</v>
      </c>
      <c r="AL38" s="10">
        <f t="shared" si="33"/>
        <v>-2.1558512678799757</v>
      </c>
      <c r="AM38" s="10">
        <f t="shared" si="34"/>
        <v>-1.8619157653709688</v>
      </c>
      <c r="AN38" s="152">
        <f t="shared" si="37"/>
        <v>42.151772709666083</v>
      </c>
      <c r="AO38" s="152">
        <f t="shared" si="37"/>
        <v>42.151772773301701</v>
      </c>
      <c r="AP38" s="152">
        <f t="shared" si="37"/>
        <v>42.151772053522876</v>
      </c>
      <c r="AQ38" s="152">
        <f t="shared" si="37"/>
        <v>42.151780195013515</v>
      </c>
      <c r="AR38" s="152">
        <f t="shared" si="37"/>
        <v>42.151688120335685</v>
      </c>
      <c r="AS38" s="152">
        <f t="shared" si="37"/>
        <v>42.152731288532742</v>
      </c>
      <c r="AT38" s="152">
        <f t="shared" si="37"/>
        <v>42.141142742819042</v>
      </c>
      <c r="AU38" s="152">
        <f t="shared" si="36"/>
        <v>42.484477784388261</v>
      </c>
      <c r="AW38" s="10">
        <v>4000</v>
      </c>
      <c r="AX38" s="10">
        <f t="shared" si="1"/>
        <v>-6.6691060586439345E-3</v>
      </c>
      <c r="AY38" s="10">
        <f t="shared" si="2"/>
        <v>-1.0327259346205438E-2</v>
      </c>
      <c r="AZ38" s="10">
        <f t="shared" si="3"/>
        <v>3.6581532875615027E-3</v>
      </c>
      <c r="BA38" s="10">
        <f t="shared" si="4"/>
        <v>0.82927089149470923</v>
      </c>
      <c r="BB38" s="10">
        <f t="shared" si="5"/>
        <v>0.93459645057242147</v>
      </c>
      <c r="BC38" s="10">
        <f t="shared" si="6"/>
        <v>-2.0897170486728145</v>
      </c>
      <c r="BD38" s="10">
        <f t="shared" si="7"/>
        <v>-1.7227324347825412</v>
      </c>
      <c r="BE38" s="10">
        <f t="shared" si="38"/>
        <v>42.22754300853326</v>
      </c>
      <c r="BF38" s="10">
        <f t="shared" si="38"/>
        <v>42.227543010339438</v>
      </c>
      <c r="BG38" s="10">
        <f t="shared" si="38"/>
        <v>42.227542981656775</v>
      </c>
      <c r="BH38" s="10">
        <f t="shared" si="38"/>
        <v>42.227543437146224</v>
      </c>
      <c r="BI38" s="10">
        <f t="shared" si="38"/>
        <v>42.227536203966501</v>
      </c>
      <c r="BJ38" s="10">
        <f t="shared" si="38"/>
        <v>42.227651100217564</v>
      </c>
      <c r="BK38" s="10">
        <f t="shared" si="38"/>
        <v>42.225834328190118</v>
      </c>
      <c r="BL38" s="10">
        <f t="shared" si="9"/>
        <v>42.565985915445616</v>
      </c>
    </row>
    <row r="39" spans="1:64" ht="12.95" customHeight="1">
      <c r="A39" s="21" t="s">
        <v>154</v>
      </c>
      <c r="B39" s="76" t="s">
        <v>37</v>
      </c>
      <c r="C39" s="21">
        <v>53514.381099999999</v>
      </c>
      <c r="D39" s="21">
        <v>2.0000000000000001E-4</v>
      </c>
      <c r="E39" s="10">
        <f t="shared" si="12"/>
        <v>3792.9772151562861</v>
      </c>
      <c r="F39" s="10">
        <f t="shared" si="13"/>
        <v>3793</v>
      </c>
      <c r="G39" s="10">
        <f t="shared" si="14"/>
        <v>-6.8720000053872354E-3</v>
      </c>
      <c r="K39" s="10">
        <f>G39</f>
        <v>-6.8720000053872354E-3</v>
      </c>
      <c r="P39" s="10">
        <f t="shared" si="17"/>
        <v>-1.0046048844015715E-2</v>
      </c>
      <c r="Q39" s="215">
        <f t="shared" si="18"/>
        <v>38495.881099999999</v>
      </c>
      <c r="R39" s="147">
        <v>1</v>
      </c>
      <c r="S39" s="10">
        <f t="shared" si="19"/>
        <v>1.00745860299988E-5</v>
      </c>
      <c r="T39" s="10">
        <f t="shared" si="20"/>
        <v>1.00745860299988E-5</v>
      </c>
      <c r="V39" s="10">
        <f t="shared" si="21"/>
        <v>-6.8720000053872354E-3</v>
      </c>
      <c r="Z39" s="10">
        <f t="shared" si="22"/>
        <v>3793</v>
      </c>
      <c r="AA39" s="152">
        <f t="shared" si="23"/>
        <v>-6.1641386359675273E-3</v>
      </c>
      <c r="AB39" s="152">
        <f t="shared" si="24"/>
        <v>-1.0753910213435424E-2</v>
      </c>
      <c r="AC39" s="152">
        <f t="shared" si="25"/>
        <v>3.1740488386284797E-3</v>
      </c>
      <c r="AD39" s="152">
        <f t="shared" si="26"/>
        <v>-7.078613694197081E-4</v>
      </c>
      <c r="AE39" s="152">
        <f t="shared" si="27"/>
        <v>5.048049835037247E-12</v>
      </c>
      <c r="AF39" s="10">
        <f t="shared" si="28"/>
        <v>3.1740488386284797E-3</v>
      </c>
      <c r="AG39" s="9"/>
      <c r="AH39" s="10">
        <f t="shared" si="29"/>
        <v>3.8819102080481878E-3</v>
      </c>
      <c r="AI39" s="10">
        <f t="shared" si="30"/>
        <v>0.81098726365512552</v>
      </c>
      <c r="AJ39" s="10">
        <f t="shared" si="31"/>
        <v>0.95493321997520275</v>
      </c>
      <c r="AK39" s="10">
        <f t="shared" si="32"/>
        <v>-0.28772061515019509</v>
      </c>
      <c r="AL39" s="10">
        <f t="shared" si="33"/>
        <v>-2.1520288862382317</v>
      </c>
      <c r="AM39" s="10">
        <f t="shared" si="34"/>
        <v>-1.8534092512610794</v>
      </c>
      <c r="AN39" s="152">
        <f t="shared" si="37"/>
        <v>42.156200870174402</v>
      </c>
      <c r="AO39" s="152">
        <f t="shared" si="37"/>
        <v>42.15620092574995</v>
      </c>
      <c r="AP39" s="152">
        <f t="shared" si="37"/>
        <v>42.156200286478942</v>
      </c>
      <c r="AQ39" s="152">
        <f t="shared" si="37"/>
        <v>42.156207639940916</v>
      </c>
      <c r="AR39" s="152">
        <f t="shared" si="37"/>
        <v>42.156123066412064</v>
      </c>
      <c r="AS39" s="152">
        <f t="shared" si="37"/>
        <v>42.157097423018598</v>
      </c>
      <c r="AT39" s="152">
        <f t="shared" si="37"/>
        <v>42.146084006146936</v>
      </c>
      <c r="AU39" s="152">
        <f t="shared" si="36"/>
        <v>42.489294173950746</v>
      </c>
      <c r="AW39" s="10">
        <v>4250</v>
      </c>
      <c r="AX39" s="10">
        <f t="shared" si="1"/>
        <v>-7.3116778578715454E-3</v>
      </c>
      <c r="AY39" s="10">
        <f t="shared" si="2"/>
        <v>-1.0666942664806622E-2</v>
      </c>
      <c r="AZ39" s="10">
        <f t="shared" si="3"/>
        <v>3.3552648069350766E-3</v>
      </c>
      <c r="BA39" s="10">
        <f t="shared" si="4"/>
        <v>0.85345434294950973</v>
      </c>
      <c r="BB39" s="10">
        <f t="shared" si="5"/>
        <v>0.90352735318527155</v>
      </c>
      <c r="BC39" s="10">
        <f t="shared" si="6"/>
        <v>-2.0105248397310942</v>
      </c>
      <c r="BD39" s="10">
        <f t="shared" si="7"/>
        <v>-1.5755833734988378</v>
      </c>
      <c r="BE39" s="10">
        <f t="shared" si="38"/>
        <v>42.315928489714004</v>
      </c>
      <c r="BF39" s="10">
        <f t="shared" si="38"/>
        <v>42.315928489378678</v>
      </c>
      <c r="BG39" s="10">
        <f t="shared" si="38"/>
        <v>42.315928499586306</v>
      </c>
      <c r="BH39" s="10">
        <f t="shared" si="38"/>
        <v>42.315928188860134</v>
      </c>
      <c r="BI39" s="10">
        <f t="shared" si="38"/>
        <v>42.315937647995646</v>
      </c>
      <c r="BJ39" s="10">
        <f t="shared" si="38"/>
        <v>42.315650109760156</v>
      </c>
      <c r="BK39" s="10">
        <f t="shared" si="38"/>
        <v>42.324814501119327</v>
      </c>
      <c r="BL39" s="10">
        <f t="shared" si="9"/>
        <v>42.658608791647161</v>
      </c>
    </row>
    <row r="40" spans="1:64" ht="12.95" customHeight="1">
      <c r="A40" s="88" t="s">
        <v>40</v>
      </c>
      <c r="B40" s="220" t="s">
        <v>37</v>
      </c>
      <c r="C40" s="21">
        <v>53808.444000000003</v>
      </c>
      <c r="D40" s="21">
        <v>5.0000000000000001E-4</v>
      </c>
      <c r="E40" s="10">
        <f t="shared" si="12"/>
        <v>4767.9738995504067</v>
      </c>
      <c r="F40" s="10">
        <f t="shared" si="13"/>
        <v>4768</v>
      </c>
      <c r="G40" s="10">
        <f t="shared" si="14"/>
        <v>-7.8720000019529834E-3</v>
      </c>
      <c r="J40" s="10">
        <f>G40</f>
        <v>-7.8720000019529834E-3</v>
      </c>
      <c r="P40" s="10">
        <f t="shared" si="17"/>
        <v>-1.1370965354544323E-2</v>
      </c>
      <c r="Q40" s="215">
        <f t="shared" si="18"/>
        <v>38789.944000000003</v>
      </c>
      <c r="R40" s="147">
        <v>1</v>
      </c>
      <c r="S40" s="10">
        <f t="shared" si="19"/>
        <v>1.2242758538634637E-5</v>
      </c>
      <c r="T40" s="10">
        <f t="shared" si="20"/>
        <v>1.2242758538634637E-5</v>
      </c>
      <c r="V40" s="10">
        <f t="shared" si="21"/>
        <v>-7.8720000019529834E-3</v>
      </c>
      <c r="Z40" s="10">
        <f t="shared" si="22"/>
        <v>4768</v>
      </c>
      <c r="AA40" s="152">
        <f t="shared" si="23"/>
        <v>-8.760205155089032E-3</v>
      </c>
      <c r="AB40" s="152">
        <f t="shared" si="24"/>
        <v>-1.0482760201408274E-2</v>
      </c>
      <c r="AC40" s="152">
        <f t="shared" si="25"/>
        <v>3.4989653525913395E-3</v>
      </c>
      <c r="AD40" s="152">
        <f t="shared" si="26"/>
        <v>8.8820515313604853E-4</v>
      </c>
      <c r="AE40" s="152">
        <f t="shared" si="27"/>
        <v>9.658414977547158E-12</v>
      </c>
      <c r="AF40" s="10">
        <f t="shared" si="28"/>
        <v>3.4989653525913395E-3</v>
      </c>
      <c r="AG40" s="9"/>
      <c r="AH40" s="10">
        <f t="shared" si="29"/>
        <v>2.610760199455291E-3</v>
      </c>
      <c r="AI40" s="10">
        <f t="shared" si="30"/>
        <v>0.91168953471302561</v>
      </c>
      <c r="AJ40" s="10">
        <f t="shared" si="31"/>
        <v>0.81203552288572811</v>
      </c>
      <c r="AK40" s="10">
        <f t="shared" si="32"/>
        <v>-0.33273146620628141</v>
      </c>
      <c r="AL40" s="10">
        <f t="shared" si="33"/>
        <v>-1.8302256961265566</v>
      </c>
      <c r="AM40" s="10">
        <f t="shared" si="34"/>
        <v>-1.3000326773177133</v>
      </c>
      <c r="AN40" s="152">
        <f t="shared" si="37"/>
        <v>42.507869353571024</v>
      </c>
      <c r="AO40" s="152">
        <f t="shared" si="37"/>
        <v>42.507869354968975</v>
      </c>
      <c r="AP40" s="152">
        <f t="shared" si="37"/>
        <v>42.507869397172804</v>
      </c>
      <c r="AQ40" s="152">
        <f t="shared" si="37"/>
        <v>42.507870671293006</v>
      </c>
      <c r="AR40" s="152">
        <f t="shared" si="37"/>
        <v>42.507909128671727</v>
      </c>
      <c r="AS40" s="152">
        <f t="shared" si="37"/>
        <v>42.509062794316819</v>
      </c>
      <c r="AT40" s="152">
        <f t="shared" si="37"/>
        <v>42.53891827032087</v>
      </c>
      <c r="AU40" s="152">
        <f t="shared" si="36"/>
        <v>42.850523391136754</v>
      </c>
      <c r="AW40" s="10">
        <v>4500</v>
      </c>
      <c r="AX40" s="10">
        <f t="shared" si="1"/>
        <v>-7.9908281381709141E-3</v>
      </c>
      <c r="AY40" s="10">
        <f t="shared" si="2"/>
        <v>-1.100668846505674E-2</v>
      </c>
      <c r="AZ40" s="10">
        <f t="shared" si="3"/>
        <v>3.0158603268858257E-3</v>
      </c>
      <c r="BA40" s="10">
        <f t="shared" si="4"/>
        <v>0.88012247505736152</v>
      </c>
      <c r="BB40" s="10">
        <f t="shared" si="5"/>
        <v>0.86436235480413881</v>
      </c>
      <c r="BC40" s="10">
        <f t="shared" si="6"/>
        <v>-1.9264751440097014</v>
      </c>
      <c r="BD40" s="10">
        <f t="shared" si="7"/>
        <v>-1.4382461376246618</v>
      </c>
      <c r="BE40" s="10">
        <f t="shared" si="38"/>
        <v>42.406983866152842</v>
      </c>
      <c r="BF40" s="10">
        <f t="shared" si="38"/>
        <v>42.406983866152842</v>
      </c>
      <c r="BG40" s="10">
        <f t="shared" si="38"/>
        <v>42.406983866152707</v>
      </c>
      <c r="BH40" s="10">
        <f t="shared" si="38"/>
        <v>42.406983866239592</v>
      </c>
      <c r="BI40" s="10">
        <f t="shared" si="38"/>
        <v>42.406983810362696</v>
      </c>
      <c r="BJ40" s="10">
        <f t="shared" si="38"/>
        <v>42.407019888544518</v>
      </c>
      <c r="BK40" s="10">
        <f t="shared" si="38"/>
        <v>42.426656247667111</v>
      </c>
      <c r="BL40" s="10">
        <f t="shared" si="9"/>
        <v>42.7512316678487</v>
      </c>
    </row>
    <row r="41" spans="1:64" ht="12.95" customHeight="1">
      <c r="A41" s="88" t="s">
        <v>40</v>
      </c>
      <c r="B41" s="220" t="s">
        <v>37</v>
      </c>
      <c r="C41" s="21">
        <v>53808.595000000001</v>
      </c>
      <c r="D41" s="21">
        <v>5.0000000000000001E-4</v>
      </c>
      <c r="E41" s="10">
        <f t="shared" si="12"/>
        <v>4768.4745560403671</v>
      </c>
      <c r="F41" s="10">
        <f t="shared" si="13"/>
        <v>4768.5</v>
      </c>
      <c r="G41" s="10">
        <f t="shared" si="14"/>
        <v>-7.6740000004065223E-3</v>
      </c>
      <c r="J41" s="10">
        <f>G41</f>
        <v>-7.6740000004065223E-3</v>
      </c>
      <c r="P41" s="10">
        <f t="shared" si="17"/>
        <v>-1.137164504271209E-2</v>
      </c>
      <c r="Q41" s="215">
        <f t="shared" si="18"/>
        <v>38790.095000000001</v>
      </c>
      <c r="R41" s="147">
        <v>1</v>
      </c>
      <c r="S41" s="10">
        <f t="shared" si="19"/>
        <v>1.3672578858886946E-5</v>
      </c>
      <c r="T41" s="10">
        <f t="shared" si="20"/>
        <v>1.3672578858886946E-5</v>
      </c>
      <c r="V41" s="10">
        <f t="shared" si="21"/>
        <v>-7.6740000004065223E-3</v>
      </c>
      <c r="Z41" s="10">
        <f t="shared" si="22"/>
        <v>4768.5</v>
      </c>
      <c r="AA41" s="152">
        <f t="shared" si="23"/>
        <v>-8.7616808047537541E-3</v>
      </c>
      <c r="AB41" s="152">
        <f t="shared" si="24"/>
        <v>-1.0283964238364859E-2</v>
      </c>
      <c r="AC41" s="152">
        <f t="shared" si="25"/>
        <v>3.6976450423055682E-3</v>
      </c>
      <c r="AD41" s="152">
        <f t="shared" si="26"/>
        <v>1.0876808043472318E-3</v>
      </c>
      <c r="AE41" s="152">
        <f t="shared" si="27"/>
        <v>1.6175338022227852E-11</v>
      </c>
      <c r="AF41" s="10">
        <f t="shared" si="28"/>
        <v>3.6976450423055682E-3</v>
      </c>
      <c r="AG41" s="9"/>
      <c r="AH41" s="10">
        <f t="shared" si="29"/>
        <v>2.6099642379583355E-3</v>
      </c>
      <c r="AI41" s="10">
        <f t="shared" si="30"/>
        <v>0.91175144309229295</v>
      </c>
      <c r="AJ41" s="10">
        <f t="shared" si="31"/>
        <v>0.81192692476912864</v>
      </c>
      <c r="AK41" s="10">
        <f t="shared" si="32"/>
        <v>-0.3327478911829358</v>
      </c>
      <c r="AL41" s="10">
        <f t="shared" si="33"/>
        <v>-1.8300396396293825</v>
      </c>
      <c r="AM41" s="10">
        <f t="shared" si="34"/>
        <v>-1.2997824536864042</v>
      </c>
      <c r="AN41" s="152">
        <f t="shared" ref="AN41:AT50" si="39">$AU41+$AB$7*SIN(AO41)</f>
        <v>42.508060952058074</v>
      </c>
      <c r="AO41" s="152">
        <f t="shared" si="39"/>
        <v>42.508060953470519</v>
      </c>
      <c r="AP41" s="152">
        <f t="shared" si="39"/>
        <v>42.508060996027794</v>
      </c>
      <c r="AQ41" s="152">
        <f t="shared" si="39"/>
        <v>42.508062278276945</v>
      </c>
      <c r="AR41" s="152">
        <f t="shared" si="39"/>
        <v>42.508100904437562</v>
      </c>
      <c r="AS41" s="152">
        <f t="shared" si="39"/>
        <v>42.509257337345645</v>
      </c>
      <c r="AT41" s="152">
        <f t="shared" si="39"/>
        <v>42.539130627637242</v>
      </c>
      <c r="AU41" s="152">
        <f t="shared" si="36"/>
        <v>42.850708636889152</v>
      </c>
      <c r="AW41" s="10">
        <v>4750</v>
      </c>
      <c r="AX41" s="10">
        <f t="shared" si="1"/>
        <v>-8.7071817468461245E-3</v>
      </c>
      <c r="AY41" s="10">
        <f t="shared" si="2"/>
        <v>-1.1346496746955795E-2</v>
      </c>
      <c r="AZ41" s="10">
        <f t="shared" si="3"/>
        <v>2.6393150001096715E-3</v>
      </c>
      <c r="BA41" s="10">
        <f t="shared" si="4"/>
        <v>0.90946845771658069</v>
      </c>
      <c r="BB41" s="10">
        <f t="shared" si="5"/>
        <v>0.8159166049926857</v>
      </c>
      <c r="BC41" s="10">
        <f t="shared" si="6"/>
        <v>-1.8369069535622562</v>
      </c>
      <c r="BD41" s="10">
        <f t="shared" si="7"/>
        <v>-1.3090584843876376</v>
      </c>
      <c r="BE41" s="10">
        <f t="shared" si="38"/>
        <v>42.500980453249397</v>
      </c>
      <c r="BF41" s="10">
        <f t="shared" si="38"/>
        <v>42.50098045420085</v>
      </c>
      <c r="BG41" s="10">
        <f t="shared" si="38"/>
        <v>42.500980485130007</v>
      </c>
      <c r="BH41" s="10">
        <f t="shared" si="38"/>
        <v>42.500981490545122</v>
      </c>
      <c r="BI41" s="10">
        <f t="shared" si="38"/>
        <v>42.501014167472817</v>
      </c>
      <c r="BJ41" s="10">
        <f t="shared" si="38"/>
        <v>42.502069797045692</v>
      </c>
      <c r="BK41" s="10">
        <f t="shared" si="38"/>
        <v>42.531280535696247</v>
      </c>
      <c r="BL41" s="10">
        <f t="shared" si="9"/>
        <v>42.843854544050238</v>
      </c>
    </row>
    <row r="42" spans="1:64" ht="12.95" customHeight="1">
      <c r="A42" s="21" t="s">
        <v>41</v>
      </c>
      <c r="B42" s="220"/>
      <c r="C42" s="21">
        <v>53858.357900000003</v>
      </c>
      <c r="D42" s="21">
        <v>4.0000000000000002E-4</v>
      </c>
      <c r="E42" s="10">
        <f t="shared" si="12"/>
        <v>4933.4687205739992</v>
      </c>
      <c r="F42" s="10">
        <f t="shared" si="13"/>
        <v>4933.5</v>
      </c>
      <c r="G42" s="10">
        <f t="shared" si="14"/>
        <v>-9.4339999996009283E-3</v>
      </c>
      <c r="J42" s="10">
        <f>G42</f>
        <v>-9.4339999996009283E-3</v>
      </c>
      <c r="P42" s="10">
        <f t="shared" si="17"/>
        <v>-1.1595955787816485E-2</v>
      </c>
      <c r="Q42" s="215">
        <f t="shared" si="18"/>
        <v>38839.857900000003</v>
      </c>
      <c r="R42" s="147">
        <v>1</v>
      </c>
      <c r="S42" s="10">
        <f t="shared" si="19"/>
        <v>4.6740528301987513E-6</v>
      </c>
      <c r="T42" s="10">
        <f t="shared" si="20"/>
        <v>4.6740528301987513E-6</v>
      </c>
      <c r="V42" s="10">
        <f t="shared" si="21"/>
        <v>-9.4339999996009283E-3</v>
      </c>
      <c r="Z42" s="10">
        <f t="shared" si="22"/>
        <v>4933.5</v>
      </c>
      <c r="AA42" s="152">
        <f t="shared" si="23"/>
        <v>-9.2568418047192513E-3</v>
      </c>
      <c r="AB42" s="152">
        <f t="shared" si="24"/>
        <v>-1.1773113982698162E-2</v>
      </c>
      <c r="AC42" s="152">
        <f t="shared" si="25"/>
        <v>2.1619557882155572E-3</v>
      </c>
      <c r="AD42" s="152">
        <f t="shared" si="26"/>
        <v>-1.7715819488167694E-4</v>
      </c>
      <c r="AE42" s="152">
        <f t="shared" si="27"/>
        <v>1.4669526966535592E-13</v>
      </c>
      <c r="AF42" s="10">
        <f t="shared" si="28"/>
        <v>2.1619557882155572E-3</v>
      </c>
      <c r="AG42" s="9"/>
      <c r="AH42" s="10">
        <f t="shared" si="29"/>
        <v>2.3391139830972346E-3</v>
      </c>
      <c r="AI42" s="10">
        <f t="shared" si="30"/>
        <v>0.93281425863177225</v>
      </c>
      <c r="AJ42" s="10">
        <f t="shared" si="31"/>
        <v>0.77367912318998078</v>
      </c>
      <c r="AK42" s="10">
        <f t="shared" si="32"/>
        <v>-0.33763151961833376</v>
      </c>
      <c r="AL42" s="10">
        <f t="shared" si="33"/>
        <v>-1.7672218130387902</v>
      </c>
      <c r="AM42" s="10">
        <f t="shared" si="34"/>
        <v>-1.2185978826454091</v>
      </c>
      <c r="AN42" s="152">
        <f t="shared" si="39"/>
        <v>42.572013616280245</v>
      </c>
      <c r="AO42" s="152">
        <f t="shared" si="39"/>
        <v>42.57201363652451</v>
      </c>
      <c r="AP42" s="152">
        <f t="shared" si="39"/>
        <v>42.572014004469324</v>
      </c>
      <c r="AQ42" s="152">
        <f t="shared" si="39"/>
        <v>42.57202069181713</v>
      </c>
      <c r="AR42" s="152">
        <f t="shared" si="39"/>
        <v>42.572142185377096</v>
      </c>
      <c r="AS42" s="152">
        <f t="shared" si="39"/>
        <v>42.574333794037059</v>
      </c>
      <c r="AT42" s="152">
        <f t="shared" si="39"/>
        <v>42.609786737812819</v>
      </c>
      <c r="AU42" s="152">
        <f t="shared" si="36"/>
        <v>42.91183973518217</v>
      </c>
      <c r="AW42" s="10">
        <v>5000</v>
      </c>
      <c r="AX42" s="10">
        <f t="shared" si="1"/>
        <v>-9.4610205480989123E-3</v>
      </c>
      <c r="AY42" s="10">
        <f t="shared" si="2"/>
        <v>-1.1686367510503783E-2</v>
      </c>
      <c r="AZ42" s="10">
        <f t="shared" si="3"/>
        <v>2.2253469624048706E-3</v>
      </c>
      <c r="BA42" s="10">
        <f t="shared" si="4"/>
        <v>0.94166507678742151</v>
      </c>
      <c r="BB42" s="10">
        <f t="shared" si="5"/>
        <v>0.75684884660178964</v>
      </c>
      <c r="BC42" s="10">
        <f t="shared" si="6"/>
        <v>-1.7410724323529942</v>
      </c>
      <c r="BD42" s="10">
        <f t="shared" si="7"/>
        <v>-1.1866152778379389</v>
      </c>
      <c r="BE42" s="10">
        <f t="shared" si="38"/>
        <v>42.598208988902577</v>
      </c>
      <c r="BF42" s="10">
        <f t="shared" si="38"/>
        <v>42.598209033826727</v>
      </c>
      <c r="BG42" s="10">
        <f t="shared" si="38"/>
        <v>42.598209736844382</v>
      </c>
      <c r="BH42" s="10">
        <f t="shared" si="38"/>
        <v>42.598220738020864</v>
      </c>
      <c r="BI42" s="10">
        <f t="shared" si="38"/>
        <v>42.598392806634216</v>
      </c>
      <c r="BJ42" s="10">
        <f t="shared" si="38"/>
        <v>42.601064031230642</v>
      </c>
      <c r="BK42" s="10">
        <f t="shared" si="38"/>
        <v>42.638584478715138</v>
      </c>
      <c r="BL42" s="10">
        <f t="shared" si="9"/>
        <v>42.936477420251784</v>
      </c>
    </row>
    <row r="43" spans="1:64" ht="12.95" customHeight="1">
      <c r="A43" s="88" t="s">
        <v>40</v>
      </c>
      <c r="B43" s="220" t="s">
        <v>37</v>
      </c>
      <c r="C43" s="21">
        <v>53862.429799999998</v>
      </c>
      <c r="D43" s="21">
        <v>2.9999999999999997E-4</v>
      </c>
      <c r="E43" s="10">
        <f t="shared" si="12"/>
        <v>4946.9695362130342</v>
      </c>
      <c r="F43" s="10">
        <f t="shared" si="13"/>
        <v>4947</v>
      </c>
      <c r="G43" s="10">
        <f t="shared" si="14"/>
        <v>-9.1880000036326237E-3</v>
      </c>
      <c r="J43" s="10">
        <f>G43</f>
        <v>-9.1880000036326237E-3</v>
      </c>
      <c r="P43" s="10">
        <f t="shared" si="17"/>
        <v>-1.1614309689664436E-2</v>
      </c>
      <c r="Q43" s="215">
        <f t="shared" si="18"/>
        <v>38843.929799999998</v>
      </c>
      <c r="R43" s="147">
        <v>1</v>
      </c>
      <c r="S43" s="10">
        <f t="shared" si="19"/>
        <v>5.8869786925317935E-6</v>
      </c>
      <c r="T43" s="10">
        <f t="shared" si="20"/>
        <v>5.8869786925317935E-6</v>
      </c>
      <c r="V43" s="10">
        <f t="shared" si="21"/>
        <v>-9.1880000036326237E-3</v>
      </c>
      <c r="Z43" s="10">
        <f t="shared" si="22"/>
        <v>4947</v>
      </c>
      <c r="AA43" s="152">
        <f t="shared" si="23"/>
        <v>-9.2980775871040269E-3</v>
      </c>
      <c r="AB43" s="152">
        <f t="shared" si="24"/>
        <v>-1.1504232106193033E-2</v>
      </c>
      <c r="AC43" s="152">
        <f t="shared" si="25"/>
        <v>2.4263096860318127E-3</v>
      </c>
      <c r="AD43" s="152">
        <f t="shared" si="26"/>
        <v>1.1007758347140323E-4</v>
      </c>
      <c r="AE43" s="152">
        <f t="shared" si="27"/>
        <v>7.1332958707977187E-14</v>
      </c>
      <c r="AF43" s="10">
        <f t="shared" si="28"/>
        <v>2.4263096860318127E-3</v>
      </c>
      <c r="AG43" s="9"/>
      <c r="AH43" s="10">
        <f t="shared" si="29"/>
        <v>2.3162321025604091E-3</v>
      </c>
      <c r="AI43" s="10">
        <f t="shared" si="30"/>
        <v>0.93459406117988064</v>
      </c>
      <c r="AJ43" s="10">
        <f t="shared" si="31"/>
        <v>0.7703302715708964</v>
      </c>
      <c r="AK43" s="10">
        <f t="shared" si="32"/>
        <v>-0.33798081313891548</v>
      </c>
      <c r="AL43" s="10">
        <f t="shared" si="33"/>
        <v>-1.7619531157558697</v>
      </c>
      <c r="AM43" s="10">
        <f t="shared" si="34"/>
        <v>-1.2120725095858311</v>
      </c>
      <c r="AN43" s="152">
        <f t="shared" si="39"/>
        <v>42.57731150833331</v>
      </c>
      <c r="AO43" s="152">
        <f t="shared" si="39"/>
        <v>42.577311532356845</v>
      </c>
      <c r="AP43" s="152">
        <f t="shared" si="39"/>
        <v>42.577311955161825</v>
      </c>
      <c r="AQ43" s="152">
        <f t="shared" si="39"/>
        <v>42.577319396191008</v>
      </c>
      <c r="AR43" s="152">
        <f t="shared" si="39"/>
        <v>42.5774502982431</v>
      </c>
      <c r="AS43" s="152">
        <f t="shared" si="39"/>
        <v>42.579736615200581</v>
      </c>
      <c r="AT43" s="152">
        <f t="shared" si="39"/>
        <v>42.615618144124035</v>
      </c>
      <c r="AU43" s="152">
        <f t="shared" si="36"/>
        <v>42.916841370497053</v>
      </c>
      <c r="AW43" s="10">
        <v>5250</v>
      </c>
      <c r="AX43" s="10">
        <f t="shared" si="1"/>
        <v>-1.0252118088720657E-2</v>
      </c>
      <c r="AY43" s="10">
        <f t="shared" si="2"/>
        <v>-1.2026300755700704E-2</v>
      </c>
      <c r="AZ43" s="10">
        <f t="shared" si="3"/>
        <v>1.7741826669800476E-3</v>
      </c>
      <c r="BA43" s="10">
        <f t="shared" si="4"/>
        <v>0.97683640603440636</v>
      </c>
      <c r="BB43" s="10">
        <f t="shared" si="5"/>
        <v>0.68568176633243016</v>
      </c>
      <c r="BC43" s="10">
        <f t="shared" si="6"/>
        <v>-1.6381340760255501</v>
      </c>
      <c r="BD43" s="10">
        <f t="shared" si="7"/>
        <v>-1.0697111899089304</v>
      </c>
      <c r="BE43" s="10">
        <f t="shared" si="38"/>
        <v>42.698976149986123</v>
      </c>
      <c r="BF43" s="10">
        <f t="shared" si="38"/>
        <v>42.69897658255266</v>
      </c>
      <c r="BG43" s="10">
        <f t="shared" si="38"/>
        <v>42.698981014261776</v>
      </c>
      <c r="BH43" s="10">
        <f t="shared" si="38"/>
        <v>42.699026413961008</v>
      </c>
      <c r="BI43" s="10">
        <f t="shared" si="38"/>
        <v>42.699491100718959</v>
      </c>
      <c r="BJ43" s="10">
        <f t="shared" si="38"/>
        <v>42.704206144877865</v>
      </c>
      <c r="BK43" s="10">
        <f t="shared" si="38"/>
        <v>42.748442217909854</v>
      </c>
      <c r="BL43" s="10">
        <f t="shared" si="9"/>
        <v>43.029100296453322</v>
      </c>
    </row>
    <row r="44" spans="1:64" ht="12.95" customHeight="1">
      <c r="A44" s="21" t="s">
        <v>39</v>
      </c>
      <c r="B44" s="76" t="s">
        <v>30</v>
      </c>
      <c r="C44" s="21">
        <v>53936.472399999999</v>
      </c>
      <c r="D44" s="21">
        <v>1.1000000000000001E-3</v>
      </c>
      <c r="E44" s="10">
        <f t="shared" si="12"/>
        <v>5192.4656171668694</v>
      </c>
      <c r="F44" s="10">
        <f t="shared" si="13"/>
        <v>5192.5</v>
      </c>
      <c r="G44" s="10">
        <f t="shared" si="14"/>
        <v>-1.0370000003604218E-2</v>
      </c>
      <c r="K44" s="10">
        <f>G44</f>
        <v>-1.0370000003604218E-2</v>
      </c>
      <c r="P44" s="10">
        <f t="shared" si="17"/>
        <v>-1.1948110576555397E-2</v>
      </c>
      <c r="Q44" s="215">
        <f t="shared" si="18"/>
        <v>38917.972399999999</v>
      </c>
      <c r="R44" s="147">
        <v>0.5</v>
      </c>
      <c r="S44" s="10">
        <f t="shared" si="19"/>
        <v>2.4904329804602969E-6</v>
      </c>
      <c r="T44" s="10">
        <f t="shared" si="20"/>
        <v>1.2452164902301484E-6</v>
      </c>
      <c r="V44" s="10">
        <f t="shared" si="21"/>
        <v>-1.0370000003604218E-2</v>
      </c>
      <c r="Z44" s="10">
        <f t="shared" si="22"/>
        <v>5192.5</v>
      </c>
      <c r="AA44" s="152">
        <f t="shared" si="23"/>
        <v>-1.0066902338757521E-2</v>
      </c>
      <c r="AB44" s="152">
        <f t="shared" si="24"/>
        <v>-1.2251208241402092E-2</v>
      </c>
      <c r="AC44" s="152">
        <f t="shared" si="25"/>
        <v>1.5781105729511784E-3</v>
      </c>
      <c r="AD44" s="152">
        <f t="shared" si="26"/>
        <v>-3.0309766484669723E-4</v>
      </c>
      <c r="AE44" s="152">
        <f t="shared" si="27"/>
        <v>2.2879158127756013E-13</v>
      </c>
      <c r="AF44" s="10">
        <f t="shared" si="28"/>
        <v>1.5781105729511784E-3</v>
      </c>
      <c r="AG44" s="9"/>
      <c r="AH44" s="10">
        <f t="shared" si="29"/>
        <v>1.8812082377978748E-3</v>
      </c>
      <c r="AI44" s="10">
        <f t="shared" si="30"/>
        <v>0.96847996401293612</v>
      </c>
      <c r="AJ44" s="10">
        <f t="shared" si="31"/>
        <v>0.7032024190835009</v>
      </c>
      <c r="AK44" s="10">
        <f t="shared" si="32"/>
        <v>-0.3428052715673402</v>
      </c>
      <c r="AL44" s="10">
        <f t="shared" si="33"/>
        <v>-1.6624858651462808</v>
      </c>
      <c r="AM44" s="10">
        <f t="shared" si="34"/>
        <v>-1.0961656097703083</v>
      </c>
      <c r="AN44" s="152">
        <f t="shared" si="39"/>
        <v>42.675469926948622</v>
      </c>
      <c r="AO44" s="152">
        <f t="shared" si="39"/>
        <v>42.675470204314443</v>
      </c>
      <c r="AP44" s="152">
        <f t="shared" si="39"/>
        <v>42.675473292309967</v>
      </c>
      <c r="AQ44" s="152">
        <f t="shared" si="39"/>
        <v>42.67550766949271</v>
      </c>
      <c r="AR44" s="152">
        <f t="shared" si="39"/>
        <v>42.675890079469468</v>
      </c>
      <c r="AS44" s="152">
        <f t="shared" si="39"/>
        <v>42.680108136362556</v>
      </c>
      <c r="AT44" s="152">
        <f t="shared" si="39"/>
        <v>42.722956177431776</v>
      </c>
      <c r="AU44" s="152">
        <f t="shared" si="36"/>
        <v>43.007797034926966</v>
      </c>
      <c r="AW44" s="10">
        <v>5500</v>
      </c>
      <c r="AX44" s="10">
        <f t="shared" si="1"/>
        <v>-1.1079515934791447E-2</v>
      </c>
      <c r="AY44" s="10">
        <f t="shared" si="2"/>
        <v>-1.2366296482546557E-2</v>
      </c>
      <c r="AZ44" s="10">
        <f t="shared" si="3"/>
        <v>1.2867805477551105E-3</v>
      </c>
      <c r="BA44" s="10">
        <f t="shared" si="4"/>
        <v>1.0150136680288437</v>
      </c>
      <c r="BB44" s="10">
        <f t="shared" si="5"/>
        <v>0.60085940345235411</v>
      </c>
      <c r="BC44" s="10">
        <f t="shared" si="6"/>
        <v>-1.5271699672748957</v>
      </c>
      <c r="BD44" s="10">
        <f t="shared" si="7"/>
        <v>-0.95729832684162464</v>
      </c>
      <c r="BE44" s="10">
        <f t="shared" si="38"/>
        <v>42.803597390612453</v>
      </c>
      <c r="BF44" s="10">
        <f t="shared" si="38"/>
        <v>42.803599501512871</v>
      </c>
      <c r="BG44" s="10">
        <f t="shared" si="38"/>
        <v>42.803615547783046</v>
      </c>
      <c r="BH44" s="10">
        <f t="shared" si="38"/>
        <v>42.803737505136723</v>
      </c>
      <c r="BI44" s="10">
        <f t="shared" si="38"/>
        <v>42.804663251990334</v>
      </c>
      <c r="BJ44" s="10">
        <f t="shared" si="38"/>
        <v>42.811624158134642</v>
      </c>
      <c r="BK44" s="10">
        <f t="shared" si="38"/>
        <v>42.860706001114885</v>
      </c>
      <c r="BL44" s="10">
        <f t="shared" si="9"/>
        <v>43.12172317265486</v>
      </c>
    </row>
    <row r="45" spans="1:64" ht="12.95" customHeight="1">
      <c r="A45" s="213" t="s">
        <v>288</v>
      </c>
      <c r="B45" s="214" t="s">
        <v>37</v>
      </c>
      <c r="C45" s="213">
        <v>54172.475599999998</v>
      </c>
      <c r="D45" s="213" t="s">
        <v>181</v>
      </c>
      <c r="E45" s="10">
        <f t="shared" si="12"/>
        <v>5974.959218047492</v>
      </c>
      <c r="F45" s="10">
        <f t="shared" si="13"/>
        <v>5975</v>
      </c>
      <c r="G45" s="10">
        <f t="shared" si="14"/>
        <v>-1.2300000002142042E-2</v>
      </c>
      <c r="K45" s="10">
        <f>G45</f>
        <v>-1.2300000002142042E-2</v>
      </c>
      <c r="O45" s="10">
        <f ca="1">+C$11+C$12*$F45</f>
        <v>-6.7494605993674347E-3</v>
      </c>
      <c r="P45" s="10">
        <f t="shared" si="17"/>
        <v>-1.3012460500496497E-2</v>
      </c>
      <c r="Q45" s="215">
        <f t="shared" si="18"/>
        <v>39153.975599999998</v>
      </c>
      <c r="R45" s="147">
        <v>1</v>
      </c>
      <c r="S45" s="10">
        <f t="shared" si="19"/>
        <v>5.0759996171547802E-7</v>
      </c>
      <c r="T45" s="10">
        <f t="shared" si="20"/>
        <v>5.0759996171547802E-7</v>
      </c>
      <c r="V45" s="10">
        <f t="shared" ca="1" si="21"/>
        <v>-5.5505394027746072E-3</v>
      </c>
      <c r="Z45" s="10">
        <f t="shared" si="22"/>
        <v>5975</v>
      </c>
      <c r="AA45" s="152">
        <f t="shared" si="23"/>
        <v>-1.2743346359271032E-2</v>
      </c>
      <c r="AB45" s="152">
        <f t="shared" si="24"/>
        <v>-1.2569114143367506E-2</v>
      </c>
      <c r="AC45" s="152">
        <f t="shared" si="25"/>
        <v>7.1246049835445475E-4</v>
      </c>
      <c r="AD45" s="152">
        <f t="shared" si="26"/>
        <v>4.4334635712899029E-4</v>
      </c>
      <c r="AE45" s="152">
        <f t="shared" si="27"/>
        <v>9.9771814206805442E-14</v>
      </c>
      <c r="AF45" s="10">
        <f t="shared" si="28"/>
        <v>7.1246049835445475E-4</v>
      </c>
      <c r="AG45" s="9"/>
      <c r="AH45" s="10">
        <f t="shared" si="29"/>
        <v>2.6911414122546376E-4</v>
      </c>
      <c r="AI45" s="10">
        <f t="shared" si="30"/>
        <v>1.0951754102639766</v>
      </c>
      <c r="AJ45" s="10">
        <f t="shared" si="31"/>
        <v>0.39684993829400328</v>
      </c>
      <c r="AK45" s="10">
        <f t="shared" si="32"/>
        <v>-0.33083320293475293</v>
      </c>
      <c r="AL45" s="10">
        <f t="shared" si="33"/>
        <v>-1.290676585017444</v>
      </c>
      <c r="AM45" s="10">
        <f t="shared" si="34"/>
        <v>-0.75287456361558758</v>
      </c>
      <c r="AN45" s="152">
        <f t="shared" si="39"/>
        <v>43.014091371893983</v>
      </c>
      <c r="AO45" s="152">
        <f t="shared" si="39"/>
        <v>43.014107276337413</v>
      </c>
      <c r="AP45" s="152">
        <f t="shared" si="39"/>
        <v>43.014188783096188</v>
      </c>
      <c r="AQ45" s="152">
        <f t="shared" si="39"/>
        <v>43.014606335808523</v>
      </c>
      <c r="AR45" s="152">
        <f t="shared" si="39"/>
        <v>43.016741468929638</v>
      </c>
      <c r="AS45" s="152">
        <f t="shared" si="39"/>
        <v>43.027558157440843</v>
      </c>
      <c r="AT45" s="152">
        <f t="shared" si="39"/>
        <v>43.080017307573343</v>
      </c>
      <c r="AU45" s="152">
        <f t="shared" si="36"/>
        <v>43.297706637437784</v>
      </c>
      <c r="AW45" s="10">
        <v>5750</v>
      </c>
      <c r="AX45" s="10">
        <f t="shared" si="1"/>
        <v>-1.1941228797770017E-2</v>
      </c>
      <c r="AY45" s="10">
        <f t="shared" si="2"/>
        <v>-1.2706354691041349E-2</v>
      </c>
      <c r="AZ45" s="10">
        <f t="shared" si="3"/>
        <v>7.6512589327133219E-4</v>
      </c>
      <c r="BA45" s="10">
        <f t="shared" si="4"/>
        <v>1.0560695367659709</v>
      </c>
      <c r="BB45" s="10">
        <f t="shared" si="5"/>
        <v>0.500866363097351</v>
      </c>
      <c r="BC45" s="10">
        <f t="shared" si="6"/>
        <v>-1.4071936256193889</v>
      </c>
      <c r="BD45" s="10">
        <f t="shared" si="7"/>
        <v>-0.84845566180376031</v>
      </c>
      <c r="BE45" s="10">
        <f t="shared" si="38"/>
        <v>42.912384147821854</v>
      </c>
      <c r="BF45" s="10">
        <f t="shared" si="38"/>
        <v>42.912391070637881</v>
      </c>
      <c r="BG45" s="10">
        <f t="shared" si="38"/>
        <v>42.912432946372398</v>
      </c>
      <c r="BH45" s="10">
        <f t="shared" si="38"/>
        <v>42.912686182146594</v>
      </c>
      <c r="BI45" s="10">
        <f t="shared" si="38"/>
        <v>42.914215091957864</v>
      </c>
      <c r="BJ45" s="10">
        <f t="shared" si="38"/>
        <v>42.92335716541443</v>
      </c>
      <c r="BK45" s="10">
        <f t="shared" si="38"/>
        <v>42.975207449472592</v>
      </c>
      <c r="BL45" s="10">
        <f t="shared" si="9"/>
        <v>43.214346048856399</v>
      </c>
    </row>
    <row r="46" spans="1:64" ht="12.95" customHeight="1">
      <c r="A46" s="21" t="s">
        <v>39</v>
      </c>
      <c r="B46" s="76" t="s">
        <v>30</v>
      </c>
      <c r="C46" s="21">
        <v>54174.4349</v>
      </c>
      <c r="D46" s="21">
        <v>5.9999999999999995E-4</v>
      </c>
      <c r="E46" s="10">
        <f t="shared" si="12"/>
        <v>5981.4554846752626</v>
      </c>
      <c r="F46" s="10">
        <f t="shared" si="13"/>
        <v>5981.5</v>
      </c>
      <c r="G46" s="10">
        <f t="shared" si="14"/>
        <v>-1.3426000004983507E-2</v>
      </c>
      <c r="K46" s="10">
        <f>G46</f>
        <v>-1.3426000004983507E-2</v>
      </c>
      <c r="P46" s="10">
        <f t="shared" si="17"/>
        <v>-1.302130430936818E-2</v>
      </c>
      <c r="Q46" s="215">
        <f t="shared" si="18"/>
        <v>39155.9349</v>
      </c>
      <c r="R46" s="147">
        <v>0.9</v>
      </c>
      <c r="S46" s="10">
        <f t="shared" si="19"/>
        <v>1.6377860604957385E-7</v>
      </c>
      <c r="T46" s="10">
        <f t="shared" si="20"/>
        <v>1.4740074544461647E-7</v>
      </c>
      <c r="V46" s="10">
        <f t="shared" si="21"/>
        <v>-1.3426000004983507E-2</v>
      </c>
      <c r="Z46" s="10">
        <f t="shared" si="22"/>
        <v>5981.5</v>
      </c>
      <c r="AA46" s="152">
        <f t="shared" si="23"/>
        <v>-1.2766857160287094E-2</v>
      </c>
      <c r="AB46" s="152">
        <f t="shared" si="24"/>
        <v>-1.3680447154064593E-2</v>
      </c>
      <c r="AC46" s="152">
        <f t="shared" si="25"/>
        <v>-4.0469569561532755E-4</v>
      </c>
      <c r="AD46" s="152">
        <f t="shared" si="26"/>
        <v>-6.5914284469641322E-4</v>
      </c>
      <c r="AE46" s="152">
        <f t="shared" si="27"/>
        <v>7.115677464078598E-14</v>
      </c>
      <c r="AF46" s="10">
        <f t="shared" si="28"/>
        <v>-4.0469569561532755E-4</v>
      </c>
      <c r="AG46" s="9"/>
      <c r="AH46" s="10">
        <f t="shared" si="29"/>
        <v>2.5444714908108633E-4</v>
      </c>
      <c r="AI46" s="10">
        <f t="shared" si="30"/>
        <v>1.0963307095271484</v>
      </c>
      <c r="AJ46" s="10">
        <f t="shared" si="31"/>
        <v>0.39364057278155345</v>
      </c>
      <c r="AK46" s="10">
        <f t="shared" si="32"/>
        <v>-0.33049865549647828</v>
      </c>
      <c r="AL46" s="10">
        <f t="shared" si="33"/>
        <v>-1.2871827322014517</v>
      </c>
      <c r="AM46" s="10">
        <f t="shared" si="34"/>
        <v>-0.75014103659044751</v>
      </c>
      <c r="AN46" s="152">
        <f t="shared" si="39"/>
        <v>43.017085020796841</v>
      </c>
      <c r="AO46" s="152">
        <f t="shared" si="39"/>
        <v>43.017101266767838</v>
      </c>
      <c r="AP46" s="152">
        <f t="shared" si="39"/>
        <v>43.017184163340737</v>
      </c>
      <c r="AQ46" s="152">
        <f t="shared" si="39"/>
        <v>43.017606996397106</v>
      </c>
      <c r="AR46" s="152">
        <f t="shared" si="39"/>
        <v>43.019759754484582</v>
      </c>
      <c r="AS46" s="152">
        <f t="shared" si="39"/>
        <v>43.030618625988907</v>
      </c>
      <c r="AT46" s="152">
        <f t="shared" si="39"/>
        <v>43.083068359834151</v>
      </c>
      <c r="AU46" s="152">
        <f t="shared" si="36"/>
        <v>43.30011483221903</v>
      </c>
      <c r="AW46" s="10">
        <v>6000</v>
      </c>
      <c r="AX46" s="10">
        <f t="shared" si="1"/>
        <v>-1.2833869622231252E-2</v>
      </c>
      <c r="AY46" s="10">
        <f t="shared" si="2"/>
        <v>-1.3046475381185073E-2</v>
      </c>
      <c r="AZ46" s="10">
        <f t="shared" si="3"/>
        <v>2.1260575895382087E-4</v>
      </c>
      <c r="BA46" s="10">
        <f t="shared" si="4"/>
        <v>1.0996257090618393</v>
      </c>
      <c r="BB46" s="10">
        <f t="shared" si="5"/>
        <v>0.38444273073965601</v>
      </c>
      <c r="BC46" s="10">
        <f t="shared" si="6"/>
        <v>-1.2771982561396329</v>
      </c>
      <c r="BD46" s="10">
        <f t="shared" si="7"/>
        <v>-0.74236865053982326</v>
      </c>
      <c r="BE46" s="10">
        <f t="shared" si="38"/>
        <v>43.025622713365792</v>
      </c>
      <c r="BF46" s="10">
        <f t="shared" si="38"/>
        <v>43.025639958371187</v>
      </c>
      <c r="BG46" s="10">
        <f t="shared" si="38"/>
        <v>43.025726883655508</v>
      </c>
      <c r="BH46" s="10">
        <f t="shared" si="38"/>
        <v>43.026164876797587</v>
      </c>
      <c r="BI46" s="10">
        <f t="shared" si="38"/>
        <v>43.028367686444447</v>
      </c>
      <c r="BJ46" s="10">
        <f t="shared" si="38"/>
        <v>43.039344389987797</v>
      </c>
      <c r="BK46" s="10">
        <f t="shared" si="38"/>
        <v>43.091759000922544</v>
      </c>
      <c r="BL46" s="10">
        <f t="shared" si="9"/>
        <v>43.306968925057944</v>
      </c>
    </row>
    <row r="47" spans="1:64" ht="12.95" customHeight="1">
      <c r="A47" s="21" t="s">
        <v>41</v>
      </c>
      <c r="B47" s="220"/>
      <c r="C47" s="21">
        <v>54185.445399999997</v>
      </c>
      <c r="D47" s="21">
        <v>1.5E-3</v>
      </c>
      <c r="E47" s="10">
        <f t="shared" si="12"/>
        <v>6017.9619633691682</v>
      </c>
      <c r="F47" s="10">
        <f t="shared" si="13"/>
        <v>6018</v>
      </c>
      <c r="G47" s="10">
        <f t="shared" si="14"/>
        <v>-1.1472000005596783E-2</v>
      </c>
      <c r="J47" s="10">
        <f t="shared" ref="J47:J52" si="40">G47</f>
        <v>-1.1472000005596783E-2</v>
      </c>
      <c r="P47" s="10">
        <f t="shared" si="17"/>
        <v>-1.3070966482167217E-2</v>
      </c>
      <c r="Q47" s="215">
        <f t="shared" si="18"/>
        <v>39166.945399999997</v>
      </c>
      <c r="R47" s="147">
        <v>0.3</v>
      </c>
      <c r="S47" s="10">
        <f t="shared" si="19"/>
        <v>2.5566937931960698E-6</v>
      </c>
      <c r="T47" s="10">
        <f t="shared" si="20"/>
        <v>7.6700813795882086E-7</v>
      </c>
      <c r="U47" s="175"/>
      <c r="V47" s="10">
        <f t="shared" si="21"/>
        <v>-1.1472000005596783E-2</v>
      </c>
      <c r="Z47" s="10">
        <f t="shared" si="22"/>
        <v>6018</v>
      </c>
      <c r="AA47" s="152">
        <f t="shared" si="23"/>
        <v>-1.2899207001935671E-2</v>
      </c>
      <c r="AB47" s="152">
        <f t="shared" si="24"/>
        <v>-1.1643759485828329E-2</v>
      </c>
      <c r="AC47" s="152">
        <f t="shared" si="25"/>
        <v>1.5989664765704344E-3</v>
      </c>
      <c r="AD47" s="152">
        <f t="shared" si="26"/>
        <v>1.4272069963388884E-3</v>
      </c>
      <c r="AE47" s="152">
        <f t="shared" si="27"/>
        <v>5.2077802364843991E-12</v>
      </c>
      <c r="AF47" s="10">
        <f t="shared" si="28"/>
        <v>1.5989664765704344E-3</v>
      </c>
      <c r="AG47" s="9"/>
      <c r="AH47" s="10">
        <f t="shared" si="29"/>
        <v>1.7175948023154621E-4</v>
      </c>
      <c r="AI47" s="10">
        <f t="shared" si="30"/>
        <v>1.102841083329702</v>
      </c>
      <c r="AJ47" s="10">
        <f t="shared" si="31"/>
        <v>0.37540320087074314</v>
      </c>
      <c r="AK47" s="10">
        <f t="shared" si="32"/>
        <v>-0.32853109207890352</v>
      </c>
      <c r="AL47" s="10">
        <f t="shared" si="33"/>
        <v>-1.2674259243846455</v>
      </c>
      <c r="AM47" s="10">
        <f t="shared" si="34"/>
        <v>-0.7348169961500759</v>
      </c>
      <c r="AN47" s="152">
        <f t="shared" si="39"/>
        <v>43.033954301043252</v>
      </c>
      <c r="AO47" s="152">
        <f t="shared" si="39"/>
        <v>43.033972556673532</v>
      </c>
      <c r="AP47" s="152">
        <f t="shared" si="39"/>
        <v>43.03406350434355</v>
      </c>
      <c r="AQ47" s="152">
        <f t="shared" si="39"/>
        <v>43.034516424683893</v>
      </c>
      <c r="AR47" s="152">
        <f t="shared" si="39"/>
        <v>43.03676773634831</v>
      </c>
      <c r="AS47" s="152">
        <f t="shared" si="39"/>
        <v>43.047855847814184</v>
      </c>
      <c r="AT47" s="152">
        <f t="shared" si="39"/>
        <v>43.100224464606207</v>
      </c>
      <c r="AU47" s="152">
        <f t="shared" si="36"/>
        <v>43.313637772144453</v>
      </c>
      <c r="AW47" s="10">
        <v>6250</v>
      </c>
      <c r="AX47" s="10">
        <f t="shared" si="1"/>
        <v>-1.3752199372012257E-2</v>
      </c>
      <c r="AY47" s="10">
        <f t="shared" si="2"/>
        <v>-1.3386658552977727E-2</v>
      </c>
      <c r="AZ47" s="10">
        <f t="shared" si="3"/>
        <v>-3.655408190345312E-4</v>
      </c>
      <c r="BA47" s="10">
        <f t="shared" si="4"/>
        <v>1.1449329746688062</v>
      </c>
      <c r="BB47" s="10">
        <f t="shared" si="5"/>
        <v>0.25093350795123132</v>
      </c>
      <c r="BC47" s="10">
        <f t="shared" si="6"/>
        <v>-1.1362386690416801</v>
      </c>
      <c r="BD47" s="10">
        <f t="shared" si="7"/>
        <v>-0.63831842380508497</v>
      </c>
      <c r="BE47" s="10">
        <f t="shared" si="38"/>
        <v>43.143541534244328</v>
      </c>
      <c r="BF47" s="10">
        <f t="shared" si="38"/>
        <v>43.143576208522454</v>
      </c>
      <c r="BG47" s="10">
        <f t="shared" si="38"/>
        <v>43.143726886370871</v>
      </c>
      <c r="BH47" s="10">
        <f t="shared" si="38"/>
        <v>43.144381367236058</v>
      </c>
      <c r="BI47" s="10">
        <f t="shared" si="38"/>
        <v>43.147218653754244</v>
      </c>
      <c r="BJ47" s="10">
        <f t="shared" si="38"/>
        <v>43.159417594351851</v>
      </c>
      <c r="BK47" s="10">
        <f t="shared" si="38"/>
        <v>43.210155518145839</v>
      </c>
      <c r="BL47" s="10">
        <f t="shared" si="9"/>
        <v>43.399591801259483</v>
      </c>
    </row>
    <row r="48" spans="1:64" ht="12.95" customHeight="1">
      <c r="A48" s="21" t="s">
        <v>41</v>
      </c>
      <c r="B48" s="220"/>
      <c r="C48" s="21">
        <v>54185.595999999998</v>
      </c>
      <c r="D48" s="21">
        <v>2.0999999999999999E-3</v>
      </c>
      <c r="E48" s="10">
        <f t="shared" si="12"/>
        <v>6018.4612936167805</v>
      </c>
      <c r="F48" s="10">
        <f t="shared" si="13"/>
        <v>6018.5</v>
      </c>
      <c r="G48" s="10">
        <f t="shared" si="14"/>
        <v>-1.167400000122143E-2</v>
      </c>
      <c r="J48" s="10">
        <f t="shared" si="40"/>
        <v>-1.167400000122143E-2</v>
      </c>
      <c r="P48" s="10">
        <f t="shared" si="17"/>
        <v>-1.3071646795151473E-2</v>
      </c>
      <c r="Q48" s="215">
        <f t="shared" si="18"/>
        <v>39167.095999999998</v>
      </c>
      <c r="R48" s="147">
        <v>0.2</v>
      </c>
      <c r="S48" s="10">
        <f t="shared" si="19"/>
        <v>1.9534165605829308E-6</v>
      </c>
      <c r="T48" s="10">
        <f t="shared" si="20"/>
        <v>3.906833121165862E-7</v>
      </c>
      <c r="U48" s="175"/>
      <c r="V48" s="10">
        <f t="shared" si="21"/>
        <v>-1.167400000122143E-2</v>
      </c>
      <c r="Z48" s="10">
        <f t="shared" si="22"/>
        <v>6018.5</v>
      </c>
      <c r="AA48" s="152">
        <f t="shared" si="23"/>
        <v>-1.2901023821728785E-2</v>
      </c>
      <c r="AB48" s="152">
        <f t="shared" si="24"/>
        <v>-1.1844622974644118E-2</v>
      </c>
      <c r="AC48" s="152">
        <f t="shared" si="25"/>
        <v>1.3976467939300439E-3</v>
      </c>
      <c r="AD48" s="152">
        <f t="shared" si="26"/>
        <v>1.2270238205073555E-3</v>
      </c>
      <c r="AE48" s="152">
        <f t="shared" si="27"/>
        <v>2.9410394701369509E-12</v>
      </c>
      <c r="AF48" s="10">
        <f t="shared" si="28"/>
        <v>1.3976467939300439E-3</v>
      </c>
      <c r="AG48" s="9"/>
      <c r="AH48" s="10">
        <f t="shared" si="29"/>
        <v>1.7062297342268842E-4</v>
      </c>
      <c r="AI48" s="10">
        <f t="shared" si="30"/>
        <v>1.1029305284627267</v>
      </c>
      <c r="AJ48" s="10">
        <f t="shared" si="31"/>
        <v>0.37515083095503204</v>
      </c>
      <c r="AK48" s="10">
        <f t="shared" si="32"/>
        <v>-0.32850307942752605</v>
      </c>
      <c r="AL48" s="10">
        <f t="shared" si="33"/>
        <v>-1.2671536550374753</v>
      </c>
      <c r="AM48" s="10">
        <f t="shared" si="34"/>
        <v>-0.73460737570814449</v>
      </c>
      <c r="AN48" s="152">
        <f t="shared" si="39"/>
        <v>43.034186081680218</v>
      </c>
      <c r="AO48" s="152">
        <f t="shared" si="39"/>
        <v>43.034204365929256</v>
      </c>
      <c r="AP48" s="152">
        <f t="shared" si="39"/>
        <v>43.034295426759272</v>
      </c>
      <c r="AQ48" s="152">
        <f t="shared" si="39"/>
        <v>43.034748764111015</v>
      </c>
      <c r="AR48" s="152">
        <f t="shared" si="39"/>
        <v>43.037001419819241</v>
      </c>
      <c r="AS48" s="152">
        <f t="shared" si="39"/>
        <v>43.048092579433067</v>
      </c>
      <c r="AT48" s="152">
        <f t="shared" si="39"/>
        <v>43.10045975222986</v>
      </c>
      <c r="AU48" s="152">
        <f t="shared" si="36"/>
        <v>43.313823017896858</v>
      </c>
      <c r="AW48" s="10">
        <v>6500</v>
      </c>
      <c r="AX48" s="10">
        <f t="shared" si="1"/>
        <v>-1.4688637850109714E-2</v>
      </c>
      <c r="AY48" s="10">
        <f t="shared" si="2"/>
        <v>-1.3726904206419319E-2</v>
      </c>
      <c r="AZ48" s="10">
        <f t="shared" si="3"/>
        <v>-9.6173364369039579E-4</v>
      </c>
      <c r="BA48" s="10">
        <f t="shared" si="4"/>
        <v>1.1907351534426538</v>
      </c>
      <c r="BB48" s="10">
        <f t="shared" si="5"/>
        <v>0.10079983716837201</v>
      </c>
      <c r="BC48" s="10">
        <f t="shared" si="6"/>
        <v>-0.9835654911756655</v>
      </c>
      <c r="BD48" s="10">
        <f t="shared" si="7"/>
        <v>-0.53568027053968725</v>
      </c>
      <c r="BE48" s="10">
        <f t="shared" si="38"/>
        <v>43.26626419728553</v>
      </c>
      <c r="BF48" s="10">
        <f t="shared" si="38"/>
        <v>43.266322199109602</v>
      </c>
      <c r="BG48" s="10">
        <f t="shared" si="38"/>
        <v>43.266545500425053</v>
      </c>
      <c r="BH48" s="10">
        <f t="shared" si="38"/>
        <v>43.267404784114539</v>
      </c>
      <c r="BI48" s="10">
        <f t="shared" si="38"/>
        <v>43.270705429452505</v>
      </c>
      <c r="BJ48" s="10">
        <f t="shared" si="38"/>
        <v>43.283297637002711</v>
      </c>
      <c r="BK48" s="10">
        <f t="shared" si="38"/>
        <v>43.330176047179833</v>
      </c>
      <c r="BL48" s="10">
        <f t="shared" si="9"/>
        <v>43.492214677461021</v>
      </c>
    </row>
    <row r="49" spans="1:64" ht="12.95" customHeight="1">
      <c r="A49" s="21" t="s">
        <v>41</v>
      </c>
      <c r="B49" s="220"/>
      <c r="C49" s="21">
        <v>54201.429799999998</v>
      </c>
      <c r="D49" s="21">
        <v>2.7000000000000001E-3</v>
      </c>
      <c r="E49" s="10">
        <f t="shared" si="12"/>
        <v>6070.9599342183656</v>
      </c>
      <c r="F49" s="10">
        <f t="shared" si="13"/>
        <v>6071</v>
      </c>
      <c r="G49" s="10">
        <f t="shared" si="14"/>
        <v>-1.2084000001777895E-2</v>
      </c>
      <c r="J49" s="10">
        <f t="shared" si="40"/>
        <v>-1.2084000001777895E-2</v>
      </c>
      <c r="P49" s="10">
        <f t="shared" si="17"/>
        <v>-1.3143081049339976E-2</v>
      </c>
      <c r="Q49" s="215">
        <f t="shared" si="18"/>
        <v>39182.929799999998</v>
      </c>
      <c r="R49" s="147">
        <v>0.1</v>
      </c>
      <c r="S49" s="10">
        <f t="shared" si="19"/>
        <v>1.1216526653051948E-6</v>
      </c>
      <c r="T49" s="10">
        <f t="shared" si="20"/>
        <v>1.1216526653051948E-7</v>
      </c>
      <c r="U49" s="175"/>
      <c r="V49" s="10">
        <f t="shared" si="21"/>
        <v>-1.2084000001777895E-2</v>
      </c>
      <c r="Z49" s="10">
        <f t="shared" si="22"/>
        <v>6071</v>
      </c>
      <c r="AA49" s="152">
        <f t="shared" si="23"/>
        <v>-1.3092345421474732E-2</v>
      </c>
      <c r="AB49" s="152">
        <f t="shared" si="24"/>
        <v>-1.2134735629643139E-2</v>
      </c>
      <c r="AC49" s="152">
        <f t="shared" si="25"/>
        <v>1.0590810475620809E-3</v>
      </c>
      <c r="AD49" s="152">
        <f t="shared" si="26"/>
        <v>1.0083454196968371E-3</v>
      </c>
      <c r="AE49" s="152">
        <f t="shared" si="27"/>
        <v>1.1404521084523739E-12</v>
      </c>
      <c r="AF49" s="10">
        <f t="shared" si="28"/>
        <v>1.0590810475620809E-3</v>
      </c>
      <c r="AG49" s="9"/>
      <c r="AH49" s="10">
        <f t="shared" si="29"/>
        <v>5.0735627865243813E-5</v>
      </c>
      <c r="AI49" s="10">
        <f t="shared" si="30"/>
        <v>1.1123589690377287</v>
      </c>
      <c r="AJ49" s="10">
        <f t="shared" si="31"/>
        <v>0.34826913727960623</v>
      </c>
      <c r="AK49" s="10">
        <f t="shared" si="32"/>
        <v>-0.32539887670328926</v>
      </c>
      <c r="AL49" s="10">
        <f t="shared" si="33"/>
        <v>-1.2383181784734167</v>
      </c>
      <c r="AM49" s="10">
        <f t="shared" si="34"/>
        <v>-0.71264027357643667</v>
      </c>
      <c r="AN49" s="152">
        <f t="shared" si="39"/>
        <v>43.058627999952101</v>
      </c>
      <c r="AO49" s="152">
        <f t="shared" si="39"/>
        <v>43.058649454250478</v>
      </c>
      <c r="AP49" s="152">
        <f t="shared" si="39"/>
        <v>43.058752814519167</v>
      </c>
      <c r="AQ49" s="152">
        <f t="shared" si="39"/>
        <v>43.059250574862929</v>
      </c>
      <c r="AR49" s="152">
        <f t="shared" si="39"/>
        <v>43.061643110478663</v>
      </c>
      <c r="AS49" s="152">
        <f t="shared" si="39"/>
        <v>43.073039818844279</v>
      </c>
      <c r="AT49" s="152">
        <f t="shared" si="39"/>
        <v>43.125205365791565</v>
      </c>
      <c r="AU49" s="152">
        <f t="shared" si="36"/>
        <v>43.333273821899176</v>
      </c>
      <c r="AW49" s="10">
        <v>6750</v>
      </c>
      <c r="AX49" s="10">
        <f t="shared" si="1"/>
        <v>-1.5632829576415607E-2</v>
      </c>
      <c r="AY49" s="10">
        <f t="shared" si="2"/>
        <v>-1.4067212341509846E-2</v>
      </c>
      <c r="AZ49" s="10">
        <f t="shared" si="3"/>
        <v>-1.5656172349057629E-3</v>
      </c>
      <c r="BA49" s="10">
        <f t="shared" si="4"/>
        <v>1.2351522016229262</v>
      </c>
      <c r="BB49" s="10">
        <f t="shared" si="5"/>
        <v>-6.3730215200304391E-2</v>
      </c>
      <c r="BC49" s="10">
        <f t="shared" si="6"/>
        <v>-0.81882073613957052</v>
      </c>
      <c r="BD49" s="10">
        <f t="shared" si="7"/>
        <v>-0.43393036819590053</v>
      </c>
      <c r="BE49" s="10">
        <f t="shared" si="38"/>
        <v>43.393748176821838</v>
      </c>
      <c r="BF49" s="10">
        <f t="shared" si="38"/>
        <v>43.393829776108973</v>
      </c>
      <c r="BG49" s="10">
        <f t="shared" si="38"/>
        <v>43.394114716837016</v>
      </c>
      <c r="BH49" s="10">
        <f t="shared" si="38"/>
        <v>43.395109291705737</v>
      </c>
      <c r="BI49" s="10">
        <f t="shared" si="38"/>
        <v>43.398575677086065</v>
      </c>
      <c r="BJ49" s="10">
        <f t="shared" si="38"/>
        <v>43.410595767710724</v>
      </c>
      <c r="BK49" s="10">
        <f t="shared" si="38"/>
        <v>43.451585711626748</v>
      </c>
      <c r="BL49" s="10">
        <f t="shared" si="9"/>
        <v>43.58483755366256</v>
      </c>
    </row>
    <row r="50" spans="1:64" ht="12.95" customHeight="1">
      <c r="A50" s="21" t="s">
        <v>41</v>
      </c>
      <c r="B50" s="220"/>
      <c r="C50" s="21">
        <v>54213.344599999997</v>
      </c>
      <c r="D50" s="21">
        <v>4.0000000000000002E-4</v>
      </c>
      <c r="E50" s="10">
        <f t="shared" si="12"/>
        <v>6110.4647153220603</v>
      </c>
      <c r="F50" s="10">
        <f t="shared" si="13"/>
        <v>6110.5</v>
      </c>
      <c r="G50" s="10">
        <f t="shared" si="14"/>
        <v>-1.0642000008374453E-2</v>
      </c>
      <c r="J50" s="10">
        <f t="shared" si="40"/>
        <v>-1.0642000008374453E-2</v>
      </c>
      <c r="P50" s="10">
        <f t="shared" si="17"/>
        <v>-1.3196828638005443E-2</v>
      </c>
      <c r="Q50" s="215">
        <f t="shared" si="18"/>
        <v>39194.844599999997</v>
      </c>
      <c r="R50" s="147">
        <v>1</v>
      </c>
      <c r="S50" s="10">
        <f t="shared" si="19"/>
        <v>6.5271493267821622E-6</v>
      </c>
      <c r="T50" s="10">
        <f t="shared" si="20"/>
        <v>6.5271493267821622E-6</v>
      </c>
      <c r="U50" s="175"/>
      <c r="V50" s="10">
        <f t="shared" si="21"/>
        <v>-1.0642000008374453E-2</v>
      </c>
      <c r="Z50" s="10">
        <f t="shared" si="22"/>
        <v>6110.5</v>
      </c>
      <c r="AA50" s="152">
        <f t="shared" si="23"/>
        <v>-1.3236993247844074E-2</v>
      </c>
      <c r="AB50" s="152">
        <f t="shared" si="24"/>
        <v>-1.0601835398535821E-2</v>
      </c>
      <c r="AC50" s="152">
        <f t="shared" si="25"/>
        <v>2.55482862963099E-3</v>
      </c>
      <c r="AD50" s="152">
        <f t="shared" si="26"/>
        <v>2.5949932394696215E-3</v>
      </c>
      <c r="AE50" s="152">
        <f t="shared" si="27"/>
        <v>4.3953757726497679E-11</v>
      </c>
      <c r="AF50" s="10">
        <f t="shared" si="28"/>
        <v>2.55482862963099E-3</v>
      </c>
      <c r="AG50" s="9"/>
      <c r="AH50" s="10">
        <f t="shared" si="29"/>
        <v>-4.0164609838631014E-5</v>
      </c>
      <c r="AI50" s="10">
        <f t="shared" si="30"/>
        <v>1.1194967987001223</v>
      </c>
      <c r="AJ50" s="10">
        <f t="shared" si="31"/>
        <v>0.32754387833230642</v>
      </c>
      <c r="AK50" s="10">
        <f t="shared" si="32"/>
        <v>-0.32284591058801743</v>
      </c>
      <c r="AL50" s="10">
        <f t="shared" si="33"/>
        <v>-1.2162970489425335</v>
      </c>
      <c r="AM50" s="10">
        <f t="shared" si="34"/>
        <v>-0.69616652242410459</v>
      </c>
      <c r="AN50" s="152">
        <f t="shared" si="39"/>
        <v>43.077155297180653</v>
      </c>
      <c r="AO50" s="152">
        <f t="shared" si="39"/>
        <v>43.077179352371154</v>
      </c>
      <c r="AP50" s="152">
        <f t="shared" si="39"/>
        <v>43.077292488050837</v>
      </c>
      <c r="AQ50" s="152">
        <f t="shared" si="39"/>
        <v>43.077824366135729</v>
      </c>
      <c r="AR50" s="152">
        <f t="shared" si="39"/>
        <v>43.080320049241337</v>
      </c>
      <c r="AS50" s="152">
        <f t="shared" si="39"/>
        <v>43.091926847777344</v>
      </c>
      <c r="AT50" s="152">
        <f t="shared" si="39"/>
        <v>43.14387549663622</v>
      </c>
      <c r="AU50" s="152">
        <f t="shared" si="36"/>
        <v>43.347908236339023</v>
      </c>
      <c r="AW50" s="10">
        <v>7000</v>
      </c>
      <c r="AX50" s="10">
        <f t="shared" si="1"/>
        <v>-1.6571438458328321E-2</v>
      </c>
      <c r="AY50" s="10">
        <f t="shared" si="2"/>
        <v>-1.4407582958249307E-2</v>
      </c>
      <c r="AZ50" s="10">
        <f t="shared" si="3"/>
        <v>-2.1638555000790152E-3</v>
      </c>
      <c r="BA50" s="10">
        <f t="shared" si="4"/>
        <v>1.2756521173700301</v>
      </c>
      <c r="BB50" s="10">
        <f t="shared" si="5"/>
        <v>-0.2380033107036533</v>
      </c>
      <c r="BC50" s="10">
        <f t="shared" si="6"/>
        <v>-0.64228460231956175</v>
      </c>
      <c r="BD50" s="10">
        <f t="shared" si="7"/>
        <v>-0.33265763331906434</v>
      </c>
      <c r="BE50" s="10">
        <f t="shared" si="38"/>
        <v>43.525715767441788</v>
      </c>
      <c r="BF50" s="10">
        <f t="shared" si="38"/>
        <v>43.525811672201463</v>
      </c>
      <c r="BG50" s="10">
        <f t="shared" si="38"/>
        <v>43.526122017470598</v>
      </c>
      <c r="BH50" s="10">
        <f t="shared" si="38"/>
        <v>43.527125962962586</v>
      </c>
      <c r="BI50" s="10">
        <f t="shared" si="38"/>
        <v>43.530370288566438</v>
      </c>
      <c r="BJ50" s="10">
        <f t="shared" si="38"/>
        <v>43.540819983947749</v>
      </c>
      <c r="BK50" s="10">
        <f t="shared" si="38"/>
        <v>43.574137726217515</v>
      </c>
      <c r="BL50" s="10">
        <f t="shared" si="9"/>
        <v>43.677460429864105</v>
      </c>
    </row>
    <row r="51" spans="1:64" ht="12.95" customHeight="1">
      <c r="A51" s="21" t="s">
        <v>41</v>
      </c>
      <c r="B51" s="220"/>
      <c r="C51" s="21">
        <v>54213.494700000003</v>
      </c>
      <c r="D51" s="21">
        <v>8.0000000000000004E-4</v>
      </c>
      <c r="E51" s="10">
        <f t="shared" si="12"/>
        <v>6110.9623877667427</v>
      </c>
      <c r="F51" s="10">
        <f t="shared" si="13"/>
        <v>6111</v>
      </c>
      <c r="G51" s="10">
        <f t="shared" si="14"/>
        <v>-1.1343999998643994E-2</v>
      </c>
      <c r="J51" s="10">
        <f t="shared" si="40"/>
        <v>-1.1343999998643994E-2</v>
      </c>
      <c r="P51" s="10">
        <f t="shared" si="17"/>
        <v>-1.319750899722612E-2</v>
      </c>
      <c r="Q51" s="215">
        <f t="shared" si="18"/>
        <v>39194.994700000003</v>
      </c>
      <c r="R51" s="147">
        <v>0.7</v>
      </c>
      <c r="S51" s="10">
        <f t="shared" si="19"/>
        <v>3.4354956078249125E-6</v>
      </c>
      <c r="T51" s="10">
        <f t="shared" si="20"/>
        <v>2.4048469254774387E-6</v>
      </c>
      <c r="U51" s="175"/>
      <c r="V51" s="10">
        <f t="shared" si="21"/>
        <v>-1.1343999998643994E-2</v>
      </c>
      <c r="Z51" s="10">
        <f t="shared" si="22"/>
        <v>6111</v>
      </c>
      <c r="AA51" s="152">
        <f t="shared" si="23"/>
        <v>-1.3238827952576445E-2</v>
      </c>
      <c r="AB51" s="152">
        <f t="shared" si="24"/>
        <v>-1.1302681043293669E-2</v>
      </c>
      <c r="AC51" s="152">
        <f t="shared" si="25"/>
        <v>1.8535089985821252E-3</v>
      </c>
      <c r="AD51" s="152">
        <f t="shared" si="26"/>
        <v>1.8948279539324504E-3</v>
      </c>
      <c r="AE51" s="152">
        <f t="shared" si="27"/>
        <v>1.2334710586078942E-11</v>
      </c>
      <c r="AF51" s="10">
        <f t="shared" si="28"/>
        <v>1.8535089985821252E-3</v>
      </c>
      <c r="AG51" s="9"/>
      <c r="AH51" s="10">
        <f t="shared" si="29"/>
        <v>-4.1318955350325121E-5</v>
      </c>
      <c r="AI51" s="10">
        <f t="shared" si="30"/>
        <v>1.1195873710401083</v>
      </c>
      <c r="AJ51" s="10">
        <f t="shared" si="31"/>
        <v>0.32727878403466115</v>
      </c>
      <c r="AK51" s="10">
        <f t="shared" si="32"/>
        <v>-0.32281237208431024</v>
      </c>
      <c r="AL51" s="10">
        <f t="shared" si="33"/>
        <v>-1.2160164908150455</v>
      </c>
      <c r="AM51" s="10">
        <f t="shared" si="34"/>
        <v>-0.69595827775225771</v>
      </c>
      <c r="AN51" s="152">
        <f t="shared" ref="AN51:AT60" si="41">$AU51+$AB$7*SIN(AO51)</f>
        <v>43.07739058063072</v>
      </c>
      <c r="AO51" s="152">
        <f t="shared" si="41"/>
        <v>43.077414669926426</v>
      </c>
      <c r="AP51" s="152">
        <f t="shared" si="41"/>
        <v>43.077527932064967</v>
      </c>
      <c r="AQ51" s="152">
        <f t="shared" si="41"/>
        <v>43.078060245049123</v>
      </c>
      <c r="AR51" s="152">
        <f t="shared" si="41"/>
        <v>43.080557219669586</v>
      </c>
      <c r="AS51" s="152">
        <f t="shared" si="41"/>
        <v>43.09216656402424</v>
      </c>
      <c r="AT51" s="152">
        <f t="shared" si="41"/>
        <v>43.14411210929795</v>
      </c>
      <c r="AU51" s="152">
        <f t="shared" si="36"/>
        <v>43.348093482091429</v>
      </c>
      <c r="AW51" s="10">
        <v>7250</v>
      </c>
      <c r="AX51" s="10">
        <f t="shared" si="1"/>
        <v>-1.7488412188167112E-2</v>
      </c>
      <c r="AY51" s="10">
        <f t="shared" si="2"/>
        <v>-1.4748016056637697E-2</v>
      </c>
      <c r="AZ51" s="10">
        <f t="shared" si="3"/>
        <v>-2.7403961315294158E-3</v>
      </c>
      <c r="BA51" s="10">
        <f t="shared" si="4"/>
        <v>1.3092083763870623</v>
      </c>
      <c r="BB51" s="10">
        <f t="shared" si="5"/>
        <v>-0.41456753315091893</v>
      </c>
      <c r="BC51" s="10">
        <f t="shared" si="6"/>
        <v>-0.45512664795818353</v>
      </c>
      <c r="BD51" s="10">
        <f t="shared" si="7"/>
        <v>-0.23157456066128637</v>
      </c>
      <c r="BE51" s="10">
        <f t="shared" si="38"/>
        <v>43.661593042434902</v>
      </c>
      <c r="BF51" s="10">
        <f t="shared" si="38"/>
        <v>43.661684092433205</v>
      </c>
      <c r="BG51" s="10">
        <f t="shared" si="38"/>
        <v>43.661962767834517</v>
      </c>
      <c r="BH51" s="10">
        <f t="shared" si="38"/>
        <v>43.662815545599877</v>
      </c>
      <c r="BI51" s="10">
        <f t="shared" si="38"/>
        <v>43.665423649949645</v>
      </c>
      <c r="BJ51" s="10">
        <f t="shared" si="38"/>
        <v>43.673386448962738</v>
      </c>
      <c r="BK51" s="10">
        <f t="shared" si="38"/>
        <v>43.697575512468681</v>
      </c>
      <c r="BL51" s="10">
        <f t="shared" si="9"/>
        <v>43.770083306065644</v>
      </c>
    </row>
    <row r="52" spans="1:64" ht="12.95" customHeight="1">
      <c r="A52" s="221" t="s">
        <v>173</v>
      </c>
      <c r="B52" s="220" t="s">
        <v>37</v>
      </c>
      <c r="C52" s="21">
        <v>54220.430899999999</v>
      </c>
      <c r="D52" s="222">
        <v>1E-4</v>
      </c>
      <c r="E52" s="88">
        <f t="shared" si="12"/>
        <v>6133.9600933674528</v>
      </c>
      <c r="F52" s="10">
        <f t="shared" si="13"/>
        <v>6134</v>
      </c>
      <c r="G52" s="10">
        <f t="shared" si="14"/>
        <v>-1.2036000000080094E-2</v>
      </c>
      <c r="J52" s="10">
        <f t="shared" si="40"/>
        <v>-1.2036000000080094E-2</v>
      </c>
      <c r="O52" s="10">
        <f ca="1">+C$11+C$12*$F52</f>
        <v>-6.9771855681666443E-3</v>
      </c>
      <c r="P52" s="10">
        <f>S$2+S$3*F52+S$4*SIN(RADIANS((S$5*F52+S$6)))</f>
        <v>0</v>
      </c>
      <c r="Q52" s="215">
        <f t="shared" si="18"/>
        <v>39201.930899999999</v>
      </c>
      <c r="R52" s="147">
        <v>1</v>
      </c>
      <c r="S52" s="10">
        <f t="shared" si="19"/>
        <v>1.4486529600192801E-4</v>
      </c>
      <c r="T52" s="10">
        <f t="shared" si="20"/>
        <v>1.4486529600192801E-4</v>
      </c>
      <c r="V52" s="10">
        <f t="shared" ca="1" si="21"/>
        <v>-5.0588144319134495E-3</v>
      </c>
      <c r="Z52" s="10">
        <f t="shared" si="22"/>
        <v>6134</v>
      </c>
      <c r="AA52" s="152">
        <f t="shared" si="23"/>
        <v>-1.3323322228447716E-2</v>
      </c>
      <c r="AB52" s="152">
        <f t="shared" si="24"/>
        <v>-1.1941483563180305E-2</v>
      </c>
      <c r="AC52" s="152">
        <f t="shared" si="25"/>
        <v>-1.2036000000080094E-2</v>
      </c>
      <c r="AD52" s="152">
        <f t="shared" si="26"/>
        <v>1.2873222283676222E-3</v>
      </c>
      <c r="AE52" s="152">
        <f t="shared" si="27"/>
        <v>2.4007055408296438E-10</v>
      </c>
      <c r="AF52" s="10">
        <f t="shared" si="28"/>
        <v>-1.2036000000080094E-2</v>
      </c>
      <c r="AG52" s="9"/>
      <c r="AH52" s="10">
        <f t="shared" si="29"/>
        <v>-9.4516436899788308E-5</v>
      </c>
      <c r="AI52" s="10">
        <f t="shared" si="30"/>
        <v>1.1237592107601362</v>
      </c>
      <c r="AJ52" s="10">
        <f t="shared" si="31"/>
        <v>0.31501024826038249</v>
      </c>
      <c r="AK52" s="10">
        <f t="shared" si="32"/>
        <v>-0.32123608862488018</v>
      </c>
      <c r="AL52" s="10">
        <f t="shared" si="33"/>
        <v>-1.2030616228875552</v>
      </c>
      <c r="AM52" s="10">
        <f t="shared" si="34"/>
        <v>-0.68638646341621568</v>
      </c>
      <c r="AN52" s="152">
        <f t="shared" si="41"/>
        <v>43.088234228405952</v>
      </c>
      <c r="AO52" s="152">
        <f t="shared" si="41"/>
        <v>43.088259918249904</v>
      </c>
      <c r="AP52" s="152">
        <f t="shared" si="41"/>
        <v>43.088379067760698</v>
      </c>
      <c r="AQ52" s="152">
        <f t="shared" si="41"/>
        <v>43.088931452441244</v>
      </c>
      <c r="AR52" s="152">
        <f t="shared" si="41"/>
        <v>43.09148740558399</v>
      </c>
      <c r="AS52" s="152">
        <f t="shared" si="41"/>
        <v>43.103210707062509</v>
      </c>
      <c r="AT52" s="152">
        <f t="shared" si="41"/>
        <v>43.155003829916616</v>
      </c>
      <c r="AU52" s="152">
        <f t="shared" si="36"/>
        <v>43.356614786701968</v>
      </c>
      <c r="AW52" s="10">
        <v>7500</v>
      </c>
      <c r="AX52" s="10">
        <f t="shared" si="1"/>
        <v>-1.8365939504009898E-2</v>
      </c>
      <c r="AY52" s="10">
        <f t="shared" si="2"/>
        <v>-1.5088511636675026E-2</v>
      </c>
      <c r="AZ52" s="10">
        <f t="shared" si="3"/>
        <v>-3.2774278673348713E-3</v>
      </c>
      <c r="BA52" s="10">
        <f t="shared" si="4"/>
        <v>1.332719071871812</v>
      </c>
      <c r="BB52" s="10">
        <f t="shared" si="5"/>
        <v>-0.58349406575044871</v>
      </c>
      <c r="BC52" s="10">
        <f t="shared" si="6"/>
        <v>-0.25956968179779627</v>
      </c>
      <c r="BD52" s="10">
        <f t="shared" si="7"/>
        <v>-0.1305184875031816</v>
      </c>
      <c r="BE52" s="10">
        <f t="shared" si="38"/>
        <v>43.800481266084134</v>
      </c>
      <c r="BF52" s="10">
        <f t="shared" si="38"/>
        <v>43.800543787855418</v>
      </c>
      <c r="BG52" s="10">
        <f t="shared" si="38"/>
        <v>43.800728443016268</v>
      </c>
      <c r="BH52" s="10">
        <f t="shared" si="38"/>
        <v>43.801273776977212</v>
      </c>
      <c r="BI52" s="10">
        <f t="shared" si="38"/>
        <v>43.802883970740616</v>
      </c>
      <c r="BJ52" s="10">
        <f t="shared" si="38"/>
        <v>43.807635623241126</v>
      </c>
      <c r="BK52" s="10">
        <f t="shared" si="38"/>
        <v>43.821634898295358</v>
      </c>
      <c r="BL52" s="10">
        <f t="shared" si="9"/>
        <v>43.862706182267182</v>
      </c>
    </row>
    <row r="53" spans="1:64" ht="12.95" customHeight="1">
      <c r="A53" s="21" t="s">
        <v>154</v>
      </c>
      <c r="B53" s="76" t="s">
        <v>30</v>
      </c>
      <c r="C53" s="21">
        <v>54231.441500000001</v>
      </c>
      <c r="D53" s="21">
        <v>2.0000000000000001E-4</v>
      </c>
      <c r="E53" s="10">
        <f t="shared" ref="E53:E84" si="42">+(C53-C$7)/C$8</f>
        <v>6170.466903621963</v>
      </c>
      <c r="F53" s="10">
        <f t="shared" ref="F53:F84" si="43">ROUND(2*E53,0)/2</f>
        <v>6170.5</v>
      </c>
      <c r="G53" s="10">
        <f t="shared" ref="G53:G84" si="44">+C53-(C$7+F53*C$8)</f>
        <v>-9.9820000032195821E-3</v>
      </c>
      <c r="K53" s="10">
        <f>G53</f>
        <v>-9.9820000032195821E-3</v>
      </c>
      <c r="P53" s="10">
        <f t="shared" ref="P53:P68" si="45">D$11+D$12*F53+D$13*F53^2</f>
        <v>-1.3278473528962619E-2</v>
      </c>
      <c r="Q53" s="215">
        <f t="shared" ref="Q53:Q84" si="46">+C53-15018.5</f>
        <v>39212.941500000001</v>
      </c>
      <c r="R53" s="147">
        <v>1</v>
      </c>
      <c r="S53" s="10">
        <f t="shared" ref="S53:S84" si="47">+(P53-G53)^2</f>
        <v>1.0866737705924729E-5</v>
      </c>
      <c r="T53" s="10">
        <f t="shared" ref="T53:T84" si="48">R53*S53</f>
        <v>1.0866737705924729E-5</v>
      </c>
      <c r="V53" s="10">
        <f t="shared" ref="V53:V84" si="49">G53-O53</f>
        <v>-9.9820000032195821E-3</v>
      </c>
      <c r="Z53" s="10">
        <f t="shared" ref="Z53:Z84" si="50">F53</f>
        <v>6170.5</v>
      </c>
      <c r="AA53" s="152">
        <f t="shared" ref="AA53:AA84" si="51">AB$3+AB$4*Z53+AB$5*Z53^2+AH53</f>
        <v>-1.3457793618245388E-2</v>
      </c>
      <c r="AB53" s="152">
        <f t="shared" ref="AB53:AB84" si="52">IF(S53&lt;&gt;0,G53-AH53, -9999)</f>
        <v>-9.8026799139368133E-3</v>
      </c>
      <c r="AC53" s="152">
        <f t="shared" ref="AC53:AC84" si="53">+G53-P53</f>
        <v>3.2964735257430371E-3</v>
      </c>
      <c r="AD53" s="152">
        <f t="shared" si="26"/>
        <v>3.4757936150258059E-3</v>
      </c>
      <c r="AE53" s="152">
        <f t="shared" ref="AE53:AE84" si="54">+(G53-AA53)^2*S53</f>
        <v>1.3128259319820646E-10</v>
      </c>
      <c r="AF53" s="10">
        <f t="shared" ref="AF53:AF84" si="55">IF(S53&lt;&gt;0,G53-P53, -9999)</f>
        <v>3.2964735257430371E-3</v>
      </c>
      <c r="AG53" s="9"/>
      <c r="AH53" s="10">
        <f t="shared" ref="AH53:AH84" si="56">$AB$6*($AB$11/AI53*AJ53+$AB$12)</f>
        <v>-1.7932008928276961E-4</v>
      </c>
      <c r="AI53" s="10">
        <f t="shared" ref="AI53:AI84" si="57">1+$AB$7*COS(AL53)</f>
        <v>1.1304001418232128</v>
      </c>
      <c r="AJ53" s="10">
        <f t="shared" ref="AJ53:AJ84" si="58">SIN(AL53+RADIANS($AB$9))</f>
        <v>0.29524306143952289</v>
      </c>
      <c r="AK53" s="10">
        <f t="shared" ref="AK53:AK84" si="59">$AB$7*SIN(AL53)</f>
        <v>-0.31859813228496758</v>
      </c>
      <c r="AL53" s="10">
        <f t="shared" ref="AL53:AL84" si="60">2*ATAN(AM53)</f>
        <v>-1.1823040816585058</v>
      </c>
      <c r="AM53" s="10">
        <f t="shared" ref="AM53:AM84" si="61">SQRT((1+$AB$7)/(1-$AB$7))*TAN(AN53/2)</f>
        <v>-0.67122544063923006</v>
      </c>
      <c r="AN53" s="152">
        <f t="shared" si="41"/>
        <v>43.105525611716871</v>
      </c>
      <c r="AO53" s="152">
        <f t="shared" si="41"/>
        <v>43.105553967472311</v>
      </c>
      <c r="AP53" s="152">
        <f t="shared" si="41"/>
        <v>43.105682728442559</v>
      </c>
      <c r="AQ53" s="152">
        <f t="shared" si="41"/>
        <v>43.106267170221045</v>
      </c>
      <c r="AR53" s="152">
        <f t="shared" si="41"/>
        <v>43.108914799136336</v>
      </c>
      <c r="AS53" s="152">
        <f t="shared" si="41"/>
        <v>43.12080598256469</v>
      </c>
      <c r="AT53" s="152">
        <f t="shared" si="41"/>
        <v>43.172318497709057</v>
      </c>
      <c r="AU53" s="152">
        <f t="shared" ref="AU53:AU84" si="62">RADIANS($AB$9)+$AB$18*(F53-AB$15)</f>
        <v>43.370137726627391</v>
      </c>
      <c r="AW53" s="10">
        <v>7750</v>
      </c>
      <c r="AX53" s="10">
        <f t="shared" si="1"/>
        <v>-1.9186146428267686E-2</v>
      </c>
      <c r="AY53" s="10">
        <f t="shared" si="2"/>
        <v>-1.5429069698361287E-2</v>
      </c>
      <c r="AZ53" s="10">
        <f t="shared" si="3"/>
        <v>-3.7570767299063999E-3</v>
      </c>
      <c r="BA53" s="10">
        <f t="shared" si="4"/>
        <v>1.3436552924648439</v>
      </c>
      <c r="BB53" s="10">
        <f t="shared" si="5"/>
        <v>-0.7336928214873818</v>
      </c>
      <c r="BC53" s="10">
        <f t="shared" si="6"/>
        <v>-5.8853282122508351E-2</v>
      </c>
      <c r="BD53" s="10">
        <f t="shared" si="7"/>
        <v>-2.9435137780623035E-2</v>
      </c>
      <c r="BE53" s="10">
        <f t="shared" si="38"/>
        <v>43.941185645433535</v>
      </c>
      <c r="BF53" s="10">
        <f t="shared" si="38"/>
        <v>43.941201025485128</v>
      </c>
      <c r="BG53" s="10">
        <f t="shared" si="38"/>
        <v>43.941245740010828</v>
      </c>
      <c r="BH53" s="10">
        <f t="shared" si="38"/>
        <v>43.941375738381005</v>
      </c>
      <c r="BI53" s="10">
        <f t="shared" si="38"/>
        <v>43.941753678225091</v>
      </c>
      <c r="BJ53" s="10">
        <f t="shared" si="38"/>
        <v>43.942852417176915</v>
      </c>
      <c r="BK53" s="10">
        <f t="shared" si="38"/>
        <v>43.946046382722962</v>
      </c>
      <c r="BL53" s="10">
        <f t="shared" si="9"/>
        <v>43.95532905846872</v>
      </c>
    </row>
    <row r="54" spans="1:64" ht="12.95" customHeight="1">
      <c r="A54" s="21" t="s">
        <v>154</v>
      </c>
      <c r="B54" s="76" t="s">
        <v>30</v>
      </c>
      <c r="C54" s="21">
        <v>54238.375</v>
      </c>
      <c r="D54" s="21">
        <v>4.0000000000000002E-4</v>
      </c>
      <c r="E54" s="10">
        <f t="shared" si="42"/>
        <v>6193.455657086769</v>
      </c>
      <c r="F54" s="10">
        <f t="shared" si="43"/>
        <v>6193.5</v>
      </c>
      <c r="G54" s="10">
        <f t="shared" si="44"/>
        <v>-1.3374000001931563E-2</v>
      </c>
      <c r="K54" s="10">
        <f>G54</f>
        <v>-1.3374000001931563E-2</v>
      </c>
      <c r="P54" s="10">
        <f t="shared" si="45"/>
        <v>-1.3309771691382609E-2</v>
      </c>
      <c r="Q54" s="215">
        <f t="shared" si="46"/>
        <v>39219.875</v>
      </c>
      <c r="R54" s="147">
        <v>1</v>
      </c>
      <c r="S54" s="10">
        <f t="shared" si="47"/>
        <v>4.1252758759728905E-9</v>
      </c>
      <c r="T54" s="10">
        <f t="shared" si="48"/>
        <v>4.1252758759728905E-9</v>
      </c>
      <c r="V54" s="10">
        <f t="shared" si="49"/>
        <v>-1.3374000001931563E-2</v>
      </c>
      <c r="Z54" s="10">
        <f t="shared" si="50"/>
        <v>6193.5</v>
      </c>
      <c r="AA54" s="152">
        <f t="shared" si="51"/>
        <v>-1.3542760731075049E-2</v>
      </c>
      <c r="AB54" s="152">
        <f t="shared" si="52"/>
        <v>-1.3141010962239123E-2</v>
      </c>
      <c r="AC54" s="152">
        <f t="shared" si="53"/>
        <v>-6.4228310548954115E-5</v>
      </c>
      <c r="AD54" s="152">
        <f t="shared" si="26"/>
        <v>1.6876072914348561E-4</v>
      </c>
      <c r="AE54" s="152">
        <f t="shared" si="54"/>
        <v>1.1748861476518038E-16</v>
      </c>
      <c r="AF54" s="10">
        <f t="shared" si="55"/>
        <v>-6.4228310548954115E-5</v>
      </c>
      <c r="AG54" s="9"/>
      <c r="AH54" s="10">
        <f t="shared" si="56"/>
        <v>-2.3298903969244035E-4</v>
      </c>
      <c r="AI54" s="10">
        <f t="shared" si="57"/>
        <v>1.1345961240025557</v>
      </c>
      <c r="AJ54" s="10">
        <f t="shared" si="58"/>
        <v>0.28260017196989601</v>
      </c>
      <c r="AK54" s="10">
        <f t="shared" si="59"/>
        <v>-0.31684830800632713</v>
      </c>
      <c r="AL54" s="10">
        <f t="shared" si="60"/>
        <v>-1.1690978665314065</v>
      </c>
      <c r="AM54" s="10">
        <f t="shared" si="61"/>
        <v>-0.66168947175278425</v>
      </c>
      <c r="AN54" s="152">
        <f t="shared" si="41"/>
        <v>43.116473984608128</v>
      </c>
      <c r="AO54" s="152">
        <f t="shared" si="41"/>
        <v>43.116504097887386</v>
      </c>
      <c r="AP54" s="152">
        <f t="shared" si="41"/>
        <v>43.116639071431941</v>
      </c>
      <c r="AQ54" s="152">
        <f t="shared" si="41"/>
        <v>43.117243786215511</v>
      </c>
      <c r="AR54" s="152">
        <f t="shared" si="41"/>
        <v>43.11994780934188</v>
      </c>
      <c r="AS54" s="152">
        <f t="shared" si="41"/>
        <v>43.131936356280868</v>
      </c>
      <c r="AT54" s="152">
        <f t="shared" si="41"/>
        <v>43.183247733938096</v>
      </c>
      <c r="AU54" s="152">
        <f t="shared" si="62"/>
        <v>43.37865903123793</v>
      </c>
      <c r="AW54" s="10">
        <v>8000</v>
      </c>
      <c r="AX54" s="10">
        <f t="shared" si="1"/>
        <v>-1.99332536257938E-2</v>
      </c>
      <c r="AY54" s="10">
        <f t="shared" si="2"/>
        <v>-1.5769690241696485E-2</v>
      </c>
      <c r="AZ54" s="10">
        <f t="shared" si="3"/>
        <v>-4.1635633840973142E-3</v>
      </c>
      <c r="BA54" s="10">
        <f t="shared" si="4"/>
        <v>1.3407339174115989</v>
      </c>
      <c r="BB54" s="10">
        <f t="shared" si="5"/>
        <v>-0.8550604347831624</v>
      </c>
      <c r="BC54" s="10">
        <f t="shared" si="6"/>
        <v>0.14307320811231303</v>
      </c>
      <c r="BD54" s="10">
        <f t="shared" si="7"/>
        <v>7.1658883550920441E-2</v>
      </c>
      <c r="BE54" s="10">
        <f t="shared" si="38"/>
        <v>44.082312412763805</v>
      </c>
      <c r="BF54" s="10">
        <f t="shared" si="38"/>
        <v>44.082275818741635</v>
      </c>
      <c r="BG54" s="10">
        <f t="shared" si="38"/>
        <v>44.082168985504929</v>
      </c>
      <c r="BH54" s="10">
        <f t="shared" si="38"/>
        <v>44.081857101199347</v>
      </c>
      <c r="BI54" s="10">
        <f t="shared" si="38"/>
        <v>44.080946655192037</v>
      </c>
      <c r="BJ54" s="10">
        <f t="shared" si="38"/>
        <v>44.078289367048761</v>
      </c>
      <c r="BK54" s="10">
        <f t="shared" si="38"/>
        <v>44.070537446282934</v>
      </c>
      <c r="BL54" s="10">
        <f t="shared" si="9"/>
        <v>44.047951934670266</v>
      </c>
    </row>
    <row r="55" spans="1:64" ht="12.95" customHeight="1">
      <c r="A55" s="223" t="s">
        <v>42</v>
      </c>
      <c r="B55" s="88"/>
      <c r="C55" s="21">
        <v>54532.887900000002</v>
      </c>
      <c r="D55" s="21">
        <v>2.0000000000000001E-4</v>
      </c>
      <c r="E55" s="10">
        <f t="shared" si="42"/>
        <v>7169.9443641331</v>
      </c>
      <c r="F55" s="10">
        <f t="shared" si="43"/>
        <v>7170</v>
      </c>
      <c r="G55" s="10">
        <f t="shared" si="44"/>
        <v>-1.6779999998107087E-2</v>
      </c>
      <c r="K55" s="10">
        <f>G55</f>
        <v>-1.6779999998107087E-2</v>
      </c>
      <c r="P55" s="10">
        <f t="shared" si="45"/>
        <v>-1.4639070667150011E-2</v>
      </c>
      <c r="Q55" s="215">
        <f t="shared" si="46"/>
        <v>39514.387900000002</v>
      </c>
      <c r="R55" s="147">
        <v>1</v>
      </c>
      <c r="S55" s="10">
        <f t="shared" si="47"/>
        <v>4.5835784001523118E-6</v>
      </c>
      <c r="T55" s="10">
        <f t="shared" si="48"/>
        <v>4.5835784001523118E-6</v>
      </c>
      <c r="V55" s="10">
        <f t="shared" si="49"/>
        <v>-1.6779999998107087E-2</v>
      </c>
      <c r="Z55" s="10">
        <f t="shared" si="50"/>
        <v>7170</v>
      </c>
      <c r="AA55" s="152">
        <f t="shared" si="51"/>
        <v>-1.7198399811352575E-2</v>
      </c>
      <c r="AB55" s="152">
        <f t="shared" si="52"/>
        <v>-1.4220670853904523E-2</v>
      </c>
      <c r="AC55" s="152">
        <f t="shared" si="53"/>
        <v>-2.1409293309570757E-3</v>
      </c>
      <c r="AD55" s="152">
        <f t="shared" si="26"/>
        <v>4.1839981324548817E-4</v>
      </c>
      <c r="AE55" s="152">
        <f t="shared" si="54"/>
        <v>8.023939180738249E-13</v>
      </c>
      <c r="AF55" s="10">
        <f t="shared" si="55"/>
        <v>-2.1409293309570757E-3</v>
      </c>
      <c r="AG55" s="9"/>
      <c r="AH55" s="10">
        <f t="shared" si="56"/>
        <v>-2.5593291442025635E-3</v>
      </c>
      <c r="AI55" s="10">
        <f t="shared" si="57"/>
        <v>1.2994196399958389</v>
      </c>
      <c r="AJ55" s="10">
        <f t="shared" si="58"/>
        <v>-0.3583826638643916</v>
      </c>
      <c r="AK55" s="10">
        <f t="shared" si="59"/>
        <v>-0.16987302925345707</v>
      </c>
      <c r="AL55" s="10">
        <f t="shared" si="60"/>
        <v>-0.51605926671605984</v>
      </c>
      <c r="AM55" s="10">
        <f t="shared" si="61"/>
        <v>-0.26391283980870361</v>
      </c>
      <c r="AN55" s="152">
        <f t="shared" si="41"/>
        <v>43.617735194988981</v>
      </c>
      <c r="AO55" s="152">
        <f t="shared" si="41"/>
        <v>43.617830326762984</v>
      </c>
      <c r="AP55" s="152">
        <f t="shared" si="41"/>
        <v>43.618126082149992</v>
      </c>
      <c r="AQ55" s="152">
        <f t="shared" si="41"/>
        <v>43.619045343975209</v>
      </c>
      <c r="AR55" s="152">
        <f t="shared" si="41"/>
        <v>43.621900532714335</v>
      </c>
      <c r="AS55" s="152">
        <f t="shared" si="41"/>
        <v>43.630749208179026</v>
      </c>
      <c r="AT55" s="152">
        <f t="shared" si="41"/>
        <v>43.657995015887167</v>
      </c>
      <c r="AU55" s="152">
        <f t="shared" si="62"/>
        <v>43.740443985681146</v>
      </c>
      <c r="AW55" s="10">
        <v>8250</v>
      </c>
      <c r="AX55" s="10">
        <f t="shared" si="1"/>
        <v>-2.059561012823382E-2</v>
      </c>
      <c r="AY55" s="10">
        <f t="shared" si="2"/>
        <v>-1.6110373266680612E-2</v>
      </c>
      <c r="AZ55" s="10">
        <f t="shared" si="3"/>
        <v>-4.4852368615532073E-3</v>
      </c>
      <c r="BA55" s="10">
        <f t="shared" si="4"/>
        <v>1.3243045422204813</v>
      </c>
      <c r="BB55" s="10">
        <f t="shared" si="5"/>
        <v>-0.94069681040399666</v>
      </c>
      <c r="BC55" s="10">
        <f t="shared" si="6"/>
        <v>0.34208430256193273</v>
      </c>
      <c r="BD55" s="10">
        <f t="shared" si="7"/>
        <v>0.17272987389732181</v>
      </c>
      <c r="BE55" s="10">
        <f t="shared" si="38"/>
        <v>44.222419259231309</v>
      </c>
      <c r="BF55" s="10">
        <f t="shared" si="38"/>
        <v>44.222342029924199</v>
      </c>
      <c r="BG55" s="10">
        <f t="shared" si="38"/>
        <v>44.222111074235755</v>
      </c>
      <c r="BH55" s="10">
        <f t="shared" si="38"/>
        <v>44.221420474689275</v>
      </c>
      <c r="BI55" s="10">
        <f t="shared" si="38"/>
        <v>44.21935614831844</v>
      </c>
      <c r="BJ55" s="10">
        <f t="shared" si="38"/>
        <v>44.213191599908946</v>
      </c>
      <c r="BK55" s="10">
        <f t="shared" si="38"/>
        <v>44.194834887285445</v>
      </c>
      <c r="BL55" s="10">
        <f t="shared" si="9"/>
        <v>44.140574810871804</v>
      </c>
    </row>
    <row r="56" spans="1:64" ht="12.95" customHeight="1">
      <c r="A56" s="213" t="s">
        <v>337</v>
      </c>
      <c r="B56" s="214" t="s">
        <v>37</v>
      </c>
      <c r="C56" s="213">
        <v>54548.269099999998</v>
      </c>
      <c r="D56" s="213" t="s">
        <v>181</v>
      </c>
      <c r="E56" s="10">
        <f t="shared" si="42"/>
        <v>7220.9423615071273</v>
      </c>
      <c r="F56" s="10">
        <f t="shared" si="43"/>
        <v>7221</v>
      </c>
      <c r="G56" s="10">
        <f t="shared" si="44"/>
        <v>-1.7384000006131828E-2</v>
      </c>
      <c r="K56" s="10">
        <f>G56</f>
        <v>-1.7384000006131828E-2</v>
      </c>
      <c r="O56" s="10">
        <f ca="1">+C$11+C$12*$F56</f>
        <v>-8.5340223045486611E-3</v>
      </c>
      <c r="P56" s="10">
        <f t="shared" si="45"/>
        <v>-1.4708522613665542E-2</v>
      </c>
      <c r="Q56" s="215">
        <f t="shared" si="46"/>
        <v>39529.769099999998</v>
      </c>
      <c r="R56" s="147">
        <v>1</v>
      </c>
      <c r="S56" s="10">
        <f t="shared" si="47"/>
        <v>7.1581792775981963E-6</v>
      </c>
      <c r="T56" s="10">
        <f t="shared" si="48"/>
        <v>7.1581792775981963E-6</v>
      </c>
      <c r="V56" s="10">
        <f t="shared" ca="1" si="49"/>
        <v>-8.8499777015831668E-3</v>
      </c>
      <c r="Z56" s="10">
        <f t="shared" si="50"/>
        <v>7221</v>
      </c>
      <c r="AA56" s="152">
        <f t="shared" si="51"/>
        <v>-1.7383717787869336E-2</v>
      </c>
      <c r="AB56" s="152">
        <f t="shared" si="52"/>
        <v>-1.4708804831928034E-2</v>
      </c>
      <c r="AC56" s="152">
        <f t="shared" si="53"/>
        <v>-2.6754773924662859E-3</v>
      </c>
      <c r="AD56" s="152">
        <f t="shared" si="26"/>
        <v>-2.8221826249216764E-7</v>
      </c>
      <c r="AE56" s="152">
        <f t="shared" si="54"/>
        <v>5.7012856207211381E-19</v>
      </c>
      <c r="AF56" s="10">
        <f t="shared" si="55"/>
        <v>-2.6754773924662859E-3</v>
      </c>
      <c r="AG56" s="9"/>
      <c r="AH56" s="10">
        <f t="shared" si="56"/>
        <v>-2.6751951742037942E-3</v>
      </c>
      <c r="AI56" s="10">
        <f t="shared" si="57"/>
        <v>1.305774144899924</v>
      </c>
      <c r="AJ56" s="10">
        <f t="shared" si="58"/>
        <v>-0.39427097037521358</v>
      </c>
      <c r="AK56" s="10">
        <f t="shared" si="59"/>
        <v>-0.1581491043088894</v>
      </c>
      <c r="AL56" s="10">
        <f t="shared" si="60"/>
        <v>-0.47731974566804264</v>
      </c>
      <c r="AM56" s="10">
        <f t="shared" si="61"/>
        <v>-0.24329678515251041</v>
      </c>
      <c r="AN56" s="152">
        <f t="shared" si="41"/>
        <v>43.645656865705753</v>
      </c>
      <c r="AO56" s="152">
        <f t="shared" si="41"/>
        <v>43.645749683549234</v>
      </c>
      <c r="AP56" s="152">
        <f t="shared" si="41"/>
        <v>43.646035316295425</v>
      </c>
      <c r="AQ56" s="152">
        <f t="shared" si="41"/>
        <v>43.646914128721498</v>
      </c>
      <c r="AR56" s="152">
        <f t="shared" si="41"/>
        <v>43.649616306166294</v>
      </c>
      <c r="AS56" s="152">
        <f t="shared" si="41"/>
        <v>43.657909301539078</v>
      </c>
      <c r="AT56" s="152">
        <f t="shared" si="41"/>
        <v>43.683219763425953</v>
      </c>
      <c r="AU56" s="152">
        <f t="shared" si="62"/>
        <v>43.759339052426263</v>
      </c>
      <c r="AW56" s="10">
        <v>8500</v>
      </c>
      <c r="AX56" s="10">
        <f t="shared" si="1"/>
        <v>-2.1166964130716899E-2</v>
      </c>
      <c r="AY56" s="10">
        <f t="shared" si="2"/>
        <v>-1.6451118773313674E-2</v>
      </c>
      <c r="AZ56" s="10">
        <f t="shared" si="3"/>
        <v>-4.715845357403224E-3</v>
      </c>
      <c r="BA56" s="10">
        <f t="shared" si="4"/>
        <v>1.2962411297562721</v>
      </c>
      <c r="BB56" s="10">
        <f t="shared" si="5"/>
        <v>-0.98820686508204292</v>
      </c>
      <c r="BC56" s="10">
        <f t="shared" si="6"/>
        <v>0.53447260274285169</v>
      </c>
      <c r="BD56" s="10">
        <f t="shared" si="7"/>
        <v>0.27378501806532968</v>
      </c>
      <c r="BE56" s="10">
        <f t="shared" si="38"/>
        <v>44.360179616710433</v>
      </c>
      <c r="BF56" s="10">
        <f t="shared" si="38"/>
        <v>44.360083730788702</v>
      </c>
      <c r="BG56" s="10">
        <f t="shared" si="38"/>
        <v>44.359784082497043</v>
      </c>
      <c r="BH56" s="10">
        <f t="shared" si="38"/>
        <v>44.358847895889902</v>
      </c>
      <c r="BI56" s="10">
        <f t="shared" si="38"/>
        <v>44.355925208788797</v>
      </c>
      <c r="BJ56" s="10">
        <f t="shared" si="38"/>
        <v>44.346822210603278</v>
      </c>
      <c r="BK56" s="10">
        <f t="shared" si="38"/>
        <v>44.318667163940894</v>
      </c>
      <c r="BL56" s="10">
        <f t="shared" si="9"/>
        <v>44.233197687073343</v>
      </c>
    </row>
    <row r="57" spans="1:64" ht="12.95" customHeight="1">
      <c r="A57" s="21" t="s">
        <v>43</v>
      </c>
      <c r="B57" s="76" t="s">
        <v>37</v>
      </c>
      <c r="C57" s="21">
        <v>54570.436699999998</v>
      </c>
      <c r="D57" s="21">
        <v>2.2000000000000001E-3</v>
      </c>
      <c r="E57" s="10">
        <f t="shared" si="42"/>
        <v>7294.4413867189969</v>
      </c>
      <c r="F57" s="10">
        <f t="shared" si="43"/>
        <v>7294.5</v>
      </c>
      <c r="G57" s="10">
        <f t="shared" si="44"/>
        <v>-1.7678000003797933E-2</v>
      </c>
      <c r="J57" s="10">
        <f>G57</f>
        <v>-1.7678000003797933E-2</v>
      </c>
      <c r="P57" s="10">
        <f t="shared" si="45"/>
        <v>-1.4808619698851871E-2</v>
      </c>
      <c r="Q57" s="215">
        <f t="shared" si="46"/>
        <v>39551.936699999998</v>
      </c>
      <c r="R57" s="147">
        <v>0.2</v>
      </c>
      <c r="S57" s="10">
        <f t="shared" si="47"/>
        <v>8.2333433344123605E-6</v>
      </c>
      <c r="T57" s="10">
        <f t="shared" si="48"/>
        <v>1.6466686668824723E-6</v>
      </c>
      <c r="V57" s="10">
        <f t="shared" si="49"/>
        <v>-1.7678000003797933E-2</v>
      </c>
      <c r="Z57" s="10">
        <f t="shared" si="50"/>
        <v>7294.5</v>
      </c>
      <c r="AA57" s="152">
        <f t="shared" si="51"/>
        <v>-1.7648022143810643E-2</v>
      </c>
      <c r="AB57" s="152">
        <f t="shared" si="52"/>
        <v>-1.4838597558839161E-2</v>
      </c>
      <c r="AC57" s="152">
        <f t="shared" si="53"/>
        <v>-2.8693803049460627E-3</v>
      </c>
      <c r="AD57" s="152">
        <f t="shared" si="26"/>
        <v>-2.997785998729019E-5</v>
      </c>
      <c r="AE57" s="152">
        <f t="shared" si="54"/>
        <v>7.3990758572286128E-15</v>
      </c>
      <c r="AF57" s="10">
        <f t="shared" si="55"/>
        <v>-2.8693803049460627E-3</v>
      </c>
      <c r="AG57" s="9"/>
      <c r="AH57" s="10">
        <f t="shared" si="56"/>
        <v>-2.8394024449587729E-3</v>
      </c>
      <c r="AI57" s="10">
        <f t="shared" si="57"/>
        <v>1.3142124674019999</v>
      </c>
      <c r="AJ57" s="10">
        <f t="shared" si="58"/>
        <v>-0.44550921805244831</v>
      </c>
      <c r="AK57" s="10">
        <f t="shared" si="59"/>
        <v>-0.14063958266480592</v>
      </c>
      <c r="AL57" s="10">
        <f t="shared" si="60"/>
        <v>-0.42085120799955594</v>
      </c>
      <c r="AM57" s="10">
        <f t="shared" si="61"/>
        <v>-0.21358742383798912</v>
      </c>
      <c r="AN57" s="152">
        <f t="shared" si="41"/>
        <v>43.686125691157756</v>
      </c>
      <c r="AO57" s="152">
        <f t="shared" si="41"/>
        <v>43.68621338686647</v>
      </c>
      <c r="AP57" s="152">
        <f t="shared" si="41"/>
        <v>43.686479708386763</v>
      </c>
      <c r="AQ57" s="152">
        <f t="shared" si="41"/>
        <v>43.687288363032991</v>
      </c>
      <c r="AR57" s="152">
        <f t="shared" si="41"/>
        <v>43.689742535199159</v>
      </c>
      <c r="AS57" s="152">
        <f t="shared" si="41"/>
        <v>43.697179639018266</v>
      </c>
      <c r="AT57" s="152">
        <f t="shared" si="41"/>
        <v>43.719620293381602</v>
      </c>
      <c r="AU57" s="152">
        <f t="shared" si="62"/>
        <v>43.786570178029514</v>
      </c>
      <c r="AW57" s="10">
        <v>8750</v>
      </c>
      <c r="AX57" s="10">
        <f t="shared" si="1"/>
        <v>-2.164662099876468E-2</v>
      </c>
      <c r="AY57" s="10">
        <f t="shared" si="2"/>
        <v>-1.6791926761595674E-2</v>
      </c>
      <c r="AZ57" s="10">
        <f t="shared" si="3"/>
        <v>-4.8546942371690055E-3</v>
      </c>
      <c r="BA57" s="10">
        <f t="shared" si="4"/>
        <v>1.2593989797917697</v>
      </c>
      <c r="BB57" s="10">
        <f t="shared" si="5"/>
        <v>-0.99957371659525995</v>
      </c>
      <c r="BC57" s="10">
        <f t="shared" si="6"/>
        <v>0.71740193999849045</v>
      </c>
      <c r="BD57" s="10">
        <f t="shared" si="7"/>
        <v>0.37492050020582285</v>
      </c>
      <c r="BE57" s="10">
        <f t="shared" si="38"/>
        <v>44.494514449151644</v>
      </c>
      <c r="BF57" s="10">
        <f t="shared" si="38"/>
        <v>44.494422700075027</v>
      </c>
      <c r="BG57" s="10">
        <f t="shared" si="38"/>
        <v>44.494116983276903</v>
      </c>
      <c r="BH57" s="10">
        <f t="shared" si="38"/>
        <v>44.493098683894644</v>
      </c>
      <c r="BI57" s="10">
        <f t="shared" si="38"/>
        <v>44.489711050344901</v>
      </c>
      <c r="BJ57" s="10">
        <f t="shared" si="38"/>
        <v>44.478486641087251</v>
      </c>
      <c r="BK57" s="10">
        <f t="shared" si="38"/>
        <v>44.441766722251124</v>
      </c>
      <c r="BL57" s="10">
        <f t="shared" si="9"/>
        <v>44.325820563274881</v>
      </c>
    </row>
    <row r="58" spans="1:64" ht="12.95" customHeight="1">
      <c r="A58" s="21" t="s">
        <v>43</v>
      </c>
      <c r="B58" s="76" t="s">
        <v>37</v>
      </c>
      <c r="C58" s="21">
        <v>54570.587599999999</v>
      </c>
      <c r="D58" s="21">
        <v>8.0000000000000004E-4</v>
      </c>
      <c r="E58" s="10">
        <f t="shared" si="42"/>
        <v>7294.9417116483755</v>
      </c>
      <c r="F58" s="10">
        <f t="shared" si="43"/>
        <v>7295</v>
      </c>
      <c r="G58" s="10">
        <f t="shared" si="44"/>
        <v>-1.757999999972526E-2</v>
      </c>
      <c r="J58" s="10">
        <f>G58</f>
        <v>-1.757999999972526E-2</v>
      </c>
      <c r="P58" s="10">
        <f t="shared" si="45"/>
        <v>-1.4809300649898726E-2</v>
      </c>
      <c r="Q58" s="215">
        <f t="shared" si="46"/>
        <v>39552.087599999999</v>
      </c>
      <c r="R58" s="147">
        <v>0.7</v>
      </c>
      <c r="S58" s="10">
        <f t="shared" si="47"/>
        <v>7.6767748871291776E-6</v>
      </c>
      <c r="T58" s="10">
        <f t="shared" si="48"/>
        <v>5.3737424209904238E-6</v>
      </c>
      <c r="V58" s="10">
        <f t="shared" si="49"/>
        <v>-1.757999999972526E-2</v>
      </c>
      <c r="Z58" s="10">
        <f t="shared" si="50"/>
        <v>7295</v>
      </c>
      <c r="AA58" s="152">
        <f t="shared" si="51"/>
        <v>-1.7649808021463133E-2</v>
      </c>
      <c r="AB58" s="152">
        <f t="shared" si="52"/>
        <v>-1.4739492628160855E-2</v>
      </c>
      <c r="AC58" s="152">
        <f t="shared" si="53"/>
        <v>-2.7706993498265338E-3</v>
      </c>
      <c r="AD58" s="152">
        <f t="shared" si="26"/>
        <v>6.9808021737872983E-5</v>
      </c>
      <c r="AE58" s="152">
        <f t="shared" si="54"/>
        <v>3.7410151533265365E-14</v>
      </c>
      <c r="AF58" s="10">
        <f t="shared" si="55"/>
        <v>-2.7706993498265338E-3</v>
      </c>
      <c r="AG58" s="9"/>
      <c r="AH58" s="10">
        <f t="shared" si="56"/>
        <v>-2.8405073715644055E-3</v>
      </c>
      <c r="AI58" s="10">
        <f t="shared" si="57"/>
        <v>1.3142668129169239</v>
      </c>
      <c r="AJ58" s="10">
        <f t="shared" si="58"/>
        <v>-0.44585528454485668</v>
      </c>
      <c r="AK58" s="10">
        <f t="shared" si="59"/>
        <v>-0.14051810268439749</v>
      </c>
      <c r="AL58" s="10">
        <f t="shared" si="60"/>
        <v>-0.42046462412097879</v>
      </c>
      <c r="AM58" s="10">
        <f t="shared" si="61"/>
        <v>-0.21338532234132784</v>
      </c>
      <c r="AN58" s="152">
        <f t="shared" si="41"/>
        <v>43.686401862191097</v>
      </c>
      <c r="AO58" s="152">
        <f t="shared" si="41"/>
        <v>43.686489515803757</v>
      </c>
      <c r="AP58" s="152">
        <f t="shared" si="41"/>
        <v>43.686755687089772</v>
      </c>
      <c r="AQ58" s="152">
        <f t="shared" si="41"/>
        <v>43.687563817791045</v>
      </c>
      <c r="AR58" s="152">
        <f t="shared" si="41"/>
        <v>43.690016196233707</v>
      </c>
      <c r="AS58" s="152">
        <f t="shared" si="41"/>
        <v>43.697447266998836</v>
      </c>
      <c r="AT58" s="152">
        <f t="shared" si="41"/>
        <v>43.719868093765619</v>
      </c>
      <c r="AU58" s="152">
        <f t="shared" si="62"/>
        <v>43.786755423781919</v>
      </c>
      <c r="AW58" s="10">
        <v>9000</v>
      </c>
      <c r="AX58" s="10">
        <f t="shared" si="1"/>
        <v>-2.2038597600555803E-2</v>
      </c>
      <c r="AY58" s="10">
        <f t="shared" si="2"/>
        <v>-1.7132797231526605E-2</v>
      </c>
      <c r="AZ58" s="10">
        <f t="shared" si="3"/>
        <v>-4.9058003690291988E-3</v>
      </c>
      <c r="BA58" s="10">
        <f t="shared" si="4"/>
        <v>1.2169168648472339</v>
      </c>
      <c r="BB58" s="10">
        <f t="shared" si="5"/>
        <v>-0.97988801669446035</v>
      </c>
      <c r="BC58" s="10">
        <f t="shared" si="6"/>
        <v>0.88909895797491967</v>
      </c>
      <c r="BD58" s="10">
        <f t="shared" si="7"/>
        <v>0.47635029466710976</v>
      </c>
      <c r="BE58" s="10">
        <f t="shared" si="38"/>
        <v>44.62466096315093</v>
      </c>
      <c r="BF58" s="10">
        <f t="shared" si="38"/>
        <v>44.624588701415917</v>
      </c>
      <c r="BG58" s="10">
        <f t="shared" si="38"/>
        <v>44.624326577447299</v>
      </c>
      <c r="BH58" s="10">
        <f t="shared" si="38"/>
        <v>44.623376173345228</v>
      </c>
      <c r="BI58" s="10">
        <f t="shared" si="38"/>
        <v>44.619935847990291</v>
      </c>
      <c r="BJ58" s="10">
        <f t="shared" si="38"/>
        <v>44.60755473206023</v>
      </c>
      <c r="BK58" s="10">
        <f t="shared" si="38"/>
        <v>44.563872289713956</v>
      </c>
      <c r="BL58" s="10">
        <f t="shared" si="9"/>
        <v>44.418443439476427</v>
      </c>
    </row>
    <row r="59" spans="1:64" ht="12.95" customHeight="1">
      <c r="A59" s="21" t="s">
        <v>154</v>
      </c>
      <c r="B59" s="76" t="s">
        <v>37</v>
      </c>
      <c r="C59" s="21">
        <v>54572.396800000002</v>
      </c>
      <c r="D59" s="21">
        <v>2.9999999999999997E-4</v>
      </c>
      <c r="E59" s="10">
        <f t="shared" si="42"/>
        <v>7300.9403058314883</v>
      </c>
      <c r="F59" s="10">
        <f t="shared" si="43"/>
        <v>7301</v>
      </c>
      <c r="G59" s="10">
        <f t="shared" si="44"/>
        <v>-1.8003999997745268E-2</v>
      </c>
      <c r="K59" s="10">
        <f>G59</f>
        <v>-1.8003999997745268E-2</v>
      </c>
      <c r="P59" s="10">
        <f t="shared" si="45"/>
        <v>-1.4817472081955274E-2</v>
      </c>
      <c r="Q59" s="215">
        <f t="shared" si="46"/>
        <v>39553.896800000002</v>
      </c>
      <c r="R59" s="147">
        <v>1</v>
      </c>
      <c r="S59" s="10">
        <f t="shared" si="47"/>
        <v>1.0153960158108924E-5</v>
      </c>
      <c r="T59" s="10">
        <f t="shared" si="48"/>
        <v>1.0153960158108924E-5</v>
      </c>
      <c r="V59" s="10">
        <f t="shared" si="49"/>
        <v>-1.8003999997745268E-2</v>
      </c>
      <c r="Z59" s="10">
        <f t="shared" si="50"/>
        <v>7301</v>
      </c>
      <c r="AA59" s="152">
        <f t="shared" si="51"/>
        <v>-1.7671225176739479E-2</v>
      </c>
      <c r="AB59" s="152">
        <f t="shared" si="52"/>
        <v>-1.5150246902961064E-2</v>
      </c>
      <c r="AC59" s="152">
        <f t="shared" si="53"/>
        <v>-3.1865279157899939E-3</v>
      </c>
      <c r="AD59" s="152">
        <f t="shared" si="26"/>
        <v>-3.3277482100578862E-4</v>
      </c>
      <c r="AE59" s="152">
        <f t="shared" si="54"/>
        <v>1.1244402214502206E-12</v>
      </c>
      <c r="AF59" s="10">
        <f t="shared" si="55"/>
        <v>-3.1865279157899939E-3</v>
      </c>
      <c r="AG59" s="9"/>
      <c r="AH59" s="10">
        <f t="shared" si="56"/>
        <v>-2.853753094784204E-3</v>
      </c>
      <c r="AI59" s="10">
        <f t="shared" si="57"/>
        <v>1.3149156382909721</v>
      </c>
      <c r="AJ59" s="10">
        <f t="shared" si="58"/>
        <v>-0.45000508519290272</v>
      </c>
      <c r="AK59" s="10">
        <f t="shared" si="59"/>
        <v>-0.13905792908990602</v>
      </c>
      <c r="AL59" s="10">
        <f t="shared" si="60"/>
        <v>-0.41582313747346594</v>
      </c>
      <c r="AM59" s="10">
        <f t="shared" si="61"/>
        <v>-0.21096010456970882</v>
      </c>
      <c r="AN59" s="152">
        <f t="shared" si="41"/>
        <v>43.689716798189444</v>
      </c>
      <c r="AO59" s="152">
        <f t="shared" si="41"/>
        <v>43.689803939035386</v>
      </c>
      <c r="AP59" s="152">
        <f t="shared" si="41"/>
        <v>43.690068287883065</v>
      </c>
      <c r="AQ59" s="152">
        <f t="shared" si="41"/>
        <v>43.690870083112515</v>
      </c>
      <c r="AR59" s="152">
        <f t="shared" si="41"/>
        <v>43.693300827897254</v>
      </c>
      <c r="AS59" s="152">
        <f t="shared" si="41"/>
        <v>43.700659288433634</v>
      </c>
      <c r="AT59" s="152">
        <f t="shared" si="41"/>
        <v>43.722841876793574</v>
      </c>
      <c r="AU59" s="152">
        <f t="shared" si="62"/>
        <v>43.78897837281076</v>
      </c>
      <c r="AW59" s="10">
        <v>9250</v>
      </c>
      <c r="AX59" s="10">
        <f t="shared" si="1"/>
        <v>-2.2350215617799249E-2</v>
      </c>
      <c r="AY59" s="10">
        <f t="shared" si="2"/>
        <v>-1.7473730183106467E-2</v>
      </c>
      <c r="AZ59" s="10">
        <f t="shared" si="3"/>
        <v>-4.8764854346927808E-3</v>
      </c>
      <c r="BA59" s="10">
        <f t="shared" si="4"/>
        <v>1.1716497666337085</v>
      </c>
      <c r="BB59" s="10">
        <f t="shared" si="5"/>
        <v>-0.93568849812206079</v>
      </c>
      <c r="BC59" s="10">
        <f t="shared" si="6"/>
        <v>1.0487930653907116</v>
      </c>
      <c r="BD59" s="10">
        <f t="shared" si="7"/>
        <v>0.57841443568420325</v>
      </c>
      <c r="BE59" s="10">
        <f t="shared" si="38"/>
        <v>44.750174918485222</v>
      </c>
      <c r="BF59" s="10">
        <f t="shared" si="38"/>
        <v>44.750127125145909</v>
      </c>
      <c r="BG59" s="10">
        <f t="shared" si="38"/>
        <v>44.74993416436449</v>
      </c>
      <c r="BH59" s="10">
        <f t="shared" si="38"/>
        <v>44.74915546976051</v>
      </c>
      <c r="BI59" s="10">
        <f t="shared" si="38"/>
        <v>44.746018956044878</v>
      </c>
      <c r="BJ59" s="10">
        <f t="shared" si="38"/>
        <v>44.733479301099059</v>
      </c>
      <c r="BK59" s="10">
        <f t="shared" si="38"/>
        <v>44.6847311151772</v>
      </c>
      <c r="BL59" s="10">
        <f t="shared" si="9"/>
        <v>44.511066315677965</v>
      </c>
    </row>
    <row r="60" spans="1:64" ht="12.95" customHeight="1">
      <c r="A60" s="21" t="s">
        <v>155</v>
      </c>
      <c r="B60" s="76" t="s">
        <v>37</v>
      </c>
      <c r="C60" s="21">
        <v>54829.662300000004</v>
      </c>
      <c r="D60" s="21">
        <v>1E-4</v>
      </c>
      <c r="E60" s="10">
        <f t="shared" si="42"/>
        <v>8153.9313139083088</v>
      </c>
      <c r="F60" s="10">
        <f t="shared" si="43"/>
        <v>8154</v>
      </c>
      <c r="G60" s="10">
        <f t="shared" si="44"/>
        <v>-2.0715999999083579E-2</v>
      </c>
      <c r="J60" s="10">
        <f>G60</f>
        <v>-2.0715999999083579E-2</v>
      </c>
      <c r="P60" s="10">
        <f t="shared" si="45"/>
        <v>-1.5979543595257124E-2</v>
      </c>
      <c r="Q60" s="215">
        <f t="shared" si="46"/>
        <v>39811.162300000004</v>
      </c>
      <c r="R60" s="147">
        <v>1</v>
      </c>
      <c r="S60" s="10">
        <f t="shared" si="47"/>
        <v>2.2434019265348633E-5</v>
      </c>
      <c r="T60" s="10">
        <f t="shared" si="48"/>
        <v>2.2434019265348633E-5</v>
      </c>
      <c r="V60" s="10">
        <f t="shared" si="49"/>
        <v>-2.0715999999083579E-2</v>
      </c>
      <c r="Z60" s="10">
        <f t="shared" si="50"/>
        <v>8154</v>
      </c>
      <c r="AA60" s="152">
        <f t="shared" si="51"/>
        <v>-2.0351813299166615E-2</v>
      </c>
      <c r="AB60" s="152">
        <f t="shared" si="52"/>
        <v>-1.6343730295174087E-2</v>
      </c>
      <c r="AC60" s="152">
        <f t="shared" si="53"/>
        <v>-4.7364564038264549E-3</v>
      </c>
      <c r="AD60" s="152">
        <f t="shared" si="26"/>
        <v>-3.6418669991696365E-4</v>
      </c>
      <c r="AE60" s="152">
        <f t="shared" si="54"/>
        <v>2.9754677752618321E-12</v>
      </c>
      <c r="AF60" s="10">
        <f t="shared" si="55"/>
        <v>-4.7364564038264549E-3</v>
      </c>
      <c r="AG60" s="9"/>
      <c r="AH60" s="10">
        <f t="shared" si="56"/>
        <v>-4.3722697039094921E-3</v>
      </c>
      <c r="AI60" s="10">
        <f t="shared" si="57"/>
        <v>1.3321204425747544</v>
      </c>
      <c r="AJ60" s="10">
        <f t="shared" si="58"/>
        <v>-0.91229551026597533</v>
      </c>
      <c r="AK60" s="10">
        <f t="shared" si="59"/>
        <v>9.0581336416134126E-2</v>
      </c>
      <c r="AL60" s="10">
        <f t="shared" si="60"/>
        <v>0.26626055163948087</v>
      </c>
      <c r="AM60" s="10">
        <f t="shared" si="61"/>
        <v>0.13392241115257553</v>
      </c>
      <c r="AN60" s="152">
        <f t="shared" si="41"/>
        <v>44.168827691080168</v>
      </c>
      <c r="AO60" s="152">
        <f t="shared" si="41"/>
        <v>44.168763848727856</v>
      </c>
      <c r="AP60" s="152">
        <f t="shared" si="41"/>
        <v>44.168575127878938</v>
      </c>
      <c r="AQ60" s="152">
        <f t="shared" si="41"/>
        <v>44.168017299826012</v>
      </c>
      <c r="AR60" s="152">
        <f t="shared" si="41"/>
        <v>44.166368792113047</v>
      </c>
      <c r="AS60" s="152">
        <f t="shared" si="41"/>
        <v>44.161500017264018</v>
      </c>
      <c r="AT60" s="152">
        <f t="shared" si="41"/>
        <v>44.147144933323695</v>
      </c>
      <c r="AU60" s="152">
        <f t="shared" si="62"/>
        <v>44.105007626410412</v>
      </c>
      <c r="AW60" s="10">
        <v>9500</v>
      </c>
      <c r="AX60" s="10">
        <f t="shared" si="1"/>
        <v>-2.2590627844256233E-2</v>
      </c>
      <c r="AY60" s="10">
        <f t="shared" si="2"/>
        <v>-1.7814725616335268E-2</v>
      </c>
      <c r="AZ60" s="10">
        <f t="shared" si="3"/>
        <v>-4.7759022279209645E-3</v>
      </c>
      <c r="BA60" s="10">
        <f t="shared" si="4"/>
        <v>1.1258635540042881</v>
      </c>
      <c r="BB60" s="10">
        <f t="shared" si="5"/>
        <v>-0.8735729702054621</v>
      </c>
      <c r="BC60" s="10">
        <f t="shared" si="6"/>
        <v>1.1965025201249164</v>
      </c>
      <c r="BD60" s="10">
        <f t="shared" si="7"/>
        <v>0.68157264770577497</v>
      </c>
      <c r="BE60" s="10">
        <f t="shared" si="38"/>
        <v>44.870885204319585</v>
      </c>
      <c r="BF60" s="10">
        <f t="shared" si="38"/>
        <v>44.870858685282869</v>
      </c>
      <c r="BG60" s="10">
        <f t="shared" si="38"/>
        <v>44.870736520984217</v>
      </c>
      <c r="BH60" s="10">
        <f t="shared" si="38"/>
        <v>44.870173988070128</v>
      </c>
      <c r="BI60" s="10">
        <f t="shared" si="38"/>
        <v>44.867588679997048</v>
      </c>
      <c r="BJ60" s="10">
        <f t="shared" si="38"/>
        <v>44.855810370347406</v>
      </c>
      <c r="BK60" s="10">
        <f t="shared" si="38"/>
        <v>44.804101135640394</v>
      </c>
      <c r="BL60" s="10">
        <f t="shared" si="9"/>
        <v>44.603689191879504</v>
      </c>
    </row>
    <row r="61" spans="1:64" ht="12.95" customHeight="1">
      <c r="A61" s="223" t="s">
        <v>47</v>
      </c>
      <c r="B61" s="88"/>
      <c r="C61" s="21">
        <v>54858.013400000003</v>
      </c>
      <c r="D61" s="21">
        <v>2.0000000000000001E-4</v>
      </c>
      <c r="E61" s="10">
        <f t="shared" si="42"/>
        <v>8247.9323881646178</v>
      </c>
      <c r="F61" s="10">
        <f t="shared" si="43"/>
        <v>8248</v>
      </c>
      <c r="G61" s="10">
        <f t="shared" si="44"/>
        <v>-2.0391999998537358E-2</v>
      </c>
      <c r="K61" s="10">
        <f>G61</f>
        <v>-2.0391999998537358E-2</v>
      </c>
      <c r="P61" s="10">
        <f t="shared" si="45"/>
        <v>-1.6107647554553559E-2</v>
      </c>
      <c r="Q61" s="215">
        <f t="shared" si="46"/>
        <v>39839.513400000003</v>
      </c>
      <c r="R61" s="147">
        <v>1</v>
      </c>
      <c r="S61" s="10">
        <f t="shared" si="47"/>
        <v>1.8355675864269955E-5</v>
      </c>
      <c r="T61" s="10">
        <f t="shared" si="48"/>
        <v>1.8355675864269955E-5</v>
      </c>
      <c r="V61" s="10">
        <f t="shared" si="49"/>
        <v>-2.0391999998537358E-2</v>
      </c>
      <c r="Z61" s="10">
        <f t="shared" si="50"/>
        <v>8248</v>
      </c>
      <c r="AA61" s="152">
        <f t="shared" si="51"/>
        <v>-2.0590667839014823E-2</v>
      </c>
      <c r="AB61" s="152">
        <f t="shared" si="52"/>
        <v>-1.5908979714076094E-2</v>
      </c>
      <c r="AC61" s="152">
        <f t="shared" si="53"/>
        <v>-4.2843524439837993E-3</v>
      </c>
      <c r="AD61" s="152">
        <f t="shared" si="26"/>
        <v>1.98667840477465E-4</v>
      </c>
      <c r="AE61" s="152">
        <f t="shared" si="54"/>
        <v>7.2447853409443413E-13</v>
      </c>
      <c r="AF61" s="10">
        <f t="shared" si="55"/>
        <v>-4.2843524439837993E-3</v>
      </c>
      <c r="AG61" s="9"/>
      <c r="AH61" s="10">
        <f t="shared" si="56"/>
        <v>-4.4830202844612626E-3</v>
      </c>
      <c r="AI61" s="10">
        <f t="shared" si="57"/>
        <v>1.3244854756278222</v>
      </c>
      <c r="AJ61" s="10">
        <f t="shared" si="58"/>
        <v>-0.94016294155159041</v>
      </c>
      <c r="AK61" s="10">
        <f t="shared" si="59"/>
        <v>0.11497018304573434</v>
      </c>
      <c r="AL61" s="10">
        <f t="shared" si="60"/>
        <v>0.34051403946706621</v>
      </c>
      <c r="AM61" s="10">
        <f t="shared" si="61"/>
        <v>0.17192142694372192</v>
      </c>
      <c r="AN61" s="152">
        <f t="shared" ref="AN61:AT70" si="63">$AU61+$AB$7*SIN(AO61)</f>
        <v>44.221306083276893</v>
      </c>
      <c r="AO61" s="152">
        <f t="shared" si="63"/>
        <v>44.221229099860402</v>
      </c>
      <c r="AP61" s="152">
        <f t="shared" si="63"/>
        <v>44.220998942012471</v>
      </c>
      <c r="AQ61" s="152">
        <f t="shared" si="63"/>
        <v>44.220310914334775</v>
      </c>
      <c r="AR61" s="152">
        <f t="shared" si="63"/>
        <v>44.218254826105884</v>
      </c>
      <c r="AS61" s="152">
        <f t="shared" si="63"/>
        <v>44.212116467219076</v>
      </c>
      <c r="AT61" s="152">
        <f t="shared" si="63"/>
        <v>44.193841993527421</v>
      </c>
      <c r="AU61" s="152">
        <f t="shared" si="62"/>
        <v>44.139833827862191</v>
      </c>
      <c r="AW61" s="10">
        <v>9750</v>
      </c>
      <c r="AX61" s="10">
        <f t="shared" si="1"/>
        <v>-2.2769607904683464E-2</v>
      </c>
      <c r="AY61" s="10">
        <f t="shared" si="2"/>
        <v>-1.8155783531213002E-2</v>
      </c>
      <c r="AZ61" s="10">
        <f t="shared" si="3"/>
        <v>-4.6138243734704602E-3</v>
      </c>
      <c r="BA61" s="10">
        <f t="shared" si="4"/>
        <v>1.0811671647541048</v>
      </c>
      <c r="BB61" s="10">
        <f t="shared" si="5"/>
        <v>-0.79935563836632917</v>
      </c>
      <c r="BC61" s="10">
        <f t="shared" si="6"/>
        <v>1.3327764332048797</v>
      </c>
      <c r="BD61" s="10">
        <f t="shared" si="7"/>
        <v>0.78639214366766974</v>
      </c>
      <c r="BE61" s="10">
        <f t="shared" si="38"/>
        <v>44.986826874202073</v>
      </c>
      <c r="BF61" s="10">
        <f t="shared" si="38"/>
        <v>44.98681475301742</v>
      </c>
      <c r="BG61" s="10">
        <f t="shared" si="38"/>
        <v>44.986749126242131</v>
      </c>
      <c r="BH61" s="10">
        <f t="shared" si="38"/>
        <v>44.986393925907919</v>
      </c>
      <c r="BI61" s="10">
        <f t="shared" si="38"/>
        <v>44.984474858199086</v>
      </c>
      <c r="BJ61" s="10">
        <f t="shared" si="38"/>
        <v>44.974204492500661</v>
      </c>
      <c r="BK61" s="10">
        <f t="shared" si="38"/>
        <v>44.921753051428375</v>
      </c>
      <c r="BL61" s="10">
        <f t="shared" si="9"/>
        <v>44.696312068081042</v>
      </c>
    </row>
    <row r="62" spans="1:64" ht="12.95" customHeight="1">
      <c r="A62" s="223" t="s">
        <v>47</v>
      </c>
      <c r="B62" s="21"/>
      <c r="C62" s="21">
        <v>54889.831299999998</v>
      </c>
      <c r="D62" s="21">
        <v>2.0000000000000001E-4</v>
      </c>
      <c r="E62" s="10">
        <f t="shared" si="42"/>
        <v>8353.4280049336085</v>
      </c>
      <c r="F62" s="10">
        <f t="shared" si="43"/>
        <v>8353.5</v>
      </c>
      <c r="G62" s="10">
        <f t="shared" si="44"/>
        <v>-2.1714000002248213E-2</v>
      </c>
      <c r="K62" s="10">
        <f>G62</f>
        <v>-2.1714000002248213E-2</v>
      </c>
      <c r="P62" s="10">
        <f t="shared" si="45"/>
        <v>-1.6251434327277721E-2</v>
      </c>
      <c r="Q62" s="215">
        <f t="shared" si="46"/>
        <v>39871.331299999998</v>
      </c>
      <c r="R62" s="147">
        <v>1</v>
      </c>
      <c r="S62" s="10">
        <f t="shared" si="47"/>
        <v>2.9839623753365826E-5</v>
      </c>
      <c r="T62" s="10">
        <f t="shared" si="48"/>
        <v>2.9839623753365826E-5</v>
      </c>
      <c r="V62" s="10">
        <f t="shared" si="49"/>
        <v>-2.1714000002248213E-2</v>
      </c>
      <c r="Z62" s="10">
        <f t="shared" si="50"/>
        <v>8353.5</v>
      </c>
      <c r="AA62" s="152">
        <f t="shared" si="51"/>
        <v>-2.0843349832630791E-2</v>
      </c>
      <c r="AB62" s="152">
        <f t="shared" si="52"/>
        <v>-1.7122084496895142E-2</v>
      </c>
      <c r="AC62" s="152">
        <f t="shared" si="53"/>
        <v>-5.4625656749704918E-3</v>
      </c>
      <c r="AD62" s="152">
        <f t="shared" si="26"/>
        <v>-8.7065016961742139E-4</v>
      </c>
      <c r="AE62" s="152">
        <f t="shared" si="54"/>
        <v>2.2619381253906123E-11</v>
      </c>
      <c r="AF62" s="10">
        <f t="shared" si="55"/>
        <v>-5.4625656749704918E-3</v>
      </c>
      <c r="AG62" s="9"/>
      <c r="AH62" s="10">
        <f t="shared" si="56"/>
        <v>-4.5919155053530695E-3</v>
      </c>
      <c r="AI62" s="10">
        <f t="shared" si="57"/>
        <v>1.3139488442798</v>
      </c>
      <c r="AJ62" s="10">
        <f t="shared" si="58"/>
        <v>-0.96496656921417978</v>
      </c>
      <c r="AK62" s="10">
        <f t="shared" si="59"/>
        <v>0.14122708684371271</v>
      </c>
      <c r="AL62" s="10">
        <f t="shared" si="60"/>
        <v>0.42272175939034196</v>
      </c>
      <c r="AM62" s="10">
        <f t="shared" si="61"/>
        <v>0.21456556210608282</v>
      </c>
      <c r="AN62" s="152">
        <f t="shared" si="63"/>
        <v>44.279805071134447</v>
      </c>
      <c r="AO62" s="152">
        <f t="shared" si="63"/>
        <v>44.27971717306837</v>
      </c>
      <c r="AP62" s="152">
        <f t="shared" si="63"/>
        <v>44.279450128001109</v>
      </c>
      <c r="AQ62" s="152">
        <f t="shared" si="63"/>
        <v>44.278638946291437</v>
      </c>
      <c r="AR62" s="152">
        <f t="shared" si="63"/>
        <v>44.276176112613378</v>
      </c>
      <c r="AS62" s="152">
        <f t="shared" si="63"/>
        <v>44.268709848671648</v>
      </c>
      <c r="AT62" s="152">
        <f t="shared" si="63"/>
        <v>44.246173287943677</v>
      </c>
      <c r="AU62" s="152">
        <f t="shared" si="62"/>
        <v>44.178920681619239</v>
      </c>
      <c r="AW62" s="10">
        <v>10000</v>
      </c>
      <c r="AX62" s="10">
        <f t="shared" si="1"/>
        <v>-2.2896720632449304E-2</v>
      </c>
      <c r="AY62" s="10">
        <f t="shared" si="2"/>
        <v>-1.8496903927739672E-2</v>
      </c>
      <c r="AZ62" s="10">
        <f t="shared" si="3"/>
        <v>-4.3998167047096309E-3</v>
      </c>
      <c r="BA62" s="10">
        <f t="shared" si="4"/>
        <v>1.0385885350934323</v>
      </c>
      <c r="BB62" s="10">
        <f t="shared" si="5"/>
        <v>-0.71772686077276426</v>
      </c>
      <c r="BC62" s="10">
        <f t="shared" si="6"/>
        <v>1.458466161859274</v>
      </c>
      <c r="BD62" s="10">
        <f t="shared" si="7"/>
        <v>0.89353734902408455</v>
      </c>
      <c r="BE62" s="10">
        <f t="shared" si="38"/>
        <v>45.098174001687411</v>
      </c>
      <c r="BF62" s="10">
        <f t="shared" si="38"/>
        <v>45.098169620759876</v>
      </c>
      <c r="BG62" s="10">
        <f t="shared" si="38"/>
        <v>45.098140659092053</v>
      </c>
      <c r="BH62" s="10">
        <f t="shared" si="38"/>
        <v>45.097949240882386</v>
      </c>
      <c r="BI62" s="10">
        <f t="shared" si="38"/>
        <v>45.096685965685346</v>
      </c>
      <c r="BJ62" s="10">
        <f t="shared" si="38"/>
        <v>45.088428973794677</v>
      </c>
      <c r="BK62" s="10">
        <f t="shared" si="38"/>
        <v>45.0374722919466</v>
      </c>
      <c r="BL62" s="10">
        <f t="shared" si="9"/>
        <v>44.788934944282587</v>
      </c>
    </row>
    <row r="63" spans="1:64" ht="12.95" customHeight="1">
      <c r="A63" s="21" t="s">
        <v>155</v>
      </c>
      <c r="B63" s="76" t="s">
        <v>37</v>
      </c>
      <c r="C63" s="21">
        <v>54968.399899999997</v>
      </c>
      <c r="D63" s="21">
        <v>2.9999999999999997E-4</v>
      </c>
      <c r="E63" s="10">
        <f t="shared" si="42"/>
        <v>8613.9305181628715</v>
      </c>
      <c r="F63" s="10">
        <f t="shared" si="43"/>
        <v>8614</v>
      </c>
      <c r="G63" s="10">
        <f t="shared" si="44"/>
        <v>-2.0956000007572584E-2</v>
      </c>
      <c r="J63" s="10">
        <f>G63</f>
        <v>-2.0956000007572584E-2</v>
      </c>
      <c r="P63" s="10">
        <f t="shared" si="45"/>
        <v>-1.6606519466246385E-2</v>
      </c>
      <c r="Q63" s="215">
        <f t="shared" si="46"/>
        <v>39949.899899999997</v>
      </c>
      <c r="R63" s="147">
        <v>1</v>
      </c>
      <c r="S63" s="10">
        <f t="shared" si="47"/>
        <v>1.8917980979375241E-5</v>
      </c>
      <c r="T63" s="10">
        <f t="shared" si="48"/>
        <v>1.8917980979375241E-5</v>
      </c>
      <c r="V63" s="10">
        <f t="shared" si="49"/>
        <v>-2.0956000007572584E-2</v>
      </c>
      <c r="Z63" s="10">
        <f t="shared" si="50"/>
        <v>8614</v>
      </c>
      <c r="AA63" s="152">
        <f t="shared" si="51"/>
        <v>-2.13969140982966E-2</v>
      </c>
      <c r="AB63" s="152">
        <f t="shared" si="52"/>
        <v>-1.616560537552237E-2</v>
      </c>
      <c r="AC63" s="152">
        <f t="shared" si="53"/>
        <v>-4.3494805413261985E-3</v>
      </c>
      <c r="AD63" s="152">
        <f t="shared" si="26"/>
        <v>4.4091409072401569E-4</v>
      </c>
      <c r="AE63" s="152">
        <f t="shared" si="54"/>
        <v>3.6777545455689744E-12</v>
      </c>
      <c r="AF63" s="10">
        <f t="shared" si="55"/>
        <v>-4.3494805413261985E-3</v>
      </c>
      <c r="AG63" s="9"/>
      <c r="AH63" s="10">
        <f t="shared" si="56"/>
        <v>-4.7903946320502133E-3</v>
      </c>
      <c r="AI63" s="10">
        <f t="shared" si="57"/>
        <v>1.2803399762290872</v>
      </c>
      <c r="AJ63" s="10">
        <f t="shared" si="58"/>
        <v>-0.99761983998330617</v>
      </c>
      <c r="AK63" s="10">
        <f t="shared" si="59"/>
        <v>0.19979605754583474</v>
      </c>
      <c r="AL63" s="10">
        <f t="shared" si="60"/>
        <v>0.61919339113662797</v>
      </c>
      <c r="AM63" s="10">
        <f t="shared" si="61"/>
        <v>0.3198828751126726</v>
      </c>
      <c r="AN63" s="152">
        <f t="shared" si="63"/>
        <v>44.421914760503569</v>
      </c>
      <c r="AO63" s="152">
        <f t="shared" si="63"/>
        <v>44.421818242152611</v>
      </c>
      <c r="AP63" s="152">
        <f t="shared" si="63"/>
        <v>44.421508446428618</v>
      </c>
      <c r="AQ63" s="152">
        <f t="shared" si="63"/>
        <v>44.420514396948874</v>
      </c>
      <c r="AR63" s="152">
        <f t="shared" si="63"/>
        <v>44.417327882003093</v>
      </c>
      <c r="AS63" s="152">
        <f t="shared" si="63"/>
        <v>44.407144721418362</v>
      </c>
      <c r="AT63" s="152">
        <f t="shared" si="63"/>
        <v>44.374907342665878</v>
      </c>
      <c r="AU63" s="152">
        <f t="shared" si="62"/>
        <v>44.275433718621244</v>
      </c>
      <c r="AW63" s="10">
        <v>10250</v>
      </c>
      <c r="AX63" s="10">
        <f t="shared" si="1"/>
        <v>-2.2980842169609231E-2</v>
      </c>
      <c r="AY63" s="10">
        <f t="shared" si="2"/>
        <v>-1.8838086805915269E-2</v>
      </c>
      <c r="AZ63" s="10">
        <f t="shared" si="3"/>
        <v>-4.1427553636939635E-3</v>
      </c>
      <c r="BA63" s="10">
        <f t="shared" si="4"/>
        <v>0.9987058585562355</v>
      </c>
      <c r="BB63" s="10">
        <f t="shared" si="5"/>
        <v>-0.6322414491848013</v>
      </c>
      <c r="BC63" s="10">
        <f t="shared" si="6"/>
        <v>1.574555628331388</v>
      </c>
      <c r="BD63" s="10">
        <f t="shared" si="7"/>
        <v>1.0037663854614745</v>
      </c>
      <c r="BE63" s="10">
        <f t="shared" si="38"/>
        <v>45.205184045410739</v>
      </c>
      <c r="BF63" s="10">
        <f t="shared" si="38"/>
        <v>45.205182890498619</v>
      </c>
      <c r="BG63" s="10">
        <f t="shared" si="38"/>
        <v>45.205173050461937</v>
      </c>
      <c r="BH63" s="10">
        <f t="shared" si="38"/>
        <v>45.205089222594964</v>
      </c>
      <c r="BI63" s="10">
        <f t="shared" si="38"/>
        <v>45.2043758717518</v>
      </c>
      <c r="BJ63" s="10">
        <f t="shared" si="38"/>
        <v>45.19836113394183</v>
      </c>
      <c r="BK63" s="10">
        <f t="shared" si="38"/>
        <v>45.151060855165973</v>
      </c>
      <c r="BL63" s="10">
        <f t="shared" si="9"/>
        <v>44.881557820484126</v>
      </c>
    </row>
    <row r="64" spans="1:64" ht="12.95" customHeight="1">
      <c r="A64" s="21" t="s">
        <v>155</v>
      </c>
      <c r="B64" s="76" t="s">
        <v>37</v>
      </c>
      <c r="C64" s="21">
        <v>54968.549400000004</v>
      </c>
      <c r="D64" s="21">
        <v>8.9999999999999998E-4</v>
      </c>
      <c r="E64" s="10">
        <f t="shared" si="42"/>
        <v>8614.4262012440195</v>
      </c>
      <c r="F64" s="10">
        <f t="shared" si="43"/>
        <v>8614.5</v>
      </c>
      <c r="G64" s="10">
        <f t="shared" si="44"/>
        <v>-2.2257999997236766E-2</v>
      </c>
      <c r="J64" s="10">
        <f>G64</f>
        <v>-2.2257999997236766E-2</v>
      </c>
      <c r="O64" s="10">
        <f t="shared" ref="O64:O95" ca="1" si="64">+C$11+C$12*$F64</f>
        <v>-1.0529838304685129E-2</v>
      </c>
      <c r="P64" s="10">
        <f t="shared" si="45"/>
        <v>-1.6607201076849529E-2</v>
      </c>
      <c r="Q64" s="215">
        <f t="shared" si="46"/>
        <v>39950.049400000004</v>
      </c>
      <c r="R64" s="147">
        <v>0.6</v>
      </c>
      <c r="S64" s="10">
        <f t="shared" si="47"/>
        <v>3.1931528438649565E-5</v>
      </c>
      <c r="T64" s="10">
        <f t="shared" si="48"/>
        <v>1.9158917063189739E-5</v>
      </c>
      <c r="V64" s="10">
        <f t="shared" ca="1" si="49"/>
        <v>-1.1728161692551637E-2</v>
      </c>
      <c r="Z64" s="10">
        <f t="shared" si="50"/>
        <v>8614.5</v>
      </c>
      <c r="AA64" s="152">
        <f t="shared" si="51"/>
        <v>-2.1397880857201075E-2</v>
      </c>
      <c r="AB64" s="152">
        <f t="shared" si="52"/>
        <v>-1.746732021688522E-2</v>
      </c>
      <c r="AC64" s="152">
        <f t="shared" si="53"/>
        <v>-5.6507989203872372E-3</v>
      </c>
      <c r="AD64" s="152">
        <f t="shared" si="26"/>
        <v>-8.6011914003569084E-4</v>
      </c>
      <c r="AE64" s="152">
        <f t="shared" si="54"/>
        <v>2.3623102322785539E-11</v>
      </c>
      <c r="AF64" s="10">
        <f t="shared" si="55"/>
        <v>-5.6507989203872372E-3</v>
      </c>
      <c r="AG64" s="9"/>
      <c r="AH64" s="10">
        <f t="shared" si="56"/>
        <v>-4.7906797803515455E-3</v>
      </c>
      <c r="AI64" s="10">
        <f t="shared" si="57"/>
        <v>1.280266649889698</v>
      </c>
      <c r="AJ64" s="10">
        <f t="shared" si="58"/>
        <v>-0.99764507284837756</v>
      </c>
      <c r="AK64" s="10">
        <f t="shared" si="59"/>
        <v>0.19989890405549793</v>
      </c>
      <c r="AL64" s="10">
        <f t="shared" si="60"/>
        <v>0.61956030263470074</v>
      </c>
      <c r="AM64" s="10">
        <f t="shared" si="61"/>
        <v>0.32008511485167429</v>
      </c>
      <c r="AN64" s="152">
        <f t="shared" si="63"/>
        <v>44.422183825622788</v>
      </c>
      <c r="AO64" s="152">
        <f t="shared" si="63"/>
        <v>44.422087314459972</v>
      </c>
      <c r="AP64" s="152">
        <f t="shared" si="63"/>
        <v>44.421777502617203</v>
      </c>
      <c r="AQ64" s="152">
        <f t="shared" si="63"/>
        <v>44.420783275906857</v>
      </c>
      <c r="AR64" s="152">
        <f t="shared" si="63"/>
        <v>44.417595793484459</v>
      </c>
      <c r="AS64" s="152">
        <f t="shared" si="63"/>
        <v>44.407408299320316</v>
      </c>
      <c r="AT64" s="152">
        <f t="shared" si="63"/>
        <v>44.375153637473694</v>
      </c>
      <c r="AU64" s="152">
        <f t="shared" si="62"/>
        <v>44.275618964373649</v>
      </c>
      <c r="AW64" s="10">
        <v>10500</v>
      </c>
      <c r="AX64" s="10">
        <f t="shared" si="1"/>
        <v>-2.3029938506022717E-2</v>
      </c>
      <c r="AY64" s="10">
        <f t="shared" si="2"/>
        <v>-1.9179332165739808E-2</v>
      </c>
      <c r="AZ64" s="10">
        <f t="shared" si="3"/>
        <v>-3.8506063402829103E-3</v>
      </c>
      <c r="BA64" s="10">
        <f t="shared" si="4"/>
        <v>0.96177952873014327</v>
      </c>
      <c r="BB64" s="10">
        <f t="shared" si="5"/>
        <v>-0.54546840290605381</v>
      </c>
      <c r="BC64" s="10">
        <f t="shared" si="6"/>
        <v>1.6820506038444578</v>
      </c>
      <c r="BD64" s="10">
        <f t="shared" si="7"/>
        <v>1.1179364140281716</v>
      </c>
      <c r="BE64" s="10">
        <f t="shared" si="38"/>
        <v>45.308157036002861</v>
      </c>
      <c r="BF64" s="10">
        <f t="shared" si="38"/>
        <v>45.30815684852535</v>
      </c>
      <c r="BG64" s="10">
        <f t="shared" si="38"/>
        <v>45.308154602735506</v>
      </c>
      <c r="BH64" s="10">
        <f t="shared" si="38"/>
        <v>45.308127702026631</v>
      </c>
      <c r="BI64" s="10">
        <f t="shared" si="38"/>
        <v>45.30780570240195</v>
      </c>
      <c r="BJ64" s="10">
        <f t="shared" si="38"/>
        <v>45.30398304586317</v>
      </c>
      <c r="BK64" s="10">
        <f t="shared" si="38"/>
        <v>45.262339005067744</v>
      </c>
      <c r="BL64" s="10">
        <f t="shared" si="9"/>
        <v>44.974180696685664</v>
      </c>
    </row>
    <row r="65" spans="1:64" ht="12.95" customHeight="1">
      <c r="A65" s="213" t="s">
        <v>377</v>
      </c>
      <c r="B65" s="214" t="s">
        <v>37</v>
      </c>
      <c r="C65" s="213">
        <v>54994.035199999998</v>
      </c>
      <c r="D65" s="213" t="s">
        <v>181</v>
      </c>
      <c r="E65" s="10">
        <f t="shared" si="42"/>
        <v>8698.9270699327481</v>
      </c>
      <c r="F65" s="10">
        <f t="shared" si="43"/>
        <v>8699</v>
      </c>
      <c r="G65" s="10">
        <f t="shared" si="44"/>
        <v>-2.1996000003127847E-2</v>
      </c>
      <c r="K65" s="10">
        <f>G65</f>
        <v>-2.1996000003127847E-2</v>
      </c>
      <c r="O65" s="10">
        <f t="shared" ca="1" si="64"/>
        <v>-1.0650861951625588E-2</v>
      </c>
      <c r="P65" s="10">
        <f t="shared" si="45"/>
        <v>-1.6722396858976106E-2</v>
      </c>
      <c r="Q65" s="215">
        <f t="shared" si="46"/>
        <v>39975.535199999998</v>
      </c>
      <c r="R65" s="147">
        <v>1</v>
      </c>
      <c r="S65" s="10">
        <f t="shared" si="47"/>
        <v>2.7810890122007128E-5</v>
      </c>
      <c r="T65" s="10">
        <f t="shared" si="48"/>
        <v>2.7810890122007128E-5</v>
      </c>
      <c r="V65" s="10">
        <f t="shared" ca="1" si="49"/>
        <v>-1.1345138051502258E-2</v>
      </c>
      <c r="Z65" s="10">
        <f t="shared" si="50"/>
        <v>8699</v>
      </c>
      <c r="AA65" s="152">
        <f t="shared" si="51"/>
        <v>-2.1556079063486847E-2</v>
      </c>
      <c r="AB65" s="152">
        <f t="shared" si="52"/>
        <v>-1.7162317798617106E-2</v>
      </c>
      <c r="AC65" s="152">
        <f t="shared" si="53"/>
        <v>-5.2736031441517409E-3</v>
      </c>
      <c r="AD65" s="152">
        <f t="shared" si="26"/>
        <v>-4.3992093964100032E-4</v>
      </c>
      <c r="AE65" s="152">
        <f t="shared" si="54"/>
        <v>5.3822536111713824E-12</v>
      </c>
      <c r="AF65" s="10">
        <f t="shared" si="55"/>
        <v>-5.2736031441517409E-3</v>
      </c>
      <c r="AG65" s="9"/>
      <c r="AH65" s="10">
        <f t="shared" si="56"/>
        <v>-4.8336822045107414E-3</v>
      </c>
      <c r="AI65" s="10">
        <f t="shared" si="57"/>
        <v>1.2674737527024502</v>
      </c>
      <c r="AJ65" s="10">
        <f t="shared" si="58"/>
        <v>-0.99997373389814348</v>
      </c>
      <c r="AK65" s="10">
        <f t="shared" si="59"/>
        <v>0.21671815451930221</v>
      </c>
      <c r="AL65" s="10">
        <f t="shared" si="60"/>
        <v>0.68095422977875519</v>
      </c>
      <c r="AM65" s="10">
        <f t="shared" si="61"/>
        <v>0.35427378486529726</v>
      </c>
      <c r="AN65" s="152">
        <f t="shared" si="63"/>
        <v>44.467430170193268</v>
      </c>
      <c r="AO65" s="152">
        <f t="shared" si="63"/>
        <v>44.467336006389445</v>
      </c>
      <c r="AP65" s="152">
        <f t="shared" si="63"/>
        <v>44.467026835797789</v>
      </c>
      <c r="AQ65" s="152">
        <f t="shared" si="63"/>
        <v>44.466012081169744</v>
      </c>
      <c r="AR65" s="152">
        <f t="shared" si="63"/>
        <v>44.462685259597656</v>
      </c>
      <c r="AS65" s="152">
        <f t="shared" si="63"/>
        <v>44.45181847175278</v>
      </c>
      <c r="AT65" s="152">
        <f t="shared" si="63"/>
        <v>44.416726713303049</v>
      </c>
      <c r="AU65" s="152">
        <f t="shared" si="62"/>
        <v>44.306925496529772</v>
      </c>
      <c r="AW65" s="10">
        <v>10750</v>
      </c>
      <c r="AX65" s="10">
        <f t="shared" si="1"/>
        <v>-2.3051009387471438E-2</v>
      </c>
      <c r="AY65" s="10">
        <f t="shared" si="2"/>
        <v>-1.9520640007213277E-2</v>
      </c>
      <c r="AZ65" s="10">
        <f t="shared" si="3"/>
        <v>-3.5303693802581611E-3</v>
      </c>
      <c r="BA65" s="10">
        <f t="shared" si="4"/>
        <v>0.92786103689073585</v>
      </c>
      <c r="BB65" s="10">
        <f t="shared" si="5"/>
        <v>-0.45919088775394573</v>
      </c>
      <c r="BC65" s="10">
        <f t="shared" si="6"/>
        <v>1.7819143150005592</v>
      </c>
      <c r="BD65" s="10">
        <f t="shared" si="7"/>
        <v>1.2370184095280143</v>
      </c>
      <c r="BE65" s="10">
        <f t="shared" si="38"/>
        <v>45.40740810875333</v>
      </c>
      <c r="BF65" s="10">
        <f t="shared" si="38"/>
        <v>45.40740809660209</v>
      </c>
      <c r="BG65" s="10">
        <f t="shared" si="38"/>
        <v>45.407407853456711</v>
      </c>
      <c r="BH65" s="10">
        <f t="shared" si="38"/>
        <v>45.407402988221186</v>
      </c>
      <c r="BI65" s="10">
        <f t="shared" si="38"/>
        <v>45.407305670815454</v>
      </c>
      <c r="BJ65" s="10">
        <f t="shared" si="38"/>
        <v>45.40537243959794</v>
      </c>
      <c r="BK65" s="10">
        <f t="shared" si="38"/>
        <v>45.371146812496214</v>
      </c>
      <c r="BL65" s="10">
        <f t="shared" si="9"/>
        <v>45.06680357288721</v>
      </c>
    </row>
    <row r="66" spans="1:64" ht="12.95" customHeight="1">
      <c r="A66" s="213" t="s">
        <v>377</v>
      </c>
      <c r="B66" s="214" t="s">
        <v>30</v>
      </c>
      <c r="C66" s="213">
        <v>54994.184099999999</v>
      </c>
      <c r="D66" s="213" t="s">
        <v>181</v>
      </c>
      <c r="E66" s="10">
        <f t="shared" si="42"/>
        <v>8699.4207636503379</v>
      </c>
      <c r="F66" s="10">
        <f t="shared" si="43"/>
        <v>8699.5</v>
      </c>
      <c r="G66" s="10">
        <f t="shared" si="44"/>
        <v>-2.3898000006738584E-2</v>
      </c>
      <c r="K66" s="10">
        <f>G66</f>
        <v>-2.3898000006738584E-2</v>
      </c>
      <c r="O66" s="10">
        <f t="shared" ca="1" si="64"/>
        <v>-1.0651578067879674E-2</v>
      </c>
      <c r="P66" s="10">
        <f t="shared" si="45"/>
        <v>-1.672307851206677E-2</v>
      </c>
      <c r="Q66" s="215">
        <f t="shared" si="46"/>
        <v>39975.684099999999</v>
      </c>
      <c r="R66" s="147">
        <v>1</v>
      </c>
      <c r="S66" s="10">
        <f t="shared" si="47"/>
        <v>5.1479498454703626E-5</v>
      </c>
      <c r="T66" s="10">
        <f t="shared" si="48"/>
        <v>5.1479498454703626E-5</v>
      </c>
      <c r="V66" s="10">
        <f t="shared" ca="1" si="49"/>
        <v>-1.324642193885891E-2</v>
      </c>
      <c r="Z66" s="10">
        <f t="shared" si="50"/>
        <v>8699.5</v>
      </c>
      <c r="AA66" s="152">
        <f t="shared" si="51"/>
        <v>-2.1556984655107206E-2</v>
      </c>
      <c r="AB66" s="152">
        <f t="shared" si="52"/>
        <v>-1.9064093863698148E-2</v>
      </c>
      <c r="AC66" s="152">
        <f t="shared" si="53"/>
        <v>-7.1749214946718147E-3</v>
      </c>
      <c r="AD66" s="152">
        <f t="shared" si="26"/>
        <v>-2.3410153516313786E-3</v>
      </c>
      <c r="AE66" s="152">
        <f t="shared" si="54"/>
        <v>2.8212581744081085E-10</v>
      </c>
      <c r="AF66" s="10">
        <f t="shared" si="55"/>
        <v>-7.1749214946718147E-3</v>
      </c>
      <c r="AG66" s="9"/>
      <c r="AH66" s="10">
        <f t="shared" si="56"/>
        <v>-4.8339061430404361E-3</v>
      </c>
      <c r="AI66" s="10">
        <f t="shared" si="57"/>
        <v>1.2673958077153069</v>
      </c>
      <c r="AJ66" s="10">
        <f t="shared" si="58"/>
        <v>-0.99997627544318179</v>
      </c>
      <c r="AK66" s="10">
        <f t="shared" si="59"/>
        <v>0.21681431894425771</v>
      </c>
      <c r="AL66" s="10">
        <f t="shared" si="60"/>
        <v>0.68131381062251906</v>
      </c>
      <c r="AM66" s="10">
        <f t="shared" si="61"/>
        <v>0.35447615365975077</v>
      </c>
      <c r="AN66" s="152">
        <f t="shared" si="63"/>
        <v>44.467696536859428</v>
      </c>
      <c r="AO66" s="152">
        <f t="shared" si="63"/>
        <v>44.467602393301732</v>
      </c>
      <c r="AP66" s="152">
        <f t="shared" si="63"/>
        <v>44.467293245785534</v>
      </c>
      <c r="AQ66" s="152">
        <f t="shared" si="63"/>
        <v>44.466278424671408</v>
      </c>
      <c r="AR66" s="152">
        <f t="shared" si="63"/>
        <v>44.462950921893388</v>
      </c>
      <c r="AS66" s="152">
        <f t="shared" si="63"/>
        <v>44.452080433882287</v>
      </c>
      <c r="AT66" s="152">
        <f t="shared" si="63"/>
        <v>44.41697239745799</v>
      </c>
      <c r="AU66" s="152">
        <f t="shared" si="62"/>
        <v>44.30711074228217</v>
      </c>
      <c r="AW66" s="10">
        <v>11000</v>
      </c>
      <c r="AX66" s="10">
        <f t="shared" ref="AX66:AX117" si="65">AB$3+AB$4*AW66+AB$5*AW66^2+AZ66</f>
        <v>-2.3050126190326616E-2</v>
      </c>
      <c r="AY66" s="10">
        <f t="shared" ref="AY66:AY117" si="66">AB$3+AB$4*AW66+AB$5*AW66^2</f>
        <v>-1.9862010330335682E-2</v>
      </c>
      <c r="AZ66" s="10">
        <f t="shared" ref="AZ66:AZ117" si="67">$AB$6*($AB$11/BA66*BB66+$AB$12)</f>
        <v>-3.1881158599909344E-3</v>
      </c>
      <c r="BA66" s="10">
        <f t="shared" ref="BA66:BA117" si="68">1+$AB$7*COS(BC66)</f>
        <v>0.89687376271565467</v>
      </c>
      <c r="BB66" s="10">
        <f t="shared" ref="BB66:BB117" si="69">SIN(BC66+RADIANS($AB$9))</f>
        <v>-0.37459846535785257</v>
      </c>
      <c r="BC66" s="10">
        <f t="shared" ref="BC66:BC117" si="70">2*ATAN(BD66)</f>
        <v>1.8750348136767456</v>
      </c>
      <c r="BD66" s="10">
        <f t="shared" ref="BD66:BD117" si="71">SQRT((1+$AB$7)/(1-$AB$7))*TAN(BE66/2)</f>
        <v>1.3621216782570271</v>
      </c>
      <c r="BE66" s="10">
        <f t="shared" si="38"/>
        <v>45.503250230928472</v>
      </c>
      <c r="BF66" s="10">
        <f t="shared" si="38"/>
        <v>45.503250230880603</v>
      </c>
      <c r="BG66" s="10">
        <f t="shared" si="38"/>
        <v>45.503250228089662</v>
      </c>
      <c r="BH66" s="10">
        <f t="shared" si="38"/>
        <v>45.503250065367105</v>
      </c>
      <c r="BI66" s="10">
        <f t="shared" si="38"/>
        <v>45.503240578934268</v>
      </c>
      <c r="BJ66" s="10">
        <f t="shared" si="38"/>
        <v>45.502690620434123</v>
      </c>
      <c r="BK66" s="10">
        <f t="shared" si="38"/>
        <v>45.477345526209845</v>
      </c>
      <c r="BL66" s="10">
        <f t="shared" ref="BL66:BL123" si="72">RADIANS($AB$9)+$AB$18*(AW66-AB$15)</f>
        <v>45.159426449088748</v>
      </c>
    </row>
    <row r="67" spans="1:64" ht="12.95" customHeight="1">
      <c r="A67" s="21" t="s">
        <v>122</v>
      </c>
      <c r="B67" s="76" t="s">
        <v>37</v>
      </c>
      <c r="C67" s="21">
        <v>55015.445399999997</v>
      </c>
      <c r="D67" s="21">
        <v>5.0000000000000001E-4</v>
      </c>
      <c r="E67" s="10">
        <f t="shared" si="42"/>
        <v>8769.9148552406295</v>
      </c>
      <c r="F67" s="10">
        <f t="shared" si="43"/>
        <v>8770</v>
      </c>
      <c r="G67" s="10">
        <f t="shared" si="44"/>
        <v>-2.5680000006104819E-2</v>
      </c>
      <c r="K67" s="10">
        <f>G67</f>
        <v>-2.5680000006104819E-2</v>
      </c>
      <c r="O67" s="10">
        <f t="shared" ca="1" si="64"/>
        <v>-1.0752550459705738E-2</v>
      </c>
      <c r="P67" s="10">
        <f t="shared" si="45"/>
        <v>-1.6819194099865469E-2</v>
      </c>
      <c r="Q67" s="215">
        <f t="shared" si="46"/>
        <v>39996.945399999997</v>
      </c>
      <c r="R67" s="147">
        <v>1</v>
      </c>
      <c r="S67" s="10">
        <f t="shared" si="47"/>
        <v>7.8513881308046152E-5</v>
      </c>
      <c r="T67" s="10">
        <f t="shared" si="48"/>
        <v>7.8513881308046152E-5</v>
      </c>
      <c r="U67" s="175"/>
      <c r="V67" s="10">
        <f t="shared" ca="1" si="49"/>
        <v>-1.4927449546399081E-2</v>
      </c>
      <c r="Z67" s="10">
        <f t="shared" si="50"/>
        <v>8770</v>
      </c>
      <c r="AA67" s="152">
        <f t="shared" si="51"/>
        <v>-2.1681125717172109E-2</v>
      </c>
      <c r="AB67" s="152">
        <f t="shared" si="52"/>
        <v>-2.0818068388798183E-2</v>
      </c>
      <c r="AC67" s="152">
        <f t="shared" si="53"/>
        <v>-8.8608059062393503E-3</v>
      </c>
      <c r="AD67" s="152">
        <f t="shared" si="26"/>
        <v>-3.9988742889327106E-3</v>
      </c>
      <c r="AE67" s="152">
        <f t="shared" si="54"/>
        <v>1.2555151288625291E-9</v>
      </c>
      <c r="AF67" s="10">
        <f t="shared" si="55"/>
        <v>-8.8608059062393503E-3</v>
      </c>
      <c r="AG67" s="9"/>
      <c r="AH67" s="10">
        <f t="shared" si="56"/>
        <v>-4.861931617306638E-3</v>
      </c>
      <c r="AI67" s="10">
        <f t="shared" si="57"/>
        <v>1.256167168520089</v>
      </c>
      <c r="AJ67" s="10">
        <f t="shared" si="58"/>
        <v>-0.99905988378790911</v>
      </c>
      <c r="AK67" s="10">
        <f t="shared" si="59"/>
        <v>0.22997249543235376</v>
      </c>
      <c r="AL67" s="10">
        <f t="shared" si="60"/>
        <v>0.73156720067070236</v>
      </c>
      <c r="AM67" s="10">
        <f t="shared" si="61"/>
        <v>0.38302034713906308</v>
      </c>
      <c r="AN67" s="152">
        <f t="shared" si="63"/>
        <v>44.505088137962055</v>
      </c>
      <c r="AO67" s="152">
        <f t="shared" si="63"/>
        <v>44.504997517734566</v>
      </c>
      <c r="AP67" s="152">
        <f t="shared" si="63"/>
        <v>44.504693740041439</v>
      </c>
      <c r="AQ67" s="152">
        <f t="shared" si="63"/>
        <v>44.503675801746418</v>
      </c>
      <c r="AR67" s="152">
        <f t="shared" si="63"/>
        <v>44.500269084405438</v>
      </c>
      <c r="AS67" s="152">
        <f t="shared" si="63"/>
        <v>44.488915454031101</v>
      </c>
      <c r="AT67" s="152">
        <f t="shared" si="63"/>
        <v>44.451575154982955</v>
      </c>
      <c r="AU67" s="152">
        <f t="shared" si="62"/>
        <v>44.333230393371011</v>
      </c>
      <c r="AW67" s="10">
        <v>11250</v>
      </c>
      <c r="AX67" s="10">
        <f t="shared" si="65"/>
        <v>-2.3032516318451355E-2</v>
      </c>
      <c r="AY67" s="10">
        <f t="shared" si="66"/>
        <v>-2.0203443135107017E-2</v>
      </c>
      <c r="AZ67" s="10">
        <f t="shared" si="67"/>
        <v>-2.8290731833443376E-3</v>
      </c>
      <c r="BA67" s="10">
        <f t="shared" si="68"/>
        <v>0.86866895146896339</v>
      </c>
      <c r="BB67" s="10">
        <f t="shared" si="69"/>
        <v>-0.29244849581407667</v>
      </c>
      <c r="BC67" s="10">
        <f t="shared" si="70"/>
        <v>1.9622122091019978</v>
      </c>
      <c r="BD67" s="10">
        <f t="shared" si="71"/>
        <v>1.4945290832751252</v>
      </c>
      <c r="BE67" s="10">
        <f t="shared" si="38"/>
        <v>45.595984044884069</v>
      </c>
      <c r="BF67" s="10">
        <f t="shared" si="38"/>
        <v>45.595984044892965</v>
      </c>
      <c r="BG67" s="10">
        <f t="shared" si="38"/>
        <v>45.595984044290276</v>
      </c>
      <c r="BH67" s="10">
        <f t="shared" si="38"/>
        <v>45.595984085121614</v>
      </c>
      <c r="BI67" s="10">
        <f t="shared" si="38"/>
        <v>45.595981318797769</v>
      </c>
      <c r="BJ67" s="10">
        <f t="shared" si="38"/>
        <v>45.596168335798595</v>
      </c>
      <c r="BK67" s="10">
        <f t="shared" si="38"/>
        <v>45.580818762377127</v>
      </c>
      <c r="BL67" s="10">
        <f t="shared" si="72"/>
        <v>45.252049325290287</v>
      </c>
    </row>
    <row r="68" spans="1:64" ht="12.95" customHeight="1">
      <c r="A68" s="213" t="s">
        <v>391</v>
      </c>
      <c r="B68" s="214" t="s">
        <v>37</v>
      </c>
      <c r="C68" s="213">
        <v>55280.858</v>
      </c>
      <c r="D68" s="213" t="s">
        <v>181</v>
      </c>
      <c r="E68" s="10">
        <f t="shared" si="42"/>
        <v>9649.9184360950057</v>
      </c>
      <c r="F68" s="10">
        <f t="shared" si="43"/>
        <v>9650</v>
      </c>
      <c r="G68" s="10">
        <f t="shared" si="44"/>
        <v>-2.4600000004284084E-2</v>
      </c>
      <c r="K68" s="10">
        <f>G68</f>
        <v>-2.4600000004284084E-2</v>
      </c>
      <c r="O68" s="10">
        <f t="shared" ca="1" si="64"/>
        <v>-1.2012915066896333E-2</v>
      </c>
      <c r="P68" s="10">
        <f t="shared" si="45"/>
        <v>-1.8019352867464037E-2</v>
      </c>
      <c r="Q68" s="215">
        <f t="shared" si="46"/>
        <v>40262.358</v>
      </c>
      <c r="R68" s="147">
        <v>1</v>
      </c>
      <c r="S68" s="10">
        <f t="shared" si="47"/>
        <v>4.3304916739337881E-5</v>
      </c>
      <c r="T68" s="10">
        <f t="shared" si="48"/>
        <v>4.3304916739337881E-5</v>
      </c>
      <c r="V68" s="10">
        <f t="shared" ca="1" si="49"/>
        <v>-1.2587084937387751E-2</v>
      </c>
      <c r="Z68" s="10">
        <f t="shared" si="50"/>
        <v>9650</v>
      </c>
      <c r="AA68" s="152">
        <f t="shared" si="51"/>
        <v>-2.2704763891791921E-2</v>
      </c>
      <c r="AB68" s="152">
        <f t="shared" si="52"/>
        <v>-1.99145889799562E-2</v>
      </c>
      <c r="AC68" s="152">
        <f t="shared" si="53"/>
        <v>-6.5806471368200468E-3</v>
      </c>
      <c r="AD68" s="152">
        <f t="shared" si="26"/>
        <v>-1.8952361124921629E-3</v>
      </c>
      <c r="AE68" s="152">
        <f t="shared" si="54"/>
        <v>1.5554779316066728E-10</v>
      </c>
      <c r="AF68" s="10">
        <f t="shared" si="55"/>
        <v>-6.5806471368200468E-3</v>
      </c>
      <c r="AG68" s="9"/>
      <c r="AH68" s="10">
        <f t="shared" si="56"/>
        <v>-4.6854110243278848E-3</v>
      </c>
      <c r="AI68" s="10">
        <f t="shared" si="57"/>
        <v>1.0988375784144901</v>
      </c>
      <c r="AJ68" s="10">
        <f t="shared" si="58"/>
        <v>-0.83016821339091518</v>
      </c>
      <c r="AK68" s="10">
        <f t="shared" si="59"/>
        <v>0.32975763823775667</v>
      </c>
      <c r="AL68" s="10">
        <f t="shared" si="60"/>
        <v>1.2795891450896617</v>
      </c>
      <c r="AM68" s="10">
        <f t="shared" si="61"/>
        <v>0.74422456580548213</v>
      </c>
      <c r="AN68" s="152">
        <f t="shared" si="63"/>
        <v>44.941013697149245</v>
      </c>
      <c r="AO68" s="152">
        <f t="shared" si="63"/>
        <v>44.940996694471899</v>
      </c>
      <c r="AP68" s="152">
        <f t="shared" si="63"/>
        <v>44.940910741485162</v>
      </c>
      <c r="AQ68" s="152">
        <f t="shared" si="63"/>
        <v>44.940476387551357</v>
      </c>
      <c r="AR68" s="152">
        <f t="shared" si="63"/>
        <v>44.938285519189101</v>
      </c>
      <c r="AS68" s="152">
        <f t="shared" si="63"/>
        <v>44.927336664294316</v>
      </c>
      <c r="AT68" s="152">
        <f t="shared" si="63"/>
        <v>44.87491254217727</v>
      </c>
      <c r="AU68" s="152">
        <f t="shared" si="62"/>
        <v>44.659262917600429</v>
      </c>
      <c r="AW68" s="10">
        <v>11500</v>
      </c>
      <c r="AX68" s="10">
        <f t="shared" si="65"/>
        <v>-2.3002665235337606E-2</v>
      </c>
      <c r="AY68" s="10">
        <f t="shared" si="66"/>
        <v>-2.0544938421527287E-2</v>
      </c>
      <c r="AZ68" s="10">
        <f t="shared" si="67"/>
        <v>-2.4577268138103194E-3</v>
      </c>
      <c r="BA68" s="10">
        <f t="shared" si="68"/>
        <v>0.84306258464640738</v>
      </c>
      <c r="BB68" s="10">
        <f t="shared" si="69"/>
        <v>-0.21319214566028133</v>
      </c>
      <c r="BC68" s="10">
        <f t="shared" si="70"/>
        <v>2.0441574220402496</v>
      </c>
      <c r="BD68" s="10">
        <f t="shared" si="71"/>
        <v>1.6357451708162525</v>
      </c>
      <c r="BE68" s="10">
        <f t="shared" si="38"/>
        <v>45.685892440345839</v>
      </c>
      <c r="BF68" s="10">
        <f t="shared" si="38"/>
        <v>45.685892441240597</v>
      </c>
      <c r="BG68" s="10">
        <f t="shared" si="38"/>
        <v>45.685892421611001</v>
      </c>
      <c r="BH68" s="10">
        <f t="shared" si="38"/>
        <v>45.685892852254305</v>
      </c>
      <c r="BI68" s="10">
        <f t="shared" si="38"/>
        <v>45.685883404280432</v>
      </c>
      <c r="BJ68" s="10">
        <f t="shared" si="38"/>
        <v>45.686090532104942</v>
      </c>
      <c r="BK68" s="10">
        <f t="shared" si="38"/>
        <v>45.681473502319449</v>
      </c>
      <c r="BL68" s="10">
        <f t="shared" si="72"/>
        <v>45.344672201491825</v>
      </c>
    </row>
    <row r="69" spans="1:64" ht="12.95" customHeight="1">
      <c r="A69" s="224" t="s">
        <v>173</v>
      </c>
      <c r="B69" s="220" t="s">
        <v>37</v>
      </c>
      <c r="C69" s="21">
        <v>55310.413200000003</v>
      </c>
      <c r="D69" s="222">
        <v>1E-4</v>
      </c>
      <c r="E69" s="88">
        <f t="shared" si="42"/>
        <v>9747.9118314080733</v>
      </c>
      <c r="F69" s="10">
        <f t="shared" si="43"/>
        <v>9748</v>
      </c>
      <c r="G69" s="10">
        <f t="shared" si="44"/>
        <v>-2.6592000001983251E-2</v>
      </c>
      <c r="J69" s="10">
        <f>G69</f>
        <v>-2.6592000001983251E-2</v>
      </c>
      <c r="O69" s="10">
        <f t="shared" ca="1" si="64"/>
        <v>-1.2153273852697103E-2</v>
      </c>
      <c r="P69" s="10">
        <f>S$2+S$3*F69+S$4*SIN(RADIANS((S$5*F69+S$6)))</f>
        <v>0</v>
      </c>
      <c r="Q69" s="215">
        <f t="shared" si="46"/>
        <v>40291.913200000003</v>
      </c>
      <c r="R69" s="147">
        <v>1</v>
      </c>
      <c r="S69" s="10">
        <f t="shared" si="47"/>
        <v>7.0713446410547724E-4</v>
      </c>
      <c r="T69" s="10">
        <f t="shared" si="48"/>
        <v>7.0713446410547724E-4</v>
      </c>
      <c r="V69" s="10">
        <f t="shared" ca="1" si="49"/>
        <v>-1.4438726149286148E-2</v>
      </c>
      <c r="Z69" s="10">
        <f t="shared" si="50"/>
        <v>9748</v>
      </c>
      <c r="AA69" s="152">
        <f t="shared" si="51"/>
        <v>-2.276839425665125E-2</v>
      </c>
      <c r="AB69" s="152">
        <f t="shared" si="52"/>
        <v>-2.1976660565298799E-2</v>
      </c>
      <c r="AC69" s="197">
        <f t="shared" si="53"/>
        <v>-2.6592000001983251E-2</v>
      </c>
      <c r="AD69" s="152"/>
      <c r="AE69" s="152">
        <f t="shared" si="54"/>
        <v>1.0338278213249234E-8</v>
      </c>
      <c r="AF69" s="10">
        <f t="shared" si="55"/>
        <v>-2.6592000001983251E-2</v>
      </c>
      <c r="AG69" s="9"/>
      <c r="AH69" s="10">
        <f t="shared" si="56"/>
        <v>-4.6153394366844512E-3</v>
      </c>
      <c r="AI69" s="10">
        <f t="shared" si="57"/>
        <v>1.0815173672965859</v>
      </c>
      <c r="AJ69" s="10">
        <f t="shared" si="58"/>
        <v>-0.79998425863034972</v>
      </c>
      <c r="AK69" s="10">
        <f t="shared" si="59"/>
        <v>0.3344605891760899</v>
      </c>
      <c r="AL69" s="10">
        <f t="shared" si="60"/>
        <v>1.331729499893634</v>
      </c>
      <c r="AM69" s="10">
        <f t="shared" si="61"/>
        <v>0.7855453071575893</v>
      </c>
      <c r="AN69" s="152">
        <f t="shared" si="63"/>
        <v>44.985917872303773</v>
      </c>
      <c r="AO69" s="152">
        <f t="shared" si="63"/>
        <v>44.985905664498574</v>
      </c>
      <c r="AP69" s="152">
        <f t="shared" si="63"/>
        <v>44.9858396631071</v>
      </c>
      <c r="AQ69" s="152">
        <f t="shared" si="63"/>
        <v>44.985482945505154</v>
      </c>
      <c r="AR69" s="152">
        <f t="shared" si="63"/>
        <v>44.983558437108165</v>
      </c>
      <c r="AS69" s="152">
        <f t="shared" si="63"/>
        <v>44.97327364829561</v>
      </c>
      <c r="AT69" s="152">
        <f t="shared" si="63"/>
        <v>44.920819229410085</v>
      </c>
      <c r="AU69" s="152">
        <f t="shared" si="62"/>
        <v>44.695571085071435</v>
      </c>
      <c r="AW69" s="10">
        <v>11750</v>
      </c>
      <c r="AX69" s="10">
        <f t="shared" si="65"/>
        <v>-2.2964419746027517E-2</v>
      </c>
      <c r="AY69" s="10">
        <f t="shared" si="66"/>
        <v>-2.0886496189596496E-2</v>
      </c>
      <c r="AZ69" s="10">
        <f t="shared" si="67"/>
        <v>-2.0779235564310221E-3</v>
      </c>
      <c r="BA69" s="10">
        <f t="shared" si="68"/>
        <v>0.81985861422206185</v>
      </c>
      <c r="BB69" s="10">
        <f t="shared" si="69"/>
        <v>-0.13706851072337975</v>
      </c>
      <c r="BC69" s="10">
        <f t="shared" si="70"/>
        <v>2.1214971001254601</v>
      </c>
      <c r="BD69" s="10">
        <f t="shared" si="71"/>
        <v>1.7875610835675857</v>
      </c>
      <c r="BE69" s="10">
        <f t="shared" si="38"/>
        <v>45.773238183023537</v>
      </c>
      <c r="BF69" s="10">
        <f t="shared" si="38"/>
        <v>45.773238167336245</v>
      </c>
      <c r="BG69" s="10">
        <f t="shared" si="38"/>
        <v>45.773238376014724</v>
      </c>
      <c r="BH69" s="10">
        <f t="shared" si="38"/>
        <v>45.773235600076845</v>
      </c>
      <c r="BI69" s="10">
        <f t="shared" si="38"/>
        <v>45.773272524071338</v>
      </c>
      <c r="BJ69" s="10">
        <f t="shared" si="38"/>
        <v>45.772780881958518</v>
      </c>
      <c r="BK69" s="10">
        <f t="shared" si="38"/>
        <v>45.779240889947793</v>
      </c>
      <c r="BL69" s="10">
        <f t="shared" si="72"/>
        <v>45.437295077693371</v>
      </c>
    </row>
    <row r="70" spans="1:64" ht="12.95" customHeight="1">
      <c r="A70" s="21" t="s">
        <v>156</v>
      </c>
      <c r="B70" s="76" t="s">
        <v>37</v>
      </c>
      <c r="C70" s="21">
        <v>55315.390500000001</v>
      </c>
      <c r="D70" s="21">
        <v>1E-3</v>
      </c>
      <c r="E70" s="10">
        <f t="shared" si="42"/>
        <v>9764.4145966233846</v>
      </c>
      <c r="F70" s="10">
        <f t="shared" si="43"/>
        <v>9764.5</v>
      </c>
      <c r="G70" s="10">
        <f t="shared" si="44"/>
        <v>-2.5758000003406778E-2</v>
      </c>
      <c r="J70" s="10">
        <f>G70</f>
        <v>-2.5758000003406778E-2</v>
      </c>
      <c r="O70" s="10">
        <f t="shared" ca="1" si="64"/>
        <v>-1.2176905689081927E-2</v>
      </c>
      <c r="P70" s="10">
        <f>D$11+D$12*F70+D$13*F70^2</f>
        <v>-1.8175566807337864E-2</v>
      </c>
      <c r="Q70" s="215">
        <f t="shared" si="46"/>
        <v>40296.890500000001</v>
      </c>
      <c r="R70" s="147">
        <v>0.5</v>
      </c>
      <c r="S70" s="10">
        <f t="shared" si="47"/>
        <v>5.7493293172847849E-5</v>
      </c>
      <c r="T70" s="10">
        <f t="shared" si="48"/>
        <v>2.8746646586423924E-5</v>
      </c>
      <c r="V70" s="10">
        <f t="shared" ca="1" si="49"/>
        <v>-1.3581094314324851E-2</v>
      </c>
      <c r="Z70" s="10">
        <f t="shared" si="50"/>
        <v>9764.5</v>
      </c>
      <c r="AA70" s="152">
        <f t="shared" si="51"/>
        <v>-2.2778307990561901E-2</v>
      </c>
      <c r="AB70" s="152">
        <f t="shared" si="52"/>
        <v>-2.1155258820182741E-2</v>
      </c>
      <c r="AC70" s="152">
        <f t="shared" si="53"/>
        <v>-7.5824331960689141E-3</v>
      </c>
      <c r="AD70" s="152">
        <f>IF(S70&lt;&gt;0,G70-AA70, -9999)</f>
        <v>-2.979692012844877E-3</v>
      </c>
      <c r="AE70" s="152">
        <f t="shared" si="54"/>
        <v>5.1045791125876128E-10</v>
      </c>
      <c r="AF70" s="10">
        <f t="shared" si="55"/>
        <v>-7.5824331960689141E-3</v>
      </c>
      <c r="AG70" s="9"/>
      <c r="AH70" s="10">
        <f t="shared" si="56"/>
        <v>-4.602741183224038E-3</v>
      </c>
      <c r="AI70" s="10">
        <f t="shared" si="57"/>
        <v>1.0786323456406266</v>
      </c>
      <c r="AJ70" s="10">
        <f t="shared" si="58"/>
        <v>-0.79478427042413768</v>
      </c>
      <c r="AK70" s="10">
        <f t="shared" si="59"/>
        <v>0.33515059466161878</v>
      </c>
      <c r="AL70" s="10">
        <f t="shared" si="60"/>
        <v>1.3403464521610151</v>
      </c>
      <c r="AM70" s="10">
        <f t="shared" si="61"/>
        <v>0.79253616775043612</v>
      </c>
      <c r="AN70" s="152">
        <f t="shared" si="63"/>
        <v>44.993408338347315</v>
      </c>
      <c r="AO70" s="152">
        <f t="shared" si="63"/>
        <v>44.993396832174781</v>
      </c>
      <c r="AP70" s="152">
        <f t="shared" si="63"/>
        <v>44.993333882008024</v>
      </c>
      <c r="AQ70" s="152">
        <f t="shared" si="63"/>
        <v>44.992989594085863</v>
      </c>
      <c r="AR70" s="152">
        <f t="shared" si="63"/>
        <v>44.991109942683572</v>
      </c>
      <c r="AS70" s="152">
        <f t="shared" si="63"/>
        <v>44.980945109059761</v>
      </c>
      <c r="AT70" s="152">
        <f t="shared" si="63"/>
        <v>44.928519552688051</v>
      </c>
      <c r="AU70" s="152">
        <f t="shared" si="62"/>
        <v>44.701684194900736</v>
      </c>
      <c r="AW70" s="10">
        <v>12000</v>
      </c>
      <c r="AX70" s="10">
        <f t="shared" si="65"/>
        <v>-2.2921084079615663E-2</v>
      </c>
      <c r="AY70" s="10">
        <f t="shared" si="66"/>
        <v>-2.1228116439314635E-2</v>
      </c>
      <c r="AZ70" s="10">
        <f t="shared" si="67"/>
        <v>-1.6929676403010284E-3</v>
      </c>
      <c r="BA70" s="10">
        <f t="shared" si="68"/>
        <v>0.79886293340497838</v>
      </c>
      <c r="BB70" s="10">
        <f t="shared" si="69"/>
        <v>-6.4172927112833247E-2</v>
      </c>
      <c r="BC70" s="10">
        <f t="shared" si="70"/>
        <v>2.1947814280208626</v>
      </c>
      <c r="BD70" s="10">
        <f t="shared" si="71"/>
        <v>1.9521424503954041</v>
      </c>
      <c r="BE70" s="10">
        <f t="shared" si="38"/>
        <v>45.858263464655444</v>
      </c>
      <c r="BF70" s="10">
        <f t="shared" si="38"/>
        <v>45.858263253429861</v>
      </c>
      <c r="BG70" s="10">
        <f t="shared" si="38"/>
        <v>45.858265295590506</v>
      </c>
      <c r="BH70" s="10">
        <f t="shared" ref="BH70:BK123" si="73">$BL70+$AB$7*SIN(BI70)</f>
        <v>45.858245551119893</v>
      </c>
      <c r="BI70" s="10">
        <f t="shared" si="73"/>
        <v>45.858436397160752</v>
      </c>
      <c r="BJ70" s="10">
        <f t="shared" si="73"/>
        <v>45.856586849084323</v>
      </c>
      <c r="BK70" s="10">
        <f t="shared" si="73"/>
        <v>45.874076822056658</v>
      </c>
      <c r="BL70" s="10">
        <f t="shared" si="72"/>
        <v>45.529917953894909</v>
      </c>
    </row>
    <row r="71" spans="1:64" ht="12.95" customHeight="1">
      <c r="A71" s="21" t="s">
        <v>156</v>
      </c>
      <c r="B71" s="76" t="s">
        <v>37</v>
      </c>
      <c r="C71" s="21">
        <v>55315.540800000002</v>
      </c>
      <c r="D71" s="21">
        <v>6.9999999999999999E-4</v>
      </c>
      <c r="E71" s="10">
        <f t="shared" si="42"/>
        <v>9764.9129321892287</v>
      </c>
      <c r="F71" s="10">
        <f t="shared" si="43"/>
        <v>9765</v>
      </c>
      <c r="G71" s="10">
        <f t="shared" si="44"/>
        <v>-2.6259999998728745E-2</v>
      </c>
      <c r="J71" s="10">
        <f>G71</f>
        <v>-2.6259999998728745E-2</v>
      </c>
      <c r="O71" s="10">
        <f t="shared" ca="1" si="64"/>
        <v>-1.2177621805336013E-2</v>
      </c>
      <c r="P71" s="10">
        <f>D$11+D$12*F71+D$13*F71^2</f>
        <v>-1.8176248993022105E-2</v>
      </c>
      <c r="Q71" s="215">
        <f t="shared" si="46"/>
        <v>40297.040800000002</v>
      </c>
      <c r="R71" s="147">
        <v>0.8</v>
      </c>
      <c r="S71" s="10">
        <f t="shared" si="47"/>
        <v>6.5347030322263116E-5</v>
      </c>
      <c r="T71" s="10">
        <f t="shared" si="48"/>
        <v>5.2277624257810498E-5</v>
      </c>
      <c r="V71" s="10">
        <f t="shared" ca="1" si="49"/>
        <v>-1.4082378193392732E-2</v>
      </c>
      <c r="Z71" s="10">
        <f t="shared" si="50"/>
        <v>9765</v>
      </c>
      <c r="AA71" s="152">
        <f t="shared" si="51"/>
        <v>-2.2778604907013344E-2</v>
      </c>
      <c r="AB71" s="152">
        <f t="shared" si="52"/>
        <v>-2.1657644084737505E-2</v>
      </c>
      <c r="AC71" s="152">
        <f t="shared" si="53"/>
        <v>-8.0837510057066402E-3</v>
      </c>
      <c r="AD71" s="152">
        <f>IF(S71&lt;&gt;0,G71-AA71, -9999)</f>
        <v>-3.4813950917154009E-3</v>
      </c>
      <c r="AE71" s="152">
        <f t="shared" si="54"/>
        <v>7.9201331229878724E-10</v>
      </c>
      <c r="AF71" s="10">
        <f t="shared" si="55"/>
        <v>-8.0837510057066402E-3</v>
      </c>
      <c r="AG71" s="9"/>
      <c r="AH71" s="10">
        <f t="shared" si="56"/>
        <v>-4.6023559139912393E-3</v>
      </c>
      <c r="AI71" s="10">
        <f t="shared" si="57"/>
        <v>1.0785450691855343</v>
      </c>
      <c r="AJ71" s="10">
        <f t="shared" si="58"/>
        <v>-0.79462620774700621</v>
      </c>
      <c r="AK71" s="10">
        <f t="shared" si="59"/>
        <v>0.33517105929603069</v>
      </c>
      <c r="AL71" s="10">
        <f t="shared" si="60"/>
        <v>1.3406068538773672</v>
      </c>
      <c r="AM71" s="10">
        <f t="shared" si="61"/>
        <v>0.79274817141301523</v>
      </c>
      <c r="AN71" s="152">
        <f t="shared" ref="AN71:AT80" si="74">$AU71+$AB$7*SIN(AO71)</f>
        <v>44.993635009849562</v>
      </c>
      <c r="AO71" s="152">
        <f t="shared" si="74"/>
        <v>44.993623524479652</v>
      </c>
      <c r="AP71" s="152">
        <f t="shared" si="74"/>
        <v>44.993560665375341</v>
      </c>
      <c r="AQ71" s="152">
        <f t="shared" si="74"/>
        <v>44.993216750960521</v>
      </c>
      <c r="AR71" s="152">
        <f t="shared" si="74"/>
        <v>44.99133845768683</v>
      </c>
      <c r="AS71" s="152">
        <f t="shared" si="74"/>
        <v>44.981177292970258</v>
      </c>
      <c r="AT71" s="152">
        <f t="shared" si="74"/>
        <v>44.92875276378723</v>
      </c>
      <c r="AU71" s="152">
        <f t="shared" si="62"/>
        <v>44.701869440653141</v>
      </c>
      <c r="AW71" s="10">
        <v>12250</v>
      </c>
      <c r="AX71" s="10">
        <f t="shared" si="65"/>
        <v>-2.2875505190591679E-2</v>
      </c>
      <c r="AY71" s="10">
        <f t="shared" si="66"/>
        <v>-2.1569799170681709E-2</v>
      </c>
      <c r="AZ71" s="10">
        <f t="shared" si="67"/>
        <v>-1.3057060199099691E-3</v>
      </c>
      <c r="BA71" s="10">
        <f t="shared" si="68"/>
        <v>0.77989128341514413</v>
      </c>
      <c r="BB71" s="10">
        <f t="shared" si="69"/>
        <v>5.4944108341701305E-3</v>
      </c>
      <c r="BC71" s="10">
        <f t="shared" si="70"/>
        <v>2.2644929212172773</v>
      </c>
      <c r="BD71" s="10">
        <f t="shared" si="71"/>
        <v>2.1321497847642044</v>
      </c>
      <c r="BE71" s="10">
        <f t="shared" ref="BE71:BG117" si="75">$BL71+$AB$7*SIN(BF71)</f>
        <v>45.941190601759587</v>
      </c>
      <c r="BF71" s="10">
        <f t="shared" si="75"/>
        <v>45.941189523345834</v>
      </c>
      <c r="BG71" s="10">
        <f t="shared" si="75"/>
        <v>45.941197801311013</v>
      </c>
      <c r="BH71" s="10">
        <f t="shared" si="73"/>
        <v>45.941134254885199</v>
      </c>
      <c r="BI71" s="10">
        <f t="shared" si="73"/>
        <v>45.941621820988345</v>
      </c>
      <c r="BJ71" s="10">
        <f t="shared" si="73"/>
        <v>45.93786591071418</v>
      </c>
      <c r="BK71" s="10">
        <f t="shared" si="73"/>
        <v>45.965962326415017</v>
      </c>
      <c r="BL71" s="10">
        <f t="shared" si="72"/>
        <v>45.622540830096447</v>
      </c>
    </row>
    <row r="72" spans="1:64" ht="12.95" customHeight="1">
      <c r="A72" s="213" t="s">
        <v>407</v>
      </c>
      <c r="B72" s="214" t="s">
        <v>30</v>
      </c>
      <c r="C72" s="213">
        <v>55338.010999999999</v>
      </c>
      <c r="D72" s="213" t="s">
        <v>181</v>
      </c>
      <c r="E72" s="10">
        <f t="shared" si="42"/>
        <v>9839.4152597445536</v>
      </c>
      <c r="F72" s="10">
        <f t="shared" si="43"/>
        <v>9839.5</v>
      </c>
      <c r="G72" s="10">
        <f t="shared" si="44"/>
        <v>-2.5558000001183245E-2</v>
      </c>
      <c r="K72" s="10">
        <f>G72</f>
        <v>-2.5558000001183245E-2</v>
      </c>
      <c r="O72" s="10">
        <f t="shared" ca="1" si="64"/>
        <v>-1.2284323127194761E-2</v>
      </c>
      <c r="P72" s="10">
        <f>D$11+D$12*F72+D$13*F72^2</f>
        <v>-1.8277897452903417E-2</v>
      </c>
      <c r="Q72" s="215">
        <f t="shared" si="46"/>
        <v>40319.510999999999</v>
      </c>
      <c r="R72" s="147">
        <v>1</v>
      </c>
      <c r="S72" s="10">
        <f t="shared" si="47"/>
        <v>5.2999893113470446E-5</v>
      </c>
      <c r="T72" s="10">
        <f t="shared" si="48"/>
        <v>5.2999893113470446E-5</v>
      </c>
      <c r="V72" s="10">
        <f t="shared" ca="1" si="49"/>
        <v>-1.3273676873988484E-2</v>
      </c>
      <c r="Z72" s="10">
        <f t="shared" si="50"/>
        <v>9839.5</v>
      </c>
      <c r="AA72" s="152">
        <f t="shared" si="51"/>
        <v>-2.2820595149590204E-2</v>
      </c>
      <c r="AB72" s="152">
        <f t="shared" si="52"/>
        <v>-2.1015302304496459E-2</v>
      </c>
      <c r="AC72" s="152">
        <f t="shared" si="53"/>
        <v>-7.2801025482798279E-3</v>
      </c>
      <c r="AD72" s="152">
        <f>IF(S72&lt;&gt;0,G72-AA72, -9999)</f>
        <v>-2.7374048515930414E-3</v>
      </c>
      <c r="AE72" s="152">
        <f t="shared" si="54"/>
        <v>3.9714862109887979E-10</v>
      </c>
      <c r="AF72" s="10">
        <f t="shared" si="55"/>
        <v>-7.2801025482798279E-3</v>
      </c>
      <c r="AG72" s="9"/>
      <c r="AH72" s="10">
        <f t="shared" si="56"/>
        <v>-4.5426976966867856E-3</v>
      </c>
      <c r="AI72" s="10">
        <f t="shared" si="57"/>
        <v>1.0656423660811885</v>
      </c>
      <c r="AJ72" s="10">
        <f t="shared" si="58"/>
        <v>-0.77077616427801499</v>
      </c>
      <c r="AK72" s="10">
        <f t="shared" si="59"/>
        <v>0.33793497400867956</v>
      </c>
      <c r="AL72" s="10">
        <f t="shared" si="60"/>
        <v>1.3789399617745317</v>
      </c>
      <c r="AM72" s="10">
        <f t="shared" si="61"/>
        <v>0.8244454374369713</v>
      </c>
      <c r="AN72" s="152">
        <f t="shared" si="74"/>
        <v>45.027205052696793</v>
      </c>
      <c r="AO72" s="152">
        <f t="shared" si="74"/>
        <v>45.027196375705678</v>
      </c>
      <c r="AP72" s="152">
        <f t="shared" si="74"/>
        <v>45.027146166830988</v>
      </c>
      <c r="AQ72" s="152">
        <f t="shared" si="74"/>
        <v>45.02685572149246</v>
      </c>
      <c r="AR72" s="152">
        <f t="shared" si="74"/>
        <v>45.025178411373879</v>
      </c>
      <c r="AS72" s="152">
        <f t="shared" si="74"/>
        <v>45.015584720410992</v>
      </c>
      <c r="AT72" s="152">
        <f t="shared" si="74"/>
        <v>44.963413310248434</v>
      </c>
      <c r="AU72" s="152">
        <f t="shared" si="62"/>
        <v>44.729471057761195</v>
      </c>
      <c r="AW72" s="10">
        <v>12500</v>
      </c>
      <c r="AX72" s="10">
        <f t="shared" si="65"/>
        <v>-2.2830146524078471E-2</v>
      </c>
      <c r="AY72" s="10">
        <f t="shared" si="66"/>
        <v>-2.1911544383697714E-2</v>
      </c>
      <c r="AZ72" s="10">
        <f t="shared" si="67"/>
        <v>-9.1860214038075598E-4</v>
      </c>
      <c r="BA72" s="10">
        <f t="shared" si="68"/>
        <v>0.76277331583883323</v>
      </c>
      <c r="BB72" s="10">
        <f t="shared" si="69"/>
        <v>7.1994315006169776E-2</v>
      </c>
      <c r="BC72" s="10">
        <f t="shared" si="70"/>
        <v>2.3310551365205168</v>
      </c>
      <c r="BD72" s="10">
        <f t="shared" si="71"/>
        <v>2.3309060915055642</v>
      </c>
      <c r="BE72" s="10">
        <f t="shared" si="75"/>
        <v>46.022223353986305</v>
      </c>
      <c r="BF72" s="10">
        <f t="shared" si="75"/>
        <v>46.022219810238596</v>
      </c>
      <c r="BG72" s="10">
        <f t="shared" si="75"/>
        <v>46.022242578823125</v>
      </c>
      <c r="BH72" s="10">
        <f t="shared" si="73"/>
        <v>46.02209627280299</v>
      </c>
      <c r="BI72" s="10">
        <f t="shared" si="73"/>
        <v>46.02303566885994</v>
      </c>
      <c r="BJ72" s="10">
        <f t="shared" si="73"/>
        <v>46.016973392716082</v>
      </c>
      <c r="BK72" s="10">
        <f t="shared" si="73"/>
        <v>46.054903724412647</v>
      </c>
      <c r="BL72" s="10">
        <f t="shared" si="72"/>
        <v>45.715163706297986</v>
      </c>
    </row>
    <row r="73" spans="1:64" ht="12.95" customHeight="1">
      <c r="A73" s="213" t="s">
        <v>407</v>
      </c>
      <c r="B73" s="214" t="s">
        <v>37</v>
      </c>
      <c r="C73" s="213">
        <v>55338.161099999998</v>
      </c>
      <c r="D73" s="213" t="s">
        <v>181</v>
      </c>
      <c r="E73" s="10">
        <f t="shared" si="42"/>
        <v>9839.9129321892124</v>
      </c>
      <c r="F73" s="10">
        <f t="shared" si="43"/>
        <v>9840</v>
      </c>
      <c r="G73" s="10">
        <f t="shared" si="44"/>
        <v>-2.6260000006004702E-2</v>
      </c>
      <c r="K73" s="10">
        <f>G73</f>
        <v>-2.6260000006004702E-2</v>
      </c>
      <c r="O73" s="10">
        <f t="shared" ca="1" si="64"/>
        <v>-1.2285039243448847E-2</v>
      </c>
      <c r="P73" s="10">
        <f>D$11+D$12*F73+D$13*F73^2</f>
        <v>-1.8278579676076646E-2</v>
      </c>
      <c r="Q73" s="215">
        <f t="shared" si="46"/>
        <v>40319.661099999998</v>
      </c>
      <c r="R73" s="147">
        <v>1</v>
      </c>
      <c r="S73" s="10">
        <f t="shared" si="47"/>
        <v>6.3703070482988894E-5</v>
      </c>
      <c r="T73" s="10">
        <f t="shared" si="48"/>
        <v>6.3703070482988894E-5</v>
      </c>
      <c r="V73" s="10">
        <f t="shared" ca="1" si="49"/>
        <v>-1.3974960762555855E-2</v>
      </c>
      <c r="Z73" s="10">
        <f t="shared" si="50"/>
        <v>9840</v>
      </c>
      <c r="AA73" s="152">
        <f t="shared" si="51"/>
        <v>-2.2820862136651091E-2</v>
      </c>
      <c r="AB73" s="152">
        <f t="shared" si="52"/>
        <v>-2.1717717545430257E-2</v>
      </c>
      <c r="AC73" s="152">
        <f t="shared" si="53"/>
        <v>-7.9814203299280566E-3</v>
      </c>
      <c r="AD73" s="152">
        <f>IF(S73&lt;&gt;0,G73-AA73, -9999)</f>
        <v>-3.4391378693536118E-3</v>
      </c>
      <c r="AE73" s="152">
        <f t="shared" si="54"/>
        <v>7.5345885007502388E-10</v>
      </c>
      <c r="AF73" s="10">
        <f t="shared" si="55"/>
        <v>-7.9814203299280566E-3</v>
      </c>
      <c r="AG73" s="9"/>
      <c r="AH73" s="10">
        <f t="shared" si="56"/>
        <v>-4.5422824605744457E-3</v>
      </c>
      <c r="AI73" s="10">
        <f t="shared" si="57"/>
        <v>1.0655564723556779</v>
      </c>
      <c r="AJ73" s="10">
        <f t="shared" si="58"/>
        <v>-0.77061420864189112</v>
      </c>
      <c r="AK73" s="10">
        <f t="shared" si="59"/>
        <v>0.33795164715571802</v>
      </c>
      <c r="AL73" s="10">
        <f t="shared" si="60"/>
        <v>1.3791941278501973</v>
      </c>
      <c r="AM73" s="10">
        <f t="shared" si="61"/>
        <v>0.82465892249057049</v>
      </c>
      <c r="AN73" s="152">
        <f t="shared" si="74"/>
        <v>45.027428993152604</v>
      </c>
      <c r="AO73" s="152">
        <f t="shared" si="74"/>
        <v>45.027420333117512</v>
      </c>
      <c r="AP73" s="152">
        <f t="shared" si="74"/>
        <v>45.027370203011309</v>
      </c>
      <c r="AQ73" s="152">
        <f t="shared" si="74"/>
        <v>45.027080101308833</v>
      </c>
      <c r="AR73" s="152">
        <f t="shared" si="74"/>
        <v>45.025404127562346</v>
      </c>
      <c r="AS73" s="152">
        <f t="shared" si="74"/>
        <v>45.01581437651825</v>
      </c>
      <c r="AT73" s="152">
        <f t="shared" si="74"/>
        <v>44.963645335246426</v>
      </c>
      <c r="AU73" s="152">
        <f t="shared" si="62"/>
        <v>44.7296563035136</v>
      </c>
      <c r="AW73" s="10">
        <v>12750</v>
      </c>
      <c r="AX73" s="10">
        <f t="shared" si="65"/>
        <v>-2.2787150947332885E-2</v>
      </c>
      <c r="AY73" s="10">
        <f t="shared" si="66"/>
        <v>-2.2253352078362657E-2</v>
      </c>
      <c r="AZ73" s="10">
        <f t="shared" si="67"/>
        <v>-5.3379886897022698E-4</v>
      </c>
      <c r="BA73" s="10">
        <f t="shared" si="68"/>
        <v>0.74735429343373938</v>
      </c>
      <c r="BB73" s="10">
        <f t="shared" si="69"/>
        <v>0.13542486778464186</v>
      </c>
      <c r="BC73" s="10">
        <f t="shared" si="70"/>
        <v>2.3948407508730178</v>
      </c>
      <c r="BD73" s="10">
        <f t="shared" si="71"/>
        <v>2.55263474918286</v>
      </c>
      <c r="BE73" s="10">
        <f t="shared" si="75"/>
        <v>46.101548508244143</v>
      </c>
      <c r="BF73" s="10">
        <f t="shared" si="75"/>
        <v>46.101539624751709</v>
      </c>
      <c r="BG73" s="10">
        <f t="shared" si="75"/>
        <v>46.101589118602959</v>
      </c>
      <c r="BH73" s="10">
        <f t="shared" si="73"/>
        <v>46.101313315466143</v>
      </c>
      <c r="BI73" s="10">
        <f t="shared" si="73"/>
        <v>46.102848638520804</v>
      </c>
      <c r="BJ73" s="10">
        <f t="shared" si="73"/>
        <v>46.094252207501647</v>
      </c>
      <c r="BK73" s="10">
        <f t="shared" si="73"/>
        <v>46.140932576867705</v>
      </c>
      <c r="BL73" s="10">
        <f t="shared" si="72"/>
        <v>45.807786582499531</v>
      </c>
    </row>
    <row r="74" spans="1:64" ht="12.95" customHeight="1">
      <c r="A74" s="88" t="s">
        <v>140</v>
      </c>
      <c r="B74" s="76" t="s">
        <v>37</v>
      </c>
      <c r="C74" s="21">
        <v>55398.481299999999</v>
      </c>
      <c r="D74" s="21">
        <v>4.0000000000000002E-4</v>
      </c>
      <c r="E74" s="10">
        <f t="shared" si="42"/>
        <v>10039.910942825683</v>
      </c>
      <c r="F74" s="10">
        <f t="shared" si="43"/>
        <v>10040</v>
      </c>
      <c r="G74" s="10">
        <f t="shared" si="44"/>
        <v>-2.6860000005399343E-2</v>
      </c>
      <c r="K74" s="10">
        <f>G74</f>
        <v>-2.6860000005399343E-2</v>
      </c>
      <c r="O74" s="10">
        <f t="shared" ca="1" si="64"/>
        <v>-1.2571485745083072E-2</v>
      </c>
      <c r="P74" s="10">
        <f>D$11+D$12*F74+D$13*F74^2</f>
        <v>-1.8551488989480957E-2</v>
      </c>
      <c r="Q74" s="215">
        <f t="shared" si="46"/>
        <v>40379.981299999999</v>
      </c>
      <c r="R74" s="147">
        <v>1</v>
      </c>
      <c r="S74" s="10">
        <f t="shared" si="47"/>
        <v>6.9031355301637162E-5</v>
      </c>
      <c r="T74" s="10">
        <f t="shared" si="48"/>
        <v>6.9031355301637162E-5</v>
      </c>
      <c r="U74" s="175"/>
      <c r="V74" s="10">
        <f t="shared" ca="1" si="49"/>
        <v>-1.4288514260316271E-2</v>
      </c>
      <c r="Z74" s="10">
        <f t="shared" si="50"/>
        <v>10040</v>
      </c>
      <c r="AA74" s="152">
        <f t="shared" si="51"/>
        <v>-2.2912850618004563E-2</v>
      </c>
      <c r="AB74" s="152">
        <f t="shared" si="52"/>
        <v>-2.2498638376875737E-2</v>
      </c>
      <c r="AC74" s="152">
        <f t="shared" si="53"/>
        <v>-8.3085110159183857E-3</v>
      </c>
      <c r="AD74" s="152">
        <f>IF(S74&lt;&gt;0,G74-AA74, -9999)</f>
        <v>-3.9471493873947799E-3</v>
      </c>
      <c r="AE74" s="152">
        <f t="shared" si="54"/>
        <v>1.075507706994582E-9</v>
      </c>
      <c r="AF74" s="10">
        <f t="shared" si="55"/>
        <v>-8.3085110159183857E-3</v>
      </c>
      <c r="AG74" s="9"/>
      <c r="AH74" s="10">
        <f t="shared" si="56"/>
        <v>-4.3613616285236058E-3</v>
      </c>
      <c r="AI74" s="10">
        <f t="shared" si="57"/>
        <v>1.0320162052228026</v>
      </c>
      <c r="AJ74" s="10">
        <f t="shared" si="58"/>
        <v>-0.70423082263910475</v>
      </c>
      <c r="AK74" s="10">
        <f t="shared" si="59"/>
        <v>0.34275928796476846</v>
      </c>
      <c r="AL74" s="10">
        <f t="shared" si="60"/>
        <v>1.4776593123678918</v>
      </c>
      <c r="AM74" s="10">
        <f t="shared" si="61"/>
        <v>0.91094572574300969</v>
      </c>
      <c r="AN74" s="152">
        <f t="shared" si="74"/>
        <v>45.115579602300464</v>
      </c>
      <c r="AO74" s="152">
        <f t="shared" si="74"/>
        <v>45.115575976462971</v>
      </c>
      <c r="AP74" s="152">
        <f t="shared" si="74"/>
        <v>45.115551118198006</v>
      </c>
      <c r="AQ74" s="152">
        <f t="shared" si="74"/>
        <v>45.115380728762261</v>
      </c>
      <c r="AR74" s="152">
        <f t="shared" si="74"/>
        <v>45.11421447048928</v>
      </c>
      <c r="AS74" s="152">
        <f t="shared" si="74"/>
        <v>45.106308242831012</v>
      </c>
      <c r="AT74" s="152">
        <f t="shared" si="74"/>
        <v>45.055794540518228</v>
      </c>
      <c r="AU74" s="152">
        <f t="shared" si="62"/>
        <v>44.803754604474832</v>
      </c>
      <c r="AW74" s="10">
        <v>13000</v>
      </c>
      <c r="AX74" s="10">
        <f t="shared" si="65"/>
        <v>-2.2748394119143377E-2</v>
      </c>
      <c r="AY74" s="10">
        <f t="shared" si="66"/>
        <v>-2.2595222254676535E-2</v>
      </c>
      <c r="AZ74" s="10">
        <f t="shared" si="67"/>
        <v>-1.5317186446684261E-4</v>
      </c>
      <c r="BA74" s="10">
        <f t="shared" si="68"/>
        <v>0.73349539064012814</v>
      </c>
      <c r="BB74" s="10">
        <f t="shared" si="69"/>
        <v>0.19590504394857586</v>
      </c>
      <c r="BC74" s="10">
        <f t="shared" si="70"/>
        <v>2.4561787756012285</v>
      </c>
      <c r="BD74" s="10">
        <f t="shared" si="71"/>
        <v>2.8028047822394302</v>
      </c>
      <c r="BE74" s="10">
        <f t="shared" si="75"/>
        <v>46.179337509295493</v>
      </c>
      <c r="BF74" s="10">
        <f t="shared" si="75"/>
        <v>46.179319066919625</v>
      </c>
      <c r="BG74" s="10">
        <f t="shared" si="75"/>
        <v>46.179410467502535</v>
      </c>
      <c r="BH74" s="10">
        <f t="shared" si="73"/>
        <v>46.178957372100207</v>
      </c>
      <c r="BI74" s="10">
        <f t="shared" si="73"/>
        <v>46.181200703126166</v>
      </c>
      <c r="BJ74" s="10">
        <f t="shared" si="73"/>
        <v>46.170024631702688</v>
      </c>
      <c r="BK74" s="10">
        <f t="shared" si="73"/>
        <v>46.224105413460066</v>
      </c>
      <c r="BL74" s="10">
        <f t="shared" si="72"/>
        <v>45.90040945870107</v>
      </c>
    </row>
    <row r="75" spans="1:64" ht="12.95" customHeight="1">
      <c r="A75" s="175" t="s">
        <v>169</v>
      </c>
      <c r="B75" s="76" t="s">
        <v>30</v>
      </c>
      <c r="C75" s="21">
        <v>55621.522349999999</v>
      </c>
      <c r="D75" s="21">
        <v>1E-4</v>
      </c>
      <c r="E75" s="88">
        <f t="shared" si="42"/>
        <v>10779.427162769714</v>
      </c>
      <c r="F75" s="10">
        <f t="shared" si="43"/>
        <v>10779.5</v>
      </c>
      <c r="G75" s="10">
        <f t="shared" si="44"/>
        <v>-2.1968000000924803E-2</v>
      </c>
      <c r="O75" s="10">
        <f t="shared" ca="1" si="64"/>
        <v>-1.3630621684875622E-2</v>
      </c>
      <c r="P75" s="10">
        <f>S$2+S$3*F75+S$4*SIN(RADIANS((S$5*F75+S$6)))</f>
        <v>0</v>
      </c>
      <c r="Q75" s="215">
        <f t="shared" si="46"/>
        <v>40603.022349999999</v>
      </c>
      <c r="R75" s="147">
        <v>1</v>
      </c>
      <c r="S75" s="10">
        <f t="shared" si="47"/>
        <v>4.8259302404063213E-4</v>
      </c>
      <c r="T75" s="10">
        <f t="shared" si="48"/>
        <v>4.8259302404063213E-4</v>
      </c>
      <c r="V75" s="10">
        <f t="shared" ca="1" si="49"/>
        <v>-8.3373783160491811E-3</v>
      </c>
      <c r="Z75" s="10">
        <f t="shared" si="50"/>
        <v>10779.5</v>
      </c>
      <c r="AA75" s="152">
        <f t="shared" si="51"/>
        <v>-2.3051938920920022E-2</v>
      </c>
      <c r="AB75" s="152">
        <f t="shared" si="52"/>
        <v>-1.8476979533926456E-2</v>
      </c>
      <c r="AC75" s="197">
        <f t="shared" si="53"/>
        <v>-2.1968000000924803E-2</v>
      </c>
      <c r="AD75" s="152"/>
      <c r="AE75" s="152">
        <f t="shared" si="54"/>
        <v>5.6700992458935101E-10</v>
      </c>
      <c r="AF75" s="10">
        <f t="shared" si="55"/>
        <v>-2.1968000000924803E-2</v>
      </c>
      <c r="AG75" s="9"/>
      <c r="AH75" s="10">
        <f t="shared" si="56"/>
        <v>-3.4910204669983472E-3</v>
      </c>
      <c r="AI75" s="10">
        <f t="shared" si="57"/>
        <v>0.92405440352650781</v>
      </c>
      <c r="AJ75" s="10">
        <f t="shared" si="58"/>
        <v>-0.44910321386352364</v>
      </c>
      <c r="AK75" s="10">
        <f t="shared" si="59"/>
        <v>0.33576961336498151</v>
      </c>
      <c r="AL75" s="10">
        <f t="shared" si="60"/>
        <v>1.7932370975949221</v>
      </c>
      <c r="AM75" s="10">
        <f t="shared" si="61"/>
        <v>1.2514441250815751</v>
      </c>
      <c r="AN75" s="152">
        <f t="shared" si="74"/>
        <v>45.418888903262889</v>
      </c>
      <c r="AO75" s="152">
        <f t="shared" si="74"/>
        <v>45.418888895370742</v>
      </c>
      <c r="AP75" s="152">
        <f t="shared" si="74"/>
        <v>45.418888724031682</v>
      </c>
      <c r="AQ75" s="152">
        <f t="shared" si="74"/>
        <v>45.418885004302211</v>
      </c>
      <c r="AR75" s="152">
        <f t="shared" si="74"/>
        <v>45.418804275123982</v>
      </c>
      <c r="AS75" s="152">
        <f t="shared" si="74"/>
        <v>45.417063943862452</v>
      </c>
      <c r="AT75" s="152">
        <f t="shared" si="74"/>
        <v>45.38381649805239</v>
      </c>
      <c r="AU75" s="152">
        <f t="shared" si="62"/>
        <v>45.077733072278988</v>
      </c>
      <c r="AW75" s="10">
        <v>13250</v>
      </c>
      <c r="AX75" s="10">
        <f t="shared" si="65"/>
        <v>-2.2715529624541406E-2</v>
      </c>
      <c r="AY75" s="10">
        <f t="shared" si="66"/>
        <v>-2.2937154912639344E-2</v>
      </c>
      <c r="AZ75" s="10">
        <f t="shared" si="67"/>
        <v>2.2162528809793592E-4</v>
      </c>
      <c r="BA75" s="10">
        <f t="shared" si="68"/>
        <v>0.72107320109097073</v>
      </c>
      <c r="BB75" s="10">
        <f t="shared" si="69"/>
        <v>0.25356349659797578</v>
      </c>
      <c r="BC75" s="10">
        <f t="shared" si="70"/>
        <v>2.5153608599926294</v>
      </c>
      <c r="BD75" s="10">
        <f t="shared" si="71"/>
        <v>3.0886450376812244</v>
      </c>
      <c r="BE75" s="10">
        <f t="shared" si="75"/>
        <v>46.255748021291303</v>
      </c>
      <c r="BF75" s="10">
        <f t="shared" si="75"/>
        <v>46.255714796477399</v>
      </c>
      <c r="BG75" s="10">
        <f t="shared" si="75"/>
        <v>46.255864133681655</v>
      </c>
      <c r="BH75" s="10">
        <f t="shared" si="73"/>
        <v>46.255192693408667</v>
      </c>
      <c r="BI75" s="10">
        <f t="shared" si="73"/>
        <v>46.258207410005831</v>
      </c>
      <c r="BJ75" s="10">
        <f t="shared" si="73"/>
        <v>46.244586129047427</v>
      </c>
      <c r="BK75" s="10">
        <f t="shared" si="73"/>
        <v>46.304503248110017</v>
      </c>
      <c r="BL75" s="10">
        <f t="shared" si="72"/>
        <v>45.993032334902608</v>
      </c>
    </row>
    <row r="76" spans="1:64" ht="12.95" customHeight="1">
      <c r="A76" s="175" t="s">
        <v>169</v>
      </c>
      <c r="B76" s="76" t="s">
        <v>37</v>
      </c>
      <c r="C76" s="21">
        <v>55622.576249999998</v>
      </c>
      <c r="D76" s="21">
        <v>1E-4</v>
      </c>
      <c r="E76" s="88">
        <f t="shared" si="42"/>
        <v>10782.921479821211</v>
      </c>
      <c r="F76" s="10">
        <f t="shared" si="43"/>
        <v>10783</v>
      </c>
      <c r="G76" s="10">
        <f t="shared" si="44"/>
        <v>-2.3682000006374437E-2</v>
      </c>
      <c r="K76" s="10">
        <f>G76</f>
        <v>-2.3682000006374437E-2</v>
      </c>
      <c r="O76" s="10">
        <f t="shared" ca="1" si="64"/>
        <v>-1.3635634498654221E-2</v>
      </c>
      <c r="P76" s="10">
        <f>S$2+S$3*F76+S$4*SIN(RADIANS((S$5*F76+S$6)))</f>
        <v>0</v>
      </c>
      <c r="Q76" s="215">
        <f t="shared" si="46"/>
        <v>40604.076249999998</v>
      </c>
      <c r="R76" s="147">
        <v>1</v>
      </c>
      <c r="S76" s="10">
        <f t="shared" si="47"/>
        <v>5.6083712430191881E-4</v>
      </c>
      <c r="T76" s="10">
        <f t="shared" si="48"/>
        <v>5.6083712430191881E-4</v>
      </c>
      <c r="V76" s="10">
        <f t="shared" ca="1" si="49"/>
        <v>-1.0046365507720216E-2</v>
      </c>
      <c r="Z76" s="10">
        <f t="shared" si="50"/>
        <v>10783</v>
      </c>
      <c r="AA76" s="152">
        <f t="shared" si="51"/>
        <v>-2.3052029414193802E-2</v>
      </c>
      <c r="AB76" s="152">
        <f t="shared" si="52"/>
        <v>-2.0195667902597365E-2</v>
      </c>
      <c r="AC76" s="197">
        <f t="shared" si="53"/>
        <v>-2.3682000006374437E-2</v>
      </c>
      <c r="AD76" s="152"/>
      <c r="AE76" s="152">
        <f t="shared" si="54"/>
        <v>2.2257547394443032E-10</v>
      </c>
      <c r="AF76" s="10">
        <f t="shared" si="55"/>
        <v>-2.3682000006374437E-2</v>
      </c>
      <c r="AG76" s="9"/>
      <c r="AH76" s="10">
        <f t="shared" si="56"/>
        <v>-3.4863321037770728E-3</v>
      </c>
      <c r="AI76" s="10">
        <f t="shared" si="57"/>
        <v>0.92360547307589225</v>
      </c>
      <c r="AJ76" s="10">
        <f t="shared" si="58"/>
        <v>-0.44790803180176014</v>
      </c>
      <c r="AK76" s="10">
        <f t="shared" si="59"/>
        <v>0.33566775707390406</v>
      </c>
      <c r="AL76" s="10">
        <f t="shared" si="60"/>
        <v>1.7945743195116153</v>
      </c>
      <c r="AM76" s="10">
        <f t="shared" si="61"/>
        <v>1.2531612930118869</v>
      </c>
      <c r="AN76" s="152">
        <f t="shared" si="74"/>
        <v>45.420247906267917</v>
      </c>
      <c r="AO76" s="152">
        <f t="shared" si="74"/>
        <v>45.42024789878657</v>
      </c>
      <c r="AP76" s="152">
        <f t="shared" si="74"/>
        <v>45.420247734714273</v>
      </c>
      <c r="AQ76" s="152">
        <f t="shared" si="74"/>
        <v>45.420244136522371</v>
      </c>
      <c r="AR76" s="152">
        <f t="shared" si="74"/>
        <v>45.420165250624152</v>
      </c>
      <c r="AS76" s="152">
        <f t="shared" si="74"/>
        <v>45.418447319958688</v>
      </c>
      <c r="AT76" s="152">
        <f t="shared" si="74"/>
        <v>45.385317258794892</v>
      </c>
      <c r="AU76" s="152">
        <f t="shared" si="62"/>
        <v>45.079029792545811</v>
      </c>
      <c r="AW76" s="10">
        <v>13500</v>
      </c>
      <c r="AX76" s="10">
        <f t="shared" si="65"/>
        <v>-2.2690027029094634E-2</v>
      </c>
      <c r="AY76" s="10">
        <f t="shared" si="66"/>
        <v>-2.3279150052251084E-2</v>
      </c>
      <c r="AZ76" s="10">
        <f t="shared" si="67"/>
        <v>5.8912302315644886E-4</v>
      </c>
      <c r="BA76" s="10">
        <f t="shared" si="68"/>
        <v>0.7099788276141672</v>
      </c>
      <c r="BB76" s="10">
        <f t="shared" si="69"/>
        <v>0.30853095765361671</v>
      </c>
      <c r="BC76" s="10">
        <f t="shared" si="70"/>
        <v>2.5726467412454976</v>
      </c>
      <c r="BD76" s="10">
        <f t="shared" si="71"/>
        <v>3.4199327712124807</v>
      </c>
      <c r="BE76" s="10">
        <f t="shared" si="75"/>
        <v>46.330925379548439</v>
      </c>
      <c r="BF76" s="10">
        <f t="shared" si="75"/>
        <v>46.330871904465219</v>
      </c>
      <c r="BG76" s="10">
        <f t="shared" si="75"/>
        <v>46.331093252982662</v>
      </c>
      <c r="BH76" s="10">
        <f t="shared" si="73"/>
        <v>46.33017670526899</v>
      </c>
      <c r="BI76" s="10">
        <f t="shared" si="73"/>
        <v>46.333966371159072</v>
      </c>
      <c r="BJ76" s="10">
        <f t="shared" si="73"/>
        <v>46.31820111924597</v>
      </c>
      <c r="BK76" s="10">
        <f t="shared" si="73"/>
        <v>46.382230884456753</v>
      </c>
      <c r="BL76" s="10">
        <f t="shared" si="72"/>
        <v>46.085655211104147</v>
      </c>
    </row>
    <row r="77" spans="1:64" ht="12.95" customHeight="1">
      <c r="A77" s="225" t="s">
        <v>177</v>
      </c>
      <c r="B77" s="226"/>
      <c r="C77" s="225">
        <v>55622.576350000003</v>
      </c>
      <c r="D77" s="225" t="s">
        <v>178</v>
      </c>
      <c r="E77" s="10">
        <f t="shared" si="42"/>
        <v>10782.921811381815</v>
      </c>
      <c r="F77" s="10">
        <f t="shared" si="43"/>
        <v>10783</v>
      </c>
      <c r="G77" s="10">
        <f t="shared" si="44"/>
        <v>-2.3582000001624692E-2</v>
      </c>
      <c r="K77" s="10">
        <f>G77</f>
        <v>-2.3582000001624692E-2</v>
      </c>
      <c r="O77" s="10">
        <f t="shared" ca="1" si="64"/>
        <v>-1.3635634498654221E-2</v>
      </c>
      <c r="P77" s="10">
        <f t="shared" ref="P77:P85" si="76">D$11+D$12*F77+D$13*F77^2</f>
        <v>-1.956569731041673E-2</v>
      </c>
      <c r="Q77" s="215">
        <f t="shared" si="46"/>
        <v>40604.076350000003</v>
      </c>
      <c r="R77" s="147">
        <v>1</v>
      </c>
      <c r="S77" s="10">
        <f t="shared" si="47"/>
        <v>1.6130687307404315E-5</v>
      </c>
      <c r="T77" s="10">
        <f t="shared" si="48"/>
        <v>1.6130687307404315E-5</v>
      </c>
      <c r="V77" s="10">
        <f t="shared" ca="1" si="49"/>
        <v>-9.9463655029704712E-3</v>
      </c>
      <c r="Z77" s="10">
        <f t="shared" si="50"/>
        <v>10783</v>
      </c>
      <c r="AA77" s="152">
        <f t="shared" si="51"/>
        <v>-2.3052029414193802E-2</v>
      </c>
      <c r="AB77" s="152">
        <f t="shared" si="52"/>
        <v>-2.009566789784762E-2</v>
      </c>
      <c r="AC77" s="152">
        <f t="shared" si="53"/>
        <v>-4.0163026912079618E-3</v>
      </c>
      <c r="AD77" s="152">
        <f t="shared" ref="AD77:AD85" si="77">IF(S77&lt;&gt;0,G77-AA77, -9999)</f>
        <v>-5.2997058743088979E-4</v>
      </c>
      <c r="AE77" s="152">
        <f t="shared" si="54"/>
        <v>4.5306071669519796E-12</v>
      </c>
      <c r="AF77" s="10">
        <f t="shared" si="55"/>
        <v>-4.0163026912079618E-3</v>
      </c>
      <c r="AG77" s="9"/>
      <c r="AH77" s="10">
        <f t="shared" si="56"/>
        <v>-3.4863321037770728E-3</v>
      </c>
      <c r="AI77" s="10">
        <f t="shared" si="57"/>
        <v>0.92360547307589225</v>
      </c>
      <c r="AJ77" s="10">
        <f t="shared" si="58"/>
        <v>-0.44790803180176014</v>
      </c>
      <c r="AK77" s="10">
        <f t="shared" si="59"/>
        <v>0.33566775707390406</v>
      </c>
      <c r="AL77" s="10">
        <f t="shared" si="60"/>
        <v>1.7945743195116153</v>
      </c>
      <c r="AM77" s="10">
        <f t="shared" si="61"/>
        <v>1.2531612930118869</v>
      </c>
      <c r="AN77" s="152">
        <f t="shared" si="74"/>
        <v>45.420247906267917</v>
      </c>
      <c r="AO77" s="152">
        <f t="shared" si="74"/>
        <v>45.42024789878657</v>
      </c>
      <c r="AP77" s="152">
        <f t="shared" si="74"/>
        <v>45.420247734714273</v>
      </c>
      <c r="AQ77" s="152">
        <f t="shared" si="74"/>
        <v>45.420244136522371</v>
      </c>
      <c r="AR77" s="152">
        <f t="shared" si="74"/>
        <v>45.420165250624152</v>
      </c>
      <c r="AS77" s="152">
        <f t="shared" si="74"/>
        <v>45.418447319958688</v>
      </c>
      <c r="AT77" s="152">
        <f t="shared" si="74"/>
        <v>45.385317258794892</v>
      </c>
      <c r="AU77" s="152">
        <f t="shared" si="62"/>
        <v>45.079029792545811</v>
      </c>
      <c r="AW77" s="10">
        <v>13750</v>
      </c>
      <c r="AX77" s="10">
        <f t="shared" si="65"/>
        <v>-2.2673203795657786E-2</v>
      </c>
      <c r="AY77" s="10">
        <f t="shared" si="66"/>
        <v>-2.3621207673511765E-2</v>
      </c>
      <c r="AZ77" s="10">
        <f t="shared" si="67"/>
        <v>9.4800387785397907E-4</v>
      </c>
      <c r="BA77" s="10">
        <f t="shared" si="68"/>
        <v>0.70011678321182624</v>
      </c>
      <c r="BB77" s="10">
        <f t="shared" si="69"/>
        <v>0.36093516861662372</v>
      </c>
      <c r="BC77" s="10">
        <f t="shared" si="70"/>
        <v>2.6282689458627253</v>
      </c>
      <c r="BD77" s="10">
        <f t="shared" si="71"/>
        <v>3.8102449036691048</v>
      </c>
      <c r="BE77" s="10">
        <f t="shared" si="75"/>
        <v>46.405003938423015</v>
      </c>
      <c r="BF77" s="10">
        <f t="shared" si="75"/>
        <v>46.404925569539905</v>
      </c>
      <c r="BG77" s="10">
        <f t="shared" si="75"/>
        <v>46.405228059401921</v>
      </c>
      <c r="BH77" s="10">
        <f t="shared" si="73"/>
        <v>46.404060060244404</v>
      </c>
      <c r="BI77" s="10">
        <f t="shared" si="73"/>
        <v>46.408563469034149</v>
      </c>
      <c r="BJ77" s="10">
        <f t="shared" si="73"/>
        <v>46.391100517977364</v>
      </c>
      <c r="BK77" s="10">
        <f t="shared" si="73"/>
        <v>46.457416017390877</v>
      </c>
      <c r="BL77" s="10">
        <f t="shared" si="72"/>
        <v>46.178278087305692</v>
      </c>
    </row>
    <row r="78" spans="1:64" ht="12.95" customHeight="1">
      <c r="A78" s="21" t="s">
        <v>157</v>
      </c>
      <c r="B78" s="76" t="s">
        <v>30</v>
      </c>
      <c r="C78" s="21">
        <v>55643.841899999999</v>
      </c>
      <c r="D78" s="21">
        <v>4.0000000000000002E-4</v>
      </c>
      <c r="E78" s="10">
        <f t="shared" si="42"/>
        <v>10853.429994297148</v>
      </c>
      <c r="F78" s="10">
        <f t="shared" si="43"/>
        <v>10853.5</v>
      </c>
      <c r="G78" s="10">
        <f t="shared" si="44"/>
        <v>-2.1114000002853572E-2</v>
      </c>
      <c r="K78" s="10">
        <f>G78</f>
        <v>-2.1114000002853572E-2</v>
      </c>
      <c r="O78" s="10">
        <f t="shared" ca="1" si="64"/>
        <v>-1.3736606890480285E-2</v>
      </c>
      <c r="P78" s="10">
        <f t="shared" si="76"/>
        <v>-1.9661959741836973E-2</v>
      </c>
      <c r="Q78" s="215">
        <f t="shared" si="46"/>
        <v>40625.341899999999</v>
      </c>
      <c r="R78" s="147">
        <v>1</v>
      </c>
      <c r="S78" s="10">
        <f t="shared" si="47"/>
        <v>2.1084209196131525E-6</v>
      </c>
      <c r="T78" s="10"/>
      <c r="V78" s="10">
        <f t="shared" ca="1" si="49"/>
        <v>-7.3773931123732872E-3</v>
      </c>
      <c r="Z78" s="10">
        <f t="shared" si="50"/>
        <v>10853.5</v>
      </c>
      <c r="AA78" s="152">
        <f t="shared" si="51"/>
        <v>-2.305298989669146E-2</v>
      </c>
      <c r="AB78" s="152">
        <f t="shared" si="52"/>
        <v>-1.7722969847999086E-2</v>
      </c>
      <c r="AC78" s="152">
        <f t="shared" si="53"/>
        <v>-1.4520402610165989E-3</v>
      </c>
      <c r="AD78" s="152">
        <f t="shared" si="77"/>
        <v>1.9389898938378877E-3</v>
      </c>
      <c r="AE78" s="152">
        <f t="shared" si="54"/>
        <v>7.9269917759310868E-12</v>
      </c>
      <c r="AF78" s="10">
        <f t="shared" si="55"/>
        <v>-1.4520402610165989E-3</v>
      </c>
      <c r="AG78" s="9"/>
      <c r="AH78" s="10">
        <f t="shared" si="56"/>
        <v>-3.3910301548544849E-3</v>
      </c>
      <c r="AI78" s="10">
        <f t="shared" si="57"/>
        <v>0.91468409256757377</v>
      </c>
      <c r="AJ78" s="10">
        <f t="shared" si="58"/>
        <v>-0.42391366361774757</v>
      </c>
      <c r="AK78" s="10">
        <f t="shared" si="59"/>
        <v>0.33351186309030351</v>
      </c>
      <c r="AL78" s="10">
        <f t="shared" si="60"/>
        <v>1.8212363747854921</v>
      </c>
      <c r="AM78" s="10">
        <f t="shared" si="61"/>
        <v>1.2880118176460189</v>
      </c>
      <c r="AN78" s="152">
        <f t="shared" si="74"/>
        <v>45.447482714425668</v>
      </c>
      <c r="AO78" s="152">
        <f t="shared" si="74"/>
        <v>45.447482712174015</v>
      </c>
      <c r="AP78" s="152">
        <f t="shared" si="74"/>
        <v>45.447482650126382</v>
      </c>
      <c r="AQ78" s="152">
        <f t="shared" si="74"/>
        <v>45.447480940326358</v>
      </c>
      <c r="AR78" s="152">
        <f t="shared" si="74"/>
        <v>45.447433835499339</v>
      </c>
      <c r="AS78" s="152">
        <f t="shared" si="74"/>
        <v>45.446144230546523</v>
      </c>
      <c r="AT78" s="152">
        <f t="shared" si="74"/>
        <v>45.415436741251867</v>
      </c>
      <c r="AU78" s="152">
        <f t="shared" si="62"/>
        <v>45.105149443634645</v>
      </c>
      <c r="AW78" s="10">
        <v>14000</v>
      </c>
      <c r="AX78" s="10">
        <f t="shared" si="65"/>
        <v>-2.2666251856528284E-2</v>
      </c>
      <c r="AY78" s="10">
        <f t="shared" si="66"/>
        <v>-2.3963327776421375E-2</v>
      </c>
      <c r="AZ78" s="10">
        <f t="shared" si="67"/>
        <v>1.297075919893092E-3</v>
      </c>
      <c r="BA78" s="10">
        <f t="shared" si="68"/>
        <v>0.69140384080158546</v>
      </c>
      <c r="BB78" s="10">
        <f t="shared" si="69"/>
        <v>0.41089758088195183</v>
      </c>
      <c r="BC78" s="10">
        <f t="shared" si="70"/>
        <v>2.6824368601283557</v>
      </c>
      <c r="BD78" s="10">
        <f t="shared" si="71"/>
        <v>4.2790238111810002</v>
      </c>
      <c r="BE78" s="10">
        <f t="shared" si="75"/>
        <v>46.478108342235643</v>
      </c>
      <c r="BF78" s="10">
        <f t="shared" si="75"/>
        <v>46.4780024322055</v>
      </c>
      <c r="BG78" s="10">
        <f t="shared" si="75"/>
        <v>46.478387633428518</v>
      </c>
      <c r="BH78" s="10">
        <f t="shared" si="73"/>
        <v>46.476986096250997</v>
      </c>
      <c r="BI78" s="10">
        <f t="shared" si="73"/>
        <v>46.482078451604181</v>
      </c>
      <c r="BJ78" s="10">
        <f t="shared" si="73"/>
        <v>46.46348082535625</v>
      </c>
      <c r="BK78" s="10">
        <f t="shared" si="73"/>
        <v>46.530208138343227</v>
      </c>
      <c r="BL78" s="10">
        <f t="shared" si="72"/>
        <v>46.270900963507231</v>
      </c>
    </row>
    <row r="79" spans="1:64" ht="12.95" customHeight="1">
      <c r="A79" s="21" t="s">
        <v>158</v>
      </c>
      <c r="B79" s="76" t="s">
        <v>37</v>
      </c>
      <c r="C79" s="21">
        <v>55654.399400000002</v>
      </c>
      <c r="D79" s="21">
        <v>1.1999999999999999E-3</v>
      </c>
      <c r="E79" s="10">
        <f t="shared" si="42"/>
        <v>10888.434503521174</v>
      </c>
      <c r="F79" s="10">
        <f t="shared" si="43"/>
        <v>10888.5</v>
      </c>
      <c r="G79" s="10">
        <f t="shared" si="44"/>
        <v>-1.9754000000830274E-2</v>
      </c>
      <c r="J79" s="10">
        <f>G79</f>
        <v>-1.9754000000830274E-2</v>
      </c>
      <c r="O79" s="10">
        <f t="shared" ca="1" si="64"/>
        <v>-1.3786735028266276E-2</v>
      </c>
      <c r="P79" s="10">
        <f t="shared" si="76"/>
        <v>-1.9709751447115214E-2</v>
      </c>
      <c r="Q79" s="215">
        <f t="shared" si="46"/>
        <v>40635.899400000002</v>
      </c>
      <c r="R79" s="147">
        <v>0.5</v>
      </c>
      <c r="S79" s="10">
        <f t="shared" si="47"/>
        <v>1.9579345058745605E-9</v>
      </c>
      <c r="T79" s="10"/>
      <c r="V79" s="10">
        <f t="shared" ca="1" si="49"/>
        <v>-5.967264972563998E-3</v>
      </c>
      <c r="Z79" s="10">
        <f t="shared" si="50"/>
        <v>10888.5</v>
      </c>
      <c r="AA79" s="152">
        <f t="shared" si="51"/>
        <v>-2.305287946720231E-2</v>
      </c>
      <c r="AB79" s="152">
        <f t="shared" si="52"/>
        <v>-1.6410871980743178E-2</v>
      </c>
      <c r="AC79" s="152">
        <f t="shared" si="53"/>
        <v>-4.4248553715060118E-5</v>
      </c>
      <c r="AD79" s="152">
        <f t="shared" si="77"/>
        <v>3.2988794663720358E-3</v>
      </c>
      <c r="AE79" s="152">
        <f t="shared" si="54"/>
        <v>2.1307429279743723E-14</v>
      </c>
      <c r="AF79" s="10">
        <f t="shared" si="55"/>
        <v>-4.4248553715060118E-5</v>
      </c>
      <c r="AG79" s="9"/>
      <c r="AH79" s="10">
        <f t="shared" si="56"/>
        <v>-3.3431280200870959E-3</v>
      </c>
      <c r="AI79" s="10">
        <f t="shared" si="57"/>
        <v>0.91034032264344045</v>
      </c>
      <c r="AJ79" s="10">
        <f t="shared" si="58"/>
        <v>-0.41206169594575276</v>
      </c>
      <c r="AK79" s="10">
        <f t="shared" si="59"/>
        <v>0.33237043962919044</v>
      </c>
      <c r="AL79" s="10">
        <f t="shared" si="60"/>
        <v>1.8342828494951524</v>
      </c>
      <c r="AM79" s="10">
        <f t="shared" si="61"/>
        <v>1.3055041579319713</v>
      </c>
      <c r="AN79" s="152">
        <f t="shared" si="74"/>
        <v>45.460906186192389</v>
      </c>
      <c r="AO79" s="152">
        <f t="shared" si="74"/>
        <v>45.460906185081953</v>
      </c>
      <c r="AP79" s="152">
        <f t="shared" si="74"/>
        <v>45.460906150042263</v>
      </c>
      <c r="AQ79" s="152">
        <f t="shared" si="74"/>
        <v>45.460905044370669</v>
      </c>
      <c r="AR79" s="152">
        <f t="shared" si="74"/>
        <v>45.460870161877068</v>
      </c>
      <c r="AS79" s="152">
        <f t="shared" si="74"/>
        <v>45.459776340392914</v>
      </c>
      <c r="AT79" s="152">
        <f t="shared" si="74"/>
        <v>45.430311210690839</v>
      </c>
      <c r="AU79" s="152">
        <f t="shared" si="62"/>
        <v>45.118116646302859</v>
      </c>
      <c r="AW79" s="10">
        <v>14250</v>
      </c>
      <c r="AX79" s="10">
        <f t="shared" si="65"/>
        <v>-2.2670259570812687E-2</v>
      </c>
      <c r="AY79" s="10">
        <f t="shared" si="66"/>
        <v>-2.4305510360979922E-2</v>
      </c>
      <c r="AZ79" s="10">
        <f t="shared" si="67"/>
        <v>1.6352507901672339E-3</v>
      </c>
      <c r="BA79" s="10">
        <f t="shared" si="68"/>
        <v>0.68376791453519514</v>
      </c>
      <c r="BB79" s="10">
        <f t="shared" si="69"/>
        <v>0.45853128459575282</v>
      </c>
      <c r="BC79" s="10">
        <f t="shared" si="70"/>
        <v>2.7353402788032066</v>
      </c>
      <c r="BD79" s="10">
        <f t="shared" si="71"/>
        <v>4.8551524354795381</v>
      </c>
      <c r="BE79" s="10">
        <f t="shared" si="75"/>
        <v>46.550354747401286</v>
      </c>
      <c r="BF79" s="10">
        <f t="shared" si="75"/>
        <v>46.550221671879683</v>
      </c>
      <c r="BG79" s="10">
        <f t="shared" si="75"/>
        <v>46.550681846046174</v>
      </c>
      <c r="BH79" s="10">
        <f t="shared" si="73"/>
        <v>46.549089985056064</v>
      </c>
      <c r="BI79" s="10">
        <f t="shared" si="73"/>
        <v>46.554589710405772</v>
      </c>
      <c r="BJ79" s="10">
        <f t="shared" si="73"/>
        <v>46.535504517560007</v>
      </c>
      <c r="BK79" s="10">
        <f t="shared" si="73"/>
        <v>46.600777253714959</v>
      </c>
      <c r="BL79" s="10">
        <f t="shared" si="72"/>
        <v>46.363523839708769</v>
      </c>
    </row>
    <row r="80" spans="1:64" ht="12.95" customHeight="1">
      <c r="A80" s="21" t="s">
        <v>158</v>
      </c>
      <c r="B80" s="76" t="s">
        <v>37</v>
      </c>
      <c r="C80" s="21">
        <v>55654.545400000003</v>
      </c>
      <c r="D80" s="21">
        <v>8.9999999999999998E-4</v>
      </c>
      <c r="E80" s="10">
        <f t="shared" si="42"/>
        <v>10888.918581981674</v>
      </c>
      <c r="F80" s="10">
        <f t="shared" si="43"/>
        <v>10889</v>
      </c>
      <c r="G80" s="10">
        <f t="shared" si="44"/>
        <v>-2.4555999996664468E-2</v>
      </c>
      <c r="J80" s="10">
        <f>G80</f>
        <v>-2.4555999996664468E-2</v>
      </c>
      <c r="O80" s="10">
        <f t="shared" ca="1" si="64"/>
        <v>-1.378745114452036E-2</v>
      </c>
      <c r="P80" s="10">
        <f t="shared" si="76"/>
        <v>-1.9710434194634443E-2</v>
      </c>
      <c r="Q80" s="215">
        <f t="shared" si="46"/>
        <v>40636.045400000003</v>
      </c>
      <c r="R80" s="147">
        <v>0.6</v>
      </c>
      <c r="S80" s="10">
        <f t="shared" si="47"/>
        <v>2.3479507941802883E-5</v>
      </c>
      <c r="T80" s="10"/>
      <c r="V80" s="10">
        <f t="shared" ca="1" si="49"/>
        <v>-1.0768548852144108E-2</v>
      </c>
      <c r="Z80" s="10">
        <f t="shared" si="50"/>
        <v>10889</v>
      </c>
      <c r="AA80" s="152">
        <f t="shared" si="51"/>
        <v>-2.3052875172666857E-2</v>
      </c>
      <c r="AB80" s="152">
        <f t="shared" si="52"/>
        <v>-2.1213559018632054E-2</v>
      </c>
      <c r="AC80" s="152">
        <f t="shared" si="53"/>
        <v>-4.8455658020300253E-3</v>
      </c>
      <c r="AD80" s="152">
        <f t="shared" si="77"/>
        <v>-1.5031248239976112E-3</v>
      </c>
      <c r="AE80" s="152">
        <f t="shared" si="54"/>
        <v>5.3049230124905095E-11</v>
      </c>
      <c r="AF80" s="10">
        <f t="shared" si="55"/>
        <v>-4.8455658020300253E-3</v>
      </c>
      <c r="AG80" s="9"/>
      <c r="AH80" s="10">
        <f t="shared" si="56"/>
        <v>-3.3424409780324141E-3</v>
      </c>
      <c r="AI80" s="10">
        <f t="shared" si="57"/>
        <v>0.91027867576592958</v>
      </c>
      <c r="AJ80" s="10">
        <f t="shared" si="58"/>
        <v>-0.41189268669138895</v>
      </c>
      <c r="AK80" s="10">
        <f t="shared" si="59"/>
        <v>0.33235380374033402</v>
      </c>
      <c r="AL80" s="10">
        <f t="shared" si="60"/>
        <v>1.8344683305512417</v>
      </c>
      <c r="AM80" s="10">
        <f t="shared" si="61"/>
        <v>1.3057549903239754</v>
      </c>
      <c r="AN80" s="152">
        <f t="shared" si="74"/>
        <v>45.461097488159169</v>
      </c>
      <c r="AO80" s="152">
        <f t="shared" si="74"/>
        <v>45.461097487060634</v>
      </c>
      <c r="AP80" s="152">
        <f t="shared" si="74"/>
        <v>45.461097452324516</v>
      </c>
      <c r="AQ80" s="152">
        <f t="shared" si="74"/>
        <v>45.461096353959235</v>
      </c>
      <c r="AR80" s="152">
        <f t="shared" si="74"/>
        <v>45.46106163009884</v>
      </c>
      <c r="AS80" s="152">
        <f t="shared" si="74"/>
        <v>45.459970521526579</v>
      </c>
      <c r="AT80" s="152">
        <f t="shared" si="74"/>
        <v>45.430523323548677</v>
      </c>
      <c r="AU80" s="152">
        <f t="shared" si="62"/>
        <v>45.118301892055264</v>
      </c>
      <c r="AW80" s="10">
        <v>14500</v>
      </c>
      <c r="AX80" s="10">
        <f t="shared" si="65"/>
        <v>-2.2686229797168604E-2</v>
      </c>
      <c r="AY80" s="10">
        <f t="shared" si="66"/>
        <v>-2.46477554271874E-2</v>
      </c>
      <c r="AZ80" s="10">
        <f t="shared" si="67"/>
        <v>1.9615256300187958E-3</v>
      </c>
      <c r="BA80" s="10">
        <f t="shared" si="68"/>
        <v>0.67714702214956213</v>
      </c>
      <c r="BB80" s="10">
        <f t="shared" si="69"/>
        <v>0.50393977308799709</v>
      </c>
      <c r="BC80" s="10">
        <f t="shared" si="70"/>
        <v>2.787152522318848</v>
      </c>
      <c r="BD80" s="10">
        <f t="shared" si="71"/>
        <v>5.5835044799642599</v>
      </c>
      <c r="BE80" s="10">
        <f t="shared" si="75"/>
        <v>46.621852012450297</v>
      </c>
      <c r="BF80" s="10">
        <f t="shared" si="75"/>
        <v>46.621695817604198</v>
      </c>
      <c r="BG80" s="10">
        <f t="shared" si="75"/>
        <v>46.622213380708743</v>
      </c>
      <c r="BH80" s="10">
        <f t="shared" si="73"/>
        <v>46.620497832851207</v>
      </c>
      <c r="BI80" s="10">
        <f t="shared" si="73"/>
        <v>46.62617812718694</v>
      </c>
      <c r="BJ80" s="10">
        <f t="shared" si="73"/>
        <v>46.607301494336149</v>
      </c>
      <c r="BK80" s="10">
        <f t="shared" si="73"/>
        <v>46.669312427435486</v>
      </c>
      <c r="BL80" s="10">
        <f t="shared" si="72"/>
        <v>46.456146715910307</v>
      </c>
    </row>
    <row r="81" spans="1:64" ht="12.95" customHeight="1">
      <c r="A81" s="213" t="s">
        <v>447</v>
      </c>
      <c r="B81" s="214" t="s">
        <v>30</v>
      </c>
      <c r="C81" s="213">
        <v>55657.112099999998</v>
      </c>
      <c r="D81" s="213" t="s">
        <v>181</v>
      </c>
      <c r="E81" s="10">
        <f t="shared" si="42"/>
        <v>10897.42874762933</v>
      </c>
      <c r="F81" s="10">
        <f t="shared" si="43"/>
        <v>10897.5</v>
      </c>
      <c r="G81" s="10">
        <f t="shared" si="44"/>
        <v>-2.1490000006451737E-2</v>
      </c>
      <c r="K81" s="10">
        <f>G81</f>
        <v>-2.1490000006451737E-2</v>
      </c>
      <c r="O81" s="10">
        <f t="shared" ca="1" si="64"/>
        <v>-1.3799625120839815E-2</v>
      </c>
      <c r="P81" s="10">
        <f t="shared" si="76"/>
        <v>-1.9722040940700056E-2</v>
      </c>
      <c r="Q81" s="215">
        <f t="shared" si="46"/>
        <v>40638.612099999998</v>
      </c>
      <c r="R81" s="147">
        <v>1</v>
      </c>
      <c r="S81" s="10">
        <f t="shared" si="47"/>
        <v>3.1256792581735582E-6</v>
      </c>
      <c r="T81" s="10">
        <f>R81*S81</f>
        <v>3.1256792581735582E-6</v>
      </c>
      <c r="V81" s="10">
        <f t="shared" ca="1" si="49"/>
        <v>-7.6903748856119222E-3</v>
      </c>
      <c r="Z81" s="10">
        <f t="shared" si="50"/>
        <v>10897.5</v>
      </c>
      <c r="AA81" s="152">
        <f t="shared" si="51"/>
        <v>-2.3052790642206306E-2</v>
      </c>
      <c r="AB81" s="152">
        <f t="shared" si="52"/>
        <v>-1.8159250304945487E-2</v>
      </c>
      <c r="AC81" s="152">
        <f t="shared" si="53"/>
        <v>-1.7679590657516814E-3</v>
      </c>
      <c r="AD81" s="152">
        <f t="shared" si="77"/>
        <v>1.5627906357545684E-3</v>
      </c>
      <c r="AE81" s="152">
        <f t="shared" si="54"/>
        <v>7.6338919971416643E-12</v>
      </c>
      <c r="AF81" s="10">
        <f t="shared" si="55"/>
        <v>-1.7679590657516814E-3</v>
      </c>
      <c r="AG81" s="9"/>
      <c r="AH81" s="10">
        <f t="shared" si="56"/>
        <v>-3.3307497015062494E-3</v>
      </c>
      <c r="AI81" s="10">
        <f t="shared" si="57"/>
        <v>0.90923242731694665</v>
      </c>
      <c r="AJ81" s="10">
        <f t="shared" si="58"/>
        <v>-0.40902086828520218</v>
      </c>
      <c r="AK81" s="10">
        <f t="shared" si="59"/>
        <v>0.33206959305574835</v>
      </c>
      <c r="AL81" s="10">
        <f t="shared" si="60"/>
        <v>1.8376176705331679</v>
      </c>
      <c r="AM81" s="10">
        <f t="shared" si="61"/>
        <v>1.31002324613036</v>
      </c>
      <c r="AN81" s="152">
        <f t="shared" ref="AN81:AT90" si="78">$AU81+$AB$7*SIN(AO81)</f>
        <v>45.464347641604022</v>
      </c>
      <c r="AO81" s="152">
        <f t="shared" si="78"/>
        <v>45.464347640692289</v>
      </c>
      <c r="AP81" s="152">
        <f t="shared" si="78"/>
        <v>45.464347610809973</v>
      </c>
      <c r="AQ81" s="152">
        <f t="shared" si="78"/>
        <v>45.464346631413854</v>
      </c>
      <c r="AR81" s="152">
        <f t="shared" si="78"/>
        <v>45.464314537567631</v>
      </c>
      <c r="AS81" s="152">
        <f t="shared" si="78"/>
        <v>45.463269181503335</v>
      </c>
      <c r="AT81" s="152">
        <f t="shared" si="78"/>
        <v>45.434127602110266</v>
      </c>
      <c r="AU81" s="152">
        <f t="shared" si="62"/>
        <v>45.121451069846117</v>
      </c>
      <c r="AW81" s="10">
        <v>14750</v>
      </c>
      <c r="AX81" s="10">
        <f t="shared" si="65"/>
        <v>-2.2715094831298209E-2</v>
      </c>
      <c r="AY81" s="10">
        <f t="shared" si="66"/>
        <v>-2.4990062975043813E-2</v>
      </c>
      <c r="AZ81" s="10">
        <f t="shared" si="67"/>
        <v>2.2749681437456036E-3</v>
      </c>
      <c r="BA81" s="10">
        <f t="shared" si="68"/>
        <v>0.67148835692022457</v>
      </c>
      <c r="BB81" s="10">
        <f t="shared" si="69"/>
        <v>0.54721625132173879</v>
      </c>
      <c r="BC81" s="10">
        <f t="shared" si="70"/>
        <v>2.8380331912517072</v>
      </c>
      <c r="BD81" s="10">
        <f t="shared" si="71"/>
        <v>6.5378238846116732</v>
      </c>
      <c r="BE81" s="10">
        <f t="shared" si="75"/>
        <v>46.692702855973785</v>
      </c>
      <c r="BF81" s="10">
        <f t="shared" si="75"/>
        <v>46.692531357381192</v>
      </c>
      <c r="BG81" s="10">
        <f t="shared" si="75"/>
        <v>46.693079702158911</v>
      </c>
      <c r="BH81" s="10">
        <f t="shared" si="73"/>
        <v>46.691325953319151</v>
      </c>
      <c r="BI81" s="10">
        <f t="shared" si="73"/>
        <v>46.696929944225467</v>
      </c>
      <c r="BJ81" s="10">
        <f t="shared" si="73"/>
        <v>46.678971349020721</v>
      </c>
      <c r="BK81" s="10">
        <f t="shared" si="73"/>
        <v>46.736020160142807</v>
      </c>
      <c r="BL81" s="10">
        <f t="shared" si="72"/>
        <v>46.548769592111853</v>
      </c>
    </row>
    <row r="82" spans="1:64" ht="12.95" customHeight="1">
      <c r="A82" s="213" t="s">
        <v>447</v>
      </c>
      <c r="B82" s="214" t="s">
        <v>37</v>
      </c>
      <c r="C82" s="213">
        <v>55657.260799999996</v>
      </c>
      <c r="D82" s="213" t="s">
        <v>181</v>
      </c>
      <c r="E82" s="10">
        <f t="shared" si="42"/>
        <v>10897.921778225735</v>
      </c>
      <c r="F82" s="10">
        <f t="shared" si="43"/>
        <v>10898</v>
      </c>
      <c r="G82" s="10">
        <f t="shared" si="44"/>
        <v>-2.359200000501005E-2</v>
      </c>
      <c r="K82" s="10">
        <f>G82</f>
        <v>-2.359200000501005E-2</v>
      </c>
      <c r="O82" s="10">
        <f t="shared" ca="1" si="64"/>
        <v>-1.3800341237093901E-2</v>
      </c>
      <c r="P82" s="10">
        <f t="shared" si="76"/>
        <v>-1.972272369271796E-2</v>
      </c>
      <c r="Q82" s="215">
        <f t="shared" si="46"/>
        <v>40638.760799999996</v>
      </c>
      <c r="R82" s="147">
        <v>1</v>
      </c>
      <c r="S82" s="10">
        <f t="shared" si="47"/>
        <v>1.4971299180864671E-5</v>
      </c>
      <c r="T82" s="10">
        <f>R82*S82</f>
        <v>1.4971299180864671E-5</v>
      </c>
      <c r="V82" s="10">
        <f t="shared" ca="1" si="49"/>
        <v>-9.791658767916149E-3</v>
      </c>
      <c r="Z82" s="10">
        <f t="shared" si="50"/>
        <v>10898</v>
      </c>
      <c r="AA82" s="152">
        <f t="shared" si="51"/>
        <v>-2.3052784994333109E-2</v>
      </c>
      <c r="AB82" s="152">
        <f t="shared" si="52"/>
        <v>-2.0261938703394902E-2</v>
      </c>
      <c r="AC82" s="152">
        <f t="shared" si="53"/>
        <v>-3.8692763122920894E-3</v>
      </c>
      <c r="AD82" s="152">
        <f t="shared" si="77"/>
        <v>-5.3921501067694111E-4</v>
      </c>
      <c r="AE82" s="152">
        <f t="shared" si="54"/>
        <v>4.3529475717679737E-12</v>
      </c>
      <c r="AF82" s="10">
        <f t="shared" si="55"/>
        <v>-3.8692763122920894E-3</v>
      </c>
      <c r="AG82" s="9"/>
      <c r="AH82" s="10">
        <f t="shared" si="56"/>
        <v>-3.3300613016151483E-3</v>
      </c>
      <c r="AI82" s="10">
        <f t="shared" si="57"/>
        <v>0.90917098607016411</v>
      </c>
      <c r="AJ82" s="10">
        <f t="shared" si="58"/>
        <v>-0.40885201687701644</v>
      </c>
      <c r="AK82" s="10">
        <f t="shared" si="59"/>
        <v>0.3320527926573083</v>
      </c>
      <c r="AL82" s="10">
        <f t="shared" si="60"/>
        <v>1.8378027004250344</v>
      </c>
      <c r="AM82" s="10">
        <f t="shared" si="61"/>
        <v>1.3102745620690563</v>
      </c>
      <c r="AN82" s="152">
        <f t="shared" si="78"/>
        <v>45.464538710767599</v>
      </c>
      <c r="AO82" s="152">
        <f t="shared" si="78"/>
        <v>45.464538709865984</v>
      </c>
      <c r="AP82" s="152">
        <f t="shared" si="78"/>
        <v>45.464538680251692</v>
      </c>
      <c r="AQ82" s="152">
        <f t="shared" si="78"/>
        <v>45.464537707551422</v>
      </c>
      <c r="AR82" s="152">
        <f t="shared" si="78"/>
        <v>45.464505764512282</v>
      </c>
      <c r="AS82" s="152">
        <f t="shared" si="78"/>
        <v>45.463463078122132</v>
      </c>
      <c r="AT82" s="152">
        <f t="shared" si="78"/>
        <v>45.434339521972021</v>
      </c>
      <c r="AU82" s="152">
        <f t="shared" si="62"/>
        <v>45.121636315598515</v>
      </c>
      <c r="AW82" s="10">
        <v>15000</v>
      </c>
      <c r="AX82" s="10">
        <f t="shared" si="65"/>
        <v>-2.2757728952110645E-2</v>
      </c>
      <c r="AY82" s="10">
        <f t="shared" si="66"/>
        <v>-2.5332433004549161E-2</v>
      </c>
      <c r="AZ82" s="10">
        <f t="shared" si="67"/>
        <v>2.5747040524385168E-3</v>
      </c>
      <c r="BA82" s="10">
        <f t="shared" si="68"/>
        <v>0.66674748389256644</v>
      </c>
      <c r="BB82" s="10">
        <f t="shared" si="69"/>
        <v>0.5884432693485806</v>
      </c>
      <c r="BC82" s="10">
        <f t="shared" si="70"/>
        <v>2.8881306078196722</v>
      </c>
      <c r="BD82" s="10">
        <f t="shared" si="71"/>
        <v>7.8484387827738944</v>
      </c>
      <c r="BE82" s="10">
        <f t="shared" si="75"/>
        <v>46.763004967089948</v>
      </c>
      <c r="BF82" s="10">
        <f t="shared" si="75"/>
        <v>46.762829230338902</v>
      </c>
      <c r="BG82" s="10">
        <f t="shared" si="75"/>
        <v>46.763374847408372</v>
      </c>
      <c r="BH82" s="10">
        <f t="shared" si="73"/>
        <v>46.761680480152677</v>
      </c>
      <c r="BI82" s="10">
        <f t="shared" si="73"/>
        <v>46.766938665553447</v>
      </c>
      <c r="BJ82" s="10">
        <f t="shared" si="73"/>
        <v>46.750586252606759</v>
      </c>
      <c r="BK82" s="10">
        <f t="shared" si="73"/>
        <v>46.801122618881251</v>
      </c>
      <c r="BL82" s="10">
        <f t="shared" si="72"/>
        <v>46.641392468313391</v>
      </c>
    </row>
    <row r="83" spans="1:64" ht="12.95" customHeight="1">
      <c r="A83" s="21" t="s">
        <v>157</v>
      </c>
      <c r="B83" s="76" t="s">
        <v>30</v>
      </c>
      <c r="C83" s="21">
        <v>55685.7641</v>
      </c>
      <c r="D83" s="21">
        <v>2.9999999999999997E-4</v>
      </c>
      <c r="E83" s="10">
        <f t="shared" si="42"/>
        <v>10992.427487699097</v>
      </c>
      <c r="F83" s="10">
        <f t="shared" si="43"/>
        <v>10992.5</v>
      </c>
      <c r="G83" s="10">
        <f t="shared" si="44"/>
        <v>-2.1870000004128087E-2</v>
      </c>
      <c r="K83" s="10">
        <f>G83</f>
        <v>-2.1870000004128087E-2</v>
      </c>
      <c r="O83" s="10">
        <f t="shared" ca="1" si="64"/>
        <v>-1.3935687209116074E-2</v>
      </c>
      <c r="P83" s="10">
        <f t="shared" si="76"/>
        <v>-1.9851768311534016E-2</v>
      </c>
      <c r="Q83" s="215">
        <f t="shared" si="46"/>
        <v>40667.2641</v>
      </c>
      <c r="R83" s="147">
        <v>1</v>
      </c>
      <c r="S83" s="10">
        <f t="shared" si="47"/>
        <v>4.0732591649911295E-6</v>
      </c>
      <c r="T83" s="10"/>
      <c r="V83" s="10">
        <f t="shared" ca="1" si="49"/>
        <v>-7.9343127950120135E-3</v>
      </c>
      <c r="Z83" s="10">
        <f t="shared" si="50"/>
        <v>10992.5</v>
      </c>
      <c r="AA83" s="152">
        <f t="shared" si="51"/>
        <v>-2.3050420242447932E-2</v>
      </c>
      <c r="AB83" s="152">
        <f t="shared" si="52"/>
        <v>-1.8671348073214175E-2</v>
      </c>
      <c r="AC83" s="152">
        <f t="shared" si="53"/>
        <v>-2.0182316925940712E-3</v>
      </c>
      <c r="AD83" s="152">
        <f t="shared" si="77"/>
        <v>1.1804202383198445E-3</v>
      </c>
      <c r="AE83" s="152">
        <f t="shared" si="54"/>
        <v>5.6756464860993945E-12</v>
      </c>
      <c r="AF83" s="10">
        <f t="shared" si="55"/>
        <v>-2.0182316925940712E-3</v>
      </c>
      <c r="AG83" s="9"/>
      <c r="AH83" s="10">
        <f t="shared" si="56"/>
        <v>-3.1986519309139139E-3</v>
      </c>
      <c r="AI83" s="10">
        <f t="shared" si="57"/>
        <v>0.89776203722422965</v>
      </c>
      <c r="AJ83" s="10">
        <f t="shared" si="58"/>
        <v>-0.3771036215048682</v>
      </c>
      <c r="AK83" s="10">
        <f t="shared" si="59"/>
        <v>0.32871928122707356</v>
      </c>
      <c r="AL83" s="10">
        <f t="shared" si="60"/>
        <v>1.8723314456993851</v>
      </c>
      <c r="AM83" s="10">
        <f t="shared" si="61"/>
        <v>1.3582692036259629</v>
      </c>
      <c r="AN83" s="152">
        <f t="shared" si="78"/>
        <v>45.500421654949257</v>
      </c>
      <c r="AO83" s="152">
        <f t="shared" si="78"/>
        <v>45.500421654886026</v>
      </c>
      <c r="AP83" s="152">
        <f t="shared" si="78"/>
        <v>45.500421651397467</v>
      </c>
      <c r="AQ83" s="152">
        <f t="shared" si="78"/>
        <v>45.500421458914673</v>
      </c>
      <c r="AR83" s="152">
        <f t="shared" si="78"/>
        <v>45.50041083967438</v>
      </c>
      <c r="AS83" s="152">
        <f t="shared" si="78"/>
        <v>45.49982825534336</v>
      </c>
      <c r="AT83" s="152">
        <f t="shared" si="78"/>
        <v>45.474198695686979</v>
      </c>
      <c r="AU83" s="152">
        <f t="shared" si="62"/>
        <v>45.156647762802699</v>
      </c>
      <c r="AW83" s="10">
        <v>15250</v>
      </c>
      <c r="AX83" s="10">
        <f t="shared" si="65"/>
        <v>-2.2814959262362867E-2</v>
      </c>
      <c r="AY83" s="10">
        <f t="shared" si="66"/>
        <v>-2.5674865515703447E-2</v>
      </c>
      <c r="AZ83" s="10">
        <f t="shared" si="67"/>
        <v>2.8599062533405813E-3</v>
      </c>
      <c r="BA83" s="10">
        <f t="shared" si="68"/>
        <v>0.66288766519242293</v>
      </c>
      <c r="BB83" s="10">
        <f t="shared" si="69"/>
        <v>0.62769251691145755</v>
      </c>
      <c r="BC83" s="10">
        <f t="shared" si="70"/>
        <v>2.9375839804059112</v>
      </c>
      <c r="BD83" s="10">
        <f t="shared" si="71"/>
        <v>9.7694797123342418</v>
      </c>
      <c r="BE83" s="10">
        <f t="shared" si="75"/>
        <v>46.832852043295993</v>
      </c>
      <c r="BF83" s="10">
        <f t="shared" si="75"/>
        <v>46.832685289655537</v>
      </c>
      <c r="BG83" s="10">
        <f t="shared" si="75"/>
        <v>46.833190936408471</v>
      </c>
      <c r="BH83" s="10">
        <f t="shared" si="73"/>
        <v>46.831657428365034</v>
      </c>
      <c r="BI83" s="10">
        <f t="shared" si="73"/>
        <v>46.836306035872035</v>
      </c>
      <c r="BJ83" s="10">
        <f t="shared" si="73"/>
        <v>46.822194274829791</v>
      </c>
      <c r="BK83" s="10">
        <f t="shared" si="73"/>
        <v>46.864855732493282</v>
      </c>
      <c r="BL83" s="10">
        <f t="shared" si="72"/>
        <v>46.73401534451493</v>
      </c>
    </row>
    <row r="84" spans="1:64" ht="12.95" customHeight="1">
      <c r="A84" s="21" t="s">
        <v>158</v>
      </c>
      <c r="B84" s="76" t="s">
        <v>37</v>
      </c>
      <c r="C84" s="21">
        <v>55687.421399999999</v>
      </c>
      <c r="D84" s="21">
        <v>1.1999999999999999E-3</v>
      </c>
      <c r="E84" s="10">
        <f t="shared" si="42"/>
        <v>10997.922441346922</v>
      </c>
      <c r="F84" s="10">
        <f t="shared" si="43"/>
        <v>10998</v>
      </c>
      <c r="G84" s="10">
        <f t="shared" si="44"/>
        <v>-2.3392000002786517E-2</v>
      </c>
      <c r="J84" s="10">
        <f>G84</f>
        <v>-2.3392000002786517E-2</v>
      </c>
      <c r="O84" s="10">
        <f t="shared" ca="1" si="64"/>
        <v>-1.3943564487911016E-2</v>
      </c>
      <c r="P84" s="10">
        <f t="shared" si="76"/>
        <v>-1.985927911982352E-2</v>
      </c>
      <c r="Q84" s="215">
        <f t="shared" si="46"/>
        <v>40668.921399999999</v>
      </c>
      <c r="R84" s="147">
        <v>0.5</v>
      </c>
      <c r="S84" s="10">
        <f t="shared" si="47"/>
        <v>1.248011683692286E-5</v>
      </c>
      <c r="T84" s="10"/>
      <c r="V84" s="10">
        <f t="shared" ca="1" si="49"/>
        <v>-9.4484355148755014E-3</v>
      </c>
      <c r="Z84" s="10">
        <f t="shared" si="50"/>
        <v>10998</v>
      </c>
      <c r="AA84" s="152">
        <f t="shared" si="51"/>
        <v>-2.3050206076122598E-2</v>
      </c>
      <c r="AB84" s="152">
        <f t="shared" si="52"/>
        <v>-2.0201073046487439E-2</v>
      </c>
      <c r="AC84" s="152">
        <f t="shared" si="53"/>
        <v>-3.5327208829629975E-3</v>
      </c>
      <c r="AD84" s="152">
        <f t="shared" si="77"/>
        <v>-3.4179392666391917E-4</v>
      </c>
      <c r="AE84" s="152">
        <f t="shared" si="54"/>
        <v>1.4579657912883265E-12</v>
      </c>
      <c r="AF84" s="10">
        <f t="shared" si="55"/>
        <v>-3.5327208829629975E-3</v>
      </c>
      <c r="AG84" s="9"/>
      <c r="AH84" s="10">
        <f t="shared" si="56"/>
        <v>-3.1909269562990792E-3</v>
      </c>
      <c r="AI84" s="10">
        <f t="shared" si="57"/>
        <v>0.89711039062252185</v>
      </c>
      <c r="AJ84" s="10">
        <f t="shared" si="58"/>
        <v>-0.37526629049319438</v>
      </c>
      <c r="AK84" s="10">
        <f t="shared" si="59"/>
        <v>0.32851589788796165</v>
      </c>
      <c r="AL84" s="10">
        <f t="shared" si="60"/>
        <v>1.8743144387249508</v>
      </c>
      <c r="AM84" s="10">
        <f t="shared" si="61"/>
        <v>1.3610937120705151</v>
      </c>
      <c r="AN84" s="152">
        <f t="shared" si="78"/>
        <v>45.502496217725096</v>
      </c>
      <c r="AO84" s="152">
        <f t="shared" si="78"/>
        <v>45.502496217673468</v>
      </c>
      <c r="AP84" s="152">
        <f t="shared" si="78"/>
        <v>45.502496214708145</v>
      </c>
      <c r="AQ84" s="152">
        <f t="shared" si="78"/>
        <v>45.502496044392863</v>
      </c>
      <c r="AR84" s="152">
        <f t="shared" si="78"/>
        <v>45.502486263175328</v>
      </c>
      <c r="AS84" s="152">
        <f t="shared" si="78"/>
        <v>45.501927661726477</v>
      </c>
      <c r="AT84" s="152">
        <f t="shared" si="78"/>
        <v>45.476506611300145</v>
      </c>
      <c r="AU84" s="152">
        <f t="shared" si="62"/>
        <v>45.158685466079135</v>
      </c>
      <c r="AW84" s="10">
        <v>15500</v>
      </c>
      <c r="AX84" s="10">
        <f t="shared" si="65"/>
        <v>-2.2887575392228174E-2</v>
      </c>
      <c r="AY84" s="10">
        <f t="shared" si="66"/>
        <v>-2.6017360508506657E-2</v>
      </c>
      <c r="AZ84" s="10">
        <f t="shared" si="67"/>
        <v>3.1297851162784846E-3</v>
      </c>
      <c r="BA84" s="10">
        <f t="shared" si="68"/>
        <v>0.65987931199424898</v>
      </c>
      <c r="BB84" s="10">
        <f t="shared" si="69"/>
        <v>0.66502465961418533</v>
      </c>
      <c r="BC84" s="10">
        <f t="shared" si="70"/>
        <v>2.98652531968037</v>
      </c>
      <c r="BD84" s="10">
        <f t="shared" si="71"/>
        <v>12.871768001002144</v>
      </c>
      <c r="BE84" s="10">
        <f t="shared" si="75"/>
        <v>46.902334728778087</v>
      </c>
      <c r="BF84" s="10">
        <f t="shared" si="75"/>
        <v>46.902190814109495</v>
      </c>
      <c r="BG84" s="10">
        <f t="shared" si="75"/>
        <v>46.902619332999315</v>
      </c>
      <c r="BH84" s="10">
        <f t="shared" si="73"/>
        <v>46.90134325744102</v>
      </c>
      <c r="BI84" s="10">
        <f t="shared" si="73"/>
        <v>46.905142174406095</v>
      </c>
      <c r="BJ84" s="10">
        <f t="shared" si="73"/>
        <v>46.893822999351706</v>
      </c>
      <c r="BK84" s="10">
        <f t="shared" si="73"/>
        <v>46.927467169033214</v>
      </c>
      <c r="BL84" s="10">
        <f t="shared" si="72"/>
        <v>46.826638220716468</v>
      </c>
    </row>
    <row r="85" spans="1:64" ht="12.95" customHeight="1">
      <c r="A85" s="21" t="s">
        <v>158</v>
      </c>
      <c r="B85" s="76" t="s">
        <v>37</v>
      </c>
      <c r="C85" s="21">
        <v>55687.574999999997</v>
      </c>
      <c r="D85" s="21">
        <v>1.4E-3</v>
      </c>
      <c r="E85" s="10">
        <f t="shared" ref="E85:E116" si="79">+(C85-C$7)/C$8</f>
        <v>10998.431718412206</v>
      </c>
      <c r="F85" s="10">
        <f t="shared" ref="F85:F116" si="80">ROUND(2*E85,0)/2</f>
        <v>10998.5</v>
      </c>
      <c r="G85" s="10">
        <f t="shared" ref="G85:G116" si="81">+C85-(C$7+F85*C$8)</f>
        <v>-2.0594000001437962E-2</v>
      </c>
      <c r="J85" s="10">
        <f>G85</f>
        <v>-2.0594000001437962E-2</v>
      </c>
      <c r="O85" s="10">
        <f t="shared" ca="1" si="64"/>
        <v>-1.39442806041651E-2</v>
      </c>
      <c r="P85" s="10">
        <f t="shared" si="76"/>
        <v>-1.9859961922076671E-2</v>
      </c>
      <c r="Q85" s="215">
        <f t="shared" ref="Q85:Q116" si="82">+C85-15018.5</f>
        <v>40669.074999999997</v>
      </c>
      <c r="R85" s="147">
        <v>0.5</v>
      </c>
      <c r="S85" s="10">
        <f t="shared" ref="S85:S116" si="83">+(P85-G85)^2</f>
        <v>5.3881190195241327E-7</v>
      </c>
      <c r="T85" s="10"/>
      <c r="V85" s="10">
        <f t="shared" ref="V85:V116" ca="1" si="84">G85-O85</f>
        <v>-6.6497193972728623E-3</v>
      </c>
      <c r="Z85" s="10">
        <f t="shared" ref="Z85:Z116" si="85">F85</f>
        <v>10998.5</v>
      </c>
      <c r="AA85" s="152">
        <f t="shared" ref="AA85:AA116" si="86">AB$3+AB$4*Z85+AB$5*Z85^2+AH85</f>
        <v>-2.3050186204797974E-2</v>
      </c>
      <c r="AB85" s="152">
        <f t="shared" ref="AB85:AB116" si="87">IF(S85&lt;&gt;0,G85-AH85, -9999)</f>
        <v>-1.7403775718716659E-2</v>
      </c>
      <c r="AC85" s="152">
        <f t="shared" ref="AC85:AC116" si="88">+G85-P85</f>
        <v>-7.340380793612912E-4</v>
      </c>
      <c r="AD85" s="152">
        <f t="shared" si="77"/>
        <v>2.4561862033600119E-3</v>
      </c>
      <c r="AE85" s="152">
        <f t="shared" ref="AE85:AE116" si="89">+(G85-AA85)^2*S85</f>
        <v>3.2505717413139248E-12</v>
      </c>
      <c r="AF85" s="10">
        <f t="shared" ref="AF85:AF116" si="90">IF(S85&lt;&gt;0,G85-P85, -9999)</f>
        <v>-7.340380793612912E-4</v>
      </c>
      <c r="AG85" s="9"/>
      <c r="AH85" s="10">
        <f t="shared" ref="AH85:AH116" si="91">$AB$6*($AB$11/AI85*AJ85+$AB$12)</f>
        <v>-3.190224282721304E-3</v>
      </c>
      <c r="AI85" s="10">
        <f t="shared" ref="AI85:AI116" si="92">1+$AB$7*COS(AL85)</f>
        <v>0.89705121692943268</v>
      </c>
      <c r="AJ85" s="10">
        <f t="shared" ref="AJ85:AJ116" si="93">SIN(AL85+RADIANS($AB$9))</f>
        <v>-0.37509931941987212</v>
      </c>
      <c r="AK85" s="10">
        <f t="shared" ref="AK85:AK116" si="94">$AB$7*SIN(AL85)</f>
        <v>0.32849735911765399</v>
      </c>
      <c r="AL85" s="10">
        <f t="shared" ref="AL85:AL116" si="95">2*ATAN(AM85)</f>
        <v>1.8744945680976788</v>
      </c>
      <c r="AM85" s="10">
        <f t="shared" ref="AM85:AM116" si="96">SQRT((1+$AB$7)/(1-$AB$7))*TAN(AN85/2)</f>
        <v>1.3613506599406933</v>
      </c>
      <c r="AN85" s="152">
        <f t="shared" si="78"/>
        <v>45.502684739674912</v>
      </c>
      <c r="AO85" s="152">
        <f t="shared" si="78"/>
        <v>45.502684739624243</v>
      </c>
      <c r="AP85" s="152">
        <f t="shared" si="78"/>
        <v>45.502684736703287</v>
      </c>
      <c r="AQ85" s="152">
        <f t="shared" si="78"/>
        <v>45.502684568309149</v>
      </c>
      <c r="AR85" s="152">
        <f t="shared" si="78"/>
        <v>45.502674861282202</v>
      </c>
      <c r="AS85" s="152">
        <f t="shared" si="78"/>
        <v>45.502118424480621</v>
      </c>
      <c r="AT85" s="152">
        <f t="shared" si="78"/>
        <v>45.476716356389197</v>
      </c>
      <c r="AU85" s="152">
        <f t="shared" ref="AU85:AU116" si="97">RADIANS($AB$9)+$AB$18*(F85-AB$15)</f>
        <v>45.15887071183154</v>
      </c>
      <c r="AW85" s="10">
        <v>15750</v>
      </c>
      <c r="AX85" s="10">
        <f t="shared" si="65"/>
        <v>-2.2976338470997039E-2</v>
      </c>
      <c r="AY85" s="10">
        <f t="shared" si="66"/>
        <v>-2.6359917982958808E-2</v>
      </c>
      <c r="AZ85" s="10">
        <f t="shared" si="67"/>
        <v>3.3835795119617706E-3</v>
      </c>
      <c r="BA85" s="10">
        <f t="shared" si="68"/>
        <v>0.65769955568048954</v>
      </c>
      <c r="BB85" s="10">
        <f t="shared" si="69"/>
        <v>0.70048913350374775</v>
      </c>
      <c r="BC85" s="10">
        <f t="shared" si="70"/>
        <v>3.0350811333757726</v>
      </c>
      <c r="BD85" s="10">
        <f t="shared" si="71"/>
        <v>18.759556284544111</v>
      </c>
      <c r="BE85" s="10">
        <f t="shared" si="75"/>
        <v>46.971541432490113</v>
      </c>
      <c r="BF85" s="10">
        <f t="shared" si="75"/>
        <v>46.971433125584326</v>
      </c>
      <c r="BG85" s="10">
        <f t="shared" si="75"/>
        <v>46.971751425677589</v>
      </c>
      <c r="BH85" s="10">
        <f t="shared" si="73"/>
        <v>46.970815938178283</v>
      </c>
      <c r="BI85" s="10">
        <f t="shared" si="73"/>
        <v>46.973564964807814</v>
      </c>
      <c r="BJ85" s="10">
        <f t="shared" si="73"/>
        <v>46.965483323840409</v>
      </c>
      <c r="BK85" s="10">
        <f t="shared" si="73"/>
        <v>46.98921421254223</v>
      </c>
      <c r="BL85" s="10">
        <f t="shared" si="72"/>
        <v>46.919261096918014</v>
      </c>
    </row>
    <row r="86" spans="1:64" ht="12.95" customHeight="1">
      <c r="A86" s="175" t="s">
        <v>169</v>
      </c>
      <c r="B86" s="76" t="s">
        <v>30</v>
      </c>
      <c r="C86" s="21">
        <v>55968.66822</v>
      </c>
      <c r="D86" s="21">
        <v>1E-4</v>
      </c>
      <c r="E86" s="88">
        <f t="shared" si="79"/>
        <v>11930.426055357348</v>
      </c>
      <c r="F86" s="10">
        <f t="shared" si="80"/>
        <v>11930.5</v>
      </c>
      <c r="G86" s="10">
        <f t="shared" si="81"/>
        <v>-2.2302000004856382E-2</v>
      </c>
      <c r="K86" s="10">
        <f>G86</f>
        <v>-2.2302000004856382E-2</v>
      </c>
      <c r="O86" s="10">
        <f t="shared" ca="1" si="64"/>
        <v>-1.5279121301780593E-2</v>
      </c>
      <c r="P86" s="10">
        <f>S$2+S$3*F86+S$4*SIN(RADIANS((S$5*F86+S$6)))</f>
        <v>0</v>
      </c>
      <c r="Q86" s="215">
        <f t="shared" si="82"/>
        <v>40950.16822</v>
      </c>
      <c r="R86" s="147">
        <v>1</v>
      </c>
      <c r="S86" s="10">
        <f t="shared" si="83"/>
        <v>4.9737920421661405E-4</v>
      </c>
      <c r="T86" s="10">
        <f>R86*S86</f>
        <v>4.9737920421661405E-4</v>
      </c>
      <c r="V86" s="10">
        <f t="shared" ca="1" si="84"/>
        <v>-7.0228787030757883E-3</v>
      </c>
      <c r="Z86" s="10">
        <f t="shared" si="85"/>
        <v>11930.5</v>
      </c>
      <c r="AA86" s="152">
        <f t="shared" si="86"/>
        <v>-2.2933470600849888E-2</v>
      </c>
      <c r="AB86" s="152">
        <f t="shared" si="87"/>
        <v>-2.0501669143366166E-2</v>
      </c>
      <c r="AC86" s="197">
        <f t="shared" si="88"/>
        <v>-2.2302000004856382E-2</v>
      </c>
      <c r="AD86" s="152"/>
      <c r="AE86" s="152">
        <f t="shared" si="89"/>
        <v>1.9833250108185921E-10</v>
      </c>
      <c r="AF86" s="10">
        <f t="shared" si="90"/>
        <v>-2.2302000004856382E-2</v>
      </c>
      <c r="AG86" s="9"/>
      <c r="AH86" s="10">
        <f t="shared" si="91"/>
        <v>-1.800330861490217E-3</v>
      </c>
      <c r="AI86" s="10">
        <f t="shared" si="92"/>
        <v>0.80448896053368601</v>
      </c>
      <c r="AJ86" s="10">
        <f t="shared" si="93"/>
        <v>-8.4112564240198737E-2</v>
      </c>
      <c r="AK86" s="10">
        <f t="shared" si="94"/>
        <v>0.28334501994879863</v>
      </c>
      <c r="AL86" s="10">
        <f t="shared" si="95"/>
        <v>2.1747864197363671</v>
      </c>
      <c r="AM86" s="10">
        <f t="shared" si="96"/>
        <v>1.9049650250315913</v>
      </c>
      <c r="AN86" s="152">
        <f t="shared" si="78"/>
        <v>45.834846152429094</v>
      </c>
      <c r="AO86" s="152">
        <f t="shared" si="78"/>
        <v>45.8348460341793</v>
      </c>
      <c r="AP86" s="152">
        <f t="shared" si="78"/>
        <v>45.834847269606968</v>
      </c>
      <c r="AQ86" s="152">
        <f t="shared" si="78"/>
        <v>45.834834362081125</v>
      </c>
      <c r="AR86" s="152">
        <f t="shared" si="78"/>
        <v>45.834969189192286</v>
      </c>
      <c r="AS86" s="152">
        <f t="shared" si="78"/>
        <v>45.833557724008159</v>
      </c>
      <c r="AT86" s="152">
        <f t="shared" si="78"/>
        <v>45.848008185836157</v>
      </c>
      <c r="AU86" s="152">
        <f t="shared" si="97"/>
        <v>45.504168794310878</v>
      </c>
      <c r="AW86" s="10">
        <v>16000</v>
      </c>
      <c r="AX86" s="10">
        <f t="shared" si="65"/>
        <v>-2.3081989590103155E-2</v>
      </c>
      <c r="AY86" s="10">
        <f t="shared" si="66"/>
        <v>-2.6702537939059894E-2</v>
      </c>
      <c r="AZ86" s="10">
        <f t="shared" si="67"/>
        <v>3.6205483489567401E-3</v>
      </c>
      <c r="BA86" s="10">
        <f t="shared" si="68"/>
        <v>0.65633192778925631</v>
      </c>
      <c r="BB86" s="10">
        <f t="shared" si="69"/>
        <v>0.73412384431502331</v>
      </c>
      <c r="BC86" s="10">
        <f t="shared" si="70"/>
        <v>3.0833739298715366</v>
      </c>
      <c r="BD86" s="10">
        <f t="shared" si="71"/>
        <v>34.343505612787716</v>
      </c>
      <c r="BE86" s="10">
        <f t="shared" si="75"/>
        <v>47.040559017935756</v>
      </c>
      <c r="BF86" s="10">
        <f t="shared" si="75"/>
        <v>47.040496343045795</v>
      </c>
      <c r="BG86" s="10">
        <f t="shared" si="75"/>
        <v>47.040679038002111</v>
      </c>
      <c r="BH86" s="10">
        <f t="shared" si="73"/>
        <v>47.040146481256379</v>
      </c>
      <c r="BI86" s="10">
        <f t="shared" si="73"/>
        <v>47.041698821045124</v>
      </c>
      <c r="BJ86" s="10">
        <f t="shared" si="73"/>
        <v>47.037173366723003</v>
      </c>
      <c r="BK86" s="10">
        <f t="shared" si="73"/>
        <v>47.050361557386857</v>
      </c>
      <c r="BL86" s="10">
        <f t="shared" si="72"/>
        <v>47.011883973119552</v>
      </c>
    </row>
    <row r="87" spans="1:64" ht="12.95" customHeight="1">
      <c r="A87" s="175" t="s">
        <v>169</v>
      </c>
      <c r="B87" s="76" t="s">
        <v>37</v>
      </c>
      <c r="C87" s="21">
        <v>55993.55027</v>
      </c>
      <c r="D87" s="21">
        <v>1E-4</v>
      </c>
      <c r="E87" s="88">
        <f t="shared" si="79"/>
        <v>12012.925126987699</v>
      </c>
      <c r="F87" s="10">
        <f t="shared" si="80"/>
        <v>12013</v>
      </c>
      <c r="G87" s="10">
        <f t="shared" si="81"/>
        <v>-2.2582000005058944E-2</v>
      </c>
      <c r="K87" s="10">
        <f>G87</f>
        <v>-2.2582000005058944E-2</v>
      </c>
      <c r="O87" s="10">
        <f t="shared" ca="1" si="64"/>
        <v>-1.5397280483704711E-2</v>
      </c>
      <c r="P87" s="10">
        <f>S$2+S$3*F87+S$4*SIN(RADIANS((S$5*F87+S$6)))</f>
        <v>0</v>
      </c>
      <c r="Q87" s="215">
        <f t="shared" si="82"/>
        <v>40975.05027</v>
      </c>
      <c r="R87" s="147">
        <v>1</v>
      </c>
      <c r="S87" s="10">
        <f t="shared" si="83"/>
        <v>5.0994672422848214E-4</v>
      </c>
      <c r="T87" s="10">
        <f>R87*S87</f>
        <v>5.0994672422848214E-4</v>
      </c>
      <c r="V87" s="10">
        <f t="shared" ca="1" si="84"/>
        <v>-7.1847195213542332E-3</v>
      </c>
      <c r="Z87" s="10">
        <f t="shared" si="85"/>
        <v>12013</v>
      </c>
      <c r="AA87" s="152">
        <f t="shared" si="86"/>
        <v>-2.2918746479407014E-2</v>
      </c>
      <c r="AB87" s="152">
        <f t="shared" si="87"/>
        <v>-2.090913592694997E-2</v>
      </c>
      <c r="AC87" s="197">
        <f t="shared" si="88"/>
        <v>-2.2582000005058944E-2</v>
      </c>
      <c r="AD87" s="152"/>
      <c r="AE87" s="152">
        <f t="shared" si="89"/>
        <v>5.7827034496832609E-11</v>
      </c>
      <c r="AF87" s="10">
        <f t="shared" si="90"/>
        <v>-2.2582000005058944E-2</v>
      </c>
      <c r="AG87" s="9"/>
      <c r="AH87" s="10">
        <f t="shared" si="91"/>
        <v>-1.6728640781089733E-3</v>
      </c>
      <c r="AI87" s="10">
        <f t="shared" si="92"/>
        <v>0.797828054714107</v>
      </c>
      <c r="AJ87" s="10">
        <f t="shared" si="93"/>
        <v>-6.0470973089160759E-2</v>
      </c>
      <c r="AK87" s="10">
        <f t="shared" si="94"/>
        <v>0.2786314257622452</v>
      </c>
      <c r="AL87" s="10">
        <f t="shared" si="95"/>
        <v>2.1984905944479349</v>
      </c>
      <c r="AM87" s="10">
        <f t="shared" si="96"/>
        <v>1.9610970203525395</v>
      </c>
      <c r="AN87" s="152">
        <f t="shared" si="78"/>
        <v>45.862625554212663</v>
      </c>
      <c r="AO87" s="152">
        <f t="shared" si="78"/>
        <v>45.862625320595804</v>
      </c>
      <c r="AP87" s="152">
        <f t="shared" si="78"/>
        <v>45.862627548410018</v>
      </c>
      <c r="AQ87" s="152">
        <f t="shared" si="78"/>
        <v>45.862606302924064</v>
      </c>
      <c r="AR87" s="152">
        <f t="shared" si="78"/>
        <v>45.862808852474004</v>
      </c>
      <c r="AS87" s="152">
        <f t="shared" si="78"/>
        <v>45.860872543816448</v>
      </c>
      <c r="AT87" s="152">
        <f t="shared" si="78"/>
        <v>45.878927642347122</v>
      </c>
      <c r="AU87" s="152">
        <f t="shared" si="97"/>
        <v>45.534734343457387</v>
      </c>
      <c r="AW87" s="10">
        <v>16250</v>
      </c>
      <c r="AX87" s="10">
        <f t="shared" si="65"/>
        <v>-2.3205257812207291E-2</v>
      </c>
      <c r="AY87" s="10">
        <f t="shared" si="66"/>
        <v>-2.7045220376809911E-2</v>
      </c>
      <c r="AZ87" s="10">
        <f t="shared" si="67"/>
        <v>3.8399625646026191E-3</v>
      </c>
      <c r="BA87" s="10">
        <f t="shared" si="68"/>
        <v>0.65576613751949386</v>
      </c>
      <c r="BB87" s="10">
        <f t="shared" si="69"/>
        <v>0.7659547397320523</v>
      </c>
      <c r="BC87" s="10">
        <f t="shared" si="70"/>
        <v>3.1315235666412469</v>
      </c>
      <c r="BD87" s="10">
        <f t="shared" si="71"/>
        <v>198.62606336001392</v>
      </c>
      <c r="BE87" s="10">
        <f t="shared" si="75"/>
        <v>47.109473372813873</v>
      </c>
      <c r="BF87" s="10">
        <f t="shared" si="75"/>
        <v>47.109462274883668</v>
      </c>
      <c r="BG87" s="10">
        <f t="shared" si="75"/>
        <v>47.109494516104895</v>
      </c>
      <c r="BH87" s="10">
        <f t="shared" si="73"/>
        <v>47.10940085027817</v>
      </c>
      <c r="BI87" s="10">
        <f t="shared" si="73"/>
        <v>47.109672963911436</v>
      </c>
      <c r="BJ87" s="10">
        <f t="shared" si="73"/>
        <v>47.108882428967313</v>
      </c>
      <c r="BK87" s="10">
        <f t="shared" si="73"/>
        <v>47.111179039069739</v>
      </c>
      <c r="BL87" s="10">
        <f t="shared" si="72"/>
        <v>47.104506849321091</v>
      </c>
    </row>
    <row r="88" spans="1:64" ht="12.95" customHeight="1">
      <c r="A88" s="175" t="s">
        <v>170</v>
      </c>
      <c r="B88" s="76" t="s">
        <v>30</v>
      </c>
      <c r="C88" s="21">
        <v>56009.384700000002</v>
      </c>
      <c r="D88" s="21">
        <v>2.7000000000000001E-3</v>
      </c>
      <c r="E88" s="88">
        <f t="shared" si="79"/>
        <v>12065.425856421003</v>
      </c>
      <c r="F88" s="10">
        <f t="shared" si="80"/>
        <v>12065.5</v>
      </c>
      <c r="G88" s="10">
        <f t="shared" si="81"/>
        <v>-2.2361999996064696E-2</v>
      </c>
      <c r="J88" s="10">
        <f>G88</f>
        <v>-2.2361999996064696E-2</v>
      </c>
      <c r="O88" s="10">
        <f t="shared" ca="1" si="64"/>
        <v>-1.5472472690383696E-2</v>
      </c>
      <c r="P88" s="10">
        <f>S$2+S$3*F88+S$4*SIN(RADIANS((S$5*F88+S$6)))</f>
        <v>0</v>
      </c>
      <c r="Q88" s="215">
        <f t="shared" si="82"/>
        <v>40990.884700000002</v>
      </c>
      <c r="R88" s="147">
        <v>0.1</v>
      </c>
      <c r="S88" s="10">
        <f t="shared" si="83"/>
        <v>5.0005904382399745E-4</v>
      </c>
      <c r="T88" s="10">
        <f>R88*S88</f>
        <v>5.0005904382399745E-5</v>
      </c>
      <c r="V88" s="10">
        <f t="shared" ca="1" si="84"/>
        <v>-6.8895273056810008E-3</v>
      </c>
      <c r="Z88" s="10">
        <f t="shared" si="85"/>
        <v>12065.5</v>
      </c>
      <c r="AA88" s="152">
        <f t="shared" si="86"/>
        <v>-2.2909252858338978E-2</v>
      </c>
      <c r="AB88" s="152">
        <f t="shared" si="87"/>
        <v>-2.0770378412057672E-2</v>
      </c>
      <c r="AC88" s="197">
        <f t="shared" si="88"/>
        <v>-2.2361999996064696E-2</v>
      </c>
      <c r="AD88" s="152"/>
      <c r="AE88" s="152">
        <f t="shared" si="89"/>
        <v>1.4976053041437785E-10</v>
      </c>
      <c r="AF88" s="10">
        <f t="shared" si="90"/>
        <v>-2.2361999996064696E-2</v>
      </c>
      <c r="AG88" s="9"/>
      <c r="AH88" s="10">
        <f t="shared" si="91"/>
        <v>-1.5916215840070249E-3</v>
      </c>
      <c r="AI88" s="10">
        <f t="shared" si="92"/>
        <v>0.79370387583304491</v>
      </c>
      <c r="AJ88" s="10">
        <f t="shared" si="93"/>
        <v>-4.5609601135823713E-2</v>
      </c>
      <c r="AK88" s="10">
        <f t="shared" si="94"/>
        <v>0.27559186496824595</v>
      </c>
      <c r="AL88" s="10">
        <f t="shared" si="95"/>
        <v>2.2133730536608676</v>
      </c>
      <c r="AM88" s="10">
        <f t="shared" si="96"/>
        <v>1.9976911792494874</v>
      </c>
      <c r="AN88" s="152">
        <f t="shared" si="78"/>
        <v>45.880184616496521</v>
      </c>
      <c r="AO88" s="152">
        <f t="shared" si="78"/>
        <v>45.880184272914427</v>
      </c>
      <c r="AP88" s="152">
        <f t="shared" si="78"/>
        <v>45.880187379308055</v>
      </c>
      <c r="AQ88" s="152">
        <f t="shared" si="78"/>
        <v>45.88015929275511</v>
      </c>
      <c r="AR88" s="152">
        <f t="shared" si="78"/>
        <v>45.880413153714734</v>
      </c>
      <c r="AS88" s="152">
        <f t="shared" si="78"/>
        <v>45.878111681234643</v>
      </c>
      <c r="AT88" s="152">
        <f t="shared" si="78"/>
        <v>45.898436255882991</v>
      </c>
      <c r="AU88" s="152">
        <f t="shared" si="97"/>
        <v>45.554185147459712</v>
      </c>
      <c r="AW88" s="10">
        <v>16500</v>
      </c>
      <c r="AX88" s="10">
        <f t="shared" si="65"/>
        <v>-2.3346867655207163E-2</v>
      </c>
      <c r="AY88" s="10">
        <f t="shared" si="66"/>
        <v>-2.738796529620886E-2</v>
      </c>
      <c r="AZ88" s="10">
        <f t="shared" si="67"/>
        <v>4.0410976410016975E-3</v>
      </c>
      <c r="BA88" s="10">
        <f t="shared" si="68"/>
        <v>0.65599793672808038</v>
      </c>
      <c r="BB88" s="10">
        <f t="shared" si="69"/>
        <v>0.79599523725422072</v>
      </c>
      <c r="BC88" s="10">
        <f t="shared" si="70"/>
        <v>-3.1035368207829044</v>
      </c>
      <c r="BD88" s="10">
        <f t="shared" si="71"/>
        <v>-52.548018852181606</v>
      </c>
      <c r="BE88" s="10">
        <f t="shared" si="75"/>
        <v>47.178369883235128</v>
      </c>
      <c r="BF88" s="10">
        <f t="shared" si="75"/>
        <v>47.178411425251348</v>
      </c>
      <c r="BG88" s="10">
        <f t="shared" si="75"/>
        <v>47.178290572554211</v>
      </c>
      <c r="BH88" s="10">
        <f t="shared" si="73"/>
        <v>47.178642155547855</v>
      </c>
      <c r="BI88" s="10">
        <f t="shared" si="73"/>
        <v>47.177619353825172</v>
      </c>
      <c r="BJ88" s="10">
        <f t="shared" si="73"/>
        <v>47.180594980301905</v>
      </c>
      <c r="BK88" s="10">
        <f t="shared" si="73"/>
        <v>47.171939320966096</v>
      </c>
      <c r="BL88" s="10">
        <f t="shared" si="72"/>
        <v>47.197129725522636</v>
      </c>
    </row>
    <row r="89" spans="1:64" ht="12.95" customHeight="1">
      <c r="A89" s="175" t="s">
        <v>170</v>
      </c>
      <c r="B89" s="76" t="s">
        <v>37</v>
      </c>
      <c r="C89" s="21">
        <v>56009.536599999999</v>
      </c>
      <c r="D89" s="21">
        <v>1E-3</v>
      </c>
      <c r="E89" s="88">
        <f t="shared" si="79"/>
        <v>12065.929496956265</v>
      </c>
      <c r="F89" s="10">
        <f t="shared" si="80"/>
        <v>12066</v>
      </c>
      <c r="G89" s="10">
        <f t="shared" si="81"/>
        <v>-2.1264000002702232E-2</v>
      </c>
      <c r="J89" s="10">
        <f>G89</f>
        <v>-2.1264000002702232E-2</v>
      </c>
      <c r="O89" s="10">
        <f t="shared" ca="1" si="64"/>
        <v>-1.547318880663778E-2</v>
      </c>
      <c r="P89" s="10">
        <f>S$2+S$3*F89+S$4*SIN(RADIANS((S$5*F89+S$6)))</f>
        <v>0</v>
      </c>
      <c r="Q89" s="215">
        <f t="shared" si="82"/>
        <v>40991.036599999999</v>
      </c>
      <c r="R89" s="147">
        <v>0.5</v>
      </c>
      <c r="S89" s="10">
        <f t="shared" si="83"/>
        <v>4.5215769611492055E-4</v>
      </c>
      <c r="T89" s="10">
        <f>R89*S89</f>
        <v>2.2607884805746027E-4</v>
      </c>
      <c r="V89" s="10">
        <f t="shared" ca="1" si="84"/>
        <v>-5.7908111960644527E-3</v>
      </c>
      <c r="Z89" s="10">
        <f t="shared" si="85"/>
        <v>12066</v>
      </c>
      <c r="AA89" s="152">
        <f t="shared" si="86"/>
        <v>-2.2909162080262318E-2</v>
      </c>
      <c r="AB89" s="152">
        <f t="shared" si="87"/>
        <v>-1.9673152532618299E-2</v>
      </c>
      <c r="AC89" s="197">
        <f t="shared" si="88"/>
        <v>-2.1264000002702232E-2</v>
      </c>
      <c r="AD89" s="152"/>
      <c r="AE89" s="152">
        <f t="shared" si="89"/>
        <v>1.2237911478943366E-9</v>
      </c>
      <c r="AF89" s="10">
        <f t="shared" si="90"/>
        <v>-2.1264000002702232E-2</v>
      </c>
      <c r="AG89" s="9"/>
      <c r="AH89" s="10">
        <f t="shared" si="91"/>
        <v>-1.590847470083933E-3</v>
      </c>
      <c r="AI89" s="10">
        <f t="shared" si="92"/>
        <v>0.7936650195743965</v>
      </c>
      <c r="AJ89" s="10">
        <f t="shared" si="93"/>
        <v>-4.5468747936077719E-2</v>
      </c>
      <c r="AK89" s="10">
        <f t="shared" si="94"/>
        <v>0.27556277458276091</v>
      </c>
      <c r="AL89" s="10">
        <f t="shared" si="95"/>
        <v>2.2135140531401269</v>
      </c>
      <c r="AM89" s="10">
        <f t="shared" si="96"/>
        <v>1.9980430767990742</v>
      </c>
      <c r="AN89" s="152">
        <f t="shared" si="78"/>
        <v>45.880351409791444</v>
      </c>
      <c r="AO89" s="152">
        <f t="shared" si="78"/>
        <v>45.8803510649971</v>
      </c>
      <c r="AP89" s="152">
        <f t="shared" si="78"/>
        <v>45.880354180819225</v>
      </c>
      <c r="AQ89" s="152">
        <f t="shared" si="78"/>
        <v>45.880326022858874</v>
      </c>
      <c r="AR89" s="152">
        <f t="shared" si="78"/>
        <v>45.880580404076682</v>
      </c>
      <c r="AS89" s="152">
        <f t="shared" si="78"/>
        <v>45.878275342492955</v>
      </c>
      <c r="AT89" s="152">
        <f t="shared" si="78"/>
        <v>45.898621426111738</v>
      </c>
      <c r="AU89" s="152">
        <f t="shared" si="97"/>
        <v>45.554370393212118</v>
      </c>
      <c r="AW89" s="10">
        <v>16750</v>
      </c>
      <c r="AX89" s="10">
        <f t="shared" si="65"/>
        <v>-2.350754591578235E-2</v>
      </c>
      <c r="AY89" s="10">
        <f t="shared" si="66"/>
        <v>-2.7730772697256746E-2</v>
      </c>
      <c r="AZ89" s="10">
        <f t="shared" si="67"/>
        <v>4.2232267814743939E-3</v>
      </c>
      <c r="BA89" s="10">
        <f t="shared" si="68"/>
        <v>0.65702906519969329</v>
      </c>
      <c r="BB89" s="10">
        <f t="shared" si="69"/>
        <v>0.82424549630521282</v>
      </c>
      <c r="BC89" s="10">
        <f t="shared" si="70"/>
        <v>-3.0553184175179551</v>
      </c>
      <c r="BD89" s="10">
        <f t="shared" si="71"/>
        <v>-23.167510909970151</v>
      </c>
      <c r="BE89" s="10">
        <f t="shared" si="75"/>
        <v>47.247333850931433</v>
      </c>
      <c r="BF89" s="10">
        <f t="shared" si="75"/>
        <v>47.24742406964014</v>
      </c>
      <c r="BG89" s="10">
        <f t="shared" si="75"/>
        <v>47.247159989239194</v>
      </c>
      <c r="BH89" s="10">
        <f t="shared" si="73"/>
        <v>47.247933006988369</v>
      </c>
      <c r="BI89" s="10">
        <f t="shared" si="73"/>
        <v>47.245670433141399</v>
      </c>
      <c r="BJ89" s="10">
        <f t="shared" si="73"/>
        <v>47.252294654124228</v>
      </c>
      <c r="BK89" s="10">
        <f t="shared" si="73"/>
        <v>47.232915556817218</v>
      </c>
      <c r="BL89" s="10">
        <f t="shared" si="72"/>
        <v>47.289752601724174</v>
      </c>
    </row>
    <row r="90" spans="1:64" ht="12.95" customHeight="1">
      <c r="A90" s="21" t="s">
        <v>159</v>
      </c>
      <c r="B90" s="76" t="s">
        <v>37</v>
      </c>
      <c r="C90" s="21">
        <v>56018.884899999997</v>
      </c>
      <c r="D90" s="21">
        <v>1E-4</v>
      </c>
      <c r="E90" s="10">
        <f t="shared" si="79"/>
        <v>12096.924775533465</v>
      </c>
      <c r="F90" s="10">
        <f t="shared" si="80"/>
        <v>12097</v>
      </c>
      <c r="G90" s="10">
        <f t="shared" si="81"/>
        <v>-2.2688000004563946E-2</v>
      </c>
      <c r="K90" s="10">
        <f t="shared" ref="K90:K99" si="98">G90</f>
        <v>-2.2688000004563946E-2</v>
      </c>
      <c r="O90" s="10">
        <f t="shared" ca="1" si="64"/>
        <v>-1.5517588014391084E-2</v>
      </c>
      <c r="P90" s="10">
        <f>D$11+D$12*F90+D$13*F90^2</f>
        <v>-2.1360681920763847E-2</v>
      </c>
      <c r="Q90" s="215">
        <f t="shared" si="82"/>
        <v>41000.384899999997</v>
      </c>
      <c r="R90" s="147">
        <v>1</v>
      </c>
      <c r="S90" s="10">
        <f t="shared" si="83"/>
        <v>1.7617732955827686E-6</v>
      </c>
      <c r="T90" s="10"/>
      <c r="V90" s="10">
        <f t="shared" ca="1" si="84"/>
        <v>-7.1704119901728619E-3</v>
      </c>
      <c r="Z90" s="10">
        <f t="shared" si="85"/>
        <v>12097</v>
      </c>
      <c r="AA90" s="152">
        <f t="shared" si="86"/>
        <v>-2.2903522706046935E-2</v>
      </c>
      <c r="AB90" s="152">
        <f t="shared" si="87"/>
        <v>-2.1145159219280858E-2</v>
      </c>
      <c r="AC90" s="152">
        <f t="shared" si="88"/>
        <v>-1.3273180838000997E-3</v>
      </c>
      <c r="AD90" s="152">
        <f>IF(S90&lt;&gt;0,G90-AA90, -9999)</f>
        <v>2.1552270148298899E-4</v>
      </c>
      <c r="AE90" s="152">
        <f t="shared" si="89"/>
        <v>8.1834430985592012E-14</v>
      </c>
      <c r="AF90" s="10">
        <f t="shared" si="90"/>
        <v>-1.3273180838000997E-3</v>
      </c>
      <c r="AG90" s="9"/>
      <c r="AH90" s="10">
        <f t="shared" si="91"/>
        <v>-1.5428407852830872E-3</v>
      </c>
      <c r="AI90" s="10">
        <f t="shared" si="92"/>
        <v>0.79127131578694809</v>
      </c>
      <c r="AJ90" s="10">
        <f t="shared" si="93"/>
        <v>-3.6760997888952561E-2</v>
      </c>
      <c r="AK90" s="10">
        <f t="shared" si="94"/>
        <v>0.2737540926994001</v>
      </c>
      <c r="AL90" s="10">
        <f t="shared" si="95"/>
        <v>2.2222292001858257</v>
      </c>
      <c r="AM90" s="10">
        <f t="shared" si="96"/>
        <v>2.0199880568481059</v>
      </c>
      <c r="AN90" s="152">
        <f t="shared" si="78"/>
        <v>45.890676714867219</v>
      </c>
      <c r="AO90" s="152">
        <f t="shared" si="78"/>
        <v>45.890676288118968</v>
      </c>
      <c r="AP90" s="152">
        <f t="shared" si="78"/>
        <v>45.890680030895766</v>
      </c>
      <c r="AQ90" s="152">
        <f t="shared" si="78"/>
        <v>45.890647203676629</v>
      </c>
      <c r="AR90" s="152">
        <f t="shared" si="78"/>
        <v>45.890935020745268</v>
      </c>
      <c r="AS90" s="152">
        <f t="shared" si="78"/>
        <v>45.888403455520809</v>
      </c>
      <c r="AT90" s="152">
        <f t="shared" si="78"/>
        <v>45.91007890925097</v>
      </c>
      <c r="AU90" s="152">
        <f t="shared" si="97"/>
        <v>45.565855629861105</v>
      </c>
      <c r="AW90" s="10">
        <v>17000</v>
      </c>
      <c r="AX90" s="10">
        <f t="shared" si="65"/>
        <v>-2.3688027699450817E-2</v>
      </c>
      <c r="AY90" s="10">
        <f t="shared" si="66"/>
        <v>-2.8073642579953567E-2</v>
      </c>
      <c r="AZ90" s="10">
        <f t="shared" si="67"/>
        <v>4.3856148805027501E-3</v>
      </c>
      <c r="BA90" s="10">
        <f t="shared" si="68"/>
        <v>0.65886727298736358</v>
      </c>
      <c r="BB90" s="10">
        <f t="shared" si="69"/>
        <v>0.85069152133615433</v>
      </c>
      <c r="BC90" s="10">
        <f t="shared" si="70"/>
        <v>-3.0068874109936301</v>
      </c>
      <c r="BD90" s="10">
        <f t="shared" si="71"/>
        <v>-14.824774419398588</v>
      </c>
      <c r="BE90" s="10">
        <f t="shared" si="75"/>
        <v>47.31645090024201</v>
      </c>
      <c r="BF90" s="10">
        <f t="shared" si="75"/>
        <v>47.316581342940161</v>
      </c>
      <c r="BG90" s="10">
        <f t="shared" si="75"/>
        <v>47.316195295301789</v>
      </c>
      <c r="BH90" s="10">
        <f t="shared" si="73"/>
        <v>47.317337894988299</v>
      </c>
      <c r="BI90" s="10">
        <f t="shared" si="73"/>
        <v>47.313956835329982</v>
      </c>
      <c r="BJ90" s="10">
        <f t="shared" si="73"/>
        <v>47.323968243573852</v>
      </c>
      <c r="BK90" s="10">
        <f t="shared" si="73"/>
        <v>47.294379049020179</v>
      </c>
      <c r="BL90" s="10">
        <f t="shared" si="72"/>
        <v>47.382375477925713</v>
      </c>
    </row>
    <row r="91" spans="1:64" ht="12.95" customHeight="1">
      <c r="A91" s="175" t="s">
        <v>174</v>
      </c>
      <c r="B91" s="220" t="s">
        <v>37</v>
      </c>
      <c r="C91" s="222">
        <v>56057.490299999998</v>
      </c>
      <c r="D91" s="222">
        <v>2E-3</v>
      </c>
      <c r="E91" s="88">
        <f t="shared" si="79"/>
        <v>12224.925067306785</v>
      </c>
      <c r="F91" s="10">
        <f t="shared" si="80"/>
        <v>12225</v>
      </c>
      <c r="G91" s="10">
        <f t="shared" si="81"/>
        <v>-2.260000000387663E-2</v>
      </c>
      <c r="K91" s="10">
        <f t="shared" si="98"/>
        <v>-2.260000000387663E-2</v>
      </c>
      <c r="O91" s="10">
        <f t="shared" ca="1" si="64"/>
        <v>-1.5700913775436989E-2</v>
      </c>
      <c r="P91" s="10">
        <f t="shared" ref="P91:P96" si="99">S$2+S$3*F91+S$4*SIN(RADIANS((S$5*F91+S$6)))</f>
        <v>0</v>
      </c>
      <c r="Q91" s="215">
        <f t="shared" si="82"/>
        <v>41038.990299999998</v>
      </c>
      <c r="R91" s="147">
        <v>0.2</v>
      </c>
      <c r="S91" s="10">
        <f t="shared" si="83"/>
        <v>5.1076000017522374E-4</v>
      </c>
      <c r="T91" s="10">
        <f t="shared" ref="T91:T97" si="100">R91*S91</f>
        <v>1.0215200003504476E-4</v>
      </c>
      <c r="V91" s="10">
        <f t="shared" ca="1" si="84"/>
        <v>-6.8990862284396409E-3</v>
      </c>
      <c r="Z91" s="10">
        <f t="shared" si="85"/>
        <v>12225</v>
      </c>
      <c r="AA91" s="152">
        <f t="shared" si="86"/>
        <v>-2.288009111282566E-2</v>
      </c>
      <c r="AB91" s="152">
        <f t="shared" si="87"/>
        <v>-2.1255536976921771E-2</v>
      </c>
      <c r="AC91" s="197">
        <f t="shared" si="88"/>
        <v>-2.260000000387663E-2</v>
      </c>
      <c r="AD91" s="152"/>
      <c r="AE91" s="152">
        <f t="shared" si="89"/>
        <v>4.0069647745295509E-11</v>
      </c>
      <c r="AF91" s="10">
        <f t="shared" si="90"/>
        <v>-2.260000000387663E-2</v>
      </c>
      <c r="AG91" s="9"/>
      <c r="AH91" s="10">
        <f t="shared" si="91"/>
        <v>-1.3444630269548576E-3</v>
      </c>
      <c r="AI91" s="10">
        <f t="shared" si="92"/>
        <v>0.78170234147171691</v>
      </c>
      <c r="AJ91" s="10">
        <f t="shared" si="93"/>
        <v>-1.3284283300361943E-3</v>
      </c>
      <c r="AK91" s="10">
        <f t="shared" si="94"/>
        <v>0.26618621144614685</v>
      </c>
      <c r="AL91" s="10">
        <f t="shared" si="95"/>
        <v>2.2576700540172614</v>
      </c>
      <c r="AM91" s="10">
        <f t="shared" si="96"/>
        <v>2.1133663123460487</v>
      </c>
      <c r="AN91" s="152">
        <f t="shared" ref="AN91:AT100" si="101">$AU91+$AB$7*SIN(AO91)</f>
        <v>45.932986358976208</v>
      </c>
      <c r="AO91" s="152">
        <f t="shared" si="101"/>
        <v>45.932985420554665</v>
      </c>
      <c r="AP91" s="152">
        <f t="shared" si="101"/>
        <v>45.93299277170113</v>
      </c>
      <c r="AQ91" s="152">
        <f t="shared" si="101"/>
        <v>45.932935182705393</v>
      </c>
      <c r="AR91" s="152">
        <f t="shared" si="101"/>
        <v>45.933386113683802</v>
      </c>
      <c r="AS91" s="152">
        <f t="shared" si="101"/>
        <v>45.929841521803169</v>
      </c>
      <c r="AT91" s="152">
        <f t="shared" si="101"/>
        <v>45.95690656340598</v>
      </c>
      <c r="AU91" s="152">
        <f t="shared" si="97"/>
        <v>45.613278542476294</v>
      </c>
      <c r="AW91" s="10">
        <v>17250</v>
      </c>
      <c r="AX91" s="10">
        <f t="shared" si="65"/>
        <v>-2.388906158337837E-2</v>
      </c>
      <c r="AY91" s="10">
        <f t="shared" si="66"/>
        <v>-2.8416574944299323E-2</v>
      </c>
      <c r="AZ91" s="10">
        <f t="shared" si="67"/>
        <v>4.5275133609209541E-3</v>
      </c>
      <c r="BA91" s="10">
        <f t="shared" si="68"/>
        <v>0.66152642115118465</v>
      </c>
      <c r="BB91" s="10">
        <f t="shared" si="69"/>
        <v>0.87530407376894792</v>
      </c>
      <c r="BC91" s="10">
        <f t="shared" si="70"/>
        <v>-2.958122558899988</v>
      </c>
      <c r="BD91" s="10">
        <f t="shared" si="71"/>
        <v>-10.870363591358696</v>
      </c>
      <c r="BE91" s="10">
        <f t="shared" si="75"/>
        <v>47.385807423170426</v>
      </c>
      <c r="BF91" s="10">
        <f t="shared" si="75"/>
        <v>47.385966281106214</v>
      </c>
      <c r="BG91" s="10">
        <f t="shared" si="75"/>
        <v>47.385488538490897</v>
      </c>
      <c r="BH91" s="10">
        <f t="shared" si="73"/>
        <v>47.386925466318239</v>
      </c>
      <c r="BI91" s="10">
        <f t="shared" si="73"/>
        <v>47.382605219089427</v>
      </c>
      <c r="BJ91" s="10">
        <f t="shared" si="73"/>
        <v>47.395609692678725</v>
      </c>
      <c r="BK91" s="10">
        <f t="shared" si="73"/>
        <v>47.356596922788761</v>
      </c>
      <c r="BL91" s="10">
        <f t="shared" si="72"/>
        <v>47.474998354127251</v>
      </c>
    </row>
    <row r="92" spans="1:64" ht="12.95" customHeight="1">
      <c r="A92" s="175" t="s">
        <v>174</v>
      </c>
      <c r="B92" s="220" t="s">
        <v>37</v>
      </c>
      <c r="C92" s="222">
        <v>56058.395600000003</v>
      </c>
      <c r="D92" s="222">
        <v>1.5E-3</v>
      </c>
      <c r="E92" s="88">
        <f t="shared" si="79"/>
        <v>12227.92668532248</v>
      </c>
      <c r="F92" s="10">
        <f t="shared" si="80"/>
        <v>12228</v>
      </c>
      <c r="G92" s="10">
        <f t="shared" si="81"/>
        <v>-2.2111999998742249E-2</v>
      </c>
      <c r="K92" s="10">
        <f t="shared" si="98"/>
        <v>-2.2111999998742249E-2</v>
      </c>
      <c r="O92" s="10">
        <f t="shared" ca="1" si="64"/>
        <v>-1.5705210472961504E-2</v>
      </c>
      <c r="P92" s="10">
        <f t="shared" si="99"/>
        <v>0</v>
      </c>
      <c r="Q92" s="215">
        <f t="shared" si="82"/>
        <v>41039.895600000003</v>
      </c>
      <c r="R92" s="147">
        <v>0.3</v>
      </c>
      <c r="S92" s="10">
        <f t="shared" si="83"/>
        <v>4.8894054394437716E-4</v>
      </c>
      <c r="T92" s="10">
        <f t="shared" si="100"/>
        <v>1.4668216318331314E-4</v>
      </c>
      <c r="V92" s="10">
        <f t="shared" ca="1" si="84"/>
        <v>-6.4067895257807449E-3</v>
      </c>
      <c r="Z92" s="10">
        <f t="shared" si="85"/>
        <v>12228</v>
      </c>
      <c r="AA92" s="152">
        <f t="shared" si="86"/>
        <v>-2.2879540747933504E-2</v>
      </c>
      <c r="AB92" s="152">
        <f t="shared" si="87"/>
        <v>-2.0772187833866543E-2</v>
      </c>
      <c r="AC92" s="197">
        <f t="shared" si="88"/>
        <v>-2.2111999998742249E-2</v>
      </c>
      <c r="AD92" s="152"/>
      <c r="AE92" s="152">
        <f t="shared" si="89"/>
        <v>2.8804406733593601E-10</v>
      </c>
      <c r="AF92" s="10">
        <f t="shared" si="90"/>
        <v>-2.2111999998742249E-2</v>
      </c>
      <c r="AG92" s="9"/>
      <c r="AH92" s="10">
        <f t="shared" si="91"/>
        <v>-1.339812164875705E-3</v>
      </c>
      <c r="AI92" s="10">
        <f t="shared" si="92"/>
        <v>0.78148403105187902</v>
      </c>
      <c r="AJ92" s="10">
        <f t="shared" si="93"/>
        <v>-5.0801088075619013E-4</v>
      </c>
      <c r="AK92" s="10">
        <f t="shared" si="94"/>
        <v>0.26600702659450093</v>
      </c>
      <c r="AL92" s="10">
        <f t="shared" si="95"/>
        <v>2.2584904718354077</v>
      </c>
      <c r="AM92" s="10">
        <f t="shared" si="96"/>
        <v>2.1156105900880013</v>
      </c>
      <c r="AN92" s="152">
        <f t="shared" si="101"/>
        <v>45.933971874065925</v>
      </c>
      <c r="AO92" s="152">
        <f t="shared" si="101"/>
        <v>45.933970919634945</v>
      </c>
      <c r="AP92" s="152">
        <f t="shared" si="101"/>
        <v>45.933978377786737</v>
      </c>
      <c r="AQ92" s="152">
        <f t="shared" si="101"/>
        <v>45.933920094307247</v>
      </c>
      <c r="AR92" s="152">
        <f t="shared" si="101"/>
        <v>45.934375338600283</v>
      </c>
      <c r="AS92" s="152">
        <f t="shared" si="101"/>
        <v>45.930805606151111</v>
      </c>
      <c r="AT92" s="152">
        <f t="shared" si="101"/>
        <v>45.95799481116557</v>
      </c>
      <c r="AU92" s="152">
        <f t="shared" si="97"/>
        <v>45.614390016990711</v>
      </c>
      <c r="AW92" s="10">
        <v>17500</v>
      </c>
      <c r="AX92" s="10">
        <f t="shared" si="65"/>
        <v>-2.4111413932145869E-2</v>
      </c>
      <c r="AY92" s="10">
        <f t="shared" si="66"/>
        <v>-2.8759569790294006E-2</v>
      </c>
      <c r="AZ92" s="10">
        <f t="shared" si="67"/>
        <v>4.6481558581481361E-3</v>
      </c>
      <c r="BA92" s="10">
        <f t="shared" si="68"/>
        <v>0.66502666654020381</v>
      </c>
      <c r="BB92" s="10">
        <f t="shared" si="69"/>
        <v>0.89803735622503345</v>
      </c>
      <c r="BC92" s="10">
        <f t="shared" si="70"/>
        <v>-2.9088992005110192</v>
      </c>
      <c r="BD92" s="10">
        <f t="shared" si="71"/>
        <v>-8.556181729055103</v>
      </c>
      <c r="BE92" s="10">
        <f t="shared" si="75"/>
        <v>47.455491105197964</v>
      </c>
      <c r="BF92" s="10">
        <f t="shared" si="75"/>
        <v>47.455664765516595</v>
      </c>
      <c r="BG92" s="10">
        <f t="shared" si="75"/>
        <v>47.45513125949509</v>
      </c>
      <c r="BH92" s="10">
        <f t="shared" si="73"/>
        <v>47.456770568512773</v>
      </c>
      <c r="BI92" s="10">
        <f t="shared" si="73"/>
        <v>47.451736382764018</v>
      </c>
      <c r="BJ92" s="10">
        <f t="shared" si="73"/>
        <v>47.467224071086449</v>
      </c>
      <c r="BK92" s="10">
        <f t="shared" si="73"/>
        <v>47.41982983612494</v>
      </c>
      <c r="BL92" s="10">
        <f t="shared" si="72"/>
        <v>47.567621230328797</v>
      </c>
    </row>
    <row r="93" spans="1:64" ht="12.95" customHeight="1">
      <c r="A93" s="175" t="s">
        <v>174</v>
      </c>
      <c r="B93" s="220" t="s">
        <v>30</v>
      </c>
      <c r="C93" s="222">
        <v>56062.466999999997</v>
      </c>
      <c r="D93" s="222">
        <v>1.8E-3</v>
      </c>
      <c r="E93" s="88">
        <f t="shared" si="79"/>
        <v>12241.425843158562</v>
      </c>
      <c r="F93" s="10">
        <f t="shared" si="80"/>
        <v>12241.5</v>
      </c>
      <c r="G93" s="10">
        <f t="shared" si="81"/>
        <v>-2.2366000004694797E-2</v>
      </c>
      <c r="K93" s="10">
        <f t="shared" si="98"/>
        <v>-2.2366000004694797E-2</v>
      </c>
      <c r="O93" s="10">
        <f t="shared" ca="1" si="64"/>
        <v>-1.5724545611821811E-2</v>
      </c>
      <c r="P93" s="10">
        <f t="shared" si="99"/>
        <v>0</v>
      </c>
      <c r="Q93" s="215">
        <f t="shared" si="82"/>
        <v>41043.966999999997</v>
      </c>
      <c r="R93" s="147">
        <v>0.3</v>
      </c>
      <c r="S93" s="10">
        <f t="shared" si="83"/>
        <v>5.0023795621000771E-4</v>
      </c>
      <c r="T93" s="10">
        <f t="shared" si="100"/>
        <v>1.5007138686300232E-4</v>
      </c>
      <c r="V93" s="10">
        <f t="shared" ca="1" si="84"/>
        <v>-6.6414543928729856E-3</v>
      </c>
      <c r="Z93" s="10">
        <f t="shared" si="85"/>
        <v>12241.5</v>
      </c>
      <c r="AA93" s="152">
        <f t="shared" si="86"/>
        <v>-2.2877064242342957E-2</v>
      </c>
      <c r="AB93" s="152">
        <f t="shared" si="87"/>
        <v>-2.104711669409343E-2</v>
      </c>
      <c r="AC93" s="197">
        <f t="shared" si="88"/>
        <v>-2.2366000004694797E-2</v>
      </c>
      <c r="AD93" s="152"/>
      <c r="AE93" s="152">
        <f t="shared" si="89"/>
        <v>1.3065547848797665E-10</v>
      </c>
      <c r="AF93" s="10">
        <f t="shared" si="90"/>
        <v>-2.2366000004694797E-2</v>
      </c>
      <c r="AG93" s="9"/>
      <c r="AH93" s="10">
        <f t="shared" si="91"/>
        <v>-1.3188833106013663E-3</v>
      </c>
      <c r="AI93" s="10">
        <f t="shared" si="92"/>
        <v>0.78050495662125274</v>
      </c>
      <c r="AJ93" s="10">
        <f t="shared" si="93"/>
        <v>3.1782069495291097E-3</v>
      </c>
      <c r="AK93" s="10">
        <f t="shared" si="94"/>
        <v>0.26519972250201457</v>
      </c>
      <c r="AL93" s="10">
        <f t="shared" si="95"/>
        <v>2.2621766950380797</v>
      </c>
      <c r="AM93" s="10">
        <f t="shared" si="96"/>
        <v>2.1257426350719149</v>
      </c>
      <c r="AN93" s="152">
        <f t="shared" si="101"/>
        <v>45.938403292914607</v>
      </c>
      <c r="AO93" s="152">
        <f t="shared" si="101"/>
        <v>45.938402263798935</v>
      </c>
      <c r="AP93" s="152">
        <f t="shared" si="101"/>
        <v>45.938410217608755</v>
      </c>
      <c r="AQ93" s="152">
        <f t="shared" si="101"/>
        <v>45.938348740296888</v>
      </c>
      <c r="AR93" s="152">
        <f t="shared" si="101"/>
        <v>45.938823674260284</v>
      </c>
      <c r="AS93" s="152">
        <f t="shared" si="101"/>
        <v>45.935140071439967</v>
      </c>
      <c r="AT93" s="152">
        <f t="shared" si="101"/>
        <v>45.962886673558756</v>
      </c>
      <c r="AU93" s="152">
        <f t="shared" si="97"/>
        <v>45.619391652305595</v>
      </c>
      <c r="AW93" s="10">
        <v>17750</v>
      </c>
      <c r="AX93" s="10">
        <f t="shared" si="65"/>
        <v>-2.4355872485412655E-2</v>
      </c>
      <c r="AY93" s="10">
        <f t="shared" si="66"/>
        <v>-2.9102627117937631E-2</v>
      </c>
      <c r="AZ93" s="10">
        <f t="shared" si="67"/>
        <v>4.746754632524974E-3</v>
      </c>
      <c r="BA93" s="10">
        <f t="shared" si="68"/>
        <v>0.66939473967107843</v>
      </c>
      <c r="BB93" s="10">
        <f t="shared" si="69"/>
        <v>0.91882741452961603</v>
      </c>
      <c r="BC93" s="10">
        <f t="shared" si="70"/>
        <v>-2.8590878228088479</v>
      </c>
      <c r="BD93" s="10">
        <f t="shared" si="71"/>
        <v>-7.0323780703864127</v>
      </c>
      <c r="BE93" s="10">
        <f t="shared" si="75"/>
        <v>47.525591562809936</v>
      </c>
      <c r="BF93" s="10">
        <f t="shared" si="75"/>
        <v>47.525766336237396</v>
      </c>
      <c r="BG93" s="10">
        <f t="shared" si="75"/>
        <v>47.525214759436658</v>
      </c>
      <c r="BH93" s="10">
        <f t="shared" si="73"/>
        <v>47.526955950478651</v>
      </c>
      <c r="BI93" s="10">
        <f t="shared" si="73"/>
        <v>47.521463808312113</v>
      </c>
      <c r="BJ93" s="10">
        <f t="shared" si="73"/>
        <v>47.538831508786679</v>
      </c>
      <c r="BK93" s="10">
        <f t="shared" si="73"/>
        <v>47.484329745232785</v>
      </c>
      <c r="BL93" s="10">
        <f t="shared" si="72"/>
        <v>47.660244106530335</v>
      </c>
    </row>
    <row r="94" spans="1:64" ht="12.95" customHeight="1">
      <c r="A94" s="175" t="s">
        <v>174</v>
      </c>
      <c r="B94" s="220" t="s">
        <v>30</v>
      </c>
      <c r="C94" s="222">
        <v>56066.388099999996</v>
      </c>
      <c r="D94" s="222">
        <v>2E-3</v>
      </c>
      <c r="E94" s="88">
        <f t="shared" si="79"/>
        <v>12254.426665428822</v>
      </c>
      <c r="F94" s="10">
        <f t="shared" si="80"/>
        <v>12254.5</v>
      </c>
      <c r="G94" s="10">
        <f t="shared" si="81"/>
        <v>-2.2118000008049421E-2</v>
      </c>
      <c r="K94" s="10">
        <f t="shared" si="98"/>
        <v>-2.2118000008049421E-2</v>
      </c>
      <c r="O94" s="10">
        <f t="shared" ca="1" si="64"/>
        <v>-1.5743164634428038E-2</v>
      </c>
      <c r="P94" s="10">
        <f t="shared" si="99"/>
        <v>0</v>
      </c>
      <c r="Q94" s="215">
        <f t="shared" si="82"/>
        <v>41047.888099999996</v>
      </c>
      <c r="R94" s="147">
        <v>0.2</v>
      </c>
      <c r="S94" s="10">
        <f t="shared" si="83"/>
        <v>4.8920592435607415E-4</v>
      </c>
      <c r="T94" s="10">
        <f t="shared" si="100"/>
        <v>9.7841184871214841E-5</v>
      </c>
      <c r="V94" s="10">
        <f t="shared" ca="1" si="84"/>
        <v>-6.3748353736213827E-3</v>
      </c>
      <c r="Z94" s="10">
        <f t="shared" si="85"/>
        <v>12254.5</v>
      </c>
      <c r="AA94" s="152">
        <f t="shared" si="86"/>
        <v>-2.2874679920046298E-2</v>
      </c>
      <c r="AB94" s="152">
        <f t="shared" si="87"/>
        <v>-2.0819270120306307E-2</v>
      </c>
      <c r="AC94" s="197">
        <f t="shared" si="88"/>
        <v>-2.2118000008049421E-2</v>
      </c>
      <c r="AD94" s="152"/>
      <c r="AE94" s="152">
        <f t="shared" si="89"/>
        <v>2.8010194020213859E-10</v>
      </c>
      <c r="AF94" s="10">
        <f t="shared" si="90"/>
        <v>-2.2118000008049421E-2</v>
      </c>
      <c r="AG94" s="9"/>
      <c r="AH94" s="10">
        <f t="shared" si="91"/>
        <v>-1.2987298877431147E-3</v>
      </c>
      <c r="AI94" s="10">
        <f t="shared" si="92"/>
        <v>0.77956726491444406</v>
      </c>
      <c r="AJ94" s="10">
        <f t="shared" si="93"/>
        <v>6.7191524359355784E-3</v>
      </c>
      <c r="AK94" s="10">
        <f t="shared" si="94"/>
        <v>0.26442083160311852</v>
      </c>
      <c r="AL94" s="10">
        <f t="shared" si="95"/>
        <v>2.2657176857332511</v>
      </c>
      <c r="AM94" s="10">
        <f t="shared" si="96"/>
        <v>2.1355505359204918</v>
      </c>
      <c r="AN94" s="152">
        <f t="shared" si="101"/>
        <v>45.942665349457009</v>
      </c>
      <c r="AO94" s="152">
        <f t="shared" si="101"/>
        <v>45.94266424421393</v>
      </c>
      <c r="AP94" s="152">
        <f t="shared" si="101"/>
        <v>45.942672697637363</v>
      </c>
      <c r="AQ94" s="152">
        <f t="shared" si="101"/>
        <v>45.94260803741799</v>
      </c>
      <c r="AR94" s="152">
        <f t="shared" si="101"/>
        <v>45.943102364638108</v>
      </c>
      <c r="AS94" s="152">
        <f t="shared" si="101"/>
        <v>45.939307985412604</v>
      </c>
      <c r="AT94" s="152">
        <f t="shared" si="101"/>
        <v>45.967589234347514</v>
      </c>
      <c r="AU94" s="152">
        <f t="shared" si="97"/>
        <v>45.624208041868073</v>
      </c>
      <c r="AW94" s="10">
        <v>18000</v>
      </c>
      <c r="AX94" s="10">
        <f t="shared" si="65"/>
        <v>-2.4623249408542054E-2</v>
      </c>
      <c r="AY94" s="10">
        <f t="shared" si="66"/>
        <v>-2.9445746927230187E-2</v>
      </c>
      <c r="AZ94" s="10">
        <f t="shared" si="67"/>
        <v>4.8224975186881309E-3</v>
      </c>
      <c r="BA94" s="10">
        <f t="shared" si="68"/>
        <v>0.6746643266759913</v>
      </c>
      <c r="BB94" s="10">
        <f t="shared" si="69"/>
        <v>0.93759018355158452</v>
      </c>
      <c r="BC94" s="10">
        <f t="shared" si="70"/>
        <v>-2.8085524496946213</v>
      </c>
      <c r="BD94" s="10">
        <f t="shared" si="71"/>
        <v>-5.9496713920536219</v>
      </c>
      <c r="BE94" s="10">
        <f t="shared" si="75"/>
        <v>47.596201107972341</v>
      </c>
      <c r="BF94" s="10">
        <f t="shared" si="75"/>
        <v>47.59636486458659</v>
      </c>
      <c r="BG94" s="10">
        <f t="shared" si="75"/>
        <v>47.595830722169907</v>
      </c>
      <c r="BH94" s="10">
        <f t="shared" si="73"/>
        <v>47.597573529922251</v>
      </c>
      <c r="BI94" s="10">
        <f t="shared" si="73"/>
        <v>47.591892774510647</v>
      </c>
      <c r="BJ94" s="10">
        <f t="shared" si="73"/>
        <v>47.61047104871168</v>
      </c>
      <c r="BK94" s="10">
        <f t="shared" si="73"/>
        <v>47.550337744531816</v>
      </c>
      <c r="BL94" s="10">
        <f t="shared" si="72"/>
        <v>47.752866982731874</v>
      </c>
    </row>
    <row r="95" spans="1:64" ht="12.95" customHeight="1">
      <c r="A95" s="175" t="s">
        <v>174</v>
      </c>
      <c r="B95" s="220" t="s">
        <v>37</v>
      </c>
      <c r="C95" s="222">
        <v>56066.538999999997</v>
      </c>
      <c r="D95" s="222">
        <v>2.2000000000000001E-3</v>
      </c>
      <c r="E95" s="88">
        <f t="shared" si="79"/>
        <v>12254.926990358201</v>
      </c>
      <c r="F95" s="10">
        <f t="shared" si="80"/>
        <v>12255</v>
      </c>
      <c r="G95" s="10">
        <f t="shared" si="81"/>
        <v>-2.2020000003976747E-2</v>
      </c>
      <c r="K95" s="10">
        <f t="shared" si="98"/>
        <v>-2.2020000003976747E-2</v>
      </c>
      <c r="O95" s="10">
        <f t="shared" ca="1" si="64"/>
        <v>-1.5743880750682122E-2</v>
      </c>
      <c r="P95" s="10">
        <f t="shared" si="99"/>
        <v>0</v>
      </c>
      <c r="Q95" s="215">
        <f t="shared" si="82"/>
        <v>41048.038999999997</v>
      </c>
      <c r="R95" s="147">
        <v>0.2</v>
      </c>
      <c r="S95" s="10">
        <f t="shared" si="83"/>
        <v>4.8488040017513595E-4</v>
      </c>
      <c r="T95" s="10">
        <f t="shared" si="100"/>
        <v>9.6976080035027191E-5</v>
      </c>
      <c r="V95" s="10">
        <f t="shared" ca="1" si="84"/>
        <v>-6.276119253294625E-3</v>
      </c>
      <c r="Z95" s="10">
        <f t="shared" si="85"/>
        <v>12255</v>
      </c>
      <c r="AA95" s="152">
        <f t="shared" si="86"/>
        <v>-2.2874588228834893E-2</v>
      </c>
      <c r="AB95" s="152">
        <f t="shared" si="87"/>
        <v>-2.0722045237763727E-2</v>
      </c>
      <c r="AC95" s="197">
        <f t="shared" si="88"/>
        <v>-2.2020000003976747E-2</v>
      </c>
      <c r="AD95" s="152"/>
      <c r="AE95" s="152">
        <f t="shared" si="89"/>
        <v>3.5411835525433666E-10</v>
      </c>
      <c r="AF95" s="10">
        <f t="shared" si="90"/>
        <v>-2.2020000003976747E-2</v>
      </c>
      <c r="AG95" s="9"/>
      <c r="AH95" s="10">
        <f t="shared" si="91"/>
        <v>-1.2979547662130219E-3</v>
      </c>
      <c r="AI95" s="10">
        <f t="shared" si="92"/>
        <v>0.77953129986494063</v>
      </c>
      <c r="AJ95" s="10">
        <f t="shared" si="93"/>
        <v>6.85517144836596E-3</v>
      </c>
      <c r="AK95" s="10">
        <f t="shared" si="94"/>
        <v>0.26439084542347713</v>
      </c>
      <c r="AL95" s="10">
        <f t="shared" si="95"/>
        <v>2.265853707878791</v>
      </c>
      <c r="AM95" s="10">
        <f t="shared" si="96"/>
        <v>2.1359287716016349</v>
      </c>
      <c r="AN95" s="152">
        <f t="shared" si="101"/>
        <v>45.942829172502208</v>
      </c>
      <c r="AO95" s="152">
        <f t="shared" si="101"/>
        <v>45.94282806424647</v>
      </c>
      <c r="AP95" s="152">
        <f t="shared" si="101"/>
        <v>45.942836537331168</v>
      </c>
      <c r="AQ95" s="152">
        <f t="shared" si="101"/>
        <v>45.942771752567616</v>
      </c>
      <c r="AR95" s="152">
        <f t="shared" si="101"/>
        <v>45.943266834164682</v>
      </c>
      <c r="AS95" s="152">
        <f t="shared" si="101"/>
        <v>45.939468172613218</v>
      </c>
      <c r="AT95" s="152">
        <f t="shared" si="101"/>
        <v>45.967769942976183</v>
      </c>
      <c r="AU95" s="152">
        <f t="shared" si="97"/>
        <v>45.624393287620478</v>
      </c>
      <c r="AW95" s="10">
        <v>18250</v>
      </c>
      <c r="AX95" s="10">
        <f t="shared" si="65"/>
        <v>-2.491438401662454E-2</v>
      </c>
      <c r="AY95" s="10">
        <f t="shared" si="66"/>
        <v>-2.9788929218171677E-2</v>
      </c>
      <c r="AZ95" s="10">
        <f t="shared" si="67"/>
        <v>4.8745452015471384E-3</v>
      </c>
      <c r="BA95" s="10">
        <f t="shared" si="68"/>
        <v>0.68087656632314464</v>
      </c>
      <c r="BB95" s="10">
        <f t="shared" si="69"/>
        <v>0.95421908392609911</v>
      </c>
      <c r="BC95" s="10">
        <f t="shared" si="70"/>
        <v>-2.7571488218918434</v>
      </c>
      <c r="BD95" s="10">
        <f t="shared" si="71"/>
        <v>-5.1380880686136567</v>
      </c>
      <c r="BE95" s="10">
        <f t="shared" si="75"/>
        <v>47.66741563803064</v>
      </c>
      <c r="BF95" s="10">
        <f t="shared" si="75"/>
        <v>47.667559103503301</v>
      </c>
      <c r="BG95" s="10">
        <f t="shared" si="75"/>
        <v>47.667072217483422</v>
      </c>
      <c r="BH95" s="10">
        <f t="shared" si="73"/>
        <v>47.668725169793575</v>
      </c>
      <c r="BI95" s="10">
        <f t="shared" si="73"/>
        <v>47.663120165952058</v>
      </c>
      <c r="BJ95" s="10">
        <f t="shared" si="73"/>
        <v>47.682204350727424</v>
      </c>
      <c r="BK95" s="10">
        <f t="shared" si="73"/>
        <v>47.618081999786902</v>
      </c>
      <c r="BL95" s="10">
        <f t="shared" si="72"/>
        <v>47.845489858933412</v>
      </c>
    </row>
    <row r="96" spans="1:64" ht="12.95" customHeight="1">
      <c r="A96" s="88" t="s">
        <v>169</v>
      </c>
      <c r="B96" s="76" t="s">
        <v>30</v>
      </c>
      <c r="C96" s="21">
        <v>56368.590190000003</v>
      </c>
      <c r="D96" s="21">
        <v>1E-4</v>
      </c>
      <c r="E96" s="88">
        <f t="shared" si="79"/>
        <v>13256.409696157878</v>
      </c>
      <c r="F96" s="10">
        <f t="shared" si="80"/>
        <v>13256.5</v>
      </c>
      <c r="G96" s="10">
        <f t="shared" si="81"/>
        <v>-2.723600000172155E-2</v>
      </c>
      <c r="K96" s="10">
        <f t="shared" si="98"/>
        <v>-2.723600000172155E-2</v>
      </c>
      <c r="O96" s="10">
        <f t="shared" ref="O96:O127" ca="1" si="102">+C$11+C$12*$F96</f>
        <v>-1.7178261607615507E-2</v>
      </c>
      <c r="P96" s="10">
        <f t="shared" si="99"/>
        <v>0</v>
      </c>
      <c r="Q96" s="215">
        <f t="shared" si="82"/>
        <v>41350.090190000003</v>
      </c>
      <c r="R96" s="147">
        <v>1</v>
      </c>
      <c r="S96" s="10">
        <f t="shared" si="83"/>
        <v>7.4179969609377628E-4</v>
      </c>
      <c r="T96" s="10">
        <f t="shared" si="100"/>
        <v>7.4179969609377628E-4</v>
      </c>
      <c r="V96" s="10">
        <f t="shared" ca="1" si="84"/>
        <v>-1.0057738394106043E-2</v>
      </c>
      <c r="Z96" s="10">
        <f t="shared" si="85"/>
        <v>13256.5</v>
      </c>
      <c r="AA96" s="152">
        <f t="shared" si="86"/>
        <v>-2.2714767335660434E-2</v>
      </c>
      <c r="AB96" s="152">
        <f t="shared" si="87"/>
        <v>-2.7467278661187727E-2</v>
      </c>
      <c r="AC96" s="197">
        <f t="shared" si="88"/>
        <v>-2.723600000172155E-2</v>
      </c>
      <c r="AD96" s="152"/>
      <c r="AE96" s="152">
        <f t="shared" si="89"/>
        <v>1.5163531735651492E-8</v>
      </c>
      <c r="AF96" s="10">
        <f t="shared" si="90"/>
        <v>-2.723600000172155E-2</v>
      </c>
      <c r="AG96" s="9"/>
      <c r="AH96" s="10">
        <f t="shared" si="91"/>
        <v>2.3127865946617892E-4</v>
      </c>
      <c r="AI96" s="10">
        <f t="shared" si="92"/>
        <v>0.72076837573565355</v>
      </c>
      <c r="AJ96" s="10">
        <f t="shared" si="93"/>
        <v>0.25502616085823088</v>
      </c>
      <c r="AK96" s="10">
        <f t="shared" si="94"/>
        <v>0.20134216372553101</v>
      </c>
      <c r="AL96" s="10">
        <f t="shared" si="95"/>
        <v>2.5168732413188231</v>
      </c>
      <c r="AM96" s="10">
        <f t="shared" si="96"/>
        <v>3.0966337416901015</v>
      </c>
      <c r="AN96" s="152">
        <f t="shared" si="101"/>
        <v>46.257717642650846</v>
      </c>
      <c r="AO96" s="152">
        <f t="shared" si="101"/>
        <v>46.257683959468444</v>
      </c>
      <c r="AP96" s="152">
        <f t="shared" si="101"/>
        <v>46.257835005863818</v>
      </c>
      <c r="AQ96" s="152">
        <f t="shared" si="101"/>
        <v>46.257157454668665</v>
      </c>
      <c r="AR96" s="152">
        <f t="shared" si="101"/>
        <v>46.260192550134988</v>
      </c>
      <c r="AS96" s="152">
        <f t="shared" si="101"/>
        <v>46.246511030498375</v>
      </c>
      <c r="AT96" s="152">
        <f t="shared" si="101"/>
        <v>46.306557471790029</v>
      </c>
      <c r="AU96" s="152">
        <f t="shared" si="97"/>
        <v>45.995440529683847</v>
      </c>
      <c r="AW96" s="10">
        <v>18500</v>
      </c>
      <c r="AX96" s="10">
        <f t="shared" si="65"/>
        <v>-2.5230145333750842E-2</v>
      </c>
      <c r="AY96" s="10">
        <f t="shared" si="66"/>
        <v>-3.0132173990762099E-2</v>
      </c>
      <c r="AZ96" s="10">
        <f t="shared" si="67"/>
        <v>4.9020286570112563E-3</v>
      </c>
      <c r="BA96" s="10">
        <f t="shared" si="68"/>
        <v>0.68808067106278803</v>
      </c>
      <c r="BB96" s="10">
        <f t="shared" si="69"/>
        <v>0.96858205949266474</v>
      </c>
      <c r="BC96" s="10">
        <f t="shared" si="70"/>
        <v>-2.7047223396534417</v>
      </c>
      <c r="BD96" s="10">
        <f t="shared" si="71"/>
        <v>-4.5049732464424377</v>
      </c>
      <c r="BE96" s="10">
        <f t="shared" si="75"/>
        <v>47.739335634989025</v>
      </c>
      <c r="BF96" s="10">
        <f t="shared" si="75"/>
        <v>47.739453162335458</v>
      </c>
      <c r="BG96" s="10">
        <f t="shared" si="75"/>
        <v>47.739035071686345</v>
      </c>
      <c r="BH96" s="10">
        <f t="shared" si="73"/>
        <v>47.74052294627262</v>
      </c>
      <c r="BI96" s="10">
        <f t="shared" si="73"/>
        <v>47.735235087369951</v>
      </c>
      <c r="BJ96" s="10">
        <f t="shared" si="73"/>
        <v>47.754119151222099</v>
      </c>
      <c r="BK96" s="10">
        <f t="shared" si="73"/>
        <v>47.687775792073808</v>
      </c>
      <c r="BL96" s="10">
        <f t="shared" si="72"/>
        <v>47.938112735134958</v>
      </c>
    </row>
    <row r="97" spans="1:64" ht="12.95" customHeight="1">
      <c r="A97" s="21" t="s">
        <v>177</v>
      </c>
      <c r="B97" s="76"/>
      <c r="C97" s="21">
        <v>56368.597529999999</v>
      </c>
      <c r="D97" s="21">
        <v>1.2999999999999999E-4</v>
      </c>
      <c r="E97" s="10">
        <f t="shared" si="79"/>
        <v>13256.434032705127</v>
      </c>
      <c r="F97" s="10">
        <f t="shared" si="80"/>
        <v>13256.5</v>
      </c>
      <c r="G97" s="10">
        <f t="shared" si="81"/>
        <v>-1.9896000005246606E-2</v>
      </c>
      <c r="K97" s="10">
        <f t="shared" si="98"/>
        <v>-1.9896000005246606E-2</v>
      </c>
      <c r="O97" s="10">
        <f t="shared" ca="1" si="102"/>
        <v>-1.7178261607615507E-2</v>
      </c>
      <c r="P97" s="10">
        <f>D$11+D$12*F97+D$13*F97^2</f>
        <v>-2.2946045995126611E-2</v>
      </c>
      <c r="Q97" s="215">
        <f t="shared" si="82"/>
        <v>41350.097529999999</v>
      </c>
      <c r="R97" s="147">
        <v>0</v>
      </c>
      <c r="S97" s="10">
        <f t="shared" si="83"/>
        <v>9.3027805403831039E-6</v>
      </c>
      <c r="T97" s="10">
        <f t="shared" si="100"/>
        <v>0</v>
      </c>
      <c r="V97" s="10">
        <f t="shared" ca="1" si="84"/>
        <v>-2.717738397631099E-3</v>
      </c>
      <c r="Z97" s="10">
        <f t="shared" si="85"/>
        <v>13256.5</v>
      </c>
      <c r="AA97" s="152">
        <f t="shared" si="86"/>
        <v>-2.2714767335660434E-2</v>
      </c>
      <c r="AB97" s="152">
        <f t="shared" si="87"/>
        <v>-2.0127278664712783E-2</v>
      </c>
      <c r="AC97" s="152">
        <f t="shared" si="88"/>
        <v>3.0500459898800056E-3</v>
      </c>
      <c r="AD97" s="152">
        <f>IF(S97&lt;&gt;0,G97-AA97, -9999)</f>
        <v>2.818767330413828E-3</v>
      </c>
      <c r="AE97" s="152">
        <f t="shared" si="89"/>
        <v>7.3914770788514876E-11</v>
      </c>
      <c r="AF97" s="10">
        <f t="shared" si="90"/>
        <v>3.0500459898800056E-3</v>
      </c>
      <c r="AG97" s="9"/>
      <c r="AH97" s="10">
        <f t="shared" si="91"/>
        <v>2.3127865946617892E-4</v>
      </c>
      <c r="AI97" s="10">
        <f t="shared" si="92"/>
        <v>0.72076837573565355</v>
      </c>
      <c r="AJ97" s="10">
        <f t="shared" si="93"/>
        <v>0.25502616085823088</v>
      </c>
      <c r="AK97" s="10">
        <f t="shared" si="94"/>
        <v>0.20134216372553101</v>
      </c>
      <c r="AL97" s="10">
        <f t="shared" si="95"/>
        <v>2.5168732413188231</v>
      </c>
      <c r="AM97" s="10">
        <f t="shared" si="96"/>
        <v>3.0966337416901015</v>
      </c>
      <c r="AN97" s="152">
        <f t="shared" si="101"/>
        <v>46.257717642650846</v>
      </c>
      <c r="AO97" s="152">
        <f t="shared" si="101"/>
        <v>46.257683959468444</v>
      </c>
      <c r="AP97" s="152">
        <f t="shared" si="101"/>
        <v>46.257835005863818</v>
      </c>
      <c r="AQ97" s="152">
        <f t="shared" si="101"/>
        <v>46.257157454668665</v>
      </c>
      <c r="AR97" s="152">
        <f t="shared" si="101"/>
        <v>46.260192550134988</v>
      </c>
      <c r="AS97" s="152">
        <f t="shared" si="101"/>
        <v>46.246511030498375</v>
      </c>
      <c r="AT97" s="152">
        <f t="shared" si="101"/>
        <v>46.306557471790029</v>
      </c>
      <c r="AU97" s="152">
        <f t="shared" si="97"/>
        <v>45.995440529683847</v>
      </c>
      <c r="AW97" s="10">
        <v>18750</v>
      </c>
      <c r="AX97" s="10">
        <f t="shared" si="65"/>
        <v>-2.5571434532102682E-2</v>
      </c>
      <c r="AY97" s="10">
        <f t="shared" si="66"/>
        <v>-3.0475481245001455E-2</v>
      </c>
      <c r="AZ97" s="10">
        <f t="shared" si="67"/>
        <v>4.9040467128987743E-3</v>
      </c>
      <c r="BA97" s="10">
        <f t="shared" si="68"/>
        <v>0.69633467688823369</v>
      </c>
      <c r="BB97" s="10">
        <f t="shared" si="69"/>
        <v>0.98051793049300828</v>
      </c>
      <c r="BC97" s="10">
        <f t="shared" si="70"/>
        <v>-2.6511057409966887</v>
      </c>
      <c r="BD97" s="10">
        <f t="shared" si="71"/>
        <v>-3.99550327881443</v>
      </c>
      <c r="BE97" s="10">
        <f t="shared" si="75"/>
        <v>47.812067248937758</v>
      </c>
      <c r="BF97" s="10">
        <f t="shared" si="75"/>
        <v>47.812156976363099</v>
      </c>
      <c r="BG97" s="10">
        <f t="shared" si="75"/>
        <v>47.811819552027082</v>
      </c>
      <c r="BH97" s="10">
        <f t="shared" si="73"/>
        <v>47.813088939136577</v>
      </c>
      <c r="BI97" s="10">
        <f t="shared" si="73"/>
        <v>47.808320371224539</v>
      </c>
      <c r="BJ97" s="10">
        <f t="shared" si="73"/>
        <v>47.826332349683781</v>
      </c>
      <c r="BK97" s="10">
        <f t="shared" si="73"/>
        <v>47.759615689349168</v>
      </c>
      <c r="BL97" s="10">
        <f t="shared" si="72"/>
        <v>48.030735611336496</v>
      </c>
    </row>
    <row r="98" spans="1:64" ht="12.95" customHeight="1">
      <c r="A98" s="227" t="s">
        <v>172</v>
      </c>
      <c r="B98" s="76" t="s">
        <v>30</v>
      </c>
      <c r="C98" s="21">
        <v>56398.7575</v>
      </c>
      <c r="D98" s="21">
        <v>2.9999999999999997E-4</v>
      </c>
      <c r="E98" s="10">
        <f t="shared" si="79"/>
        <v>13356.432606994595</v>
      </c>
      <c r="F98" s="10">
        <f t="shared" si="80"/>
        <v>13356.5</v>
      </c>
      <c r="G98" s="10">
        <f t="shared" si="81"/>
        <v>-2.0326000005297828E-2</v>
      </c>
      <c r="K98" s="10">
        <f t="shared" si="98"/>
        <v>-2.0326000005297828E-2</v>
      </c>
      <c r="O98" s="10">
        <f t="shared" ca="1" si="102"/>
        <v>-1.7321484858432622E-2</v>
      </c>
      <c r="P98" s="10">
        <f>D$11+D$12*F98+D$13*F98^2</f>
        <v>-2.3082837202982584E-2</v>
      </c>
      <c r="Q98" s="215">
        <f t="shared" si="82"/>
        <v>41380.2575</v>
      </c>
      <c r="R98" s="147">
        <v>1</v>
      </c>
      <c r="S98" s="10">
        <f t="shared" si="83"/>
        <v>7.6001513345383356E-6</v>
      </c>
      <c r="T98" s="10"/>
      <c r="V98" s="10">
        <f t="shared" ca="1" si="84"/>
        <v>-3.0045151468652068E-3</v>
      </c>
      <c r="Z98" s="10">
        <f t="shared" si="85"/>
        <v>13356.5</v>
      </c>
      <c r="AA98" s="152">
        <f t="shared" si="86"/>
        <v>-2.2703685713962078E-2</v>
      </c>
      <c r="AB98" s="152">
        <f t="shared" si="87"/>
        <v>-2.0705151494318334E-2</v>
      </c>
      <c r="AC98" s="152">
        <f t="shared" si="88"/>
        <v>2.7568371976847555E-3</v>
      </c>
      <c r="AD98" s="152">
        <f>IF(S98&lt;&gt;0,G98-AA98, -9999)</f>
        <v>2.3776857086642497E-3</v>
      </c>
      <c r="AE98" s="152">
        <f t="shared" si="89"/>
        <v>4.29666144548794E-11</v>
      </c>
      <c r="AF98" s="10">
        <f t="shared" si="90"/>
        <v>2.7568371976847555E-3</v>
      </c>
      <c r="AG98" s="9"/>
      <c r="AH98" s="10">
        <f t="shared" si="91"/>
        <v>3.7915148902050664E-4</v>
      </c>
      <c r="AI98" s="10">
        <f t="shared" si="92"/>
        <v>0.71619049970042203</v>
      </c>
      <c r="AJ98" s="10">
        <f t="shared" si="93"/>
        <v>0.27730110532266555</v>
      </c>
      <c r="AK98" s="10">
        <f t="shared" si="94"/>
        <v>0.19483617329101779</v>
      </c>
      <c r="AL98" s="10">
        <f t="shared" si="95"/>
        <v>2.5399823913035968</v>
      </c>
      <c r="AM98" s="10">
        <f t="shared" si="96"/>
        <v>3.2235328955804223</v>
      </c>
      <c r="AN98" s="152">
        <f t="shared" si="101"/>
        <v>46.28791629899964</v>
      </c>
      <c r="AO98" s="152">
        <f t="shared" si="101"/>
        <v>46.287875094894147</v>
      </c>
      <c r="AP98" s="152">
        <f t="shared" si="101"/>
        <v>46.288053608654529</v>
      </c>
      <c r="AQ98" s="152">
        <f t="shared" si="101"/>
        <v>46.287279956108378</v>
      </c>
      <c r="AR98" s="152">
        <f t="shared" si="101"/>
        <v>46.290628085612184</v>
      </c>
      <c r="AS98" s="152">
        <f t="shared" si="101"/>
        <v>46.276047633910238</v>
      </c>
      <c r="AT98" s="152">
        <f t="shared" si="101"/>
        <v>46.337934776216194</v>
      </c>
      <c r="AU98" s="152">
        <f t="shared" si="97"/>
        <v>46.032489680164467</v>
      </c>
      <c r="AW98" s="10">
        <v>19000</v>
      </c>
      <c r="AX98" s="10">
        <f t="shared" si="65"/>
        <v>-2.5939187123196032E-2</v>
      </c>
      <c r="AY98" s="10">
        <f t="shared" si="66"/>
        <v>-3.081885098088975E-2</v>
      </c>
      <c r="AZ98" s="10">
        <f t="shared" si="67"/>
        <v>4.8796638576937158E-3</v>
      </c>
      <c r="BA98" s="10">
        <f t="shared" si="68"/>
        <v>0.70570632051478066</v>
      </c>
      <c r="BB98" s="10">
        <f t="shared" si="69"/>
        <v>0.98983192500478612</v>
      </c>
      <c r="BC98" s="10">
        <f t="shared" si="70"/>
        <v>-2.5961164833440713</v>
      </c>
      <c r="BD98" s="10">
        <f t="shared" si="71"/>
        <v>-3.5751545503578979</v>
      </c>
      <c r="BE98" s="10">
        <f t="shared" si="75"/>
        <v>47.885723438726387</v>
      </c>
      <c r="BF98" s="10">
        <f t="shared" si="75"/>
        <v>47.885786856291396</v>
      </c>
      <c r="BG98" s="10">
        <f t="shared" si="75"/>
        <v>47.885532275280106</v>
      </c>
      <c r="BH98" s="10">
        <f t="shared" si="73"/>
        <v>47.886554629873203</v>
      </c>
      <c r="BI98" s="10">
        <f t="shared" si="73"/>
        <v>47.882455039022574</v>
      </c>
      <c r="BJ98" s="10">
        <f t="shared" si="73"/>
        <v>47.898992559380609</v>
      </c>
      <c r="BK98" s="10">
        <f t="shared" si="73"/>
        <v>47.833779861299824</v>
      </c>
      <c r="BL98" s="10">
        <f t="shared" si="72"/>
        <v>48.123358487538034</v>
      </c>
    </row>
    <row r="99" spans="1:64" ht="12.95" customHeight="1">
      <c r="A99" s="21" t="s">
        <v>172</v>
      </c>
      <c r="B99" s="76" t="s">
        <v>30</v>
      </c>
      <c r="C99" s="21">
        <v>56398.7575</v>
      </c>
      <c r="D99" s="21">
        <v>2.9999999999999997E-4</v>
      </c>
      <c r="E99" s="88">
        <f t="shared" si="79"/>
        <v>13356.432606994595</v>
      </c>
      <c r="F99" s="10">
        <f t="shared" si="80"/>
        <v>13356.5</v>
      </c>
      <c r="G99" s="10">
        <f t="shared" si="81"/>
        <v>-2.0326000005297828E-2</v>
      </c>
      <c r="K99" s="10">
        <f t="shared" si="98"/>
        <v>-2.0326000005297828E-2</v>
      </c>
      <c r="O99" s="10">
        <f t="shared" ca="1" si="102"/>
        <v>-1.7321484858432622E-2</v>
      </c>
      <c r="P99" s="10">
        <f>S$2+S$3*F99+S$4*SIN(RADIANS((S$5*F99+S$6)))</f>
        <v>0</v>
      </c>
      <c r="Q99" s="215">
        <f t="shared" si="82"/>
        <v>41380.2575</v>
      </c>
      <c r="R99" s="147">
        <v>1</v>
      </c>
      <c r="S99" s="10">
        <f t="shared" si="83"/>
        <v>4.1314627621536734E-4</v>
      </c>
      <c r="T99" s="10">
        <f t="shared" ref="T99:T130" si="103">R99*S99</f>
        <v>4.1314627621536734E-4</v>
      </c>
      <c r="V99" s="10">
        <f t="shared" ca="1" si="84"/>
        <v>-3.0045151468652068E-3</v>
      </c>
      <c r="Z99" s="10">
        <f t="shared" si="85"/>
        <v>13356.5</v>
      </c>
      <c r="AA99" s="152">
        <f t="shared" si="86"/>
        <v>-2.2703685713962078E-2</v>
      </c>
      <c r="AB99" s="152">
        <f t="shared" si="87"/>
        <v>-2.0705151494318334E-2</v>
      </c>
      <c r="AC99" s="152">
        <f t="shared" si="88"/>
        <v>-2.0326000005297828E-2</v>
      </c>
      <c r="AD99" s="152">
        <f>IF(S99&lt;&gt;0,G99-AA99, -9999)</f>
        <v>2.3776857086642497E-3</v>
      </c>
      <c r="AE99" s="152">
        <f t="shared" si="89"/>
        <v>2.3356767493489784E-9</v>
      </c>
      <c r="AF99" s="10">
        <f t="shared" si="90"/>
        <v>-2.0326000005297828E-2</v>
      </c>
      <c r="AG99" s="9"/>
      <c r="AH99" s="10">
        <f t="shared" si="91"/>
        <v>3.7915148902050664E-4</v>
      </c>
      <c r="AI99" s="10">
        <f t="shared" si="92"/>
        <v>0.71619049970042203</v>
      </c>
      <c r="AJ99" s="10">
        <f t="shared" si="93"/>
        <v>0.27730110532266555</v>
      </c>
      <c r="AK99" s="10">
        <f t="shared" si="94"/>
        <v>0.19483617329101779</v>
      </c>
      <c r="AL99" s="10">
        <f t="shared" si="95"/>
        <v>2.5399823913035968</v>
      </c>
      <c r="AM99" s="10">
        <f t="shared" si="96"/>
        <v>3.2235328955804223</v>
      </c>
      <c r="AN99" s="152">
        <f t="shared" si="101"/>
        <v>46.28791629899964</v>
      </c>
      <c r="AO99" s="152">
        <f t="shared" si="101"/>
        <v>46.287875094894147</v>
      </c>
      <c r="AP99" s="152">
        <f t="shared" si="101"/>
        <v>46.288053608654529</v>
      </c>
      <c r="AQ99" s="152">
        <f t="shared" si="101"/>
        <v>46.287279956108378</v>
      </c>
      <c r="AR99" s="152">
        <f t="shared" si="101"/>
        <v>46.290628085612184</v>
      </c>
      <c r="AS99" s="152">
        <f t="shared" si="101"/>
        <v>46.276047633910238</v>
      </c>
      <c r="AT99" s="152">
        <f t="shared" si="101"/>
        <v>46.337934776216194</v>
      </c>
      <c r="AU99" s="152">
        <f t="shared" si="97"/>
        <v>46.032489680164467</v>
      </c>
      <c r="AW99" s="10">
        <v>19250</v>
      </c>
      <c r="AX99" s="10">
        <f t="shared" si="65"/>
        <v>-2.633437457061252E-2</v>
      </c>
      <c r="AY99" s="10">
        <f t="shared" si="66"/>
        <v>-3.1162283198426975E-2</v>
      </c>
      <c r="AZ99" s="10">
        <f t="shared" si="67"/>
        <v>4.8279086278144564E-3</v>
      </c>
      <c r="BA99" s="10">
        <f t="shared" si="68"/>
        <v>0.71627403371642429</v>
      </c>
      <c r="BB99" s="10">
        <f t="shared" si="69"/>
        <v>0.99629023992068444</v>
      </c>
      <c r="BC99" s="10">
        <f t="shared" si="70"/>
        <v>-2.5395537853173078</v>
      </c>
      <c r="BD99" s="10">
        <f t="shared" si="71"/>
        <v>-3.221093420152719</v>
      </c>
      <c r="BE99" s="10">
        <f t="shared" si="75"/>
        <v>47.960425149531524</v>
      </c>
      <c r="BF99" s="10">
        <f t="shared" si="75"/>
        <v>47.960466205307782</v>
      </c>
      <c r="BG99" s="10">
        <f t="shared" si="75"/>
        <v>47.960288223471693</v>
      </c>
      <c r="BH99" s="10">
        <f t="shared" si="73"/>
        <v>47.961060050531216</v>
      </c>
      <c r="BI99" s="10">
        <f t="shared" si="73"/>
        <v>47.957717741466787</v>
      </c>
      <c r="BJ99" s="10">
        <f t="shared" si="73"/>
        <v>47.972281926279699</v>
      </c>
      <c r="BK99" s="10">
        <f t="shared" si="73"/>
        <v>47.910426551918</v>
      </c>
      <c r="BL99" s="10">
        <f t="shared" si="72"/>
        <v>48.215981363739573</v>
      </c>
    </row>
    <row r="100" spans="1:64" ht="12.95" customHeight="1">
      <c r="A100" s="21" t="s">
        <v>171</v>
      </c>
      <c r="B100" s="76" t="s">
        <v>37</v>
      </c>
      <c r="C100" s="21">
        <v>56408.5605</v>
      </c>
      <c r="D100" s="21">
        <v>1.2999999999999999E-3</v>
      </c>
      <c r="E100" s="88">
        <f t="shared" si="79"/>
        <v>13388.935491571721</v>
      </c>
      <c r="F100" s="10">
        <f t="shared" si="80"/>
        <v>13389</v>
      </c>
      <c r="G100" s="10">
        <f t="shared" si="81"/>
        <v>-1.9456000001810025E-2</v>
      </c>
      <c r="J100" s="10">
        <f>G100</f>
        <v>-1.9456000001810025E-2</v>
      </c>
      <c r="O100" s="10">
        <f t="shared" ca="1" si="102"/>
        <v>-1.7368032414948182E-2</v>
      </c>
      <c r="P100" s="10">
        <f>S$2+S$3*F100+S$4*SIN(RADIANS((S$5*F100+S$6)))</f>
        <v>0</v>
      </c>
      <c r="Q100" s="215">
        <f t="shared" si="82"/>
        <v>41390.0605</v>
      </c>
      <c r="R100" s="147">
        <v>0.5</v>
      </c>
      <c r="S100" s="10">
        <f t="shared" si="83"/>
        <v>3.7853593607043172E-4</v>
      </c>
      <c r="T100" s="10">
        <f t="shared" si="103"/>
        <v>1.8926796803521586E-4</v>
      </c>
      <c r="V100" s="10">
        <f t="shared" ca="1" si="84"/>
        <v>-2.0879675868618434E-3</v>
      </c>
      <c r="Z100" s="10">
        <f t="shared" si="85"/>
        <v>13389</v>
      </c>
      <c r="AA100" s="152">
        <f t="shared" si="86"/>
        <v>-2.270035396604644E-2</v>
      </c>
      <c r="AB100" s="152">
        <f t="shared" si="87"/>
        <v>-1.9882942533792167E-2</v>
      </c>
      <c r="AC100" s="197">
        <f t="shared" si="88"/>
        <v>-1.9456000001810025E-2</v>
      </c>
      <c r="AD100" s="152"/>
      <c r="AE100" s="152">
        <f t="shared" si="89"/>
        <v>3.9844059132928932E-9</v>
      </c>
      <c r="AF100" s="10">
        <f t="shared" si="90"/>
        <v>-1.9456000001810025E-2</v>
      </c>
      <c r="AG100" s="9"/>
      <c r="AH100" s="10">
        <f t="shared" si="91"/>
        <v>4.269425319821411E-4</v>
      </c>
      <c r="AI100" s="10">
        <f t="shared" si="92"/>
        <v>0.7147472438646929</v>
      </c>
      <c r="AJ100" s="10">
        <f t="shared" si="93"/>
        <v>0.284449266296883</v>
      </c>
      <c r="AK100" s="10">
        <f t="shared" si="94"/>
        <v>0.19271697382481567</v>
      </c>
      <c r="AL100" s="10">
        <f t="shared" si="95"/>
        <v>2.5474303977237578</v>
      </c>
      <c r="AM100" s="10">
        <f t="shared" si="96"/>
        <v>3.2664692538217577</v>
      </c>
      <c r="AN100" s="152">
        <f t="shared" si="101"/>
        <v>46.297690003265892</v>
      </c>
      <c r="AO100" s="152">
        <f t="shared" si="101"/>
        <v>46.297646168505658</v>
      </c>
      <c r="AP100" s="152">
        <f t="shared" si="101"/>
        <v>46.297834055987309</v>
      </c>
      <c r="AQ100" s="152">
        <f t="shared" si="101"/>
        <v>46.297028450063543</v>
      </c>
      <c r="AR100" s="152">
        <f t="shared" si="101"/>
        <v>46.30047770452952</v>
      </c>
      <c r="AS100" s="152">
        <f t="shared" si="101"/>
        <v>46.285617317678316</v>
      </c>
      <c r="AT100" s="152">
        <f t="shared" si="101"/>
        <v>46.348041743835736</v>
      </c>
      <c r="AU100" s="152">
        <f t="shared" si="97"/>
        <v>46.044530654070662</v>
      </c>
      <c r="AW100" s="10">
        <v>19500</v>
      </c>
      <c r="AX100" s="10">
        <f t="shared" si="65"/>
        <v>-2.6758004786187298E-2</v>
      </c>
      <c r="AY100" s="10">
        <f t="shared" si="66"/>
        <v>-3.1505777897613135E-2</v>
      </c>
      <c r="AZ100" s="10">
        <f t="shared" si="67"/>
        <v>4.7477731114258384E-3</v>
      </c>
      <c r="BA100" s="10">
        <f t="shared" si="68"/>
        <v>0.72812803269949167</v>
      </c>
      <c r="BB100" s="10">
        <f t="shared" si="69"/>
        <v>0.99961347226538688</v>
      </c>
      <c r="BC100" s="10">
        <f t="shared" si="70"/>
        <v>-2.4811952683810299</v>
      </c>
      <c r="BD100" s="10">
        <f t="shared" si="71"/>
        <v>-2.9176049129546118</v>
      </c>
      <c r="BE100" s="10">
        <f t="shared" si="75"/>
        <v>48.036302520435825</v>
      </c>
      <c r="BF100" s="10">
        <f t="shared" si="75"/>
        <v>48.03632647863855</v>
      </c>
      <c r="BG100" s="10">
        <f t="shared" si="75"/>
        <v>48.036212736101206</v>
      </c>
      <c r="BH100" s="10">
        <f t="shared" si="73"/>
        <v>48.036752882288745</v>
      </c>
      <c r="BI100" s="10">
        <f t="shared" si="73"/>
        <v>48.034191156142938</v>
      </c>
      <c r="BJ100" s="10">
        <f t="shared" si="73"/>
        <v>48.046416992192476</v>
      </c>
      <c r="BK100" s="10">
        <f t="shared" si="73"/>
        <v>47.989692722896855</v>
      </c>
      <c r="BL100" s="10">
        <f t="shared" si="72"/>
        <v>48.308604239941118</v>
      </c>
    </row>
    <row r="101" spans="1:64" ht="12.95" customHeight="1">
      <c r="A101" s="227" t="s">
        <v>175</v>
      </c>
      <c r="B101" s="88"/>
      <c r="C101" s="21">
        <v>56697.947699999997</v>
      </c>
      <c r="D101" s="21">
        <v>1E-4</v>
      </c>
      <c r="E101" s="10">
        <f t="shared" si="79"/>
        <v>14348.42939748808</v>
      </c>
      <c r="F101" s="10">
        <f t="shared" si="80"/>
        <v>14348.5</v>
      </c>
      <c r="G101" s="10">
        <f t="shared" si="81"/>
        <v>-2.1294000005582348E-2</v>
      </c>
      <c r="K101" s="10">
        <f>G101</f>
        <v>-2.1294000005582348E-2</v>
      </c>
      <c r="O101" s="10">
        <f t="shared" ca="1" si="102"/>
        <v>-1.8742259506538381E-2</v>
      </c>
      <c r="P101" s="10">
        <f t="shared" ref="P101:P132" si="104">D$11+D$12*F101+D$13*F101^2</f>
        <v>-2.4440347457881453E-2</v>
      </c>
      <c r="Q101" s="215">
        <f t="shared" si="82"/>
        <v>41679.447699999997</v>
      </c>
      <c r="R101" s="147">
        <v>1</v>
      </c>
      <c r="S101" s="10">
        <f t="shared" si="83"/>
        <v>9.8995022905890702E-6</v>
      </c>
      <c r="T101" s="10">
        <f t="shared" si="103"/>
        <v>9.8995022905890702E-6</v>
      </c>
      <c r="V101" s="10">
        <f t="shared" ca="1" si="84"/>
        <v>-2.5517404990439661E-3</v>
      </c>
      <c r="Z101" s="10">
        <f t="shared" si="85"/>
        <v>14348.5</v>
      </c>
      <c r="AA101" s="152">
        <f t="shared" si="86"/>
        <v>-2.267507058593082E-2</v>
      </c>
      <c r="AB101" s="152">
        <f t="shared" si="87"/>
        <v>-2.305927687753298E-2</v>
      </c>
      <c r="AC101" s="152">
        <f t="shared" si="88"/>
        <v>3.1463474522991051E-3</v>
      </c>
      <c r="AD101" s="152">
        <f t="shared" ref="AD101:AD116" si="105">IF(S101&lt;&gt;0,G101-AA101, -9999)</f>
        <v>1.3810705803484723E-3</v>
      </c>
      <c r="AE101" s="152">
        <f t="shared" si="89"/>
        <v>1.8881874575244988E-11</v>
      </c>
      <c r="AF101" s="10">
        <f t="shared" si="90"/>
        <v>3.1463474522991051E-3</v>
      </c>
      <c r="AG101" s="9"/>
      <c r="AH101" s="10">
        <f t="shared" si="91"/>
        <v>1.7652768719506314E-3</v>
      </c>
      <c r="AI101" s="10">
        <f t="shared" si="92"/>
        <v>0.68104123069372025</v>
      </c>
      <c r="AJ101" s="10">
        <f t="shared" si="93"/>
        <v>0.47668247521885426</v>
      </c>
      <c r="AK101" s="10">
        <f t="shared" si="94"/>
        <v>0.12951552171692429</v>
      </c>
      <c r="AL101" s="10">
        <f t="shared" si="95"/>
        <v>2.7558754377453485</v>
      </c>
      <c r="AM101" s="10">
        <f t="shared" si="96"/>
        <v>5.1206996201494004</v>
      </c>
      <c r="AN101" s="152">
        <f t="shared" ref="AN101:AT110" si="106">$AU101+$AB$7*SIN(AO101)</f>
        <v>46.578608280945801</v>
      </c>
      <c r="AO101" s="152">
        <f t="shared" si="106"/>
        <v>46.578465399951504</v>
      </c>
      <c r="AP101" s="152">
        <f t="shared" si="106"/>
        <v>46.57895081802608</v>
      </c>
      <c r="AQ101" s="152">
        <f t="shared" si="106"/>
        <v>46.577301095494626</v>
      </c>
      <c r="AR101" s="152">
        <f t="shared" si="106"/>
        <v>46.5829010773245</v>
      </c>
      <c r="AS101" s="152">
        <f t="shared" si="106"/>
        <v>46.563813420774473</v>
      </c>
      <c r="AT101" s="152">
        <f t="shared" si="106"/>
        <v>46.628011843144414</v>
      </c>
      <c r="AU101" s="152">
        <f t="shared" si="97"/>
        <v>46.40001725293218</v>
      </c>
      <c r="AW101" s="10">
        <v>19750</v>
      </c>
      <c r="AX101" s="10">
        <f t="shared" si="65"/>
        <v>-2.7211120777196028E-2</v>
      </c>
      <c r="AY101" s="10">
        <f t="shared" si="66"/>
        <v>-3.1849335078448227E-2</v>
      </c>
      <c r="AZ101" s="10">
        <f t="shared" si="67"/>
        <v>4.6382143012521975E-3</v>
      </c>
      <c r="BA101" s="10">
        <f t="shared" si="68"/>
        <v>0.74137146293206679</v>
      </c>
      <c r="BB101" s="10">
        <f t="shared" si="69"/>
        <v>0.999468752434162</v>
      </c>
      <c r="BC101" s="10">
        <f t="shared" si="70"/>
        <v>-2.4207931170822143</v>
      </c>
      <c r="BD101" s="10">
        <f t="shared" si="71"/>
        <v>-2.653510016202127</v>
      </c>
      <c r="BE101" s="10">
        <f t="shared" si="75"/>
        <v>48.113496131961163</v>
      </c>
      <c r="BF101" s="10">
        <f t="shared" si="75"/>
        <v>48.113508432391896</v>
      </c>
      <c r="BG101" s="10">
        <f t="shared" si="75"/>
        <v>48.113443352921884</v>
      </c>
      <c r="BH101" s="10">
        <f t="shared" si="73"/>
        <v>48.113787750464304</v>
      </c>
      <c r="BI101" s="10">
        <f t="shared" si="73"/>
        <v>48.111967259874206</v>
      </c>
      <c r="BJ101" s="10">
        <f t="shared" si="73"/>
        <v>48.121648359042666</v>
      </c>
      <c r="BK101" s="10">
        <f t="shared" si="73"/>
        <v>48.071692879476224</v>
      </c>
      <c r="BL101" s="10">
        <f t="shared" si="72"/>
        <v>48.401227116142657</v>
      </c>
    </row>
    <row r="102" spans="1:64" ht="12.95" customHeight="1">
      <c r="A102" s="21" t="s">
        <v>179</v>
      </c>
      <c r="B102" s="76" t="s">
        <v>37</v>
      </c>
      <c r="C102" s="228">
        <v>56718.609040000003</v>
      </c>
      <c r="D102" s="21">
        <v>2.0000000000000001E-4</v>
      </c>
      <c r="E102" s="10">
        <f t="shared" si="79"/>
        <v>14416.93425816634</v>
      </c>
      <c r="F102" s="10">
        <f t="shared" si="80"/>
        <v>14417</v>
      </c>
      <c r="G102" s="10">
        <f t="shared" si="81"/>
        <v>-1.982799999677809E-2</v>
      </c>
      <c r="K102" s="10">
        <f>G102</f>
        <v>-1.982799999677809E-2</v>
      </c>
      <c r="O102" s="10">
        <f t="shared" ca="1" si="102"/>
        <v>-1.8840367433348104E-2</v>
      </c>
      <c r="P102" s="10">
        <f t="shared" si="104"/>
        <v>-2.4534123136741432E-2</v>
      </c>
      <c r="Q102" s="215">
        <f t="shared" si="82"/>
        <v>41700.109040000003</v>
      </c>
      <c r="R102" s="147">
        <v>1</v>
      </c>
      <c r="S102" s="10">
        <f t="shared" si="83"/>
        <v>2.2147595008498431E-5</v>
      </c>
      <c r="T102" s="10">
        <f t="shared" si="103"/>
        <v>2.2147595008498431E-5</v>
      </c>
      <c r="V102" s="10">
        <f t="shared" ca="1" si="84"/>
        <v>-9.876325634299854E-4</v>
      </c>
      <c r="Z102" s="10">
        <f t="shared" si="85"/>
        <v>14417</v>
      </c>
      <c r="AA102" s="152">
        <f t="shared" si="86"/>
        <v>-2.2679542400781735E-2</v>
      </c>
      <c r="AB102" s="152">
        <f t="shared" si="87"/>
        <v>-2.1682580732737787E-2</v>
      </c>
      <c r="AC102" s="152">
        <f t="shared" si="88"/>
        <v>4.7061231399633426E-3</v>
      </c>
      <c r="AD102" s="152">
        <f t="shared" si="105"/>
        <v>2.8515424040036451E-3</v>
      </c>
      <c r="AE102" s="152">
        <f t="shared" si="89"/>
        <v>1.800886082193906E-10</v>
      </c>
      <c r="AF102" s="10">
        <f t="shared" si="90"/>
        <v>4.7061231399633426E-3</v>
      </c>
      <c r="AG102" s="9"/>
      <c r="AH102" s="10">
        <f t="shared" si="91"/>
        <v>1.854580735959696E-3</v>
      </c>
      <c r="AI102" s="10">
        <f t="shared" si="92"/>
        <v>0.6792360381031578</v>
      </c>
      <c r="AJ102" s="10">
        <f t="shared" si="93"/>
        <v>0.48910494192461601</v>
      </c>
      <c r="AK102" s="10">
        <f t="shared" si="94"/>
        <v>0.12497778855150561</v>
      </c>
      <c r="AL102" s="10">
        <f t="shared" si="95"/>
        <v>2.7700617620436372</v>
      </c>
      <c r="AM102" s="10">
        <f t="shared" si="96"/>
        <v>5.3210677125704091</v>
      </c>
      <c r="AN102" s="152">
        <f t="shared" si="106"/>
        <v>46.598191544480173</v>
      </c>
      <c r="AO102" s="152">
        <f t="shared" si="106"/>
        <v>46.59804233948325</v>
      </c>
      <c r="AP102" s="152">
        <f t="shared" si="106"/>
        <v>46.598543387458648</v>
      </c>
      <c r="AQ102" s="152">
        <f t="shared" si="106"/>
        <v>46.596860231771508</v>
      </c>
      <c r="AR102" s="152">
        <f t="shared" si="106"/>
        <v>46.602507922700944</v>
      </c>
      <c r="AS102" s="152">
        <f t="shared" si="106"/>
        <v>46.583483304961895</v>
      </c>
      <c r="AT102" s="152">
        <f t="shared" si="106"/>
        <v>46.646771897145392</v>
      </c>
      <c r="AU102" s="152">
        <f t="shared" si="97"/>
        <v>46.4253959210114</v>
      </c>
      <c r="AW102" s="10">
        <v>20000</v>
      </c>
      <c r="AX102" s="10">
        <f t="shared" si="65"/>
        <v>-2.769479652663762E-2</v>
      </c>
      <c r="AY102" s="10">
        <f t="shared" si="66"/>
        <v>-3.2192954740932256E-2</v>
      </c>
      <c r="AZ102" s="10">
        <f t="shared" si="67"/>
        <v>4.4981582142946362E-3</v>
      </c>
      <c r="BA102" s="10">
        <f t="shared" si="68"/>
        <v>0.75612153258239267</v>
      </c>
      <c r="BB102" s="10">
        <f t="shared" si="69"/>
        <v>0.99546040737738317</v>
      </c>
      <c r="BC102" s="10">
        <f t="shared" si="70"/>
        <v>-2.3580696558886052</v>
      </c>
      <c r="BD102" s="10">
        <f t="shared" si="71"/>
        <v>-2.4206303048637086</v>
      </c>
      <c r="BE102" s="10">
        <f t="shared" si="75"/>
        <v>48.192158318009788</v>
      </c>
      <c r="BF102" s="10">
        <f t="shared" si="75"/>
        <v>48.192163666914119</v>
      </c>
      <c r="BG102" s="10">
        <f t="shared" si="75"/>
        <v>48.192131407533722</v>
      </c>
      <c r="BH102" s="10">
        <f t="shared" si="73"/>
        <v>48.192325993428</v>
      </c>
      <c r="BI102" s="10">
        <f t="shared" si="73"/>
        <v>48.191153311000974</v>
      </c>
      <c r="BJ102" s="10">
        <f t="shared" si="73"/>
        <v>48.198258905867426</v>
      </c>
      <c r="BK102" s="10">
        <f t="shared" si="73"/>
        <v>48.15651808880461</v>
      </c>
      <c r="BL102" s="10">
        <f t="shared" si="72"/>
        <v>48.493849992344195</v>
      </c>
    </row>
    <row r="103" spans="1:64" ht="12.95" customHeight="1">
      <c r="A103" s="21" t="s">
        <v>179</v>
      </c>
      <c r="B103" s="76" t="s">
        <v>30</v>
      </c>
      <c r="C103" s="228">
        <v>56729.616950000003</v>
      </c>
      <c r="D103" s="21">
        <v>1E-4</v>
      </c>
      <c r="E103" s="10">
        <f t="shared" si="79"/>
        <v>14453.432149440992</v>
      </c>
      <c r="F103" s="10">
        <f t="shared" si="80"/>
        <v>14453.5</v>
      </c>
      <c r="G103" s="10">
        <f t="shared" si="81"/>
        <v>-2.0464000001084059E-2</v>
      </c>
      <c r="K103" s="10">
        <f>G103</f>
        <v>-2.0464000001084059E-2</v>
      </c>
      <c r="O103" s="10">
        <f t="shared" ca="1" si="102"/>
        <v>-1.8892643919896351E-2</v>
      </c>
      <c r="P103" s="10">
        <f t="shared" si="104"/>
        <v>-2.4584093114887021E-2</v>
      </c>
      <c r="Q103" s="215">
        <f t="shared" si="82"/>
        <v>41711.116950000003</v>
      </c>
      <c r="R103" s="147">
        <v>1</v>
      </c>
      <c r="S103" s="10">
        <f t="shared" si="83"/>
        <v>1.6975167266406586E-5</v>
      </c>
      <c r="T103" s="10">
        <f t="shared" si="103"/>
        <v>1.6975167266406586E-5</v>
      </c>
      <c r="V103" s="10">
        <f t="shared" ca="1" si="84"/>
        <v>-1.5713560811877088E-3</v>
      </c>
      <c r="Z103" s="10">
        <f t="shared" si="85"/>
        <v>14453.5</v>
      </c>
      <c r="AA103" s="152">
        <f t="shared" si="86"/>
        <v>-2.2682310217333215E-2</v>
      </c>
      <c r="AB103" s="152">
        <f t="shared" si="87"/>
        <v>-2.2365782898637866E-2</v>
      </c>
      <c r="AC103" s="152">
        <f t="shared" si="88"/>
        <v>4.1200931138029619E-3</v>
      </c>
      <c r="AD103" s="152">
        <f t="shared" si="105"/>
        <v>2.2183102162491551E-3</v>
      </c>
      <c r="AE103" s="152">
        <f t="shared" si="89"/>
        <v>8.3533104259669678E-11</v>
      </c>
      <c r="AF103" s="10">
        <f t="shared" si="90"/>
        <v>4.1200931138029619E-3</v>
      </c>
      <c r="AG103" s="9"/>
      <c r="AH103" s="10">
        <f t="shared" si="91"/>
        <v>1.9017828975538054E-3</v>
      </c>
      <c r="AI103" s="10">
        <f t="shared" si="92"/>
        <v>0.67830420327256902</v>
      </c>
      <c r="AJ103" s="10">
        <f t="shared" si="93"/>
        <v>0.49565783800110541</v>
      </c>
      <c r="AK103" s="10">
        <f t="shared" si="94"/>
        <v>0.12255929687660215</v>
      </c>
      <c r="AL103" s="10">
        <f t="shared" si="95"/>
        <v>2.7775905767856348</v>
      </c>
      <c r="AM103" s="10">
        <f t="shared" si="96"/>
        <v>5.4336727384374601</v>
      </c>
      <c r="AN103" s="152">
        <f t="shared" si="106"/>
        <v>46.608605455983515</v>
      </c>
      <c r="AO103" s="152">
        <f t="shared" si="106"/>
        <v>46.608453079128871</v>
      </c>
      <c r="AP103" s="152">
        <f t="shared" si="106"/>
        <v>46.608961733629599</v>
      </c>
      <c r="AQ103" s="152">
        <f t="shared" si="106"/>
        <v>46.607263203649573</v>
      </c>
      <c r="AR103" s="152">
        <f t="shared" si="106"/>
        <v>46.612928684879847</v>
      </c>
      <c r="AS103" s="152">
        <f t="shared" si="106"/>
        <v>46.593959469921245</v>
      </c>
      <c r="AT103" s="152">
        <f t="shared" si="106"/>
        <v>46.656709629640616</v>
      </c>
      <c r="AU103" s="152">
        <f t="shared" si="97"/>
        <v>46.438918860936823</v>
      </c>
      <c r="AW103" s="10">
        <v>20250</v>
      </c>
      <c r="AX103" s="10">
        <f t="shared" si="65"/>
        <v>-2.8210128977348575E-2</v>
      </c>
      <c r="AY103" s="10">
        <f t="shared" si="66"/>
        <v>-3.2536636885065216E-2</v>
      </c>
      <c r="AZ103" s="10">
        <f t="shared" si="67"/>
        <v>4.3265079077166417E-3</v>
      </c>
      <c r="BA103" s="10">
        <f t="shared" si="68"/>
        <v>0.77251052319299185</v>
      </c>
      <c r="BB103" s="10">
        <f t="shared" si="69"/>
        <v>0.98711899538102521</v>
      </c>
      <c r="BC103" s="10">
        <f t="shared" si="70"/>
        <v>-2.2927122266725712</v>
      </c>
      <c r="BD103" s="10">
        <f t="shared" si="71"/>
        <v>-2.2128354983458798</v>
      </c>
      <c r="BE103" s="10">
        <f t="shared" si="75"/>
        <v>48.272454571698496</v>
      </c>
      <c r="BF103" s="10">
        <f t="shared" si="75"/>
        <v>48.272456419746824</v>
      </c>
      <c r="BG103" s="10">
        <f t="shared" si="75"/>
        <v>48.27244331995643</v>
      </c>
      <c r="BH103" s="10">
        <f t="shared" si="73"/>
        <v>48.272536185354895</v>
      </c>
      <c r="BI103" s="10">
        <f t="shared" si="73"/>
        <v>48.271878269317966</v>
      </c>
      <c r="BJ103" s="10">
        <f t="shared" si="73"/>
        <v>48.276560323611292</v>
      </c>
      <c r="BK103" s="10">
        <f t="shared" si="73"/>
        <v>48.244235199232776</v>
      </c>
      <c r="BL103" s="10">
        <f t="shared" si="72"/>
        <v>48.586472868545734</v>
      </c>
    </row>
    <row r="104" spans="1:64" ht="12.95" customHeight="1">
      <c r="A104" s="222" t="s">
        <v>176</v>
      </c>
      <c r="B104" s="220" t="s">
        <v>37</v>
      </c>
      <c r="C104" s="222">
        <v>56747.411800000002</v>
      </c>
      <c r="D104" s="222">
        <v>6.9999999999999999E-4</v>
      </c>
      <c r="E104" s="10">
        <f t="shared" si="79"/>
        <v>14512.432858980648</v>
      </c>
      <c r="F104" s="10">
        <f t="shared" si="80"/>
        <v>14512.5</v>
      </c>
      <c r="G104" s="10">
        <f t="shared" si="81"/>
        <v>-2.0250000001396984E-2</v>
      </c>
      <c r="J104" s="10">
        <f>G104</f>
        <v>-2.0250000001396984E-2</v>
      </c>
      <c r="O104" s="10">
        <f t="shared" ca="1" si="102"/>
        <v>-1.8977145637878445E-2</v>
      </c>
      <c r="P104" s="10">
        <f t="shared" si="104"/>
        <v>-2.4664869320641058E-2</v>
      </c>
      <c r="Q104" s="215">
        <f t="shared" si="82"/>
        <v>41728.911800000002</v>
      </c>
      <c r="R104" s="147">
        <v>0.8</v>
      </c>
      <c r="S104" s="10">
        <f t="shared" si="83"/>
        <v>1.9491071106002634E-5</v>
      </c>
      <c r="T104" s="10">
        <f t="shared" si="103"/>
        <v>1.5592856884802106E-5</v>
      </c>
      <c r="V104" s="10">
        <f t="shared" ca="1" si="84"/>
        <v>-1.2728543635185385E-3</v>
      </c>
      <c r="Z104" s="10">
        <f t="shared" si="85"/>
        <v>14512.5</v>
      </c>
      <c r="AA104" s="152">
        <f t="shared" si="86"/>
        <v>-2.2687359313820116E-2</v>
      </c>
      <c r="AB104" s="152">
        <f t="shared" si="87"/>
        <v>-2.2227510008217925E-2</v>
      </c>
      <c r="AC104" s="152">
        <f t="shared" si="88"/>
        <v>4.414869319244074E-3</v>
      </c>
      <c r="AD104" s="152">
        <f t="shared" si="105"/>
        <v>2.4373593124231326E-3</v>
      </c>
      <c r="AE104" s="152">
        <f t="shared" si="89"/>
        <v>1.1579100408530841E-10</v>
      </c>
      <c r="AF104" s="10">
        <f t="shared" si="90"/>
        <v>4.414869319244074E-3</v>
      </c>
      <c r="AG104" s="9"/>
      <c r="AH104" s="10">
        <f t="shared" si="91"/>
        <v>1.9775100068209423E-3</v>
      </c>
      <c r="AI104" s="10">
        <f t="shared" si="92"/>
        <v>0.67684163805734165</v>
      </c>
      <c r="AJ104" s="10">
        <f t="shared" si="93"/>
        <v>0.50615350244541446</v>
      </c>
      <c r="AK104" s="10">
        <f t="shared" si="94"/>
        <v>0.11864923088466053</v>
      </c>
      <c r="AL104" s="10">
        <f t="shared" si="95"/>
        <v>2.7897174058411682</v>
      </c>
      <c r="AM104" s="10">
        <f t="shared" si="96"/>
        <v>5.6250653334995144</v>
      </c>
      <c r="AN104" s="152">
        <f t="shared" si="106"/>
        <v>46.625409076509364</v>
      </c>
      <c r="AO104" s="152">
        <f t="shared" si="106"/>
        <v>46.625251900704406</v>
      </c>
      <c r="AP104" s="152">
        <f t="shared" si="106"/>
        <v>46.625771702792115</v>
      </c>
      <c r="AQ104" s="152">
        <f t="shared" si="106"/>
        <v>46.624052083616256</v>
      </c>
      <c r="AR104" s="152">
        <f t="shared" si="106"/>
        <v>46.629734841814717</v>
      </c>
      <c r="AS104" s="152">
        <f t="shared" si="106"/>
        <v>46.610887300391717</v>
      </c>
      <c r="AT104" s="152">
        <f t="shared" si="106"/>
        <v>46.672689429456689</v>
      </c>
      <c r="AU104" s="152">
        <f t="shared" si="97"/>
        <v>46.460777859720388</v>
      </c>
      <c r="AW104" s="10">
        <v>20500</v>
      </c>
      <c r="AX104" s="10">
        <f t="shared" si="65"/>
        <v>-2.8758224684568141E-2</v>
      </c>
      <c r="AY104" s="10">
        <f t="shared" si="66"/>
        <v>-3.2880381510847108E-2</v>
      </c>
      <c r="AZ104" s="10">
        <f t="shared" si="67"/>
        <v>4.1221568262789663E-3</v>
      </c>
      <c r="BA104" s="10">
        <f t="shared" si="68"/>
        <v>0.79068649256971146</v>
      </c>
      <c r="BB104" s="10">
        <f t="shared" si="69"/>
        <v>0.97388860879964678</v>
      </c>
      <c r="BC104" s="10">
        <f t="shared" si="70"/>
        <v>-2.2243672531180509</v>
      </c>
      <c r="BD104" s="10">
        <f t="shared" si="71"/>
        <v>-2.0254308426635066</v>
      </c>
      <c r="BE104" s="10">
        <f t="shared" si="75"/>
        <v>48.354565062603754</v>
      </c>
      <c r="BF104" s="10">
        <f t="shared" si="75"/>
        <v>48.354565511690872</v>
      </c>
      <c r="BG104" s="10">
        <f t="shared" si="75"/>
        <v>48.354561601251959</v>
      </c>
      <c r="BH104" s="10">
        <f t="shared" si="73"/>
        <v>48.354595652960533</v>
      </c>
      <c r="BI104" s="10">
        <f t="shared" si="73"/>
        <v>48.354299243986794</v>
      </c>
      <c r="BJ104" s="10">
        <f t="shared" si="73"/>
        <v>48.356887769560792</v>
      </c>
      <c r="BK104" s="10">
        <f t="shared" si="73"/>
        <v>48.334886267231767</v>
      </c>
      <c r="BL104" s="10">
        <f t="shared" si="72"/>
        <v>48.679095744747279</v>
      </c>
    </row>
    <row r="105" spans="1:64" ht="12.95" customHeight="1">
      <c r="A105" s="222" t="s">
        <v>176</v>
      </c>
      <c r="B105" s="220" t="s">
        <v>37</v>
      </c>
      <c r="C105" s="222">
        <v>56747.5622</v>
      </c>
      <c r="D105" s="222">
        <v>1.8E-3</v>
      </c>
      <c r="E105" s="10">
        <f t="shared" si="79"/>
        <v>14512.931526107075</v>
      </c>
      <c r="F105" s="10">
        <f t="shared" si="80"/>
        <v>14513</v>
      </c>
      <c r="G105" s="10">
        <f t="shared" si="81"/>
        <v>-2.0651999999245163E-2</v>
      </c>
      <c r="J105" s="10">
        <f>G105</f>
        <v>-2.0651999999245163E-2</v>
      </c>
      <c r="O105" s="10">
        <f t="shared" ca="1" si="102"/>
        <v>-1.8977861754132533E-2</v>
      </c>
      <c r="P105" s="10">
        <f t="shared" si="104"/>
        <v>-2.4665553879628252E-2</v>
      </c>
      <c r="Q105" s="215">
        <f t="shared" si="82"/>
        <v>41729.0622</v>
      </c>
      <c r="R105" s="147">
        <v>0.3</v>
      </c>
      <c r="S105" s="10">
        <f t="shared" si="83"/>
        <v>1.6108614750738151E-5</v>
      </c>
      <c r="T105" s="10">
        <f t="shared" si="103"/>
        <v>4.8325844252214447E-6</v>
      </c>
      <c r="V105" s="10">
        <f t="shared" ca="1" si="84"/>
        <v>-1.6741382451126302E-3</v>
      </c>
      <c r="Z105" s="10">
        <f t="shared" si="85"/>
        <v>14513</v>
      </c>
      <c r="AA105" s="152">
        <f t="shared" si="86"/>
        <v>-2.2687405166856561E-2</v>
      </c>
      <c r="AB105" s="152">
        <f t="shared" si="87"/>
        <v>-2.2630148712016854E-2</v>
      </c>
      <c r="AC105" s="152">
        <f t="shared" si="88"/>
        <v>4.0135538803830889E-3</v>
      </c>
      <c r="AD105" s="152">
        <f t="shared" si="105"/>
        <v>2.0354051676113975E-3</v>
      </c>
      <c r="AE105" s="152">
        <f t="shared" si="89"/>
        <v>6.6735964389601801E-11</v>
      </c>
      <c r="AF105" s="10">
        <f t="shared" si="90"/>
        <v>4.0135538803830889E-3</v>
      </c>
      <c r="AG105" s="9"/>
      <c r="AH105" s="10">
        <f t="shared" si="91"/>
        <v>1.9781487127716922E-3</v>
      </c>
      <c r="AI105" s="10">
        <f t="shared" si="92"/>
        <v>0.67682947260790938</v>
      </c>
      <c r="AJ105" s="10">
        <f t="shared" si="93"/>
        <v>0.50624194095655839</v>
      </c>
      <c r="AK105" s="10">
        <f t="shared" si="94"/>
        <v>0.11861609126969974</v>
      </c>
      <c r="AL105" s="10">
        <f t="shared" si="95"/>
        <v>2.7898199530597085</v>
      </c>
      <c r="AM105" s="10">
        <f t="shared" si="96"/>
        <v>5.6267394566862441</v>
      </c>
      <c r="AN105" s="152">
        <f t="shared" si="106"/>
        <v>46.625551325656076</v>
      </c>
      <c r="AO105" s="152">
        <f t="shared" si="106"/>
        <v>46.625394111027916</v>
      </c>
      <c r="AP105" s="152">
        <f t="shared" si="106"/>
        <v>46.625914001267489</v>
      </c>
      <c r="AQ105" s="152">
        <f t="shared" si="106"/>
        <v>46.624194223741789</v>
      </c>
      <c r="AR105" s="152">
        <f t="shared" si="106"/>
        <v>46.629877067023159</v>
      </c>
      <c r="AS105" s="152">
        <f t="shared" si="106"/>
        <v>46.611030726292192</v>
      </c>
      <c r="AT105" s="152">
        <f t="shared" si="106"/>
        <v>46.672824414822927</v>
      </c>
      <c r="AU105" s="152">
        <f t="shared" si="97"/>
        <v>46.460963105472793</v>
      </c>
      <c r="AW105" s="10">
        <v>20750</v>
      </c>
      <c r="AX105" s="10">
        <f t="shared" si="65"/>
        <v>-2.9340179205377959E-2</v>
      </c>
      <c r="AY105" s="10">
        <f t="shared" si="66"/>
        <v>-3.3224188618277944E-2</v>
      </c>
      <c r="AZ105" s="10">
        <f t="shared" si="67"/>
        <v>3.8840094128999849E-3</v>
      </c>
      <c r="BA105" s="10">
        <f t="shared" si="68"/>
        <v>0.81081336440402674</v>
      </c>
      <c r="BB105" s="10">
        <f t="shared" si="69"/>
        <v>0.95511248050433184</v>
      </c>
      <c r="BC105" s="10">
        <f t="shared" si="70"/>
        <v>-2.1526334094796309</v>
      </c>
      <c r="BD105" s="10">
        <f t="shared" si="71"/>
        <v>-1.8547505710569376</v>
      </c>
      <c r="BE105" s="10">
        <f t="shared" si="75"/>
        <v>48.438686247548191</v>
      </c>
      <c r="BF105" s="10">
        <f t="shared" si="75"/>
        <v>48.4386863043419</v>
      </c>
      <c r="BG105" s="10">
        <f t="shared" si="75"/>
        <v>48.438685652805773</v>
      </c>
      <c r="BH105" s="10">
        <f t="shared" si="73"/>
        <v>48.438693127310103</v>
      </c>
      <c r="BI105" s="10">
        <f t="shared" si="73"/>
        <v>48.438607391674523</v>
      </c>
      <c r="BJ105" s="10">
        <f t="shared" si="73"/>
        <v>48.439592507017004</v>
      </c>
      <c r="BK105" s="10">
        <f t="shared" si="73"/>
        <v>48.428488196848456</v>
      </c>
      <c r="BL105" s="10">
        <f t="shared" si="72"/>
        <v>48.771718620948818</v>
      </c>
    </row>
    <row r="106" spans="1:64" ht="12.95" customHeight="1">
      <c r="A106" s="229" t="s">
        <v>1</v>
      </c>
      <c r="B106" s="230" t="s">
        <v>37</v>
      </c>
      <c r="C106" s="231">
        <v>57123.356599999999</v>
      </c>
      <c r="D106" s="231">
        <v>8.0000000000000004E-4</v>
      </c>
      <c r="E106" s="10">
        <f t="shared" si="79"/>
        <v>15758.917653612012</v>
      </c>
      <c r="F106" s="10">
        <f t="shared" si="80"/>
        <v>15759</v>
      </c>
      <c r="G106" s="10">
        <f t="shared" si="81"/>
        <v>-2.4836000004142988E-2</v>
      </c>
      <c r="K106" s="10">
        <f t="shared" ref="K106:K137" si="107">G106</f>
        <v>-2.4836000004142988E-2</v>
      </c>
      <c r="O106" s="10">
        <f t="shared" ca="1" si="102"/>
        <v>-2.0762423459313759E-2</v>
      </c>
      <c r="P106" s="10">
        <f t="shared" si="104"/>
        <v>-2.6372251217196874E-2</v>
      </c>
      <c r="Q106" s="215">
        <f t="shared" si="82"/>
        <v>42104.856599999999</v>
      </c>
      <c r="R106" s="147">
        <v>0.7</v>
      </c>
      <c r="S106" s="10">
        <f t="shared" si="83"/>
        <v>2.3600677896095359E-6</v>
      </c>
      <c r="T106" s="10">
        <f t="shared" si="103"/>
        <v>1.6520474527266751E-6</v>
      </c>
      <c r="V106" s="10">
        <f t="shared" ca="1" si="84"/>
        <v>-4.0735765448292292E-3</v>
      </c>
      <c r="Z106" s="10">
        <f t="shared" si="85"/>
        <v>15759</v>
      </c>
      <c r="AA106" s="152">
        <f t="shared" si="86"/>
        <v>-2.2979844475218766E-2</v>
      </c>
      <c r="AB106" s="152">
        <f t="shared" si="87"/>
        <v>-2.8228406746121096E-2</v>
      </c>
      <c r="AC106" s="152">
        <f t="shared" si="88"/>
        <v>1.5362512130538859E-3</v>
      </c>
      <c r="AD106" s="152">
        <f t="shared" si="105"/>
        <v>-1.8561555289242221E-3</v>
      </c>
      <c r="AE106" s="152">
        <f t="shared" si="89"/>
        <v>8.1311730566786229E-12</v>
      </c>
      <c r="AF106" s="10">
        <f t="shared" si="90"/>
        <v>1.5362512130538859E-3</v>
      </c>
      <c r="AG106" s="9"/>
      <c r="AH106" s="10">
        <f t="shared" si="91"/>
        <v>3.392406741978108E-3</v>
      </c>
      <c r="AI106" s="10">
        <f t="shared" si="92"/>
        <v>0.6576363086533813</v>
      </c>
      <c r="AJ106" s="10">
        <f t="shared" si="93"/>
        <v>0.70173154187802023</v>
      </c>
      <c r="AK106" s="10">
        <f t="shared" si="94"/>
        <v>3.6000968466152083E-2</v>
      </c>
      <c r="AL106" s="10">
        <f t="shared" si="95"/>
        <v>3.0368235134473744</v>
      </c>
      <c r="AM106" s="10">
        <f t="shared" si="96"/>
        <v>19.072125949755943</v>
      </c>
      <c r="AN106" s="152">
        <f t="shared" si="106"/>
        <v>46.974028830233244</v>
      </c>
      <c r="AO106" s="152">
        <f t="shared" si="106"/>
        <v>46.973922013187426</v>
      </c>
      <c r="AP106" s="152">
        <f t="shared" si="106"/>
        <v>46.974235815976392</v>
      </c>
      <c r="AQ106" s="152">
        <f t="shared" si="106"/>
        <v>46.97331389647519</v>
      </c>
      <c r="AR106" s="152">
        <f t="shared" si="106"/>
        <v>46.976022034728821</v>
      </c>
      <c r="AS106" s="152">
        <f t="shared" si="106"/>
        <v>46.968063692645849</v>
      </c>
      <c r="AT106" s="152">
        <f t="shared" si="106"/>
        <v>46.991424318388852</v>
      </c>
      <c r="AU106" s="152">
        <f t="shared" si="97"/>
        <v>46.922595520461265</v>
      </c>
      <c r="AW106" s="10">
        <v>21000</v>
      </c>
      <c r="AX106" s="10">
        <f t="shared" si="65"/>
        <v>-2.9957046505146925E-2</v>
      </c>
      <c r="AY106" s="10">
        <f t="shared" si="66"/>
        <v>-3.3568058207357705E-2</v>
      </c>
      <c r="AZ106" s="10">
        <f t="shared" si="67"/>
        <v>3.6110117022107786E-3</v>
      </c>
      <c r="BA106" s="10">
        <f t="shared" si="68"/>
        <v>0.83306990686024296</v>
      </c>
      <c r="BB106" s="10">
        <f t="shared" si="69"/>
        <v>0.93001722760408145</v>
      </c>
      <c r="BC106" s="10">
        <f t="shared" si="70"/>
        <v>-2.0770538883517902</v>
      </c>
      <c r="BD106" s="10">
        <f t="shared" si="71"/>
        <v>-1.6978806877177846</v>
      </c>
      <c r="BE106" s="10">
        <f t="shared" si="75"/>
        <v>48.525032494229286</v>
      </c>
      <c r="BF106" s="10">
        <f t="shared" si="75"/>
        <v>48.525032494229215</v>
      </c>
      <c r="BG106" s="10">
        <f t="shared" si="75"/>
        <v>48.52503249423043</v>
      </c>
      <c r="BH106" s="10">
        <f t="shared" si="73"/>
        <v>48.525032494209533</v>
      </c>
      <c r="BI106" s="10">
        <f t="shared" si="73"/>
        <v>48.525032494569011</v>
      </c>
      <c r="BJ106" s="10">
        <f t="shared" si="73"/>
        <v>48.525032488384355</v>
      </c>
      <c r="BK106" s="10">
        <f t="shared" si="73"/>
        <v>48.525032594789415</v>
      </c>
      <c r="BL106" s="10">
        <f t="shared" si="72"/>
        <v>48.864341497150356</v>
      </c>
    </row>
    <row r="107" spans="1:64" ht="12.95" customHeight="1">
      <c r="A107" s="229" t="s">
        <v>1</v>
      </c>
      <c r="B107" s="230" t="s">
        <v>37</v>
      </c>
      <c r="C107" s="231">
        <v>57123.509299999998</v>
      </c>
      <c r="D107" s="231">
        <v>2.7000000000000001E-3</v>
      </c>
      <c r="E107" s="10">
        <f t="shared" si="79"/>
        <v>15759.423946631994</v>
      </c>
      <c r="F107" s="10">
        <f t="shared" si="80"/>
        <v>15759.5</v>
      </c>
      <c r="G107" s="10">
        <f t="shared" si="81"/>
        <v>-2.2938000001886394E-2</v>
      </c>
      <c r="K107" s="10">
        <f t="shared" si="107"/>
        <v>-2.2938000001886394E-2</v>
      </c>
      <c r="O107" s="10">
        <f t="shared" ca="1" si="102"/>
        <v>-2.0763139575567843E-2</v>
      </c>
      <c r="P107" s="10">
        <f t="shared" si="104"/>
        <v>-2.6372936399251069E-2</v>
      </c>
      <c r="Q107" s="215">
        <f t="shared" si="82"/>
        <v>42105.009299999998</v>
      </c>
      <c r="R107" s="147">
        <v>1</v>
      </c>
      <c r="S107" s="10">
        <f t="shared" si="83"/>
        <v>1.1798788053940615E-5</v>
      </c>
      <c r="T107" s="10">
        <f t="shared" si="103"/>
        <v>1.1798788053940615E-5</v>
      </c>
      <c r="V107" s="10">
        <f t="shared" ca="1" si="84"/>
        <v>-2.1748604263185506E-3</v>
      </c>
      <c r="Z107" s="10">
        <f t="shared" si="85"/>
        <v>15759.5</v>
      </c>
      <c r="AA107" s="152">
        <f t="shared" si="86"/>
        <v>-2.2980039895701541E-2</v>
      </c>
      <c r="AB107" s="152">
        <f t="shared" si="87"/>
        <v>-2.6330896505435922E-2</v>
      </c>
      <c r="AC107" s="152">
        <f t="shared" si="88"/>
        <v>3.4349363973646754E-3</v>
      </c>
      <c r="AD107" s="152">
        <f t="shared" si="105"/>
        <v>4.2039893815147555E-5</v>
      </c>
      <c r="AE107" s="152">
        <f t="shared" si="89"/>
        <v>2.0852619593362445E-14</v>
      </c>
      <c r="AF107" s="10">
        <f t="shared" si="90"/>
        <v>3.4349363973646754E-3</v>
      </c>
      <c r="AG107" s="9"/>
      <c r="AH107" s="10">
        <f t="shared" si="91"/>
        <v>3.3928965035495266E-3</v>
      </c>
      <c r="AI107" s="10">
        <f t="shared" si="92"/>
        <v>0.65763282575858772</v>
      </c>
      <c r="AJ107" s="10">
        <f t="shared" si="93"/>
        <v>0.70180049510217357</v>
      </c>
      <c r="AK107" s="10">
        <f t="shared" si="94"/>
        <v>3.5967831251468942E-2</v>
      </c>
      <c r="AL107" s="10">
        <f t="shared" si="95"/>
        <v>3.0369203024671854</v>
      </c>
      <c r="AM107" s="10">
        <f t="shared" si="96"/>
        <v>19.089793960440595</v>
      </c>
      <c r="AN107" s="152">
        <f t="shared" si="106"/>
        <v>46.974167011894131</v>
      </c>
      <c r="AO107" s="152">
        <f t="shared" si="106"/>
        <v>46.974060278000238</v>
      </c>
      <c r="AP107" s="152">
        <f t="shared" si="106"/>
        <v>46.974373829973985</v>
      </c>
      <c r="AQ107" s="152">
        <f t="shared" si="106"/>
        <v>46.973452666614641</v>
      </c>
      <c r="AR107" s="152">
        <f t="shared" si="106"/>
        <v>46.976158527737844</v>
      </c>
      <c r="AS107" s="152">
        <f t="shared" si="106"/>
        <v>46.968207047618662</v>
      </c>
      <c r="AT107" s="152">
        <f t="shared" si="106"/>
        <v>46.991547079493273</v>
      </c>
      <c r="AU107" s="152">
        <f t="shared" si="97"/>
        <v>46.92278076621367</v>
      </c>
      <c r="AW107" s="10">
        <v>21250</v>
      </c>
      <c r="AX107" s="10">
        <f t="shared" si="65"/>
        <v>-3.060979450172097E-2</v>
      </c>
      <c r="AY107" s="10">
        <f t="shared" si="66"/>
        <v>-3.3911990278086404E-2</v>
      </c>
      <c r="AZ107" s="10">
        <f t="shared" si="67"/>
        <v>3.3021957763654354E-3</v>
      </c>
      <c r="BA107" s="10">
        <f t="shared" si="68"/>
        <v>0.85764680464816734</v>
      </c>
      <c r="BB107" s="10">
        <f t="shared" si="69"/>
        <v>0.89769664038901442</v>
      </c>
      <c r="BC107" s="10">
        <f t="shared" si="70"/>
        <v>-1.9971079096013125</v>
      </c>
      <c r="BD107" s="10">
        <f t="shared" si="71"/>
        <v>-1.552465396691586</v>
      </c>
      <c r="BE107" s="10">
        <f t="shared" si="75"/>
        <v>48.613837545365506</v>
      </c>
      <c r="BF107" s="10">
        <f t="shared" si="75"/>
        <v>48.613837545195388</v>
      </c>
      <c r="BG107" s="10">
        <f t="shared" si="75"/>
        <v>48.613837551314418</v>
      </c>
      <c r="BH107" s="10">
        <f t="shared" si="73"/>
        <v>48.613837331220893</v>
      </c>
      <c r="BI107" s="10">
        <f t="shared" si="73"/>
        <v>48.613845248073112</v>
      </c>
      <c r="BJ107" s="10">
        <f t="shared" si="73"/>
        <v>48.613560960590782</v>
      </c>
      <c r="BK107" s="10">
        <f t="shared" si="73"/>
        <v>48.624485842375499</v>
      </c>
      <c r="BL107" s="10">
        <f t="shared" si="72"/>
        <v>48.956964373351894</v>
      </c>
    </row>
    <row r="108" spans="1:64" ht="12.95" customHeight="1">
      <c r="A108" s="229" t="s">
        <v>1</v>
      </c>
      <c r="B108" s="230" t="s">
        <v>37</v>
      </c>
      <c r="C108" s="231">
        <v>57128.482199999999</v>
      </c>
      <c r="D108" s="231">
        <v>1.6999999999999999E-3</v>
      </c>
      <c r="E108" s="10">
        <f t="shared" si="79"/>
        <v>15775.912123181379</v>
      </c>
      <c r="F108" s="10">
        <f t="shared" si="80"/>
        <v>15776</v>
      </c>
      <c r="G108" s="10">
        <f t="shared" si="81"/>
        <v>-2.6504000001295935E-2</v>
      </c>
      <c r="K108" s="10">
        <f t="shared" si="107"/>
        <v>-2.6504000001295935E-2</v>
      </c>
      <c r="O108" s="10">
        <f t="shared" ca="1" si="102"/>
        <v>-2.0786771411952669E-2</v>
      </c>
      <c r="P108" s="10">
        <f t="shared" si="104"/>
        <v>-2.6395547547248335E-2</v>
      </c>
      <c r="Q108" s="215">
        <f t="shared" si="82"/>
        <v>42109.982199999999</v>
      </c>
      <c r="R108" s="147">
        <v>0.3</v>
      </c>
      <c r="S108" s="10">
        <f t="shared" si="83"/>
        <v>1.1761934788946804E-8</v>
      </c>
      <c r="T108" s="10">
        <f t="shared" si="103"/>
        <v>3.5285804366840411E-9</v>
      </c>
      <c r="V108" s="10">
        <f t="shared" ca="1" si="84"/>
        <v>-5.7172285893432664E-3</v>
      </c>
      <c r="Z108" s="10">
        <f t="shared" si="85"/>
        <v>15776</v>
      </c>
      <c r="AA108" s="152">
        <f t="shared" si="86"/>
        <v>-2.2986526768194279E-2</v>
      </c>
      <c r="AB108" s="152">
        <f t="shared" si="87"/>
        <v>-2.9913020780349991E-2</v>
      </c>
      <c r="AC108" s="152">
        <f t="shared" si="88"/>
        <v>-1.0845245404760007E-4</v>
      </c>
      <c r="AD108" s="152">
        <f t="shared" si="105"/>
        <v>-3.5174732331016562E-3</v>
      </c>
      <c r="AE108" s="152">
        <f t="shared" si="89"/>
        <v>1.4552592544454279E-13</v>
      </c>
      <c r="AF108" s="10">
        <f t="shared" si="90"/>
        <v>-1.0845245404760007E-4</v>
      </c>
      <c r="AG108" s="9"/>
      <c r="AH108" s="10">
        <f t="shared" si="91"/>
        <v>3.409020779054057E-3</v>
      </c>
      <c r="AI108" s="10">
        <f t="shared" si="92"/>
        <v>0.65751970974403995</v>
      </c>
      <c r="AJ108" s="10">
        <f t="shared" si="93"/>
        <v>0.70407185196035549</v>
      </c>
      <c r="AK108" s="10">
        <f t="shared" si="94"/>
        <v>3.4874312454541444E-2</v>
      </c>
      <c r="AL108" s="10">
        <f t="shared" si="95"/>
        <v>3.0401137664844664</v>
      </c>
      <c r="AM108" s="10">
        <f t="shared" si="96"/>
        <v>19.691616994718917</v>
      </c>
      <c r="AN108" s="152">
        <f t="shared" si="106"/>
        <v>46.97872659398147</v>
      </c>
      <c r="AO108" s="152">
        <f t="shared" si="106"/>
        <v>46.978622626375454</v>
      </c>
      <c r="AP108" s="152">
        <f t="shared" si="106"/>
        <v>46.978927845201405</v>
      </c>
      <c r="AQ108" s="152">
        <f t="shared" si="106"/>
        <v>46.978031772238602</v>
      </c>
      <c r="AR108" s="152">
        <f t="shared" si="106"/>
        <v>46.980662164729409</v>
      </c>
      <c r="AS108" s="152">
        <f t="shared" si="106"/>
        <v>46.972937829052057</v>
      </c>
      <c r="AT108" s="152">
        <f t="shared" si="106"/>
        <v>46.995596884935495</v>
      </c>
      <c r="AU108" s="152">
        <f t="shared" si="97"/>
        <v>46.92889387604297</v>
      </c>
      <c r="AW108" s="10">
        <v>21500</v>
      </c>
      <c r="AX108" s="10">
        <f t="shared" si="65"/>
        <v>-3.1299241313298684E-2</v>
      </c>
      <c r="AY108" s="10">
        <f t="shared" si="66"/>
        <v>-3.4255984830464034E-2</v>
      </c>
      <c r="AZ108" s="10">
        <f t="shared" si="67"/>
        <v>2.9567435171653478E-3</v>
      </c>
      <c r="BA108" s="10">
        <f t="shared" si="68"/>
        <v>0.88474058356410812</v>
      </c>
      <c r="BB108" s="10">
        <f t="shared" si="69"/>
        <v>0.8570969579270532</v>
      </c>
      <c r="BC108" s="10">
        <f t="shared" si="70"/>
        <v>-1.9122018672315155</v>
      </c>
      <c r="BD108" s="10">
        <f t="shared" si="71"/>
        <v>-1.416569122092203</v>
      </c>
      <c r="BE108" s="10">
        <f t="shared" si="75"/>
        <v>48.705355529924759</v>
      </c>
      <c r="BF108" s="10">
        <f t="shared" si="75"/>
        <v>48.705355529924788</v>
      </c>
      <c r="BG108" s="10">
        <f t="shared" si="75"/>
        <v>48.705355529932632</v>
      </c>
      <c r="BH108" s="10">
        <f t="shared" si="73"/>
        <v>48.705355532069113</v>
      </c>
      <c r="BI108" s="10">
        <f t="shared" si="73"/>
        <v>48.705356113742603</v>
      </c>
      <c r="BJ108" s="10">
        <f t="shared" si="73"/>
        <v>48.705513316713493</v>
      </c>
      <c r="BK108" s="10">
        <f t="shared" si="73"/>
        <v>48.726789383750273</v>
      </c>
      <c r="BL108" s="10">
        <f t="shared" si="72"/>
        <v>49.04958724955344</v>
      </c>
    </row>
    <row r="109" spans="1:64" ht="12.95" customHeight="1">
      <c r="A109" s="232" t="s">
        <v>535</v>
      </c>
      <c r="B109" s="233" t="s">
        <v>37</v>
      </c>
      <c r="C109" s="234">
        <v>57134.51442</v>
      </c>
      <c r="D109" s="234">
        <v>2.0000000000000001E-4</v>
      </c>
      <c r="E109" s="10">
        <f t="shared" si="79"/>
        <v>15795.912587366207</v>
      </c>
      <c r="F109" s="10">
        <f t="shared" si="80"/>
        <v>15796</v>
      </c>
      <c r="G109" s="10">
        <f t="shared" si="81"/>
        <v>-2.6364000004832633E-2</v>
      </c>
      <c r="K109" s="10">
        <f t="shared" si="107"/>
        <v>-2.6364000004832633E-2</v>
      </c>
      <c r="O109" s="10">
        <f t="shared" ca="1" si="102"/>
        <v>-2.081541606211609E-2</v>
      </c>
      <c r="P109" s="10">
        <f t="shared" si="104"/>
        <v>-2.6422955364259062E-2</v>
      </c>
      <c r="Q109" s="215">
        <f t="shared" si="82"/>
        <v>42116.01442</v>
      </c>
      <c r="R109" s="147">
        <v>1</v>
      </c>
      <c r="S109" s="10">
        <f t="shared" si="83"/>
        <v>3.4757344050994325E-9</v>
      </c>
      <c r="T109" s="10">
        <f t="shared" si="103"/>
        <v>3.4757344050994325E-9</v>
      </c>
      <c r="V109" s="10">
        <f t="shared" ca="1" si="84"/>
        <v>-5.548583942716543E-3</v>
      </c>
      <c r="Z109" s="10">
        <f t="shared" si="85"/>
        <v>15796</v>
      </c>
      <c r="AA109" s="152">
        <f t="shared" si="86"/>
        <v>-2.2994488740744563E-2</v>
      </c>
      <c r="AB109" s="152">
        <f t="shared" si="87"/>
        <v>-2.9792466628347131E-2</v>
      </c>
      <c r="AC109" s="152">
        <f t="shared" si="88"/>
        <v>5.8955359426429016E-5</v>
      </c>
      <c r="AD109" s="152">
        <f t="shared" si="105"/>
        <v>-3.3695112640880695E-3</v>
      </c>
      <c r="AE109" s="152">
        <f t="shared" si="89"/>
        <v>3.9462119548146904E-14</v>
      </c>
      <c r="AF109" s="10">
        <f t="shared" si="90"/>
        <v>5.8955359426429016E-5</v>
      </c>
      <c r="AG109" s="9"/>
      <c r="AH109" s="10">
        <f t="shared" si="91"/>
        <v>3.4284666235144998E-3</v>
      </c>
      <c r="AI109" s="10">
        <f t="shared" si="92"/>
        <v>0.65738733101795999</v>
      </c>
      <c r="AJ109" s="10">
        <f t="shared" si="93"/>
        <v>0.70681435167889961</v>
      </c>
      <c r="AK109" s="10">
        <f t="shared" si="94"/>
        <v>3.3548858937179425E-2</v>
      </c>
      <c r="AL109" s="10">
        <f t="shared" si="95"/>
        <v>3.0439831738276015</v>
      </c>
      <c r="AM109" s="10">
        <f t="shared" si="96"/>
        <v>20.473542299045864</v>
      </c>
      <c r="AN109" s="152">
        <f t="shared" si="106"/>
        <v>46.98425231086452</v>
      </c>
      <c r="AO109" s="152">
        <f t="shared" si="106"/>
        <v>46.984151753254174</v>
      </c>
      <c r="AP109" s="152">
        <f t="shared" si="106"/>
        <v>46.9844467276912</v>
      </c>
      <c r="AQ109" s="152">
        <f t="shared" si="106"/>
        <v>46.983581418635808</v>
      </c>
      <c r="AR109" s="152">
        <f t="shared" si="106"/>
        <v>46.986119509884993</v>
      </c>
      <c r="AS109" s="152">
        <f t="shared" si="106"/>
        <v>46.978672282481206</v>
      </c>
      <c r="AT109" s="152">
        <f t="shared" si="106"/>
        <v>47.000502405433416</v>
      </c>
      <c r="AU109" s="152">
        <f t="shared" si="97"/>
        <v>46.936303706139093</v>
      </c>
      <c r="AW109" s="10">
        <v>21750</v>
      </c>
      <c r="AX109" s="10">
        <f t="shared" si="65"/>
        <v>-3.2025964878420347E-2</v>
      </c>
      <c r="AY109" s="10">
        <f t="shared" si="66"/>
        <v>-3.4600041864490595E-2</v>
      </c>
      <c r="AZ109" s="10">
        <f t="shared" si="67"/>
        <v>2.5740769860702452E-3</v>
      </c>
      <c r="BA109" s="10">
        <f t="shared" si="68"/>
        <v>0.9145425051177889</v>
      </c>
      <c r="BB109" s="10">
        <f t="shared" si="69"/>
        <v>0.80700733620840415</v>
      </c>
      <c r="BC109" s="10">
        <f t="shared" si="70"/>
        <v>-1.8216609328261046</v>
      </c>
      <c r="BD109" s="10">
        <f t="shared" si="71"/>
        <v>-1.2885764165155806</v>
      </c>
      <c r="BE109" s="10">
        <f t="shared" si="75"/>
        <v>48.799861071910442</v>
      </c>
      <c r="BF109" s="10">
        <f t="shared" si="75"/>
        <v>48.799861074114069</v>
      </c>
      <c r="BG109" s="10">
        <f t="shared" si="75"/>
        <v>48.799861135089053</v>
      </c>
      <c r="BH109" s="10">
        <f t="shared" si="73"/>
        <v>48.799862822267663</v>
      </c>
      <c r="BI109" s="10">
        <f t="shared" si="73"/>
        <v>48.799909495830285</v>
      </c>
      <c r="BJ109" s="10">
        <f t="shared" si="73"/>
        <v>48.801192579201015</v>
      </c>
      <c r="BK109" s="10">
        <f t="shared" si="73"/>
        <v>48.831860227871459</v>
      </c>
      <c r="BL109" s="10">
        <f t="shared" si="72"/>
        <v>49.142210125754978</v>
      </c>
    </row>
    <row r="110" spans="1:64" ht="12.95" customHeight="1">
      <c r="A110" s="229" t="s">
        <v>1</v>
      </c>
      <c r="B110" s="230" t="s">
        <v>37</v>
      </c>
      <c r="C110" s="231">
        <v>57137.3819</v>
      </c>
      <c r="D110" s="231">
        <v>2.0999999999999999E-3</v>
      </c>
      <c r="E110" s="10">
        <f t="shared" si="79"/>
        <v>15805.420020954623</v>
      </c>
      <c r="F110" s="10">
        <f t="shared" si="80"/>
        <v>15805.5</v>
      </c>
      <c r="G110" s="10">
        <f t="shared" si="81"/>
        <v>-2.412200000253506E-2</v>
      </c>
      <c r="K110" s="10">
        <f t="shared" si="107"/>
        <v>-2.412200000253506E-2</v>
      </c>
      <c r="O110" s="10">
        <f t="shared" ca="1" si="102"/>
        <v>-2.0829022270943715E-2</v>
      </c>
      <c r="P110" s="10">
        <f t="shared" si="104"/>
        <v>-2.6435974217423015E-2</v>
      </c>
      <c r="Q110" s="215">
        <f t="shared" si="82"/>
        <v>42118.8819</v>
      </c>
      <c r="R110" s="147">
        <v>0.2</v>
      </c>
      <c r="S110" s="10">
        <f t="shared" si="83"/>
        <v>5.3544766671663254E-6</v>
      </c>
      <c r="T110" s="10">
        <f t="shared" si="103"/>
        <v>1.0708953334332651E-6</v>
      </c>
      <c r="V110" s="10">
        <f t="shared" ca="1" si="84"/>
        <v>-3.2929777315913455E-3</v>
      </c>
      <c r="Z110" s="10">
        <f t="shared" si="85"/>
        <v>15805.5</v>
      </c>
      <c r="AA110" s="152">
        <f t="shared" si="86"/>
        <v>-2.2998308821973533E-2</v>
      </c>
      <c r="AB110" s="152">
        <f t="shared" si="87"/>
        <v>-2.7559665397984542E-2</v>
      </c>
      <c r="AC110" s="152">
        <f t="shared" si="88"/>
        <v>2.3139742148879545E-3</v>
      </c>
      <c r="AD110" s="152">
        <f t="shared" si="105"/>
        <v>-1.1236911805615271E-3</v>
      </c>
      <c r="AE110" s="152">
        <f t="shared" si="89"/>
        <v>6.7610006070695907E-12</v>
      </c>
      <c r="AF110" s="10">
        <f t="shared" si="90"/>
        <v>2.3139742148879545E-3</v>
      </c>
      <c r="AG110" s="9"/>
      <c r="AH110" s="10">
        <f t="shared" si="91"/>
        <v>3.4376653954494804E-3</v>
      </c>
      <c r="AI110" s="10">
        <f t="shared" si="92"/>
        <v>0.65732626588379972</v>
      </c>
      <c r="AJ110" s="10">
        <f t="shared" si="93"/>
        <v>0.70811295076714798</v>
      </c>
      <c r="AK110" s="10">
        <f t="shared" si="94"/>
        <v>3.2919277480578442E-2</v>
      </c>
      <c r="AL110" s="10">
        <f t="shared" si="95"/>
        <v>3.0458205991044651</v>
      </c>
      <c r="AM110" s="10">
        <f t="shared" si="96"/>
        <v>20.866953962598206</v>
      </c>
      <c r="AN110" s="152">
        <f t="shared" si="106"/>
        <v>46.98687663540214</v>
      </c>
      <c r="AO110" s="152">
        <f t="shared" si="106"/>
        <v>46.986777718881733</v>
      </c>
      <c r="AP110" s="152">
        <f t="shared" si="106"/>
        <v>46.987067773446164</v>
      </c>
      <c r="AQ110" s="152">
        <f t="shared" si="106"/>
        <v>46.986217208692473</v>
      </c>
      <c r="AR110" s="152">
        <f t="shared" si="106"/>
        <v>46.98871114881301</v>
      </c>
      <c r="AS110" s="152">
        <f t="shared" si="106"/>
        <v>46.981396213076017</v>
      </c>
      <c r="AT110" s="152">
        <f t="shared" si="106"/>
        <v>47.002831284433803</v>
      </c>
      <c r="AU110" s="152">
        <f t="shared" si="97"/>
        <v>46.939823375434756</v>
      </c>
      <c r="AW110" s="10">
        <v>22000</v>
      </c>
      <c r="AX110" s="10">
        <f t="shared" si="65"/>
        <v>-3.2790176515775135E-2</v>
      </c>
      <c r="AY110" s="10">
        <f t="shared" si="66"/>
        <v>-3.4944161380166101E-2</v>
      </c>
      <c r="AZ110" s="10">
        <f t="shared" si="67"/>
        <v>2.1539848643909679E-3</v>
      </c>
      <c r="BA110" s="10">
        <f t="shared" si="68"/>
        <v>0.94721967118055672</v>
      </c>
      <c r="BB110" s="10">
        <f t="shared" si="69"/>
        <v>0.74606209511218191</v>
      </c>
      <c r="BC110" s="10">
        <f t="shared" si="70"/>
        <v>-1.7247226233895381</v>
      </c>
      <c r="BD110" s="10">
        <f t="shared" si="71"/>
        <v>-1.1671183465497603</v>
      </c>
      <c r="BE110" s="10">
        <f t="shared" si="75"/>
        <v>48.897647836996377</v>
      </c>
      <c r="BF110" s="10">
        <f t="shared" si="75"/>
        <v>48.89764790675558</v>
      </c>
      <c r="BG110" s="10">
        <f t="shared" si="75"/>
        <v>48.897648912057164</v>
      </c>
      <c r="BH110" s="10">
        <f t="shared" si="73"/>
        <v>48.897663398938057</v>
      </c>
      <c r="BI110" s="10">
        <f t="shared" si="73"/>
        <v>48.897872048771404</v>
      </c>
      <c r="BJ110" s="10">
        <f t="shared" si="73"/>
        <v>48.900854066666589</v>
      </c>
      <c r="BK110" s="10">
        <f t="shared" si="73"/>
        <v>48.939591659982064</v>
      </c>
      <c r="BL110" s="10">
        <f t="shared" si="72"/>
        <v>49.234833001956517</v>
      </c>
    </row>
    <row r="111" spans="1:64" ht="12.95" customHeight="1">
      <c r="A111" s="229" t="s">
        <v>1</v>
      </c>
      <c r="B111" s="230" t="s">
        <v>37</v>
      </c>
      <c r="C111" s="231">
        <v>57137.530700000003</v>
      </c>
      <c r="D111" s="231">
        <v>8.9999999999999998E-4</v>
      </c>
      <c r="E111" s="10">
        <f t="shared" si="79"/>
        <v>15805.913383111632</v>
      </c>
      <c r="F111" s="10">
        <f t="shared" si="80"/>
        <v>15806</v>
      </c>
      <c r="G111" s="10">
        <f t="shared" si="81"/>
        <v>-2.6123999996343628E-2</v>
      </c>
      <c r="K111" s="10">
        <f t="shared" si="107"/>
        <v>-2.6123999996343628E-2</v>
      </c>
      <c r="O111" s="10">
        <f t="shared" ca="1" si="102"/>
        <v>-2.0829738387197802E-2</v>
      </c>
      <c r="P111" s="10">
        <f t="shared" si="104"/>
        <v>-2.6436659422720381E-2</v>
      </c>
      <c r="Q111" s="215">
        <f t="shared" si="82"/>
        <v>42119.030700000003</v>
      </c>
      <c r="R111" s="147">
        <v>0.6</v>
      </c>
      <c r="S111" s="10">
        <f t="shared" si="83"/>
        <v>9.775591690224035E-8</v>
      </c>
      <c r="T111" s="10">
        <f t="shared" si="103"/>
        <v>5.8653550141344208E-8</v>
      </c>
      <c r="V111" s="10">
        <f t="shared" ca="1" si="84"/>
        <v>-5.2942616091458256E-3</v>
      </c>
      <c r="Z111" s="10">
        <f t="shared" si="85"/>
        <v>15806</v>
      </c>
      <c r="AA111" s="152">
        <f t="shared" si="86"/>
        <v>-2.2998510560590064E-2</v>
      </c>
      <c r="AB111" s="152">
        <f t="shared" si="87"/>
        <v>-2.9562148858473945E-2</v>
      </c>
      <c r="AC111" s="152">
        <f t="shared" si="88"/>
        <v>3.126594263767532E-4</v>
      </c>
      <c r="AD111" s="152">
        <f t="shared" si="105"/>
        <v>-3.1254894357535638E-3</v>
      </c>
      <c r="AE111" s="152">
        <f t="shared" si="89"/>
        <v>9.5494668217095231E-13</v>
      </c>
      <c r="AF111" s="10">
        <f t="shared" si="90"/>
        <v>3.126594263767532E-4</v>
      </c>
      <c r="AG111" s="9"/>
      <c r="AH111" s="10">
        <f t="shared" si="91"/>
        <v>3.4381488621303162E-3</v>
      </c>
      <c r="AI111" s="10">
        <f t="shared" si="92"/>
        <v>0.65732308428737141</v>
      </c>
      <c r="AJ111" s="10">
        <f t="shared" si="93"/>
        <v>0.70818122519550331</v>
      </c>
      <c r="AK111" s="10">
        <f t="shared" si="94"/>
        <v>3.2886141772238052E-2</v>
      </c>
      <c r="AL111" s="10">
        <f t="shared" si="95"/>
        <v>3.0459172961990775</v>
      </c>
      <c r="AM111" s="10">
        <f t="shared" si="96"/>
        <v>20.888076017647883</v>
      </c>
      <c r="AN111" s="152">
        <f t="shared" ref="AN111:AT120" si="108">$AU111+$AB$7*SIN(AO111)</f>
        <v>46.987014750908358</v>
      </c>
      <c r="AO111" s="152">
        <f t="shared" si="108"/>
        <v>46.986915921135846</v>
      </c>
      <c r="AP111" s="152">
        <f t="shared" si="108"/>
        <v>46.98720571581579</v>
      </c>
      <c r="AQ111" s="152">
        <f t="shared" si="108"/>
        <v>46.986355929382917</v>
      </c>
      <c r="AR111" s="152">
        <f t="shared" si="108"/>
        <v>46.988847540361803</v>
      </c>
      <c r="AS111" s="152">
        <f t="shared" si="108"/>
        <v>46.981539578993555</v>
      </c>
      <c r="AT111" s="152">
        <f t="shared" si="108"/>
        <v>47.00295383526192</v>
      </c>
      <c r="AU111" s="152">
        <f t="shared" si="97"/>
        <v>46.940008621187154</v>
      </c>
      <c r="AW111" s="10">
        <v>22250</v>
      </c>
      <c r="AX111" s="10">
        <f t="shared" si="65"/>
        <v>-3.3591546942301799E-2</v>
      </c>
      <c r="AY111" s="10">
        <f t="shared" si="66"/>
        <v>-3.5288343377490532E-2</v>
      </c>
      <c r="AZ111" s="10">
        <f t="shared" si="67"/>
        <v>1.6967964351887333E-3</v>
      </c>
      <c r="BA111" s="10">
        <f t="shared" si="68"/>
        <v>0.98288447064894313</v>
      </c>
      <c r="BB111" s="10">
        <f t="shared" si="69"/>
        <v>0.67276581778934963</v>
      </c>
      <c r="BC111" s="10">
        <f t="shared" si="70"/>
        <v>-1.6205349561668059</v>
      </c>
      <c r="BD111" s="10">
        <f t="shared" si="71"/>
        <v>-1.0510179286313739</v>
      </c>
      <c r="BE111" s="10">
        <f t="shared" si="75"/>
        <v>48.999024552071958</v>
      </c>
      <c r="BF111" s="10">
        <f t="shared" si="75"/>
        <v>48.999025133279297</v>
      </c>
      <c r="BG111" s="10">
        <f t="shared" si="75"/>
        <v>48.999030767307531</v>
      </c>
      <c r="BH111" s="10">
        <f t="shared" si="73"/>
        <v>48.999085376442956</v>
      </c>
      <c r="BI111" s="10">
        <f t="shared" si="73"/>
        <v>48.999614197198362</v>
      </c>
      <c r="BJ111" s="10">
        <f t="shared" si="73"/>
        <v>49.004689952997531</v>
      </c>
      <c r="BK111" s="10">
        <f t="shared" si="73"/>
        <v>49.049854156461613</v>
      </c>
      <c r="BL111" s="10">
        <f t="shared" si="72"/>
        <v>49.327455878158062</v>
      </c>
    </row>
    <row r="112" spans="1:64" ht="12.95" customHeight="1">
      <c r="A112" s="229" t="s">
        <v>1</v>
      </c>
      <c r="B112" s="230" t="s">
        <v>37</v>
      </c>
      <c r="C112" s="231">
        <v>57464.470300000001</v>
      </c>
      <c r="D112" s="231">
        <v>1E-3</v>
      </c>
      <c r="E112" s="10">
        <f t="shared" si="79"/>
        <v>16889.916247795118</v>
      </c>
      <c r="F112" s="10">
        <f t="shared" si="80"/>
        <v>16890</v>
      </c>
      <c r="G112" s="10">
        <f t="shared" si="81"/>
        <v>-2.5260000002162997E-2</v>
      </c>
      <c r="K112" s="10">
        <f t="shared" si="107"/>
        <v>-2.5260000002162997E-2</v>
      </c>
      <c r="O112" s="10">
        <f t="shared" ca="1" si="102"/>
        <v>-2.2382278426055304E-2</v>
      </c>
      <c r="P112" s="10">
        <f t="shared" si="104"/>
        <v>-2.7922772133827815E-2</v>
      </c>
      <c r="Q112" s="215">
        <f t="shared" si="82"/>
        <v>42445.970300000001</v>
      </c>
      <c r="R112" s="147">
        <v>0.5</v>
      </c>
      <c r="S112" s="10">
        <f t="shared" si="83"/>
        <v>7.0903554251708028E-6</v>
      </c>
      <c r="T112" s="10">
        <f t="shared" si="103"/>
        <v>3.5451777125854014E-6</v>
      </c>
      <c r="V112" s="10">
        <f t="shared" ca="1" si="84"/>
        <v>-2.8777215761076926E-3</v>
      </c>
      <c r="Z112" s="10">
        <f t="shared" si="85"/>
        <v>16890</v>
      </c>
      <c r="AA112" s="152">
        <f t="shared" si="86"/>
        <v>-2.360612832927669E-2</v>
      </c>
      <c r="AB112" s="152">
        <f t="shared" si="87"/>
        <v>-2.9576643806714122E-2</v>
      </c>
      <c r="AC112" s="152">
        <f t="shared" si="88"/>
        <v>2.6627721316648187E-3</v>
      </c>
      <c r="AD112" s="152">
        <f t="shared" si="105"/>
        <v>-1.6538716728863069E-3</v>
      </c>
      <c r="AE112" s="152">
        <f t="shared" si="89"/>
        <v>1.9394189000016348E-11</v>
      </c>
      <c r="AF112" s="10">
        <f t="shared" si="90"/>
        <v>2.6627721316648187E-3</v>
      </c>
      <c r="AG112" s="9"/>
      <c r="AH112" s="10">
        <f t="shared" si="91"/>
        <v>4.3166438045511247E-3</v>
      </c>
      <c r="AI112" s="10">
        <f t="shared" si="92"/>
        <v>0.65795828409166912</v>
      </c>
      <c r="AJ112" s="10">
        <f t="shared" si="93"/>
        <v>0.83927905921298418</v>
      </c>
      <c r="AK112" s="10">
        <f t="shared" si="94"/>
        <v>-3.8941384945431826E-2</v>
      </c>
      <c r="AL112" s="10">
        <f t="shared" si="95"/>
        <v>-3.0282309501606135</v>
      </c>
      <c r="AM112" s="10">
        <f t="shared" si="96"/>
        <v>-17.623744774949639</v>
      </c>
      <c r="AN112" s="152">
        <f t="shared" si="108"/>
        <v>47.286015027708331</v>
      </c>
      <c r="AO112" s="152">
        <f t="shared" si="108"/>
        <v>47.286129060358611</v>
      </c>
      <c r="AP112" s="152">
        <f t="shared" si="108"/>
        <v>47.285793413489877</v>
      </c>
      <c r="AQ112" s="152">
        <f t="shared" si="108"/>
        <v>47.286781418582372</v>
      </c>
      <c r="AR112" s="152">
        <f t="shared" si="108"/>
        <v>47.283873596671718</v>
      </c>
      <c r="AS112" s="152">
        <f t="shared" si="108"/>
        <v>47.292435677756707</v>
      </c>
      <c r="AT112" s="152">
        <f t="shared" si="108"/>
        <v>47.267257845758479</v>
      </c>
      <c r="AU112" s="152">
        <f t="shared" si="97"/>
        <v>47.341621412397039</v>
      </c>
      <c r="AW112" s="10">
        <v>22500</v>
      </c>
      <c r="AX112" s="10">
        <f t="shared" si="65"/>
        <v>-3.4428971791580776E-2</v>
      </c>
      <c r="AY112" s="10">
        <f t="shared" si="66"/>
        <v>-3.56325878564639E-2</v>
      </c>
      <c r="AZ112" s="10">
        <f t="shared" si="67"/>
        <v>1.2036160648831278E-3</v>
      </c>
      <c r="BA112" s="10">
        <f t="shared" si="68"/>
        <v>1.0215473142248932</v>
      </c>
      <c r="BB112" s="10">
        <f t="shared" si="69"/>
        <v>0.58555894040218659</v>
      </c>
      <c r="BC112" s="10">
        <f t="shared" si="70"/>
        <v>-1.5081635707721872</v>
      </c>
      <c r="BD112" s="10">
        <f t="shared" si="71"/>
        <v>-0.93924985756731794</v>
      </c>
      <c r="BE112" s="10">
        <f t="shared" si="75"/>
        <v>49.104307073940262</v>
      </c>
      <c r="BF112" s="10">
        <f t="shared" si="75"/>
        <v>49.104309697349585</v>
      </c>
      <c r="BG112" s="10">
        <f t="shared" si="75"/>
        <v>49.104328831525436</v>
      </c>
      <c r="BH112" s="10">
        <f t="shared" si="73"/>
        <v>49.104468363622352</v>
      </c>
      <c r="BI112" s="10">
        <f t="shared" si="73"/>
        <v>49.10548452130331</v>
      </c>
      <c r="BJ112" s="10">
        <f t="shared" si="73"/>
        <v>49.112814557240988</v>
      </c>
      <c r="BK112" s="10">
        <f t="shared" si="73"/>
        <v>49.162496495214739</v>
      </c>
      <c r="BL112" s="10">
        <f t="shared" si="72"/>
        <v>49.420078754359601</v>
      </c>
    </row>
    <row r="113" spans="1:64" ht="12.95" customHeight="1">
      <c r="A113" s="229" t="s">
        <v>1</v>
      </c>
      <c r="B113" s="230" t="s">
        <v>37</v>
      </c>
      <c r="C113" s="231">
        <v>57464.619299999998</v>
      </c>
      <c r="D113" s="231">
        <v>1.6999999999999999E-3</v>
      </c>
      <c r="E113" s="10">
        <f t="shared" si="79"/>
        <v>16890.410273073288</v>
      </c>
      <c r="F113" s="10">
        <f t="shared" si="80"/>
        <v>16890.5</v>
      </c>
      <c r="G113" s="10">
        <f t="shared" si="81"/>
        <v>-2.7062000001023989E-2</v>
      </c>
      <c r="K113" s="10">
        <f t="shared" si="107"/>
        <v>-2.7062000001023989E-2</v>
      </c>
      <c r="O113" s="10">
        <f t="shared" ca="1" si="102"/>
        <v>-2.2382994542309392E-2</v>
      </c>
      <c r="P113" s="10">
        <f t="shared" si="104"/>
        <v>-2.792345788121597E-2</v>
      </c>
      <c r="Q113" s="215">
        <f t="shared" si="82"/>
        <v>42446.119299999998</v>
      </c>
      <c r="R113" s="147">
        <v>0.3</v>
      </c>
      <c r="S113" s="10">
        <f t="shared" si="83"/>
        <v>7.4210967934486197E-7</v>
      </c>
      <c r="T113" s="10">
        <f t="shared" si="103"/>
        <v>2.2263290380345858E-7</v>
      </c>
      <c r="V113" s="10">
        <f t="shared" ca="1" si="84"/>
        <v>-4.6790054587145975E-3</v>
      </c>
      <c r="Z113" s="10">
        <f t="shared" si="85"/>
        <v>16890.5</v>
      </c>
      <c r="AA113" s="152">
        <f t="shared" si="86"/>
        <v>-2.3606491694579158E-2</v>
      </c>
      <c r="AB113" s="152">
        <f t="shared" si="87"/>
        <v>-3.1378966187660805E-2</v>
      </c>
      <c r="AC113" s="152">
        <f t="shared" si="88"/>
        <v>8.614578801919813E-4</v>
      </c>
      <c r="AD113" s="152">
        <f t="shared" si="105"/>
        <v>-3.4555083064448308E-3</v>
      </c>
      <c r="AE113" s="152">
        <f t="shared" si="89"/>
        <v>8.861188571032043E-12</v>
      </c>
      <c r="AF113" s="10">
        <f t="shared" si="90"/>
        <v>8.614578801919813E-4</v>
      </c>
      <c r="AG113" s="9"/>
      <c r="AH113" s="10">
        <f t="shared" si="91"/>
        <v>4.3169661866368138E-3</v>
      </c>
      <c r="AI113" s="10">
        <f t="shared" si="92"/>
        <v>0.65796205855785328</v>
      </c>
      <c r="AJ113" s="10">
        <f t="shared" si="93"/>
        <v>0.83933173208060319</v>
      </c>
      <c r="AK113" s="10">
        <f t="shared" si="94"/>
        <v>-3.8974523691794979E-2</v>
      </c>
      <c r="AL113" s="10">
        <f t="shared" si="95"/>
        <v>-3.0281340645246173</v>
      </c>
      <c r="AM113" s="10">
        <f t="shared" si="96"/>
        <v>-17.608663044152891</v>
      </c>
      <c r="AN113" s="152">
        <f t="shared" si="108"/>
        <v>47.286153278854044</v>
      </c>
      <c r="AO113" s="152">
        <f t="shared" si="108"/>
        <v>47.28626739095214</v>
      </c>
      <c r="AP113" s="152">
        <f t="shared" si="108"/>
        <v>47.285931502640864</v>
      </c>
      <c r="AQ113" s="152">
        <f t="shared" si="108"/>
        <v>47.286920240878722</v>
      </c>
      <c r="AR113" s="152">
        <f t="shared" si="108"/>
        <v>47.284010195937675</v>
      </c>
      <c r="AS113" s="152">
        <f t="shared" si="108"/>
        <v>47.292579021669766</v>
      </c>
      <c r="AT113" s="152">
        <f t="shared" si="108"/>
        <v>47.26738082733111</v>
      </c>
      <c r="AU113" s="152">
        <f t="shared" si="97"/>
        <v>47.341806658149437</v>
      </c>
      <c r="AW113" s="10">
        <v>22750</v>
      </c>
      <c r="AX113" s="10">
        <f t="shared" si="65"/>
        <v>-3.5300264028933749E-2</v>
      </c>
      <c r="AY113" s="10">
        <f t="shared" si="66"/>
        <v>-3.5976894817086207E-2</v>
      </c>
      <c r="AZ113" s="10">
        <f t="shared" si="67"/>
        <v>6.7663078815245541E-4</v>
      </c>
      <c r="BA113" s="10">
        <f t="shared" si="68"/>
        <v>1.0630468597384182</v>
      </c>
      <c r="BB113" s="10">
        <f t="shared" si="69"/>
        <v>0.48295009398168359</v>
      </c>
      <c r="BC113" s="10">
        <f t="shared" si="70"/>
        <v>-1.3866148067576107</v>
      </c>
      <c r="BD113" s="10">
        <f t="shared" si="71"/>
        <v>-0.83091168474293298</v>
      </c>
      <c r="BE113" s="10">
        <f t="shared" si="75"/>
        <v>49.213804434760924</v>
      </c>
      <c r="BF113" s="10">
        <f t="shared" si="75"/>
        <v>49.213812609249089</v>
      </c>
      <c r="BG113" s="10">
        <f t="shared" si="75"/>
        <v>49.213860469876373</v>
      </c>
      <c r="BH113" s="10">
        <f t="shared" si="73"/>
        <v>49.214140607595169</v>
      </c>
      <c r="BI113" s="10">
        <f t="shared" si="73"/>
        <v>49.215777565151811</v>
      </c>
      <c r="BJ113" s="10">
        <f t="shared" si="73"/>
        <v>49.225251287434233</v>
      </c>
      <c r="BK113" s="10">
        <f t="shared" si="73"/>
        <v>49.277347052077943</v>
      </c>
      <c r="BL113" s="10">
        <f t="shared" si="72"/>
        <v>49.512701630561139</v>
      </c>
    </row>
    <row r="114" spans="1:64" ht="12.95" customHeight="1">
      <c r="A114" s="235" t="s">
        <v>534</v>
      </c>
      <c r="B114" s="88"/>
      <c r="C114" s="21">
        <v>57476.835500000001</v>
      </c>
      <c r="D114" s="21">
        <v>1E-4</v>
      </c>
      <c r="E114" s="10">
        <f t="shared" si="79"/>
        <v>16930.914377793393</v>
      </c>
      <c r="F114" s="10">
        <f t="shared" si="80"/>
        <v>16931</v>
      </c>
      <c r="G114" s="10">
        <f t="shared" si="81"/>
        <v>-2.5824000003922265E-2</v>
      </c>
      <c r="K114" s="10">
        <f t="shared" si="107"/>
        <v>-2.5824000003922265E-2</v>
      </c>
      <c r="O114" s="10">
        <f t="shared" ca="1" si="102"/>
        <v>-2.2440999958890321E-2</v>
      </c>
      <c r="P114" s="10">
        <f t="shared" si="104"/>
        <v>-2.7979004249662737E-2</v>
      </c>
      <c r="Q114" s="215">
        <f t="shared" si="82"/>
        <v>42458.335500000001</v>
      </c>
      <c r="R114" s="147">
        <v>1</v>
      </c>
      <c r="S114" s="10">
        <f t="shared" si="83"/>
        <v>4.6440432991594594E-6</v>
      </c>
      <c r="T114" s="10">
        <f t="shared" si="103"/>
        <v>4.6440432991594594E-6</v>
      </c>
      <c r="V114" s="10">
        <f t="shared" ca="1" si="84"/>
        <v>-3.383000045031944E-3</v>
      </c>
      <c r="Z114" s="10">
        <f t="shared" si="85"/>
        <v>16931</v>
      </c>
      <c r="AA114" s="152">
        <f t="shared" si="86"/>
        <v>-2.36361934300304E-2</v>
      </c>
      <c r="AB114" s="152">
        <f t="shared" si="87"/>
        <v>-3.0166810823554602E-2</v>
      </c>
      <c r="AC114" s="152">
        <f t="shared" si="88"/>
        <v>2.1550042457404717E-3</v>
      </c>
      <c r="AD114" s="152">
        <f t="shared" si="105"/>
        <v>-2.1878065738918651E-3</v>
      </c>
      <c r="AE114" s="152">
        <f t="shared" si="89"/>
        <v>2.2228702127849198E-11</v>
      </c>
      <c r="AF114" s="10">
        <f t="shared" si="90"/>
        <v>2.1550042457404717E-3</v>
      </c>
      <c r="AG114" s="9"/>
      <c r="AH114" s="10">
        <f t="shared" si="91"/>
        <v>4.3428108196323385E-3</v>
      </c>
      <c r="AI114" s="10">
        <f t="shared" si="92"/>
        <v>0.65827860831870832</v>
      </c>
      <c r="AJ114" s="10">
        <f t="shared" si="93"/>
        <v>0.8435740704613196</v>
      </c>
      <c r="AK114" s="10">
        <f t="shared" si="94"/>
        <v>-4.1658820799260837E-2</v>
      </c>
      <c r="AL114" s="10">
        <f t="shared" si="95"/>
        <v>-3.0202825203114183</v>
      </c>
      <c r="AM114" s="10">
        <f t="shared" si="96"/>
        <v>-16.466445570789869</v>
      </c>
      <c r="AN114" s="152">
        <f t="shared" si="108"/>
        <v>47.297354358577692</v>
      </c>
      <c r="AO114" s="152">
        <f t="shared" si="108"/>
        <v>47.297474762441844</v>
      </c>
      <c r="AP114" s="152">
        <f t="shared" si="108"/>
        <v>47.297119681423268</v>
      </c>
      <c r="AQ114" s="152">
        <f t="shared" si="108"/>
        <v>47.298166908494743</v>
      </c>
      <c r="AR114" s="152">
        <f t="shared" si="108"/>
        <v>47.295078911515084</v>
      </c>
      <c r="AS114" s="152">
        <f t="shared" si="108"/>
        <v>47.304189457469967</v>
      </c>
      <c r="AT114" s="152">
        <f t="shared" si="108"/>
        <v>47.277351005594184</v>
      </c>
      <c r="AU114" s="152">
        <f t="shared" si="97"/>
        <v>47.356811564094087</v>
      </c>
      <c r="AW114" s="10">
        <v>23000</v>
      </c>
      <c r="AX114" s="10">
        <f t="shared" si="65"/>
        <v>-3.6201765813590497E-2</v>
      </c>
      <c r="AY114" s="10">
        <f t="shared" si="66"/>
        <v>-3.6321264259357437E-2</v>
      </c>
      <c r="AZ114" s="10">
        <f t="shared" si="67"/>
        <v>1.1949844576694087E-4</v>
      </c>
      <c r="BA114" s="10">
        <f t="shared" si="68"/>
        <v>1.1069529281884112</v>
      </c>
      <c r="BB114" s="10">
        <f t="shared" si="69"/>
        <v>0.36375040824054483</v>
      </c>
      <c r="BC114" s="10">
        <f t="shared" si="70"/>
        <v>-1.2548851334892139</v>
      </c>
      <c r="BD114" s="10">
        <f t="shared" si="71"/>
        <v>-0.725205025024108</v>
      </c>
      <c r="BE114" s="10">
        <f t="shared" si="75"/>
        <v>49.327796045672962</v>
      </c>
      <c r="BF114" s="10">
        <f t="shared" si="75"/>
        <v>49.327815645204915</v>
      </c>
      <c r="BG114" s="10">
        <f t="shared" si="75"/>
        <v>49.327911864381363</v>
      </c>
      <c r="BH114" s="10">
        <f t="shared" si="73"/>
        <v>49.328384046423857</v>
      </c>
      <c r="BI114" s="10">
        <f t="shared" si="73"/>
        <v>49.330696830913105</v>
      </c>
      <c r="BJ114" s="10">
        <f t="shared" si="73"/>
        <v>49.341922184717255</v>
      </c>
      <c r="BK114" s="10">
        <f t="shared" si="73"/>
        <v>49.394215272130467</v>
      </c>
      <c r="BL114" s="10">
        <f t="shared" si="72"/>
        <v>49.605324506762678</v>
      </c>
    </row>
    <row r="115" spans="1:64" ht="12.95" customHeight="1">
      <c r="A115" s="229" t="s">
        <v>1</v>
      </c>
      <c r="B115" s="230" t="s">
        <v>37</v>
      </c>
      <c r="C115" s="231">
        <v>57500.360699999997</v>
      </c>
      <c r="D115" s="231">
        <v>2.5999999999999999E-3</v>
      </c>
      <c r="E115" s="10">
        <f t="shared" si="79"/>
        <v>17008.9146695667</v>
      </c>
      <c r="F115" s="10">
        <f t="shared" si="80"/>
        <v>17009</v>
      </c>
      <c r="G115" s="10">
        <f t="shared" si="81"/>
        <v>-2.5736000003234949E-2</v>
      </c>
      <c r="K115" s="10">
        <f t="shared" si="107"/>
        <v>-2.5736000003234949E-2</v>
      </c>
      <c r="O115" s="10">
        <f t="shared" ca="1" si="102"/>
        <v>-2.2552714094527668E-2</v>
      </c>
      <c r="P115" s="10">
        <f t="shared" si="104"/>
        <v>-2.8085987060888443E-2</v>
      </c>
      <c r="Q115" s="215">
        <f t="shared" si="82"/>
        <v>42481.860699999997</v>
      </c>
      <c r="R115" s="147">
        <v>0.1</v>
      </c>
      <c r="S115" s="10">
        <f t="shared" si="83"/>
        <v>5.5224391711389275E-6</v>
      </c>
      <c r="T115" s="10">
        <f t="shared" si="103"/>
        <v>5.5224391711389273E-7</v>
      </c>
      <c r="V115" s="10">
        <f t="shared" ca="1" si="84"/>
        <v>-3.1832859087072805E-3</v>
      </c>
      <c r="Z115" s="10">
        <f t="shared" si="85"/>
        <v>17009</v>
      </c>
      <c r="AA115" s="152">
        <f t="shared" si="86"/>
        <v>-2.3694903764020989E-2</v>
      </c>
      <c r="AB115" s="152">
        <f t="shared" si="87"/>
        <v>-3.0127083300102404E-2</v>
      </c>
      <c r="AC115" s="152">
        <f t="shared" si="88"/>
        <v>2.3499870576534944E-3</v>
      </c>
      <c r="AD115" s="152">
        <f t="shared" si="105"/>
        <v>-2.0410962392139603E-3</v>
      </c>
      <c r="AE115" s="152">
        <f t="shared" si="89"/>
        <v>2.3006889461804639E-11</v>
      </c>
      <c r="AF115" s="10">
        <f t="shared" si="90"/>
        <v>2.3499870576534944E-3</v>
      </c>
      <c r="AG115" s="9"/>
      <c r="AH115" s="10">
        <f t="shared" si="91"/>
        <v>4.3910832968674547E-3</v>
      </c>
      <c r="AI115" s="10">
        <f t="shared" si="92"/>
        <v>0.65894865537800085</v>
      </c>
      <c r="AJ115" s="10">
        <f t="shared" si="93"/>
        <v>0.85160961161843007</v>
      </c>
      <c r="AK115" s="10">
        <f t="shared" si="94"/>
        <v>-4.6828914299928158E-2</v>
      </c>
      <c r="AL115" s="10">
        <f t="shared" si="95"/>
        <v>-3.0051384045186595</v>
      </c>
      <c r="AM115" s="10">
        <f t="shared" si="96"/>
        <v>-14.634177802752852</v>
      </c>
      <c r="AN115" s="152">
        <f t="shared" si="108"/>
        <v>47.318943058787433</v>
      </c>
      <c r="AO115" s="152">
        <f t="shared" si="108"/>
        <v>47.319074745082474</v>
      </c>
      <c r="AP115" s="152">
        <f t="shared" si="108"/>
        <v>47.318684826434449</v>
      </c>
      <c r="AQ115" s="152">
        <f t="shared" si="108"/>
        <v>47.319839449642856</v>
      </c>
      <c r="AR115" s="152">
        <f t="shared" si="108"/>
        <v>47.316421152912234</v>
      </c>
      <c r="AS115" s="152">
        <f t="shared" si="108"/>
        <v>47.326547900541826</v>
      </c>
      <c r="AT115" s="152">
        <f t="shared" si="108"/>
        <v>47.296604218783109</v>
      </c>
      <c r="AU115" s="152">
        <f t="shared" si="97"/>
        <v>47.385709901468971</v>
      </c>
      <c r="AW115" s="10">
        <v>23250</v>
      </c>
      <c r="AX115" s="10">
        <f t="shared" si="65"/>
        <v>-3.7127888227779057E-2</v>
      </c>
      <c r="AY115" s="10">
        <f t="shared" si="66"/>
        <v>-3.6665696183277613E-2</v>
      </c>
      <c r="AZ115" s="10">
        <f t="shared" si="67"/>
        <v>-4.6219204450144663E-4</v>
      </c>
      <c r="BA115" s="10">
        <f t="shared" si="68"/>
        <v>1.1524426770591591</v>
      </c>
      <c r="BB115" s="10">
        <f t="shared" si="69"/>
        <v>0.22744829502408825</v>
      </c>
      <c r="BC115" s="10">
        <f t="shared" si="70"/>
        <v>-1.1120506634784526</v>
      </c>
      <c r="BD115" s="10">
        <f t="shared" si="71"/>
        <v>-0.62142629531860438</v>
      </c>
      <c r="BE115" s="10">
        <f t="shared" si="75"/>
        <v>49.446496801707767</v>
      </c>
      <c r="BF115" s="10">
        <f t="shared" si="75"/>
        <v>49.446534983800127</v>
      </c>
      <c r="BG115" s="10">
        <f t="shared" si="75"/>
        <v>49.446697363534142</v>
      </c>
      <c r="BH115" s="10">
        <f t="shared" si="73"/>
        <v>49.447387612948901</v>
      </c>
      <c r="BI115" s="10">
        <f t="shared" si="73"/>
        <v>49.450316093978898</v>
      </c>
      <c r="BJ115" s="10">
        <f t="shared" si="73"/>
        <v>49.46264096300321</v>
      </c>
      <c r="BK115" s="10">
        <f t="shared" si="73"/>
        <v>49.512893303296025</v>
      </c>
      <c r="BL115" s="10">
        <f t="shared" si="72"/>
        <v>49.697947382964223</v>
      </c>
    </row>
    <row r="116" spans="1:64" ht="12.95" customHeight="1">
      <c r="A116" s="229" t="s">
        <v>1</v>
      </c>
      <c r="B116" s="230" t="s">
        <v>37</v>
      </c>
      <c r="C116" s="231">
        <v>57500.512000000002</v>
      </c>
      <c r="D116" s="231">
        <v>1E-3</v>
      </c>
      <c r="E116" s="10">
        <f t="shared" si="79"/>
        <v>17009.416320738452</v>
      </c>
      <c r="F116" s="10">
        <f t="shared" si="80"/>
        <v>17009.5</v>
      </c>
      <c r="G116" s="10">
        <f t="shared" si="81"/>
        <v>-2.5238000001991168E-2</v>
      </c>
      <c r="K116" s="10">
        <f t="shared" si="107"/>
        <v>-2.5238000001991168E-2</v>
      </c>
      <c r="O116" s="10">
        <f t="shared" ca="1" si="102"/>
        <v>-2.2553430210781756E-2</v>
      </c>
      <c r="P116" s="10">
        <f t="shared" si="104"/>
        <v>-2.8086672867759128E-2</v>
      </c>
      <c r="Q116" s="215">
        <f t="shared" si="82"/>
        <v>42482.012000000002</v>
      </c>
      <c r="R116" s="147">
        <v>0.5</v>
      </c>
      <c r="S116" s="10">
        <f t="shared" si="83"/>
        <v>8.1149370961626463E-6</v>
      </c>
      <c r="T116" s="10">
        <f t="shared" si="103"/>
        <v>4.0574685480813232E-6</v>
      </c>
      <c r="V116" s="10">
        <f t="shared" ca="1" si="84"/>
        <v>-2.6845697912094117E-3</v>
      </c>
      <c r="Z116" s="10">
        <f t="shared" si="85"/>
        <v>17009.5</v>
      </c>
      <c r="AA116" s="152">
        <f t="shared" si="86"/>
        <v>-2.3695286549240711E-2</v>
      </c>
      <c r="AB116" s="152">
        <f t="shared" si="87"/>
        <v>-2.9629386320509585E-2</v>
      </c>
      <c r="AC116" s="152">
        <f t="shared" si="88"/>
        <v>2.8486728657679608E-3</v>
      </c>
      <c r="AD116" s="152">
        <f t="shared" si="105"/>
        <v>-1.5427134527504563E-3</v>
      </c>
      <c r="AE116" s="152">
        <f t="shared" si="89"/>
        <v>1.931326462114854E-11</v>
      </c>
      <c r="AF116" s="10">
        <f t="shared" si="90"/>
        <v>2.8486728657679608E-3</v>
      </c>
      <c r="AG116" s="9"/>
      <c r="AH116" s="10">
        <f t="shared" si="91"/>
        <v>4.3913863185184162E-3</v>
      </c>
      <c r="AI116" s="10">
        <f t="shared" si="92"/>
        <v>0.65895320781373301</v>
      </c>
      <c r="AJ116" s="10">
        <f t="shared" si="93"/>
        <v>0.85166054697942739</v>
      </c>
      <c r="AK116" s="10">
        <f t="shared" si="94"/>
        <v>-4.6862057385916096E-2</v>
      </c>
      <c r="AL116" s="10">
        <f t="shared" si="95"/>
        <v>-3.0050412247019342</v>
      </c>
      <c r="AM116" s="10">
        <f t="shared" si="96"/>
        <v>-14.623730667558208</v>
      </c>
      <c r="AN116" s="152">
        <f t="shared" si="108"/>
        <v>47.31908152121737</v>
      </c>
      <c r="AO116" s="152">
        <f t="shared" si="108"/>
        <v>47.3192132761449</v>
      </c>
      <c r="AP116" s="152">
        <f t="shared" si="108"/>
        <v>47.318823143608945</v>
      </c>
      <c r="AQ116" s="152">
        <f t="shared" si="108"/>
        <v>47.319978431890505</v>
      </c>
      <c r="AR116" s="152">
        <f t="shared" si="108"/>
        <v>47.316558073334917</v>
      </c>
      <c r="AS116" s="152">
        <f t="shared" si="108"/>
        <v>47.326691213559997</v>
      </c>
      <c r="AT116" s="152">
        <f t="shared" si="108"/>
        <v>47.296727868260298</v>
      </c>
      <c r="AU116" s="152">
        <f t="shared" si="97"/>
        <v>47.385895147221369</v>
      </c>
      <c r="AW116" s="10">
        <v>23500</v>
      </c>
      <c r="AX116" s="10">
        <f t="shared" si="65"/>
        <v>-3.8070622741837742E-2</v>
      </c>
      <c r="AY116" s="10">
        <f t="shared" si="66"/>
        <v>-3.7010190588846713E-2</v>
      </c>
      <c r="AZ116" s="10">
        <f t="shared" si="67"/>
        <v>-1.0604321529910264E-3</v>
      </c>
      <c r="BA116" s="10">
        <f t="shared" si="68"/>
        <v>1.1981644361119563</v>
      </c>
      <c r="BB116" s="10">
        <f t="shared" si="69"/>
        <v>7.4747149483598424E-2</v>
      </c>
      <c r="BC116" s="10">
        <f t="shared" si="70"/>
        <v>-0.95741109967086291</v>
      </c>
      <c r="BD116" s="10">
        <f t="shared" si="71"/>
        <v>-0.51896665898948768</v>
      </c>
      <c r="BE116" s="10">
        <f t="shared" si="75"/>
        <v>49.570007607543836</v>
      </c>
      <c r="BF116" s="10">
        <f t="shared" si="75"/>
        <v>49.570069672925079</v>
      </c>
      <c r="BG116" s="10">
        <f t="shared" si="75"/>
        <v>49.57030446813296</v>
      </c>
      <c r="BH116" s="10">
        <f t="shared" si="73"/>
        <v>49.571192289892529</v>
      </c>
      <c r="BI116" s="10">
        <f t="shared" si="73"/>
        <v>49.574543464953706</v>
      </c>
      <c r="BJ116" s="10">
        <f t="shared" si="73"/>
        <v>49.587110307668667</v>
      </c>
      <c r="BK116" s="10">
        <f t="shared" si="73"/>
        <v>49.633157778230739</v>
      </c>
      <c r="BL116" s="10">
        <f t="shared" si="72"/>
        <v>49.790570259165762</v>
      </c>
    </row>
    <row r="117" spans="1:64" ht="12.95" customHeight="1">
      <c r="A117" s="236" t="s">
        <v>602</v>
      </c>
      <c r="B117" s="237" t="s">
        <v>37</v>
      </c>
      <c r="C117" s="238">
        <v>57905.414650000166</v>
      </c>
      <c r="D117" s="238">
        <v>2.9999999999999997E-4</v>
      </c>
      <c r="E117" s="10">
        <f t="shared" ref="E117:E148" si="109">+(C117-C$7)/C$8</f>
        <v>18351.913933502754</v>
      </c>
      <c r="F117" s="10">
        <f t="shared" ref="F117:F148" si="110">ROUND(2*E117,0)/2</f>
        <v>18352</v>
      </c>
      <c r="G117" s="10">
        <f t="shared" ref="G117:G148" si="111">+C117-(C$7+F117*C$8)</f>
        <v>-2.5957999838283285E-2</v>
      </c>
      <c r="K117" s="10">
        <f t="shared" si="107"/>
        <v>-2.5957999838283285E-2</v>
      </c>
      <c r="O117" s="10">
        <f t="shared" ca="1" si="102"/>
        <v>-2.4476202353001495E-2</v>
      </c>
      <c r="P117" s="10">
        <f t="shared" si="104"/>
        <v>-2.992896553960479E-2</v>
      </c>
      <c r="Q117" s="215">
        <f t="shared" ref="Q117:Q148" si="112">+C117-15018.5</f>
        <v>42886.914650000166</v>
      </c>
      <c r="R117" s="147">
        <v>1</v>
      </c>
      <c r="S117" s="10">
        <f>+(P117-U117)^2</f>
        <v>8.9574297827085098E-4</v>
      </c>
      <c r="T117" s="10">
        <f t="shared" si="103"/>
        <v>8.9574297827085098E-4</v>
      </c>
      <c r="V117" s="10">
        <f ca="1">U117-O117</f>
        <v>2.4476202353001495E-2</v>
      </c>
      <c r="Z117" s="10">
        <f t="shared" ref="Z117:Z148" si="113">F117</f>
        <v>18352</v>
      </c>
      <c r="AA117" s="152">
        <f t="shared" ref="AA117:AA148" si="114">AB$3+AB$4*Z117+AB$5*Z117^2+AH117</f>
        <v>-2.5040190187503239E-2</v>
      </c>
      <c r="AB117" s="152">
        <f>IF(S117&lt;&gt;0,U117-AH117, -9999)</f>
        <v>-4.8887753521015499E-3</v>
      </c>
      <c r="AC117" s="152">
        <f>+U117-P117</f>
        <v>2.992896553960479E-2</v>
      </c>
      <c r="AD117" s="152">
        <f>IF(S117&lt;&gt;0,U117-AA117, -9999)</f>
        <v>2.5040190187503239E-2</v>
      </c>
      <c r="AE117" s="152">
        <f>+(U117-AA117)^2*S117</f>
        <v>5.6164081218174762E-7</v>
      </c>
      <c r="AF117" s="10">
        <f>IF(S117&lt;&gt;0,U117-P117, -9999)</f>
        <v>2.992896553960479E-2</v>
      </c>
      <c r="AG117" s="9"/>
      <c r="AH117" s="10">
        <f t="shared" ref="AH117:AH148" si="115">$AB$6*($AB$11/AI117*AJ117+$AB$12)</f>
        <v>4.8887753521015499E-3</v>
      </c>
      <c r="AI117" s="10">
        <f t="shared" ref="AI117:AI148" si="116">1+$AB$7*COS(AL117)</f>
        <v>0.68369297398143047</v>
      </c>
      <c r="AJ117" s="10">
        <f t="shared" ref="AJ117:AJ148" si="117">SIN(AL117+RADIANS($AB$9))</f>
        <v>0.96036126354905027</v>
      </c>
      <c r="AK117" s="10">
        <f t="shared" ref="AK117:AK148" si="118">$AB$7*SIN(AL117)</f>
        <v>-0.13586328486486571</v>
      </c>
      <c r="AL117" s="10">
        <f t="shared" ref="AL117:AL148" si="119">2*ATAN(AM117)</f>
        <v>-2.7358915130916075</v>
      </c>
      <c r="AM117" s="10">
        <f t="shared" ref="AM117:AM148" si="120">SQRT((1+$AB$7)/(1-$AB$7))*TAN(AN117/2)</f>
        <v>-4.8619341143459698</v>
      </c>
      <c r="AN117" s="152">
        <f t="shared" si="108"/>
        <v>47.696667922374949</v>
      </c>
      <c r="AO117" s="152">
        <f t="shared" si="108"/>
        <v>47.696801269290134</v>
      </c>
      <c r="AP117" s="152">
        <f t="shared" si="108"/>
        <v>47.696340381846149</v>
      </c>
      <c r="AQ117" s="152">
        <f t="shared" si="108"/>
        <v>47.697933931138813</v>
      </c>
      <c r="AR117" s="152">
        <f t="shared" si="108"/>
        <v>47.692431054360334</v>
      </c>
      <c r="AS117" s="152">
        <f t="shared" si="108"/>
        <v>47.71151773273251</v>
      </c>
      <c r="AT117" s="152">
        <f t="shared" si="108"/>
        <v>47.64627008774881</v>
      </c>
      <c r="AU117" s="152">
        <f t="shared" ref="AU117:AU148" si="121">RADIANS($AB$9)+$AB$18*(F117-AB$15)</f>
        <v>47.883279992423645</v>
      </c>
      <c r="AW117" s="10">
        <v>23750</v>
      </c>
      <c r="AX117" s="10">
        <f t="shared" si="65"/>
        <v>-3.9019130433508971E-2</v>
      </c>
      <c r="AY117" s="10">
        <f t="shared" si="66"/>
        <v>-3.7354747476064751E-2</v>
      </c>
      <c r="AZ117" s="10">
        <f t="shared" si="67"/>
        <v>-1.6643829574442203E-3</v>
      </c>
      <c r="BA117" s="10">
        <f t="shared" si="68"/>
        <v>1.2421296230203052</v>
      </c>
      <c r="BB117" s="10">
        <f t="shared" si="69"/>
        <v>-9.1769717393988676E-2</v>
      </c>
      <c r="BC117" s="10">
        <f t="shared" si="70"/>
        <v>-0.79069515362635179</v>
      </c>
      <c r="BD117" s="10">
        <f t="shared" si="71"/>
        <v>-0.41731988243798257</v>
      </c>
      <c r="BE117" s="10">
        <f t="shared" si="75"/>
        <v>49.698252182471307</v>
      </c>
      <c r="BF117" s="10">
        <f t="shared" si="75"/>
        <v>49.698337047202905</v>
      </c>
      <c r="BG117" s="10">
        <f t="shared" si="75"/>
        <v>49.698629299594181</v>
      </c>
      <c r="BH117" s="10">
        <f t="shared" si="73"/>
        <v>49.699635326372395</v>
      </c>
      <c r="BI117" s="10">
        <f t="shared" si="73"/>
        <v>49.703093496517162</v>
      </c>
      <c r="BJ117" s="10">
        <f t="shared" si="73"/>
        <v>49.714923985712346</v>
      </c>
      <c r="BK117" s="10">
        <f t="shared" si="73"/>
        <v>49.754771729221396</v>
      </c>
      <c r="BL117" s="10">
        <f t="shared" si="72"/>
        <v>49.8831931353673</v>
      </c>
    </row>
    <row r="118" spans="1:64" ht="12.95" customHeight="1">
      <c r="A118" s="236" t="s">
        <v>602</v>
      </c>
      <c r="B118" s="237" t="s">
        <v>37</v>
      </c>
      <c r="C118" s="238">
        <v>57905.414979999885</v>
      </c>
      <c r="D118" s="238">
        <v>2.0000000000000001E-4</v>
      </c>
      <c r="E118" s="10">
        <f t="shared" si="109"/>
        <v>18351.915027651765</v>
      </c>
      <c r="F118" s="10">
        <f t="shared" si="110"/>
        <v>18352</v>
      </c>
      <c r="G118" s="10">
        <f t="shared" si="111"/>
        <v>-2.5628000119468197E-2</v>
      </c>
      <c r="K118" s="10">
        <f t="shared" si="107"/>
        <v>-2.5628000119468197E-2</v>
      </c>
      <c r="O118" s="10">
        <f t="shared" ca="1" si="102"/>
        <v>-2.4476202353001495E-2</v>
      </c>
      <c r="P118" s="10">
        <f t="shared" si="104"/>
        <v>-2.992896553960479E-2</v>
      </c>
      <c r="Q118" s="215">
        <f t="shared" si="112"/>
        <v>42886.914979999885</v>
      </c>
      <c r="R118" s="147">
        <v>1</v>
      </c>
      <c r="S118" s="10">
        <f>+(P118-U118)^2</f>
        <v>8.9574297827085098E-4</v>
      </c>
      <c r="T118" s="10">
        <f t="shared" si="103"/>
        <v>8.9574297827085098E-4</v>
      </c>
      <c r="V118" s="10">
        <f ca="1">U118-O118</f>
        <v>2.4476202353001495E-2</v>
      </c>
      <c r="Z118" s="10">
        <f t="shared" si="113"/>
        <v>18352</v>
      </c>
      <c r="AA118" s="152">
        <f t="shared" si="114"/>
        <v>-2.5040190187503239E-2</v>
      </c>
      <c r="AB118" s="152">
        <f>IF(S118&lt;&gt;0,U118-AH118, -9999)</f>
        <v>-4.8887753521015499E-3</v>
      </c>
      <c r="AC118" s="152">
        <f>+U118-P118</f>
        <v>2.992896553960479E-2</v>
      </c>
      <c r="AD118" s="152">
        <f>IF(S118&lt;&gt;0,U118-AA118, -9999)</f>
        <v>2.5040190187503239E-2</v>
      </c>
      <c r="AE118" s="152">
        <f>+(U118-AA118)^2*S118</f>
        <v>5.6164081218174762E-7</v>
      </c>
      <c r="AF118" s="10">
        <f>IF(S118&lt;&gt;0,U118-P118, -9999)</f>
        <v>2.992896553960479E-2</v>
      </c>
      <c r="AG118" s="9"/>
      <c r="AH118" s="10">
        <f t="shared" si="115"/>
        <v>4.8887753521015499E-3</v>
      </c>
      <c r="AI118" s="10">
        <f t="shared" si="116"/>
        <v>0.68369297398143047</v>
      </c>
      <c r="AJ118" s="10">
        <f t="shared" si="117"/>
        <v>0.96036126354905027</v>
      </c>
      <c r="AK118" s="10">
        <f t="shared" si="118"/>
        <v>-0.13586328486486571</v>
      </c>
      <c r="AL118" s="10">
        <f t="shared" si="119"/>
        <v>-2.7358915130916075</v>
      </c>
      <c r="AM118" s="10">
        <f t="shared" si="120"/>
        <v>-4.8619341143459698</v>
      </c>
      <c r="AN118" s="152">
        <f t="shared" si="108"/>
        <v>47.696667922374949</v>
      </c>
      <c r="AO118" s="152">
        <f t="shared" si="108"/>
        <v>47.696801269290134</v>
      </c>
      <c r="AP118" s="152">
        <f t="shared" si="108"/>
        <v>47.696340381846149</v>
      </c>
      <c r="AQ118" s="152">
        <f t="shared" si="108"/>
        <v>47.697933931138813</v>
      </c>
      <c r="AR118" s="152">
        <f t="shared" si="108"/>
        <v>47.692431054360334</v>
      </c>
      <c r="AS118" s="152">
        <f t="shared" si="108"/>
        <v>47.71151773273251</v>
      </c>
      <c r="AT118" s="152">
        <f t="shared" si="108"/>
        <v>47.64627008774881</v>
      </c>
      <c r="AU118" s="152">
        <f t="shared" si="121"/>
        <v>47.883279992423645</v>
      </c>
      <c r="BI118" s="10">
        <f t="shared" si="73"/>
        <v>41.019565726527709</v>
      </c>
      <c r="BJ118" s="10">
        <f t="shared" si="73"/>
        <v>41.02904600396316</v>
      </c>
      <c r="BK118" s="10">
        <f t="shared" si="73"/>
        <v>41.001082288794969</v>
      </c>
      <c r="BL118" s="10">
        <f t="shared" si="72"/>
        <v>41.084019896220973</v>
      </c>
    </row>
    <row r="119" spans="1:64" ht="12.95" customHeight="1">
      <c r="A119" s="236" t="s">
        <v>602</v>
      </c>
      <c r="B119" s="237" t="s">
        <v>37</v>
      </c>
      <c r="C119" s="238">
        <v>57905.415430000052</v>
      </c>
      <c r="D119" s="238">
        <v>4.0000000000000002E-4</v>
      </c>
      <c r="E119" s="10">
        <f t="shared" si="109"/>
        <v>18351.916519674971</v>
      </c>
      <c r="F119" s="10">
        <f t="shared" si="110"/>
        <v>18352</v>
      </c>
      <c r="G119" s="10">
        <f t="shared" si="111"/>
        <v>-2.5177999952575192E-2</v>
      </c>
      <c r="K119" s="10">
        <f t="shared" si="107"/>
        <v>-2.5177999952575192E-2</v>
      </c>
      <c r="O119" s="10">
        <f t="shared" ca="1" si="102"/>
        <v>-2.4476202353001495E-2</v>
      </c>
      <c r="P119" s="10">
        <f t="shared" si="104"/>
        <v>-2.992896553960479E-2</v>
      </c>
      <c r="Q119" s="215">
        <f t="shared" si="112"/>
        <v>42886.915430000052</v>
      </c>
      <c r="R119" s="147">
        <v>1</v>
      </c>
      <c r="S119" s="10">
        <f>+(P119-U119)^2</f>
        <v>8.9574297827085098E-4</v>
      </c>
      <c r="T119" s="10">
        <f t="shared" si="103"/>
        <v>8.9574297827085098E-4</v>
      </c>
      <c r="V119" s="10">
        <f ca="1">U119-O119</f>
        <v>2.4476202353001495E-2</v>
      </c>
      <c r="Z119" s="10">
        <f t="shared" si="113"/>
        <v>18352</v>
      </c>
      <c r="AA119" s="152">
        <f t="shared" si="114"/>
        <v>-2.5040190187503239E-2</v>
      </c>
      <c r="AB119" s="152">
        <f>IF(S119&lt;&gt;0,U119-AH119, -9999)</f>
        <v>-4.8887753521015499E-3</v>
      </c>
      <c r="AC119" s="152">
        <f>+U119-P119</f>
        <v>2.992896553960479E-2</v>
      </c>
      <c r="AD119" s="152">
        <f>IF(S119&lt;&gt;0,U119-AA119, -9999)</f>
        <v>2.5040190187503239E-2</v>
      </c>
      <c r="AE119" s="152">
        <f>+(U119-AA119)^2*S119</f>
        <v>5.6164081218174762E-7</v>
      </c>
      <c r="AF119" s="10">
        <f>IF(S119&lt;&gt;0,U119-P119, -9999)</f>
        <v>2.992896553960479E-2</v>
      </c>
      <c r="AG119" s="9"/>
      <c r="AH119" s="10">
        <f t="shared" si="115"/>
        <v>4.8887753521015499E-3</v>
      </c>
      <c r="AI119" s="10">
        <f t="shared" si="116"/>
        <v>0.68369297398143047</v>
      </c>
      <c r="AJ119" s="10">
        <f t="shared" si="117"/>
        <v>0.96036126354905027</v>
      </c>
      <c r="AK119" s="10">
        <f t="shared" si="118"/>
        <v>-0.13586328486486571</v>
      </c>
      <c r="AL119" s="10">
        <f t="shared" si="119"/>
        <v>-2.7358915130916075</v>
      </c>
      <c r="AM119" s="10">
        <f t="shared" si="120"/>
        <v>-4.8619341143459698</v>
      </c>
      <c r="AN119" s="152">
        <f t="shared" si="108"/>
        <v>47.696667922374949</v>
      </c>
      <c r="AO119" s="152">
        <f t="shared" si="108"/>
        <v>47.696801269290134</v>
      </c>
      <c r="AP119" s="152">
        <f t="shared" si="108"/>
        <v>47.696340381846149</v>
      </c>
      <c r="AQ119" s="152">
        <f t="shared" si="108"/>
        <v>47.697933931138813</v>
      </c>
      <c r="AR119" s="152">
        <f t="shared" si="108"/>
        <v>47.692431054360334</v>
      </c>
      <c r="AS119" s="152">
        <f t="shared" si="108"/>
        <v>47.71151773273251</v>
      </c>
      <c r="AT119" s="152">
        <f t="shared" si="108"/>
        <v>47.64627008774881</v>
      </c>
      <c r="AU119" s="152">
        <f t="shared" si="121"/>
        <v>47.883279992423645</v>
      </c>
    </row>
    <row r="120" spans="1:64" ht="12.95" customHeight="1">
      <c r="A120" s="239" t="s">
        <v>601</v>
      </c>
      <c r="B120" s="240" t="s">
        <v>30</v>
      </c>
      <c r="C120" s="241">
        <v>57929.393409999997</v>
      </c>
      <c r="D120" s="241">
        <v>9.0000000000000006E-5</v>
      </c>
      <c r="E120" s="10">
        <f t="shared" si="109"/>
        <v>18431.41805148471</v>
      </c>
      <c r="F120" s="10">
        <f t="shared" si="110"/>
        <v>18431.5</v>
      </c>
      <c r="G120" s="10">
        <f t="shared" si="111"/>
        <v>-2.4716000007174443E-2</v>
      </c>
      <c r="K120" s="10">
        <f t="shared" si="107"/>
        <v>-2.4716000007174443E-2</v>
      </c>
      <c r="O120" s="10">
        <f t="shared" ca="1" si="102"/>
        <v>-2.4590064837401102E-2</v>
      </c>
      <c r="P120" s="10">
        <f t="shared" si="104"/>
        <v>-3.0038118708522556E-2</v>
      </c>
      <c r="Q120" s="215">
        <f t="shared" si="112"/>
        <v>42910.893409999997</v>
      </c>
      <c r="R120" s="147">
        <v>1</v>
      </c>
      <c r="S120" s="10">
        <f>+(P120-U120)^2</f>
        <v>9.0228857554729277E-4</v>
      </c>
      <c r="T120" s="10">
        <f t="shared" si="103"/>
        <v>9.0228857554729277E-4</v>
      </c>
      <c r="V120" s="10">
        <f ca="1">U120-O120</f>
        <v>2.4590064837401102E-2</v>
      </c>
      <c r="Z120" s="10">
        <f t="shared" si="113"/>
        <v>18431.5</v>
      </c>
      <c r="AA120" s="152">
        <f t="shared" si="114"/>
        <v>-2.5141126351744137E-2</v>
      </c>
      <c r="AB120" s="152">
        <f>IF(S120&lt;&gt;0,U120-AH120, -9999)</f>
        <v>-4.8969923567784186E-3</v>
      </c>
      <c r="AC120" s="152">
        <f>+U120-P120</f>
        <v>3.0038118708522556E-2</v>
      </c>
      <c r="AD120" s="152">
        <f>IF(S120&lt;&gt;0,U120-AA120, -9999)</f>
        <v>2.5141126351744137E-2</v>
      </c>
      <c r="AE120" s="152">
        <f>+(U120-AA120)^2*S120</f>
        <v>5.7031516502462073E-7</v>
      </c>
      <c r="AF120" s="10">
        <f>IF(S120&lt;&gt;0,U120-P120, -9999)</f>
        <v>3.0038118708522556E-2</v>
      </c>
      <c r="AG120" s="9"/>
      <c r="AH120" s="10">
        <f t="shared" si="115"/>
        <v>4.8969923567784186E-3</v>
      </c>
      <c r="AI120" s="10">
        <f t="shared" si="116"/>
        <v>0.68600494150283975</v>
      </c>
      <c r="AJ120" s="10">
        <f t="shared" si="117"/>
        <v>0.96488062910048233</v>
      </c>
      <c r="AK120" s="10">
        <f t="shared" si="118"/>
        <v>-0.14112430734054501</v>
      </c>
      <c r="AL120" s="10">
        <f t="shared" si="119"/>
        <v>-2.7191982466963713</v>
      </c>
      <c r="AM120" s="10">
        <f t="shared" si="120"/>
        <v>-4.664301880056577</v>
      </c>
      <c r="AN120" s="152">
        <f t="shared" si="108"/>
        <v>47.719553428835482</v>
      </c>
      <c r="AO120" s="152">
        <f t="shared" si="108"/>
        <v>47.719678404973408</v>
      </c>
      <c r="AP120" s="152">
        <f t="shared" si="108"/>
        <v>47.719239863441089</v>
      </c>
      <c r="AQ120" s="152">
        <f t="shared" si="108"/>
        <v>47.720779281189657</v>
      </c>
      <c r="AR120" s="152">
        <f t="shared" si="108"/>
        <v>47.715382489871587</v>
      </c>
      <c r="AS120" s="152">
        <f t="shared" si="108"/>
        <v>47.734390313502203</v>
      </c>
      <c r="AT120" s="152">
        <f t="shared" si="108"/>
        <v>47.668474217844604</v>
      </c>
      <c r="AU120" s="152">
        <f t="shared" si="121"/>
        <v>47.91273406705573</v>
      </c>
      <c r="BI120" s="10">
        <f t="shared" si="73"/>
        <v>41.019565726527709</v>
      </c>
      <c r="BJ120" s="10">
        <f t="shared" si="73"/>
        <v>41.02904600396316</v>
      </c>
      <c r="BK120" s="10">
        <f t="shared" si="73"/>
        <v>41.001082288794969</v>
      </c>
      <c r="BL120" s="10">
        <f t="shared" si="72"/>
        <v>41.084019896220973</v>
      </c>
    </row>
    <row r="121" spans="1:64" ht="12.95" customHeight="1">
      <c r="A121" s="242" t="s">
        <v>601</v>
      </c>
      <c r="B121" s="243" t="s">
        <v>30</v>
      </c>
      <c r="C121" s="244">
        <v>57929.393409999997</v>
      </c>
      <c r="D121" s="244">
        <v>9.0000000000000006E-5</v>
      </c>
      <c r="E121" s="10">
        <f t="shared" si="109"/>
        <v>18431.41805148471</v>
      </c>
      <c r="F121" s="10">
        <f t="shared" si="110"/>
        <v>18431.5</v>
      </c>
      <c r="G121" s="10">
        <f t="shared" si="111"/>
        <v>-2.4716000007174443E-2</v>
      </c>
      <c r="K121" s="10">
        <f t="shared" si="107"/>
        <v>-2.4716000007174443E-2</v>
      </c>
      <c r="O121" s="10">
        <f t="shared" ca="1" si="102"/>
        <v>-2.4590064837401102E-2</v>
      </c>
      <c r="P121" s="10">
        <f t="shared" si="104"/>
        <v>-3.0038118708522556E-2</v>
      </c>
      <c r="Q121" s="215">
        <f t="shared" si="112"/>
        <v>42910.893409999997</v>
      </c>
      <c r="R121" s="147">
        <v>1</v>
      </c>
      <c r="S121" s="10">
        <f>+(P121-U121)^2</f>
        <v>9.0228857554729277E-4</v>
      </c>
      <c r="T121" s="10">
        <f t="shared" si="103"/>
        <v>9.0228857554729277E-4</v>
      </c>
      <c r="V121" s="10">
        <f ca="1">U121-O121</f>
        <v>2.4590064837401102E-2</v>
      </c>
      <c r="Z121" s="10">
        <f t="shared" si="113"/>
        <v>18431.5</v>
      </c>
      <c r="AA121" s="152">
        <f t="shared" si="114"/>
        <v>-2.5141126351744137E-2</v>
      </c>
      <c r="AB121" s="152">
        <f>IF(S121&lt;&gt;0,U121-AH121, -9999)</f>
        <v>-4.8969923567784186E-3</v>
      </c>
      <c r="AC121" s="152">
        <f>+U121-P121</f>
        <v>3.0038118708522556E-2</v>
      </c>
      <c r="AD121" s="152">
        <f>IF(S121&lt;&gt;0,U121-AA121, -9999)</f>
        <v>2.5141126351744137E-2</v>
      </c>
      <c r="AE121" s="152">
        <f>+(U121-AA121)^2*S121</f>
        <v>5.7031516502462073E-7</v>
      </c>
      <c r="AF121" s="10">
        <f>IF(S121&lt;&gt;0,U121-P121, -9999)</f>
        <v>3.0038118708522556E-2</v>
      </c>
      <c r="AG121" s="9"/>
      <c r="AH121" s="10">
        <f t="shared" si="115"/>
        <v>4.8969923567784186E-3</v>
      </c>
      <c r="AI121" s="10">
        <f t="shared" si="116"/>
        <v>0.68600494150283975</v>
      </c>
      <c r="AJ121" s="10">
        <f t="shared" si="117"/>
        <v>0.96488062910048233</v>
      </c>
      <c r="AK121" s="10">
        <f t="shared" si="118"/>
        <v>-0.14112430734054501</v>
      </c>
      <c r="AL121" s="10">
        <f t="shared" si="119"/>
        <v>-2.7191982466963713</v>
      </c>
      <c r="AM121" s="10">
        <f t="shared" si="120"/>
        <v>-4.664301880056577</v>
      </c>
      <c r="AN121" s="152">
        <f t="shared" ref="AN121:AT130" si="122">$AU121+$AB$7*SIN(AO121)</f>
        <v>47.719553428835482</v>
      </c>
      <c r="AO121" s="152">
        <f t="shared" si="122"/>
        <v>47.719678404973408</v>
      </c>
      <c r="AP121" s="152">
        <f t="shared" si="122"/>
        <v>47.719239863441089</v>
      </c>
      <c r="AQ121" s="152">
        <f t="shared" si="122"/>
        <v>47.720779281189657</v>
      </c>
      <c r="AR121" s="152">
        <f t="shared" si="122"/>
        <v>47.715382489871587</v>
      </c>
      <c r="AS121" s="152">
        <f t="shared" si="122"/>
        <v>47.734390313502203</v>
      </c>
      <c r="AT121" s="152">
        <f t="shared" si="122"/>
        <v>47.668474217844604</v>
      </c>
      <c r="AU121" s="152">
        <f t="shared" si="121"/>
        <v>47.91273406705573</v>
      </c>
      <c r="BI121" s="10">
        <f t="shared" si="73"/>
        <v>41.019565726527709</v>
      </c>
      <c r="BJ121" s="10">
        <f t="shared" si="73"/>
        <v>41.02904600396316</v>
      </c>
      <c r="BK121" s="10">
        <f t="shared" si="73"/>
        <v>41.001082288794969</v>
      </c>
      <c r="BL121" s="10">
        <f t="shared" si="72"/>
        <v>41.084019896220973</v>
      </c>
    </row>
    <row r="122" spans="1:64" ht="12.95" customHeight="1">
      <c r="A122" s="245" t="s">
        <v>599</v>
      </c>
      <c r="B122" s="230" t="s">
        <v>37</v>
      </c>
      <c r="C122" s="71">
        <v>58175.954299999998</v>
      </c>
      <c r="D122" s="71">
        <v>4.0000000000000002E-4</v>
      </c>
      <c r="E122" s="10">
        <f t="shared" si="109"/>
        <v>19248.916791554475</v>
      </c>
      <c r="F122" s="10">
        <f t="shared" si="110"/>
        <v>19249</v>
      </c>
      <c r="G122" s="10">
        <f t="shared" si="111"/>
        <v>-2.5096000004850794E-2</v>
      </c>
      <c r="K122" s="10">
        <f t="shared" si="107"/>
        <v>-2.5096000004850794E-2</v>
      </c>
      <c r="O122" s="10">
        <f t="shared" ca="1" si="102"/>
        <v>-2.5760914912830998E-2</v>
      </c>
      <c r="P122" s="10">
        <f t="shared" si="104"/>
        <v>-3.1160909345093381E-2</v>
      </c>
      <c r="Q122" s="215">
        <f t="shared" si="112"/>
        <v>43157.454299999998</v>
      </c>
      <c r="R122" s="147">
        <v>1</v>
      </c>
      <c r="S122" s="10">
        <f>+(P122-G122)^2</f>
        <v>3.678312530536178E-5</v>
      </c>
      <c r="T122" s="10">
        <f t="shared" si="103"/>
        <v>3.678312530536178E-5</v>
      </c>
      <c r="V122" s="10">
        <f ca="1">G122-O122</f>
        <v>6.64914907980204E-4</v>
      </c>
      <c r="Z122" s="10">
        <f t="shared" si="113"/>
        <v>19249</v>
      </c>
      <c r="AA122" s="152">
        <f t="shared" si="114"/>
        <v>-2.6332737846769729E-2</v>
      </c>
      <c r="AB122" s="152">
        <f>IF(S122&lt;&gt;0,G122-AH122, -9999)</f>
        <v>-2.9924171503174446E-2</v>
      </c>
      <c r="AC122" s="152">
        <f>+G122-P122</f>
        <v>6.0649093402425878E-3</v>
      </c>
      <c r="AD122" s="152">
        <f>IF(S122&lt;&gt;0,G122-AA122, -9999)</f>
        <v>1.2367378419189355E-3</v>
      </c>
      <c r="AE122" s="152">
        <f>+(G122-AA122)^2*S122</f>
        <v>5.626054382733698E-11</v>
      </c>
      <c r="AF122" s="10">
        <f>IF(S122&lt;&gt;0,G122-P122, -9999)</f>
        <v>6.0649093402425878E-3</v>
      </c>
      <c r="AG122" s="9"/>
      <c r="AH122" s="10">
        <f t="shared" si="115"/>
        <v>4.8281714983236515E-3</v>
      </c>
      <c r="AI122" s="10">
        <f t="shared" si="116"/>
        <v>0.71622926487229488</v>
      </c>
      <c r="AJ122" s="10">
        <f t="shared" si="117"/>
        <v>0.99627044883542215</v>
      </c>
      <c r="AK122" s="10">
        <f t="shared" si="118"/>
        <v>-0.19489262881921812</v>
      </c>
      <c r="AL122" s="10">
        <f t="shared" si="119"/>
        <v>-2.5397834572164308</v>
      </c>
      <c r="AM122" s="10">
        <f t="shared" si="120"/>
        <v>-3.2224002133158276</v>
      </c>
      <c r="AN122" s="152">
        <f t="shared" si="122"/>
        <v>47.960124090835087</v>
      </c>
      <c r="AO122" s="152">
        <f t="shared" si="122"/>
        <v>47.960165226053299</v>
      </c>
      <c r="AP122" s="152">
        <f t="shared" si="122"/>
        <v>47.959986959284045</v>
      </c>
      <c r="AQ122" s="152">
        <f t="shared" si="122"/>
        <v>47.960759764358897</v>
      </c>
      <c r="AR122" s="152">
        <f t="shared" si="122"/>
        <v>47.957414336372963</v>
      </c>
      <c r="AS122" s="152">
        <f t="shared" si="122"/>
        <v>47.971987240003124</v>
      </c>
      <c r="AT122" s="152">
        <f t="shared" si="122"/>
        <v>47.910114831130592</v>
      </c>
      <c r="AU122" s="152">
        <f t="shared" si="121"/>
        <v>48.21561087223477</v>
      </c>
      <c r="BI122" s="10">
        <f t="shared" si="73"/>
        <v>41.019565726527709</v>
      </c>
      <c r="BJ122" s="10">
        <f t="shared" si="73"/>
        <v>41.02904600396316</v>
      </c>
      <c r="BK122" s="10">
        <f t="shared" si="73"/>
        <v>41.001082288794969</v>
      </c>
      <c r="BL122" s="10">
        <f t="shared" si="72"/>
        <v>41.084019896220973</v>
      </c>
    </row>
    <row r="123" spans="1:64" ht="12.95" customHeight="1">
      <c r="A123" s="144" t="s">
        <v>604</v>
      </c>
      <c r="B123" s="145" t="s">
        <v>37</v>
      </c>
      <c r="C123" s="250">
        <v>58175.954299999998</v>
      </c>
      <c r="D123" s="251">
        <v>4.0000000000000002E-4</v>
      </c>
      <c r="E123" s="10">
        <f t="shared" si="109"/>
        <v>19248.916791554475</v>
      </c>
      <c r="F123" s="10">
        <f t="shared" si="110"/>
        <v>19249</v>
      </c>
      <c r="G123" s="10">
        <f t="shared" si="111"/>
        <v>-2.5096000004850794E-2</v>
      </c>
      <c r="K123" s="10">
        <f t="shared" si="107"/>
        <v>-2.5096000004850794E-2</v>
      </c>
      <c r="O123" s="10">
        <f t="shared" ca="1" si="102"/>
        <v>-2.5760914912830998E-2</v>
      </c>
      <c r="P123" s="10">
        <f t="shared" si="104"/>
        <v>-3.1160909345093381E-2</v>
      </c>
      <c r="Q123" s="215">
        <f t="shared" si="112"/>
        <v>43157.454299999998</v>
      </c>
      <c r="R123" s="147">
        <v>1</v>
      </c>
      <c r="S123" s="10">
        <f>+(P123-U123)^2</f>
        <v>9.7100227121312802E-4</v>
      </c>
      <c r="T123" s="10">
        <f t="shared" si="103"/>
        <v>9.7100227121312802E-4</v>
      </c>
      <c r="V123" s="10">
        <f ca="1">U123-O123</f>
        <v>2.5760914912830998E-2</v>
      </c>
      <c r="Z123" s="10">
        <f t="shared" si="113"/>
        <v>19249</v>
      </c>
      <c r="AA123" s="152">
        <f t="shared" si="114"/>
        <v>-2.6332737846769729E-2</v>
      </c>
      <c r="AB123" s="152">
        <f>IF(S123&lt;&gt;0,U123-AH123, -9999)</f>
        <v>-4.8281714983236515E-3</v>
      </c>
      <c r="AC123" s="152">
        <f>+U123-P123</f>
        <v>3.1160909345093381E-2</v>
      </c>
      <c r="AD123" s="152">
        <f>IF(S123&lt;&gt;0,U123-AA123, -9999)</f>
        <v>2.6332737846769729E-2</v>
      </c>
      <c r="AE123" s="152">
        <f>+(U123-AA123)^2*S123</f>
        <v>6.7330567800290069E-7</v>
      </c>
      <c r="AF123" s="10">
        <f>IF(S123&lt;&gt;0,U123-P123, -9999)</f>
        <v>3.1160909345093381E-2</v>
      </c>
      <c r="AG123" s="9"/>
      <c r="AH123" s="10">
        <f t="shared" si="115"/>
        <v>4.8281714983236515E-3</v>
      </c>
      <c r="AI123" s="10">
        <f t="shared" si="116"/>
        <v>0.71622926487229488</v>
      </c>
      <c r="AJ123" s="10">
        <f t="shared" si="117"/>
        <v>0.99627044883542215</v>
      </c>
      <c r="AK123" s="10">
        <f t="shared" si="118"/>
        <v>-0.19489262881921812</v>
      </c>
      <c r="AL123" s="10">
        <f t="shared" si="119"/>
        <v>-2.5397834572164308</v>
      </c>
      <c r="AM123" s="10">
        <f t="shared" si="120"/>
        <v>-3.2224002133158276</v>
      </c>
      <c r="AN123" s="152">
        <f t="shared" si="122"/>
        <v>47.960124090835087</v>
      </c>
      <c r="AO123" s="152">
        <f t="shared" si="122"/>
        <v>47.960165226053299</v>
      </c>
      <c r="AP123" s="152">
        <f t="shared" si="122"/>
        <v>47.959986959284045</v>
      </c>
      <c r="AQ123" s="152">
        <f t="shared" si="122"/>
        <v>47.960759764358897</v>
      </c>
      <c r="AR123" s="152">
        <f t="shared" si="122"/>
        <v>47.957414336372963</v>
      </c>
      <c r="AS123" s="152">
        <f t="shared" si="122"/>
        <v>47.971987240003124</v>
      </c>
      <c r="AT123" s="152">
        <f t="shared" si="122"/>
        <v>47.910114831130592</v>
      </c>
      <c r="AU123" s="152">
        <f t="shared" si="121"/>
        <v>48.21561087223477</v>
      </c>
      <c r="BI123" s="10">
        <f t="shared" si="73"/>
        <v>41.019565726527709</v>
      </c>
      <c r="BJ123" s="10">
        <f t="shared" si="73"/>
        <v>41.02904600396316</v>
      </c>
      <c r="BK123" s="10">
        <f t="shared" si="73"/>
        <v>41.001082288794969</v>
      </c>
      <c r="BL123" s="10">
        <f t="shared" si="72"/>
        <v>41.084019896220973</v>
      </c>
    </row>
    <row r="124" spans="1:64" ht="12.95" customHeight="1">
      <c r="A124" s="239" t="s">
        <v>601</v>
      </c>
      <c r="B124" s="240" t="s">
        <v>37</v>
      </c>
      <c r="C124" s="241">
        <v>58198.574289999997</v>
      </c>
      <c r="D124" s="241">
        <v>1E-4</v>
      </c>
      <c r="E124" s="10">
        <f t="shared" si="109"/>
        <v>19323.915763716646</v>
      </c>
      <c r="F124" s="10">
        <f t="shared" si="110"/>
        <v>19324</v>
      </c>
      <c r="G124" s="10">
        <f t="shared" si="111"/>
        <v>-2.5406000007933471E-2</v>
      </c>
      <c r="K124" s="10">
        <f t="shared" si="107"/>
        <v>-2.5406000007933471E-2</v>
      </c>
      <c r="O124" s="10">
        <f t="shared" ca="1" si="102"/>
        <v>-2.5868332350943834E-2</v>
      </c>
      <c r="P124" s="10">
        <f t="shared" si="104"/>
        <v>-3.1263951119298111E-2</v>
      </c>
      <c r="Q124" s="215">
        <f t="shared" si="112"/>
        <v>43180.074289999997</v>
      </c>
      <c r="R124" s="147">
        <v>1</v>
      </c>
      <c r="S124" s="10">
        <f>+(P124-U124)^2</f>
        <v>9.7743463958986166E-4</v>
      </c>
      <c r="T124" s="10">
        <f t="shared" si="103"/>
        <v>9.7743463958986166E-4</v>
      </c>
      <c r="V124" s="10">
        <f ca="1">U124-O124</f>
        <v>2.5868332350943834E-2</v>
      </c>
      <c r="Z124" s="10">
        <f t="shared" si="113"/>
        <v>19324</v>
      </c>
      <c r="AA124" s="152">
        <f t="shared" si="114"/>
        <v>-2.6456759308333532E-2</v>
      </c>
      <c r="AB124" s="152">
        <f>IF(S124&lt;&gt;0,U124-AH124, -9999)</f>
        <v>-4.8071918109645782E-3</v>
      </c>
      <c r="AC124" s="152">
        <f>+U124-P124</f>
        <v>3.1263951119298111E-2</v>
      </c>
      <c r="AD124" s="152">
        <f>IF(S124&lt;&gt;0,U124-AA124, -9999)</f>
        <v>2.6456759308333532E-2</v>
      </c>
      <c r="AE124" s="152">
        <f>+(U124-AA124)^2*S124</f>
        <v>6.8416526087429081E-7</v>
      </c>
      <c r="AF124" s="10">
        <f>IF(S124&lt;&gt;0,U124-P124, -9999)</f>
        <v>3.1263951119298111E-2</v>
      </c>
      <c r="AG124" s="9"/>
      <c r="AH124" s="10">
        <f t="shared" si="115"/>
        <v>4.8071918109645782E-3</v>
      </c>
      <c r="AI124" s="10">
        <f t="shared" si="116"/>
        <v>0.71964441215207509</v>
      </c>
      <c r="AJ124" s="10">
        <f t="shared" si="117"/>
        <v>0.99761444872971672</v>
      </c>
      <c r="AK124" s="10">
        <f t="shared" si="118"/>
        <v>-0.19977415059368459</v>
      </c>
      <c r="AL124" s="10">
        <f t="shared" si="119"/>
        <v>-2.5224774045093632</v>
      </c>
      <c r="AM124" s="10">
        <f t="shared" si="120"/>
        <v>-3.1265651714436391</v>
      </c>
      <c r="AN124" s="152">
        <f t="shared" si="122"/>
        <v>47.982756240730957</v>
      </c>
      <c r="AO124" s="152">
        <f t="shared" si="122"/>
        <v>47.982791658582478</v>
      </c>
      <c r="AP124" s="152">
        <f t="shared" si="122"/>
        <v>47.982634182452941</v>
      </c>
      <c r="AQ124" s="152">
        <f t="shared" si="122"/>
        <v>47.98333457886357</v>
      </c>
      <c r="AR124" s="152">
        <f t="shared" si="122"/>
        <v>47.980223814289062</v>
      </c>
      <c r="AS124" s="152">
        <f t="shared" si="122"/>
        <v>47.994127154483259</v>
      </c>
      <c r="AT124" s="152">
        <f t="shared" si="122"/>
        <v>47.933610815621719</v>
      </c>
      <c r="AU124" s="152">
        <f t="shared" si="121"/>
        <v>48.243397735095229</v>
      </c>
    </row>
    <row r="125" spans="1:64" ht="12.95" customHeight="1">
      <c r="A125" s="242" t="s">
        <v>601</v>
      </c>
      <c r="B125" s="243" t="s">
        <v>37</v>
      </c>
      <c r="C125" s="244">
        <v>58198.574289999997</v>
      </c>
      <c r="D125" s="244">
        <v>1E-4</v>
      </c>
      <c r="E125" s="10">
        <f t="shared" si="109"/>
        <v>19323.915763716646</v>
      </c>
      <c r="F125" s="10">
        <f t="shared" si="110"/>
        <v>19324</v>
      </c>
      <c r="G125" s="10">
        <f t="shared" si="111"/>
        <v>-2.5406000007933471E-2</v>
      </c>
      <c r="K125" s="10">
        <f t="shared" si="107"/>
        <v>-2.5406000007933471E-2</v>
      </c>
      <c r="O125" s="10">
        <f t="shared" ca="1" si="102"/>
        <v>-2.5868332350943834E-2</v>
      </c>
      <c r="P125" s="10">
        <f t="shared" si="104"/>
        <v>-3.1263951119298111E-2</v>
      </c>
      <c r="Q125" s="215">
        <f t="shared" si="112"/>
        <v>43180.074289999997</v>
      </c>
      <c r="R125" s="147">
        <v>1</v>
      </c>
      <c r="S125" s="10">
        <f>+(P125-U125)^2</f>
        <v>9.7743463958986166E-4</v>
      </c>
      <c r="T125" s="10">
        <f t="shared" si="103"/>
        <v>9.7743463958986166E-4</v>
      </c>
      <c r="V125" s="10">
        <f ca="1">U125-O125</f>
        <v>2.5868332350943834E-2</v>
      </c>
      <c r="Z125" s="10">
        <f t="shared" si="113"/>
        <v>19324</v>
      </c>
      <c r="AA125" s="152">
        <f t="shared" si="114"/>
        <v>-2.6456759308333532E-2</v>
      </c>
      <c r="AB125" s="152">
        <f>IF(S125&lt;&gt;0,U125-AH125, -9999)</f>
        <v>-4.8071918109645782E-3</v>
      </c>
      <c r="AC125" s="152">
        <f>+U125-P125</f>
        <v>3.1263951119298111E-2</v>
      </c>
      <c r="AD125" s="152">
        <f>IF(S125&lt;&gt;0,U125-AA125, -9999)</f>
        <v>2.6456759308333532E-2</v>
      </c>
      <c r="AE125" s="152">
        <f>+(U125-AA125)^2*S125</f>
        <v>6.8416526087429081E-7</v>
      </c>
      <c r="AF125" s="10">
        <f>IF(S125&lt;&gt;0,U125-P125, -9999)</f>
        <v>3.1263951119298111E-2</v>
      </c>
      <c r="AG125" s="9"/>
      <c r="AH125" s="10">
        <f t="shared" si="115"/>
        <v>4.8071918109645782E-3</v>
      </c>
      <c r="AI125" s="10">
        <f t="shared" si="116"/>
        <v>0.71964441215207509</v>
      </c>
      <c r="AJ125" s="10">
        <f t="shared" si="117"/>
        <v>0.99761444872971672</v>
      </c>
      <c r="AK125" s="10">
        <f t="shared" si="118"/>
        <v>-0.19977415059368459</v>
      </c>
      <c r="AL125" s="10">
        <f t="shared" si="119"/>
        <v>-2.5224774045093632</v>
      </c>
      <c r="AM125" s="10">
        <f t="shared" si="120"/>
        <v>-3.1265651714436391</v>
      </c>
      <c r="AN125" s="152">
        <f t="shared" si="122"/>
        <v>47.982756240730957</v>
      </c>
      <c r="AO125" s="152">
        <f t="shared" si="122"/>
        <v>47.982791658582478</v>
      </c>
      <c r="AP125" s="152">
        <f t="shared" si="122"/>
        <v>47.982634182452941</v>
      </c>
      <c r="AQ125" s="152">
        <f t="shared" si="122"/>
        <v>47.98333457886357</v>
      </c>
      <c r="AR125" s="152">
        <f t="shared" si="122"/>
        <v>47.980223814289062</v>
      </c>
      <c r="AS125" s="152">
        <f t="shared" si="122"/>
        <v>47.994127154483259</v>
      </c>
      <c r="AT125" s="152">
        <f t="shared" si="122"/>
        <v>47.933610815621719</v>
      </c>
      <c r="AU125" s="152">
        <f t="shared" si="121"/>
        <v>48.243397735095229</v>
      </c>
    </row>
    <row r="126" spans="1:64" ht="12.95" customHeight="1">
      <c r="A126" s="245" t="s">
        <v>599</v>
      </c>
      <c r="B126" s="230" t="s">
        <v>37</v>
      </c>
      <c r="C126" s="143">
        <v>58213.803899999999</v>
      </c>
      <c r="D126" s="71">
        <v>6.9999999999999999E-4</v>
      </c>
      <c r="E126" s="10">
        <f t="shared" si="109"/>
        <v>19374.411148393247</v>
      </c>
      <c r="F126" s="10">
        <f t="shared" si="110"/>
        <v>19374.5</v>
      </c>
      <c r="G126" s="10">
        <f t="shared" si="111"/>
        <v>-2.6798000006237999E-2</v>
      </c>
      <c r="K126" s="10">
        <f t="shared" si="107"/>
        <v>-2.6798000006237999E-2</v>
      </c>
      <c r="O126" s="10">
        <f t="shared" ca="1" si="102"/>
        <v>-2.5940660092606475E-2</v>
      </c>
      <c r="P126" s="10">
        <f t="shared" si="104"/>
        <v>-3.1333335748540525E-2</v>
      </c>
      <c r="Q126" s="215">
        <f t="shared" si="112"/>
        <v>43195.303899999999</v>
      </c>
      <c r="R126" s="147">
        <v>1</v>
      </c>
      <c r="S126" s="10">
        <f>+(P126-G126)^2</f>
        <v>2.0569270295406807E-5</v>
      </c>
      <c r="T126" s="10">
        <f t="shared" si="103"/>
        <v>2.0569270295406807E-5</v>
      </c>
      <c r="V126" s="10">
        <f ca="1">G126-O126</f>
        <v>-8.5733991363152323E-4</v>
      </c>
      <c r="Z126" s="10">
        <f t="shared" si="113"/>
        <v>19374.5</v>
      </c>
      <c r="AA126" s="152">
        <f t="shared" si="114"/>
        <v>-2.6541722819144499E-2</v>
      </c>
      <c r="AB126" s="152">
        <f>IF(S126&lt;&gt;0,G126-AH126, -9999)</f>
        <v>-3.1589612935634025E-2</v>
      </c>
      <c r="AC126" s="152">
        <f>+G126-P126</f>
        <v>4.5353357423025265E-3</v>
      </c>
      <c r="AD126" s="152">
        <f>IF(S126&lt;&gt;0,G126-AA126, -9999)</f>
        <v>-2.5627718709349961E-4</v>
      </c>
      <c r="AE126" s="152">
        <f>+(G126-AA126)^2*S126</f>
        <v>1.3509484650313208E-12</v>
      </c>
      <c r="AF126" s="10">
        <f>IF(S126&lt;&gt;0,G126-P126, -9999)</f>
        <v>4.5353357423025265E-3</v>
      </c>
      <c r="AG126" s="9"/>
      <c r="AH126" s="10">
        <f t="shared" si="115"/>
        <v>4.7916129293960269E-3</v>
      </c>
      <c r="AI126" s="10">
        <f t="shared" si="116"/>
        <v>0.72201042073012933</v>
      </c>
      <c r="AJ126" s="10">
        <f t="shared" si="117"/>
        <v>0.99835651012321913</v>
      </c>
      <c r="AK126" s="10">
        <f t="shared" si="118"/>
        <v>-0.20305359071029491</v>
      </c>
      <c r="AL126" s="10">
        <f t="shared" si="119"/>
        <v>-2.5107305403860578</v>
      </c>
      <c r="AM126" s="10">
        <f t="shared" si="120"/>
        <v>-3.0644170863773277</v>
      </c>
      <c r="AN126" s="152">
        <f t="shared" si="122"/>
        <v>47.998056610343859</v>
      </c>
      <c r="AO126" s="152">
        <f t="shared" si="122"/>
        <v>47.998088457534806</v>
      </c>
      <c r="AP126" s="152">
        <f t="shared" si="122"/>
        <v>47.997944283911337</v>
      </c>
      <c r="AQ126" s="152">
        <f t="shared" si="122"/>
        <v>47.998597162722682</v>
      </c>
      <c r="AR126" s="152">
        <f t="shared" si="122"/>
        <v>47.995644709635506</v>
      </c>
      <c r="AS126" s="152">
        <f t="shared" si="122"/>
        <v>48.009080621990378</v>
      </c>
      <c r="AT126" s="152">
        <f t="shared" si="122"/>
        <v>47.949565989568043</v>
      </c>
      <c r="AU126" s="152">
        <f t="shared" si="121"/>
        <v>48.26210755608794</v>
      </c>
    </row>
    <row r="127" spans="1:64" ht="12.95" customHeight="1">
      <c r="A127" s="144" t="s">
        <v>604</v>
      </c>
      <c r="B127" s="145" t="s">
        <v>30</v>
      </c>
      <c r="C127" s="250">
        <v>58213.803999999996</v>
      </c>
      <c r="D127" s="251">
        <v>6.9999999999999999E-4</v>
      </c>
      <c r="E127" s="10">
        <f t="shared" si="109"/>
        <v>19374.411479953829</v>
      </c>
      <c r="F127" s="10">
        <f t="shared" si="110"/>
        <v>19374.5</v>
      </c>
      <c r="G127" s="10">
        <f t="shared" si="111"/>
        <v>-2.6698000008764211E-2</v>
      </c>
      <c r="K127" s="10">
        <f t="shared" si="107"/>
        <v>-2.6698000008764211E-2</v>
      </c>
      <c r="O127" s="10">
        <f t="shared" ca="1" si="102"/>
        <v>-2.5940660092606475E-2</v>
      </c>
      <c r="P127" s="10">
        <f t="shared" si="104"/>
        <v>-3.1333335748540525E-2</v>
      </c>
      <c r="Q127" s="215">
        <f t="shared" si="112"/>
        <v>43195.303999999996</v>
      </c>
      <c r="R127" s="147">
        <v>1</v>
      </c>
      <c r="S127" s="10">
        <f>+(P127-U127)^2</f>
        <v>9.8177792913076763E-4</v>
      </c>
      <c r="T127" s="10">
        <f t="shared" si="103"/>
        <v>9.8177792913076763E-4</v>
      </c>
      <c r="V127" s="10">
        <f ca="1">U127-O127</f>
        <v>2.5940660092606475E-2</v>
      </c>
      <c r="Z127" s="10">
        <f t="shared" si="113"/>
        <v>19374.5</v>
      </c>
      <c r="AA127" s="152">
        <f t="shared" si="114"/>
        <v>-2.6541722819144499E-2</v>
      </c>
      <c r="AB127" s="152">
        <f>IF(S127&lt;&gt;0,U127-AH127, -9999)</f>
        <v>-4.7916129293960269E-3</v>
      </c>
      <c r="AC127" s="152">
        <f>+U127-P127</f>
        <v>3.1333335748540525E-2</v>
      </c>
      <c r="AD127" s="152">
        <f>IF(S127&lt;&gt;0,U127-AA127, -9999)</f>
        <v>2.6541722819144499E-2</v>
      </c>
      <c r="AE127" s="152">
        <f>+(U127-AA127)^2*S127</f>
        <v>6.9162627458264473E-7</v>
      </c>
      <c r="AF127" s="10">
        <f>IF(S127&lt;&gt;0,U127-P127, -9999)</f>
        <v>3.1333335748540525E-2</v>
      </c>
      <c r="AG127" s="9"/>
      <c r="AH127" s="10">
        <f t="shared" si="115"/>
        <v>4.7916129293960269E-3</v>
      </c>
      <c r="AI127" s="10">
        <f t="shared" si="116"/>
        <v>0.72201042073012933</v>
      </c>
      <c r="AJ127" s="10">
        <f t="shared" si="117"/>
        <v>0.99835651012321913</v>
      </c>
      <c r="AK127" s="10">
        <f t="shared" si="118"/>
        <v>-0.20305359071029491</v>
      </c>
      <c r="AL127" s="10">
        <f t="shared" si="119"/>
        <v>-2.5107305403860578</v>
      </c>
      <c r="AM127" s="10">
        <f t="shared" si="120"/>
        <v>-3.0644170863773277</v>
      </c>
      <c r="AN127" s="152">
        <f t="shared" si="122"/>
        <v>47.998056610343859</v>
      </c>
      <c r="AO127" s="152">
        <f t="shared" si="122"/>
        <v>47.998088457534806</v>
      </c>
      <c r="AP127" s="152">
        <f t="shared" si="122"/>
        <v>47.997944283911337</v>
      </c>
      <c r="AQ127" s="152">
        <f t="shared" si="122"/>
        <v>47.998597162722682</v>
      </c>
      <c r="AR127" s="152">
        <f t="shared" si="122"/>
        <v>47.995644709635506</v>
      </c>
      <c r="AS127" s="152">
        <f t="shared" si="122"/>
        <v>48.009080621990378</v>
      </c>
      <c r="AT127" s="152">
        <f t="shared" si="122"/>
        <v>47.949565989568043</v>
      </c>
      <c r="AU127" s="152">
        <f t="shared" si="121"/>
        <v>48.26210755608794</v>
      </c>
    </row>
    <row r="128" spans="1:64" ht="12.95" customHeight="1">
      <c r="A128" s="245" t="s">
        <v>599</v>
      </c>
      <c r="B128" s="230" t="s">
        <v>37</v>
      </c>
      <c r="C128" s="71">
        <v>58237.782099999997</v>
      </c>
      <c r="D128" s="71">
        <v>2.0000000000000001E-4</v>
      </c>
      <c r="E128" s="10">
        <f t="shared" si="109"/>
        <v>19453.913409636461</v>
      </c>
      <c r="F128" s="10">
        <f t="shared" si="110"/>
        <v>19454</v>
      </c>
      <c r="G128" s="10">
        <f t="shared" si="111"/>
        <v>-2.6116000008187257E-2</v>
      </c>
      <c r="K128" s="10">
        <f t="shared" si="107"/>
        <v>-2.6116000008187257E-2</v>
      </c>
      <c r="O128" s="10">
        <f t="shared" ref="O128:O156" ca="1" si="123">+C$11+C$12*$F128</f>
        <v>-2.6054522577006078E-2</v>
      </c>
      <c r="P128" s="10">
        <f t="shared" si="104"/>
        <v>-3.1442570182340528E-2</v>
      </c>
      <c r="Q128" s="215">
        <f t="shared" si="112"/>
        <v>43219.282099999997</v>
      </c>
      <c r="R128" s="147">
        <v>1</v>
      </c>
      <c r="S128" s="10">
        <f>+(P128-G128)^2</f>
        <v>2.8372349820179208E-5</v>
      </c>
      <c r="T128" s="10">
        <f t="shared" si="103"/>
        <v>2.8372349820179208E-5</v>
      </c>
      <c r="V128" s="10">
        <f ca="1">G128-O128</f>
        <v>-6.1477431181178321E-5</v>
      </c>
      <c r="Z128" s="10">
        <f t="shared" si="113"/>
        <v>19454</v>
      </c>
      <c r="AA128" s="152">
        <f t="shared" si="114"/>
        <v>-2.6677874623093178E-2</v>
      </c>
      <c r="AB128" s="152">
        <f>IF(S128&lt;&gt;0,G128-AH128, -9999)</f>
        <v>-3.0880695567434606E-2</v>
      </c>
      <c r="AC128" s="152">
        <f>+G128-P128</f>
        <v>5.3265701741532709E-3</v>
      </c>
      <c r="AD128" s="152">
        <f>IF(S128&lt;&gt;0,G128-AA128, -9999)</f>
        <v>5.6187461490592172E-4</v>
      </c>
      <c r="AE128" s="152">
        <f>+(G128-AA128)^2*S128</f>
        <v>8.9572383066577596E-12</v>
      </c>
      <c r="AF128" s="10">
        <f>IF(S128&lt;&gt;0,G128-P128, -9999)</f>
        <v>5.3265701741532709E-3</v>
      </c>
      <c r="AG128" s="9"/>
      <c r="AH128" s="10">
        <f t="shared" si="115"/>
        <v>4.7646955592473474E-3</v>
      </c>
      <c r="AI128" s="10">
        <f t="shared" si="116"/>
        <v>0.72584582820757115</v>
      </c>
      <c r="AJ128" s="10">
        <f t="shared" si="117"/>
        <v>0.99925169560009086</v>
      </c>
      <c r="AK128" s="10">
        <f t="shared" si="118"/>
        <v>-0.20820292258225168</v>
      </c>
      <c r="AL128" s="10">
        <f t="shared" si="119"/>
        <v>-2.492078938946781</v>
      </c>
      <c r="AM128" s="10">
        <f t="shared" si="120"/>
        <v>-2.9702055940216234</v>
      </c>
      <c r="AN128" s="152">
        <f t="shared" si="122"/>
        <v>48.022246586718232</v>
      </c>
      <c r="AO128" s="152">
        <f t="shared" si="122"/>
        <v>48.022273273558447</v>
      </c>
      <c r="AP128" s="152">
        <f t="shared" si="122"/>
        <v>48.022148825990804</v>
      </c>
      <c r="AQ128" s="152">
        <f t="shared" si="122"/>
        <v>48.022729323110084</v>
      </c>
      <c r="AR128" s="152">
        <f t="shared" si="122"/>
        <v>48.020025146282713</v>
      </c>
      <c r="AS128" s="152">
        <f t="shared" si="122"/>
        <v>48.032701712502906</v>
      </c>
      <c r="AT128" s="152">
        <f t="shared" si="122"/>
        <v>47.974905584228907</v>
      </c>
      <c r="AU128" s="152">
        <f t="shared" si="121"/>
        <v>48.291561630720032</v>
      </c>
    </row>
    <row r="129" spans="1:47" ht="12.95" customHeight="1">
      <c r="A129" s="144" t="s">
        <v>604</v>
      </c>
      <c r="B129" s="145" t="s">
        <v>37</v>
      </c>
      <c r="C129" s="250">
        <v>58237.782099999997</v>
      </c>
      <c r="D129" s="251">
        <v>2.0000000000000001E-4</v>
      </c>
      <c r="E129" s="10">
        <f t="shared" si="109"/>
        <v>19453.913409636461</v>
      </c>
      <c r="F129" s="10">
        <f t="shared" si="110"/>
        <v>19454</v>
      </c>
      <c r="G129" s="10">
        <f t="shared" si="111"/>
        <v>-2.6116000008187257E-2</v>
      </c>
      <c r="K129" s="10">
        <f t="shared" si="107"/>
        <v>-2.6116000008187257E-2</v>
      </c>
      <c r="O129" s="10">
        <f t="shared" ca="1" si="123"/>
        <v>-2.6054522577006078E-2</v>
      </c>
      <c r="P129" s="10">
        <f t="shared" si="104"/>
        <v>-3.1442570182340528E-2</v>
      </c>
      <c r="Q129" s="215">
        <f t="shared" si="112"/>
        <v>43219.282099999997</v>
      </c>
      <c r="R129" s="147">
        <v>1</v>
      </c>
      <c r="S129" s="10">
        <f>+(P129-U129)^2</f>
        <v>9.8863521967140961E-4</v>
      </c>
      <c r="T129" s="10">
        <f t="shared" si="103"/>
        <v>9.8863521967140961E-4</v>
      </c>
      <c r="V129" s="10">
        <f ca="1">U129-O129</f>
        <v>2.6054522577006078E-2</v>
      </c>
      <c r="Z129" s="10">
        <f t="shared" si="113"/>
        <v>19454</v>
      </c>
      <c r="AA129" s="152">
        <f t="shared" si="114"/>
        <v>-2.6677874623093178E-2</v>
      </c>
      <c r="AB129" s="152">
        <f>IF(S129&lt;&gt;0,U129-AH129, -9999)</f>
        <v>-4.7646955592473474E-3</v>
      </c>
      <c r="AC129" s="152">
        <f>+U129-P129</f>
        <v>3.1442570182340528E-2</v>
      </c>
      <c r="AD129" s="152">
        <f>IF(S129&lt;&gt;0,U129-AA129, -9999)</f>
        <v>2.6677874623093178E-2</v>
      </c>
      <c r="AE129" s="152">
        <f>+(U129-AA129)^2*S129</f>
        <v>7.0362057802617875E-7</v>
      </c>
      <c r="AF129" s="10">
        <f>IF(S129&lt;&gt;0,U129-P129, -9999)</f>
        <v>3.1442570182340528E-2</v>
      </c>
      <c r="AG129" s="9"/>
      <c r="AH129" s="10">
        <f t="shared" si="115"/>
        <v>4.7646955592473474E-3</v>
      </c>
      <c r="AI129" s="10">
        <f t="shared" si="116"/>
        <v>0.72584582820757115</v>
      </c>
      <c r="AJ129" s="10">
        <f t="shared" si="117"/>
        <v>0.99925169560009086</v>
      </c>
      <c r="AK129" s="10">
        <f t="shared" si="118"/>
        <v>-0.20820292258225168</v>
      </c>
      <c r="AL129" s="10">
        <f t="shared" si="119"/>
        <v>-2.492078938946781</v>
      </c>
      <c r="AM129" s="10">
        <f t="shared" si="120"/>
        <v>-2.9702055940216234</v>
      </c>
      <c r="AN129" s="152">
        <f t="shared" si="122"/>
        <v>48.022246586718232</v>
      </c>
      <c r="AO129" s="152">
        <f t="shared" si="122"/>
        <v>48.022273273558447</v>
      </c>
      <c r="AP129" s="152">
        <f t="shared" si="122"/>
        <v>48.022148825990804</v>
      </c>
      <c r="AQ129" s="152">
        <f t="shared" si="122"/>
        <v>48.022729323110084</v>
      </c>
      <c r="AR129" s="152">
        <f t="shared" si="122"/>
        <v>48.020025146282713</v>
      </c>
      <c r="AS129" s="152">
        <f t="shared" si="122"/>
        <v>48.032701712502906</v>
      </c>
      <c r="AT129" s="152">
        <f t="shared" si="122"/>
        <v>47.974905584228907</v>
      </c>
      <c r="AU129" s="152">
        <f t="shared" si="121"/>
        <v>48.291561630720032</v>
      </c>
    </row>
    <row r="130" spans="1:47" ht="12.95" customHeight="1">
      <c r="A130" s="245" t="s">
        <v>599</v>
      </c>
      <c r="B130" s="230" t="s">
        <v>30</v>
      </c>
      <c r="C130" s="8">
        <v>58237.933700000001</v>
      </c>
      <c r="D130" s="8">
        <v>2.9999999999999997E-4</v>
      </c>
      <c r="E130" s="10">
        <f t="shared" si="109"/>
        <v>19454.416055489979</v>
      </c>
      <c r="F130" s="10">
        <f t="shared" si="110"/>
        <v>19454.5</v>
      </c>
      <c r="G130" s="10">
        <f t="shared" si="111"/>
        <v>-2.5317999999970198E-2</v>
      </c>
      <c r="K130" s="10">
        <f t="shared" si="107"/>
        <v>-2.5317999999970198E-2</v>
      </c>
      <c r="O130" s="10">
        <f t="shared" ca="1" si="123"/>
        <v>-2.6055238693260166E-2</v>
      </c>
      <c r="P130" s="10">
        <f t="shared" si="104"/>
        <v>-3.1443257211352271E-2</v>
      </c>
      <c r="Q130" s="215">
        <f t="shared" si="112"/>
        <v>43219.433700000001</v>
      </c>
      <c r="R130" s="147">
        <v>1</v>
      </c>
      <c r="S130" s="10">
        <f>+(P130-G130)^2</f>
        <v>3.7518775905588093E-5</v>
      </c>
      <c r="T130" s="10">
        <f t="shared" si="103"/>
        <v>3.7518775905588093E-5</v>
      </c>
      <c r="V130" s="10">
        <f ca="1">G130-O130</f>
        <v>7.3723869328996827E-4</v>
      </c>
      <c r="Z130" s="10">
        <f t="shared" si="113"/>
        <v>19454.5</v>
      </c>
      <c r="AA130" s="152">
        <f t="shared" si="114"/>
        <v>-2.6678740260679575E-2</v>
      </c>
      <c r="AB130" s="152">
        <f>IF(S130&lt;&gt;0,G130-AH130, -9999)</f>
        <v>-3.0082516950642894E-2</v>
      </c>
      <c r="AC130" s="152">
        <f>+G130-P130</f>
        <v>6.1252572113820736E-3</v>
      </c>
      <c r="AD130" s="152">
        <f>IF(S130&lt;&gt;0,G130-AA130, -9999)</f>
        <v>1.3607402607093769E-3</v>
      </c>
      <c r="AE130" s="152">
        <f>+(G130-AA130)^2*S130</f>
        <v>6.9470292872550339E-11</v>
      </c>
      <c r="AF130" s="10">
        <f>IF(S130&lt;&gt;0,G130-P130, -9999)</f>
        <v>6.1252572113820736E-3</v>
      </c>
      <c r="AG130" s="9"/>
      <c r="AH130" s="10">
        <f t="shared" si="115"/>
        <v>4.7645169506726984E-3</v>
      </c>
      <c r="AI130" s="10">
        <f t="shared" si="116"/>
        <v>0.72587038453401864</v>
      </c>
      <c r="AJ130" s="10">
        <f t="shared" si="117"/>
        <v>0.99925625023565012</v>
      </c>
      <c r="AK130" s="10">
        <f t="shared" si="118"/>
        <v>-0.20823525351740252</v>
      </c>
      <c r="AL130" s="10">
        <f t="shared" si="119"/>
        <v>-2.4919610039070634</v>
      </c>
      <c r="AM130" s="10">
        <f t="shared" si="120"/>
        <v>-2.9696265093140339</v>
      </c>
      <c r="AN130" s="152">
        <f t="shared" si="122"/>
        <v>48.022399132455384</v>
      </c>
      <c r="AO130" s="152">
        <f t="shared" si="122"/>
        <v>48.022425788625746</v>
      </c>
      <c r="AP130" s="152">
        <f t="shared" si="122"/>
        <v>48.022301460255882</v>
      </c>
      <c r="AQ130" s="152">
        <f t="shared" si="122"/>
        <v>48.022881512448144</v>
      </c>
      <c r="AR130" s="152">
        <f t="shared" si="122"/>
        <v>48.02017888994655</v>
      </c>
      <c r="AS130" s="152">
        <f t="shared" si="122"/>
        <v>48.032850598483336</v>
      </c>
      <c r="AT130" s="152">
        <f t="shared" si="122"/>
        <v>47.975065818378638</v>
      </c>
      <c r="AU130" s="152">
        <f t="shared" si="121"/>
        <v>48.291746876472438</v>
      </c>
    </row>
    <row r="131" spans="1:47" ht="12.95" customHeight="1">
      <c r="A131" s="144" t="s">
        <v>604</v>
      </c>
      <c r="B131" s="145" t="s">
        <v>30</v>
      </c>
      <c r="C131" s="250">
        <v>58237.933700000001</v>
      </c>
      <c r="D131" s="251">
        <v>2.9999999999999997E-4</v>
      </c>
      <c r="E131" s="10">
        <f t="shared" si="109"/>
        <v>19454.416055489979</v>
      </c>
      <c r="F131" s="10">
        <f t="shared" si="110"/>
        <v>19454.5</v>
      </c>
      <c r="G131" s="10">
        <f t="shared" si="111"/>
        <v>-2.5317999999970198E-2</v>
      </c>
      <c r="K131" s="10">
        <f t="shared" si="107"/>
        <v>-2.5317999999970198E-2</v>
      </c>
      <c r="O131" s="10">
        <f t="shared" ca="1" si="123"/>
        <v>-2.6055238693260166E-2</v>
      </c>
      <c r="P131" s="10">
        <f t="shared" si="104"/>
        <v>-3.1443257211352271E-2</v>
      </c>
      <c r="Q131" s="215">
        <f t="shared" si="112"/>
        <v>43219.433700000001</v>
      </c>
      <c r="R131" s="147">
        <v>1</v>
      </c>
      <c r="S131" s="10">
        <f>+(P131-U131)^2</f>
        <v>9.8867842405925667E-4</v>
      </c>
      <c r="T131" s="10">
        <f t="shared" ref="T131:T162" si="124">R131*S131</f>
        <v>9.8867842405925667E-4</v>
      </c>
      <c r="V131" s="10">
        <f ca="1">U131-O131</f>
        <v>2.6055238693260166E-2</v>
      </c>
      <c r="Z131" s="10">
        <f t="shared" si="113"/>
        <v>19454.5</v>
      </c>
      <c r="AA131" s="152">
        <f t="shared" si="114"/>
        <v>-2.6678740260679575E-2</v>
      </c>
      <c r="AB131" s="152">
        <f>IF(S131&lt;&gt;0,U131-AH131, -9999)</f>
        <v>-4.7645169506726984E-3</v>
      </c>
      <c r="AC131" s="152">
        <f>+U131-P131</f>
        <v>3.1443257211352271E-2</v>
      </c>
      <c r="AD131" s="152">
        <f>IF(S131&lt;&gt;0,U131-AA131, -9999)</f>
        <v>2.6678740260679575E-2</v>
      </c>
      <c r="AE131" s="152">
        <f>+(U131-AA131)^2*S131</f>
        <v>7.0369699155374294E-7</v>
      </c>
      <c r="AF131" s="10">
        <f>IF(S131&lt;&gt;0,U131-P131, -9999)</f>
        <v>3.1443257211352271E-2</v>
      </c>
      <c r="AG131" s="9"/>
      <c r="AH131" s="10">
        <f t="shared" si="115"/>
        <v>4.7645169506726984E-3</v>
      </c>
      <c r="AI131" s="10">
        <f t="shared" si="116"/>
        <v>0.72587038453401864</v>
      </c>
      <c r="AJ131" s="10">
        <f t="shared" si="117"/>
        <v>0.99925625023565012</v>
      </c>
      <c r="AK131" s="10">
        <f t="shared" si="118"/>
        <v>-0.20823525351740252</v>
      </c>
      <c r="AL131" s="10">
        <f t="shared" si="119"/>
        <v>-2.4919610039070634</v>
      </c>
      <c r="AM131" s="10">
        <f t="shared" si="120"/>
        <v>-2.9696265093140339</v>
      </c>
      <c r="AN131" s="152">
        <f t="shared" ref="AN131:AT140" si="125">$AU131+$AB$7*SIN(AO131)</f>
        <v>48.022399132455384</v>
      </c>
      <c r="AO131" s="152">
        <f t="shared" si="125"/>
        <v>48.022425788625746</v>
      </c>
      <c r="AP131" s="152">
        <f t="shared" si="125"/>
        <v>48.022301460255882</v>
      </c>
      <c r="AQ131" s="152">
        <f t="shared" si="125"/>
        <v>48.022881512448144</v>
      </c>
      <c r="AR131" s="152">
        <f t="shared" si="125"/>
        <v>48.02017888994655</v>
      </c>
      <c r="AS131" s="152">
        <f t="shared" si="125"/>
        <v>48.032850598483336</v>
      </c>
      <c r="AT131" s="152">
        <f t="shared" si="125"/>
        <v>47.975065818378638</v>
      </c>
      <c r="AU131" s="152">
        <f t="shared" si="121"/>
        <v>48.291746876472438</v>
      </c>
    </row>
    <row r="132" spans="1:47" ht="12.95" customHeight="1">
      <c r="A132" s="245" t="s">
        <v>599</v>
      </c>
      <c r="B132" s="230" t="s">
        <v>30</v>
      </c>
      <c r="C132" s="8">
        <v>58251.807999999997</v>
      </c>
      <c r="D132" s="8">
        <v>2.9999999999999997E-4</v>
      </c>
      <c r="E132" s="10">
        <f t="shared" si="109"/>
        <v>19500.417766342605</v>
      </c>
      <c r="F132" s="10">
        <f t="shared" si="110"/>
        <v>19500.5</v>
      </c>
      <c r="G132" s="10">
        <f t="shared" si="111"/>
        <v>-2.4802000007184688E-2</v>
      </c>
      <c r="K132" s="10">
        <f t="shared" si="107"/>
        <v>-2.4802000007184688E-2</v>
      </c>
      <c r="O132" s="10">
        <f t="shared" ca="1" si="123"/>
        <v>-2.6121121388636037E-2</v>
      </c>
      <c r="P132" s="10">
        <f t="shared" si="104"/>
        <v>-3.1506464949618111E-2</v>
      </c>
      <c r="Q132" s="215">
        <f t="shared" si="112"/>
        <v>43233.307999999997</v>
      </c>
      <c r="R132" s="147">
        <v>1</v>
      </c>
      <c r="S132" s="10">
        <f>+(P132-G132)^2</f>
        <v>4.4949850164318806E-5</v>
      </c>
      <c r="T132" s="10">
        <f t="shared" si="124"/>
        <v>4.4949850164318806E-5</v>
      </c>
      <c r="V132" s="10">
        <f ca="1">G132-O132</f>
        <v>1.3191213814513492E-3</v>
      </c>
      <c r="Z132" s="10">
        <f t="shared" si="113"/>
        <v>19500.5</v>
      </c>
      <c r="AA132" s="152">
        <f t="shared" si="114"/>
        <v>-2.6758881238143226E-2</v>
      </c>
      <c r="AB132" s="152">
        <f>IF(S132&lt;&gt;0,G132-AH132, -9999)</f>
        <v>-2.9549583718659574E-2</v>
      </c>
      <c r="AC132" s="152">
        <f>+G132-P132</f>
        <v>6.7044649424334232E-3</v>
      </c>
      <c r="AD132" s="152">
        <f>IF(S132&lt;&gt;0,G132-AA132, -9999)</f>
        <v>1.9568812309585376E-3</v>
      </c>
      <c r="AE132" s="152">
        <f>+(G132-AA132)^2*S132</f>
        <v>1.7213024385751417E-10</v>
      </c>
      <c r="AF132" s="10">
        <f>IF(S132&lt;&gt;0,G132-P132, -9999)</f>
        <v>6.7044649424334232E-3</v>
      </c>
      <c r="AG132" s="9"/>
      <c r="AH132" s="10">
        <f t="shared" si="115"/>
        <v>4.7475837114748847E-3</v>
      </c>
      <c r="AI132" s="10">
        <f t="shared" si="116"/>
        <v>0.72815309625323454</v>
      </c>
      <c r="AJ132" s="10">
        <f t="shared" si="117"/>
        <v>0.99961676460103921</v>
      </c>
      <c r="AK132" s="10">
        <f t="shared" si="118"/>
        <v>-0.21120659981705239</v>
      </c>
      <c r="AL132" s="10">
        <f t="shared" si="119"/>
        <v>-2.481076590895495</v>
      </c>
      <c r="AM132" s="10">
        <f t="shared" si="120"/>
        <v>-2.9170405557092285</v>
      </c>
      <c r="AN132" s="152">
        <f t="shared" si="125"/>
        <v>48.036455545320088</v>
      </c>
      <c r="AO132" s="152">
        <f t="shared" si="125"/>
        <v>48.03647947489354</v>
      </c>
      <c r="AP132" s="152">
        <f t="shared" si="125"/>
        <v>48.036365845791707</v>
      </c>
      <c r="AQ132" s="152">
        <f t="shared" si="125"/>
        <v>48.03690556001709</v>
      </c>
      <c r="AR132" s="152">
        <f t="shared" si="125"/>
        <v>48.034345375476626</v>
      </c>
      <c r="AS132" s="152">
        <f t="shared" si="125"/>
        <v>48.046566271727521</v>
      </c>
      <c r="AT132" s="152">
        <f t="shared" si="125"/>
        <v>47.989853960375513</v>
      </c>
      <c r="AU132" s="152">
        <f t="shared" si="121"/>
        <v>48.308789485693516</v>
      </c>
    </row>
    <row r="133" spans="1:47" ht="12.95" customHeight="1">
      <c r="A133" s="144" t="s">
        <v>604</v>
      </c>
      <c r="B133" s="145" t="s">
        <v>30</v>
      </c>
      <c r="C133" s="250">
        <v>58251.807999999997</v>
      </c>
      <c r="D133" s="251">
        <v>2.9999999999999997E-4</v>
      </c>
      <c r="E133" s="10">
        <f t="shared" si="109"/>
        <v>19500.417766342605</v>
      </c>
      <c r="F133" s="10">
        <f t="shared" si="110"/>
        <v>19500.5</v>
      </c>
      <c r="G133" s="10">
        <f t="shared" si="111"/>
        <v>-2.4802000007184688E-2</v>
      </c>
      <c r="K133" s="10">
        <f t="shared" si="107"/>
        <v>-2.4802000007184688E-2</v>
      </c>
      <c r="O133" s="10">
        <f t="shared" ca="1" si="123"/>
        <v>-2.6121121388636037E-2</v>
      </c>
      <c r="P133" s="10">
        <f t="shared" ref="P133:P156" si="126">D$11+D$12*F133+D$13*F133^2</f>
        <v>-3.1506464949618111E-2</v>
      </c>
      <c r="Q133" s="215">
        <f t="shared" si="112"/>
        <v>43233.307999999997</v>
      </c>
      <c r="R133" s="147">
        <v>1</v>
      </c>
      <c r="S133" s="10">
        <f>+(P133-U133)^2</f>
        <v>9.9265733362151462E-4</v>
      </c>
      <c r="T133" s="10">
        <f t="shared" si="124"/>
        <v>9.9265733362151462E-4</v>
      </c>
      <c r="V133" s="10">
        <f ca="1">U133-O133</f>
        <v>2.6121121388636037E-2</v>
      </c>
      <c r="Z133" s="10">
        <f t="shared" si="113"/>
        <v>19500.5</v>
      </c>
      <c r="AA133" s="152">
        <f t="shared" si="114"/>
        <v>-2.6758881238143226E-2</v>
      </c>
      <c r="AB133" s="152">
        <f>IF(S133&lt;&gt;0,U133-AH133, -9999)</f>
        <v>-4.7475837114748847E-3</v>
      </c>
      <c r="AC133" s="152">
        <f>+U133-P133</f>
        <v>3.1506464949618111E-2</v>
      </c>
      <c r="AD133" s="152">
        <f>IF(S133&lt;&gt;0,U133-AA133, -9999)</f>
        <v>2.6758881238143226E-2</v>
      </c>
      <c r="AE133" s="152">
        <f>+(U133-AA133)^2*S133</f>
        <v>7.1078009898710938E-7</v>
      </c>
      <c r="AF133" s="10">
        <f>IF(S133&lt;&gt;0,U133-P133, -9999)</f>
        <v>3.1506464949618111E-2</v>
      </c>
      <c r="AG133" s="9"/>
      <c r="AH133" s="10">
        <f t="shared" si="115"/>
        <v>4.7475837114748847E-3</v>
      </c>
      <c r="AI133" s="10">
        <f t="shared" si="116"/>
        <v>0.72815309625323454</v>
      </c>
      <c r="AJ133" s="10">
        <f t="shared" si="117"/>
        <v>0.99961676460103921</v>
      </c>
      <c r="AK133" s="10">
        <f t="shared" si="118"/>
        <v>-0.21120659981705239</v>
      </c>
      <c r="AL133" s="10">
        <f t="shared" si="119"/>
        <v>-2.481076590895495</v>
      </c>
      <c r="AM133" s="10">
        <f t="shared" si="120"/>
        <v>-2.9170405557092285</v>
      </c>
      <c r="AN133" s="152">
        <f t="shared" si="125"/>
        <v>48.036455545320088</v>
      </c>
      <c r="AO133" s="152">
        <f t="shared" si="125"/>
        <v>48.03647947489354</v>
      </c>
      <c r="AP133" s="152">
        <f t="shared" si="125"/>
        <v>48.036365845791707</v>
      </c>
      <c r="AQ133" s="152">
        <f t="shared" si="125"/>
        <v>48.03690556001709</v>
      </c>
      <c r="AR133" s="152">
        <f t="shared" si="125"/>
        <v>48.034345375476626</v>
      </c>
      <c r="AS133" s="152">
        <f t="shared" si="125"/>
        <v>48.046566271727521</v>
      </c>
      <c r="AT133" s="152">
        <f t="shared" si="125"/>
        <v>47.989853960375513</v>
      </c>
      <c r="AU133" s="152">
        <f t="shared" si="121"/>
        <v>48.308789485693516</v>
      </c>
    </row>
    <row r="134" spans="1:47" ht="12.95" customHeight="1">
      <c r="A134" s="245" t="s">
        <v>599</v>
      </c>
      <c r="B134" s="147" t="s">
        <v>37</v>
      </c>
      <c r="C134" s="8">
        <v>58291.767099999997</v>
      </c>
      <c r="D134" s="8">
        <v>2.9999999999999997E-4</v>
      </c>
      <c r="E134" s="10">
        <f t="shared" si="109"/>
        <v>19632.906393814392</v>
      </c>
      <c r="F134" s="10">
        <f t="shared" si="110"/>
        <v>19633</v>
      </c>
      <c r="G134" s="10">
        <f t="shared" si="111"/>
        <v>-2.8232000004209112E-2</v>
      </c>
      <c r="K134" s="10">
        <f t="shared" si="107"/>
        <v>-2.8232000004209112E-2</v>
      </c>
      <c r="O134" s="10">
        <f t="shared" ca="1" si="123"/>
        <v>-2.6310892195968712E-2</v>
      </c>
      <c r="P134" s="10">
        <f t="shared" si="126"/>
        <v>-3.1688542539601891E-2</v>
      </c>
      <c r="Q134" s="215">
        <f t="shared" si="112"/>
        <v>43273.267099999997</v>
      </c>
      <c r="R134" s="147">
        <v>1</v>
      </c>
      <c r="S134" s="10">
        <f>+(P134-G134)^2</f>
        <v>1.1947686298979539E-5</v>
      </c>
      <c r="T134" s="10">
        <f t="shared" si="124"/>
        <v>1.1947686298979539E-5</v>
      </c>
      <c r="V134" s="10">
        <f ca="1">G134-O134</f>
        <v>-1.9211078082404E-3</v>
      </c>
      <c r="Z134" s="10">
        <f t="shared" si="113"/>
        <v>19633</v>
      </c>
      <c r="AA134" s="152">
        <f t="shared" si="114"/>
        <v>-2.6995324243119248E-2</v>
      </c>
      <c r="AB134" s="152">
        <f>IF(S134&lt;&gt;0,G134-AH134, -9999)</f>
        <v>-3.2925218300691755E-2</v>
      </c>
      <c r="AC134" s="152">
        <f>+G134-P134</f>
        <v>3.4565425353927787E-3</v>
      </c>
      <c r="AD134" s="152">
        <f>IF(S134&lt;&gt;0,G134-AA134, -9999)</f>
        <v>-1.2366757610898643E-3</v>
      </c>
      <c r="AE134" s="152">
        <f>+(G134-AA134)^2*S134</f>
        <v>1.8272396412057717E-11</v>
      </c>
      <c r="AF134" s="10">
        <f>IF(S134&lt;&gt;0,G134-P134, -9999)</f>
        <v>3.4565425353927787E-3</v>
      </c>
      <c r="AG134" s="9"/>
      <c r="AH134" s="10">
        <f t="shared" si="115"/>
        <v>4.6932182964826421E-3</v>
      </c>
      <c r="AI134" s="10">
        <f t="shared" si="116"/>
        <v>0.73499345991114873</v>
      </c>
      <c r="AJ134" s="10">
        <f t="shared" si="117"/>
        <v>0.99999176686924662</v>
      </c>
      <c r="AK134" s="10">
        <f t="shared" si="118"/>
        <v>-0.2197282425932536</v>
      </c>
      <c r="AL134" s="10">
        <f t="shared" si="119"/>
        <v>-2.4493326307068122</v>
      </c>
      <c r="AM134" s="10">
        <f t="shared" si="120"/>
        <v>-2.7727789857660445</v>
      </c>
      <c r="AN134" s="152">
        <f t="shared" si="125"/>
        <v>48.077196271756584</v>
      </c>
      <c r="AO134" s="152">
        <f t="shared" si="125"/>
        <v>48.077213380324416</v>
      </c>
      <c r="AP134" s="152">
        <f t="shared" si="125"/>
        <v>48.07712754799136</v>
      </c>
      <c r="AQ134" s="152">
        <f t="shared" si="125"/>
        <v>48.077558266621907</v>
      </c>
      <c r="AR134" s="152">
        <f t="shared" si="125"/>
        <v>48.075399486655336</v>
      </c>
      <c r="AS134" s="152">
        <f t="shared" si="125"/>
        <v>48.086286340722467</v>
      </c>
      <c r="AT134" s="152">
        <f t="shared" si="125"/>
        <v>48.032970111438686</v>
      </c>
      <c r="AU134" s="152">
        <f t="shared" si="121"/>
        <v>48.357879610080339</v>
      </c>
    </row>
    <row r="135" spans="1:47" ht="12.95" customHeight="1">
      <c r="A135" s="144" t="s">
        <v>604</v>
      </c>
      <c r="B135" s="145" t="s">
        <v>37</v>
      </c>
      <c r="C135" s="250">
        <v>58291.767099999997</v>
      </c>
      <c r="D135" s="251">
        <v>2.9999999999999997E-4</v>
      </c>
      <c r="E135" s="10">
        <f t="shared" si="109"/>
        <v>19632.906393814392</v>
      </c>
      <c r="F135" s="10">
        <f t="shared" si="110"/>
        <v>19633</v>
      </c>
      <c r="G135" s="10">
        <f t="shared" si="111"/>
        <v>-2.8232000004209112E-2</v>
      </c>
      <c r="K135" s="10">
        <f t="shared" si="107"/>
        <v>-2.8232000004209112E-2</v>
      </c>
      <c r="O135" s="10">
        <f t="shared" ca="1" si="123"/>
        <v>-2.6310892195968712E-2</v>
      </c>
      <c r="P135" s="10">
        <f t="shared" si="126"/>
        <v>-3.1688542539601891E-2</v>
      </c>
      <c r="Q135" s="215">
        <f t="shared" si="112"/>
        <v>43273.267099999997</v>
      </c>
      <c r="R135" s="147">
        <v>1</v>
      </c>
      <c r="S135" s="10">
        <f>+(P135-U135)^2</f>
        <v>1.0041637282841586E-3</v>
      </c>
      <c r="T135" s="10">
        <f t="shared" si="124"/>
        <v>1.0041637282841586E-3</v>
      </c>
      <c r="V135" s="10">
        <f ca="1">U135-O135</f>
        <v>2.6310892195968712E-2</v>
      </c>
      <c r="Z135" s="10">
        <f t="shared" si="113"/>
        <v>19633</v>
      </c>
      <c r="AA135" s="152">
        <f t="shared" si="114"/>
        <v>-2.6995324243119248E-2</v>
      </c>
      <c r="AB135" s="152">
        <f>IF(S135&lt;&gt;0,U135-AH135, -9999)</f>
        <v>-4.6932182964826421E-3</v>
      </c>
      <c r="AC135" s="152">
        <f>+U135-P135</f>
        <v>3.1688542539601891E-2</v>
      </c>
      <c r="AD135" s="152">
        <f>IF(S135&lt;&gt;0,U135-AA135, -9999)</f>
        <v>2.6995324243119248E-2</v>
      </c>
      <c r="AE135" s="152">
        <f>+(U135-AA135)^2*S135</f>
        <v>7.3178183769794032E-7</v>
      </c>
      <c r="AF135" s="10">
        <f>IF(S135&lt;&gt;0,U135-P135, -9999)</f>
        <v>3.1688542539601891E-2</v>
      </c>
      <c r="AG135" s="9"/>
      <c r="AH135" s="10">
        <f t="shared" si="115"/>
        <v>4.6932182964826421E-3</v>
      </c>
      <c r="AI135" s="10">
        <f t="shared" si="116"/>
        <v>0.73499345991114873</v>
      </c>
      <c r="AJ135" s="10">
        <f t="shared" si="117"/>
        <v>0.99999176686924662</v>
      </c>
      <c r="AK135" s="10">
        <f t="shared" si="118"/>
        <v>-0.2197282425932536</v>
      </c>
      <c r="AL135" s="10">
        <f t="shared" si="119"/>
        <v>-2.4493326307068122</v>
      </c>
      <c r="AM135" s="10">
        <f t="shared" si="120"/>
        <v>-2.7727789857660445</v>
      </c>
      <c r="AN135" s="152">
        <f t="shared" si="125"/>
        <v>48.077196271756584</v>
      </c>
      <c r="AO135" s="152">
        <f t="shared" si="125"/>
        <v>48.077213380324416</v>
      </c>
      <c r="AP135" s="152">
        <f t="shared" si="125"/>
        <v>48.07712754799136</v>
      </c>
      <c r="AQ135" s="152">
        <f t="shared" si="125"/>
        <v>48.077558266621907</v>
      </c>
      <c r="AR135" s="152">
        <f t="shared" si="125"/>
        <v>48.075399486655336</v>
      </c>
      <c r="AS135" s="152">
        <f t="shared" si="125"/>
        <v>48.086286340722467</v>
      </c>
      <c r="AT135" s="152">
        <f t="shared" si="125"/>
        <v>48.032970111438686</v>
      </c>
      <c r="AU135" s="152">
        <f t="shared" si="121"/>
        <v>48.357879610080339</v>
      </c>
    </row>
    <row r="136" spans="1:47" ht="12.95" customHeight="1">
      <c r="A136" s="161" t="s">
        <v>600</v>
      </c>
      <c r="B136" s="147" t="s">
        <v>30</v>
      </c>
      <c r="C136" s="71">
        <v>58575.7281</v>
      </c>
      <c r="D136" s="71">
        <v>2.9999999999999997E-4</v>
      </c>
      <c r="E136" s="10">
        <f t="shared" si="109"/>
        <v>20574.409159029714</v>
      </c>
      <c r="F136" s="10">
        <f t="shared" si="110"/>
        <v>20574.5</v>
      </c>
      <c r="G136" s="10">
        <f t="shared" si="111"/>
        <v>-2.7397999998356681E-2</v>
      </c>
      <c r="K136" s="10">
        <f t="shared" si="107"/>
        <v>-2.7397999998356681E-2</v>
      </c>
      <c r="O136" s="10">
        <f t="shared" ca="1" si="123"/>
        <v>-2.7659339102411831E-2</v>
      </c>
      <c r="P136" s="10">
        <f t="shared" si="126"/>
        <v>-3.2982829493405988E-2</v>
      </c>
      <c r="Q136" s="215">
        <f t="shared" si="112"/>
        <v>43557.2281</v>
      </c>
      <c r="R136" s="147">
        <v>1</v>
      </c>
      <c r="S136" s="10">
        <f>+(P136-G136)^2</f>
        <v>3.1190320488772691E-5</v>
      </c>
      <c r="T136" s="10">
        <f t="shared" si="124"/>
        <v>3.1190320488772691E-5</v>
      </c>
      <c r="V136" s="10">
        <f ca="1">G136-O136</f>
        <v>2.6133910405514924E-4</v>
      </c>
      <c r="Z136" s="10">
        <f t="shared" si="113"/>
        <v>20574.5</v>
      </c>
      <c r="AA136" s="152">
        <f t="shared" si="114"/>
        <v>-2.8928056738843799E-2</v>
      </c>
      <c r="AB136" s="152">
        <f>IF(S136&lt;&gt;0,G136-AH136, -9999)</f>
        <v>-3.145277275291887E-2</v>
      </c>
      <c r="AC136" s="152">
        <f>+G136-P136</f>
        <v>5.5848294950493066E-3</v>
      </c>
      <c r="AD136" s="152">
        <f>IF(S136&lt;&gt;0,G136-AA136, -9999)</f>
        <v>1.5300567404871179E-3</v>
      </c>
      <c r="AE136" s="152">
        <f>+(G136-AA136)^2*S136</f>
        <v>7.3018836779757066E-11</v>
      </c>
      <c r="AF136" s="10">
        <f>IF(S136&lt;&gt;0,G136-P136, -9999)</f>
        <v>5.5848294950493066E-3</v>
      </c>
      <c r="AG136" s="9"/>
      <c r="AH136" s="10">
        <f t="shared" si="115"/>
        <v>4.0547727545621878E-3</v>
      </c>
      <c r="AI136" s="10">
        <f t="shared" si="116"/>
        <v>0.79647241894595022</v>
      </c>
      <c r="AJ136" s="10">
        <f t="shared" si="117"/>
        <v>0.96890600655510073</v>
      </c>
      <c r="AK136" s="10">
        <f t="shared" si="118"/>
        <v>-0.27764273920502741</v>
      </c>
      <c r="AL136" s="10">
        <f t="shared" si="119"/>
        <v>-2.203364569080823</v>
      </c>
      <c r="AM136" s="10">
        <f t="shared" si="120"/>
        <v>-1.9729631546480464</v>
      </c>
      <c r="AN136" s="152">
        <f t="shared" si="125"/>
        <v>48.379413518629846</v>
      </c>
      <c r="AO136" s="152">
        <f t="shared" si="125"/>
        <v>48.379413784544546</v>
      </c>
      <c r="AP136" s="152">
        <f t="shared" si="125"/>
        <v>48.379411293406633</v>
      </c>
      <c r="AQ136" s="152">
        <f t="shared" si="125"/>
        <v>48.37943463159101</v>
      </c>
      <c r="AR136" s="152">
        <f t="shared" si="125"/>
        <v>48.379216053619302</v>
      </c>
      <c r="AS136" s="152">
        <f t="shared" si="125"/>
        <v>48.38126895742716</v>
      </c>
      <c r="AT136" s="152">
        <f t="shared" si="125"/>
        <v>48.362470880516369</v>
      </c>
      <c r="AU136" s="152">
        <f t="shared" si="121"/>
        <v>48.706697361855333</v>
      </c>
    </row>
    <row r="137" spans="1:47" ht="12.95" customHeight="1">
      <c r="A137" s="161" t="s">
        <v>600</v>
      </c>
      <c r="B137" s="147" t="s">
        <v>37</v>
      </c>
      <c r="C137" s="8">
        <v>58576.782899999998</v>
      </c>
      <c r="D137" s="8">
        <v>2.9999999999999997E-4</v>
      </c>
      <c r="E137" s="10">
        <f t="shared" si="109"/>
        <v>20577.906460126513</v>
      </c>
      <c r="F137" s="10">
        <f t="shared" si="110"/>
        <v>20578</v>
      </c>
      <c r="G137" s="10">
        <f t="shared" si="111"/>
        <v>-2.8212000004714355E-2</v>
      </c>
      <c r="K137" s="10">
        <f t="shared" si="107"/>
        <v>-2.8212000004714355E-2</v>
      </c>
      <c r="O137" s="10">
        <f t="shared" ca="1" si="123"/>
        <v>-2.7664351916190429E-2</v>
      </c>
      <c r="P137" s="10">
        <f t="shared" si="126"/>
        <v>-3.2987642622335112E-2</v>
      </c>
      <c r="Q137" s="215">
        <f t="shared" si="112"/>
        <v>43558.282899999998</v>
      </c>
      <c r="R137" s="147">
        <v>1</v>
      </c>
      <c r="S137" s="10">
        <f>+(P137-G137)^2</f>
        <v>2.2806762411235634E-5</v>
      </c>
      <c r="T137" s="10">
        <f t="shared" si="124"/>
        <v>2.2806762411235634E-5</v>
      </c>
      <c r="V137" s="10">
        <f ca="1">G137-O137</f>
        <v>-5.4764808852392557E-4</v>
      </c>
      <c r="Z137" s="10">
        <f t="shared" si="113"/>
        <v>20578</v>
      </c>
      <c r="AA137" s="152">
        <f t="shared" si="114"/>
        <v>-2.8936109860023103E-2</v>
      </c>
      <c r="AB137" s="152">
        <f>IF(S137&lt;&gt;0,G137-AH137, -9999)</f>
        <v>-3.2263532767026364E-2</v>
      </c>
      <c r="AC137" s="152">
        <f>+G137-P137</f>
        <v>4.7756426176207567E-3</v>
      </c>
      <c r="AD137" s="152">
        <f>IF(S137&lt;&gt;0,G137-AA137, -9999)</f>
        <v>7.24109855308748E-4</v>
      </c>
      <c r="AE137" s="152">
        <f>+(G137-AA137)^2*S137</f>
        <v>1.1958385651713343E-11</v>
      </c>
      <c r="AF137" s="10">
        <f>IF(S137&lt;&gt;0,G137-P137, -9999)</f>
        <v>4.7756426176207567E-3</v>
      </c>
      <c r="AG137" s="9"/>
      <c r="AH137" s="10">
        <f t="shared" si="115"/>
        <v>4.0515327623120104E-3</v>
      </c>
      <c r="AI137" s="10">
        <f t="shared" si="116"/>
        <v>0.79674857606265914</v>
      </c>
      <c r="AJ137" s="10">
        <f t="shared" si="117"/>
        <v>0.96865951215038615</v>
      </c>
      <c r="AK137" s="10">
        <f t="shared" si="118"/>
        <v>-0.27784496675381215</v>
      </c>
      <c r="AL137" s="10">
        <f t="shared" si="119"/>
        <v>-2.2023702821110285</v>
      </c>
      <c r="AM137" s="10">
        <f t="shared" si="120"/>
        <v>-1.9705332217714353</v>
      </c>
      <c r="AN137" s="152">
        <f t="shared" si="125"/>
        <v>48.380585375811123</v>
      </c>
      <c r="AO137" s="152">
        <f t="shared" si="125"/>
        <v>48.380585634860637</v>
      </c>
      <c r="AP137" s="152">
        <f t="shared" si="125"/>
        <v>48.380583199284253</v>
      </c>
      <c r="AQ137" s="152">
        <f t="shared" si="125"/>
        <v>48.380606099227002</v>
      </c>
      <c r="AR137" s="152">
        <f t="shared" si="125"/>
        <v>48.380390851545322</v>
      </c>
      <c r="AS137" s="152">
        <f t="shared" si="125"/>
        <v>48.382419732045484</v>
      </c>
      <c r="AT137" s="152">
        <f t="shared" si="125"/>
        <v>48.363773251843739</v>
      </c>
      <c r="AU137" s="152">
        <f t="shared" si="121"/>
        <v>48.707994082122156</v>
      </c>
    </row>
    <row r="138" spans="1:47" ht="12.95" customHeight="1">
      <c r="A138" s="236" t="s">
        <v>603</v>
      </c>
      <c r="B138" s="237" t="s">
        <v>30</v>
      </c>
      <c r="C138" s="238">
        <v>58904.173000000003</v>
      </c>
      <c r="D138" s="238" t="s">
        <v>118</v>
      </c>
      <c r="E138" s="10">
        <f t="shared" si="109"/>
        <v>21663.403005265183</v>
      </c>
      <c r="F138" s="10">
        <f t="shared" si="110"/>
        <v>21663.5</v>
      </c>
      <c r="G138" s="10">
        <f t="shared" si="111"/>
        <v>-2.9254000000946689E-2</v>
      </c>
      <c r="K138" s="10">
        <f t="shared" ref="K138:K156" si="127">G138</f>
        <v>-2.9254000000946689E-2</v>
      </c>
      <c r="O138" s="10">
        <f t="shared" ca="1" si="123"/>
        <v>-2.9219040303810187E-2</v>
      </c>
      <c r="P138" s="10">
        <f t="shared" si="126"/>
        <v>-3.4480991061418678E-2</v>
      </c>
      <c r="Q138" s="215">
        <f t="shared" si="112"/>
        <v>43885.673000000003</v>
      </c>
      <c r="R138" s="147">
        <v>1</v>
      </c>
      <c r="S138" s="10">
        <f>+(P138-U138)^2</f>
        <v>1.1889387445776349E-3</v>
      </c>
      <c r="T138" s="10">
        <f t="shared" si="124"/>
        <v>1.1889387445776349E-3</v>
      </c>
      <c r="V138" s="10">
        <f ca="1">U138-O138</f>
        <v>2.9219040303810187E-2</v>
      </c>
      <c r="Z138" s="10">
        <f t="shared" si="113"/>
        <v>21663.5</v>
      </c>
      <c r="AA138" s="152">
        <f t="shared" si="114"/>
        <v>-3.1770278378273085E-2</v>
      </c>
      <c r="AB138" s="152">
        <f>IF(S138&lt;&gt;0,U138-AH138, -9999)</f>
        <v>-2.7107126831455931E-3</v>
      </c>
      <c r="AC138" s="152">
        <f>+U138-P138</f>
        <v>3.4480991061418678E-2</v>
      </c>
      <c r="AD138" s="152">
        <f>IF(S138&lt;&gt;0,U138-AA138, -9999)</f>
        <v>3.1770278378273085E-2</v>
      </c>
      <c r="AE138" s="152">
        <f>+(U138-AA138)^2*S138</f>
        <v>1.2000560212124001E-6</v>
      </c>
      <c r="AF138" s="10">
        <f>IF(S138&lt;&gt;0,U138-P138, -9999)</f>
        <v>3.4480991061418678E-2</v>
      </c>
      <c r="AG138" s="9"/>
      <c r="AH138" s="10">
        <f t="shared" si="115"/>
        <v>2.7107126831455931E-3</v>
      </c>
      <c r="AI138" s="10">
        <f t="shared" si="116"/>
        <v>0.9039134256025233</v>
      </c>
      <c r="AJ138" s="10">
        <f t="shared" si="117"/>
        <v>0.82549414298913293</v>
      </c>
      <c r="AK138" s="10">
        <f t="shared" si="118"/>
        <v>-0.33056971595042078</v>
      </c>
      <c r="AL138" s="10">
        <f t="shared" si="119"/>
        <v>-1.8536713136160818</v>
      </c>
      <c r="AM138" s="10">
        <f t="shared" si="120"/>
        <v>-1.3320575561027646</v>
      </c>
      <c r="AN138" s="152">
        <f t="shared" si="125"/>
        <v>48.766806186666074</v>
      </c>
      <c r="AO138" s="152">
        <f t="shared" si="125"/>
        <v>48.766806186979061</v>
      </c>
      <c r="AP138" s="152">
        <f t="shared" si="125"/>
        <v>48.766806199596353</v>
      </c>
      <c r="AQ138" s="152">
        <f t="shared" si="125"/>
        <v>48.766806708235116</v>
      </c>
      <c r="AR138" s="152">
        <f t="shared" si="125"/>
        <v>48.766827209921729</v>
      </c>
      <c r="AS138" s="152">
        <f t="shared" si="125"/>
        <v>48.767648783532245</v>
      </c>
      <c r="AT138" s="152">
        <f t="shared" si="125"/>
        <v>48.795198785743494</v>
      </c>
      <c r="AU138" s="152">
        <f t="shared" si="121"/>
        <v>49.110162610589242</v>
      </c>
    </row>
    <row r="139" spans="1:47" ht="12.95" customHeight="1">
      <c r="A139" s="245" t="s">
        <v>595</v>
      </c>
      <c r="B139" s="230" t="s">
        <v>30</v>
      </c>
      <c r="C139" s="8">
        <v>58947.904399999999</v>
      </c>
      <c r="D139" s="8">
        <v>4.0000000000000002E-4</v>
      </c>
      <c r="E139" s="10">
        <f t="shared" si="109"/>
        <v>21808.399092850221</v>
      </c>
      <c r="F139" s="10">
        <f t="shared" si="110"/>
        <v>21808.5</v>
      </c>
      <c r="G139" s="10">
        <f t="shared" si="111"/>
        <v>-3.0434000000241213E-2</v>
      </c>
      <c r="K139" s="10">
        <f t="shared" si="127"/>
        <v>-3.0434000000241213E-2</v>
      </c>
      <c r="O139" s="10">
        <f t="shared" ca="1" si="123"/>
        <v>-2.9426714017495002E-2</v>
      </c>
      <c r="P139" s="10">
        <f t="shared" si="126"/>
        <v>-3.468056023142832E-2</v>
      </c>
      <c r="Q139" s="215">
        <f t="shared" si="112"/>
        <v>43929.404399999999</v>
      </c>
      <c r="R139" s="147">
        <v>1</v>
      </c>
      <c r="S139" s="10">
        <f>+(P139-G139)^2</f>
        <v>1.8033273797099899E-5</v>
      </c>
      <c r="T139" s="10">
        <f t="shared" si="124"/>
        <v>1.8033273797099899E-5</v>
      </c>
      <c r="V139" s="10">
        <f t="shared" ref="V139:V144" ca="1" si="128">G139-O139</f>
        <v>-1.0072859827462109E-3</v>
      </c>
      <c r="Z139" s="10">
        <f t="shared" si="113"/>
        <v>21808.5</v>
      </c>
      <c r="AA139" s="152">
        <f t="shared" si="114"/>
        <v>-3.2201432504177847E-2</v>
      </c>
      <c r="AB139" s="152">
        <f t="shared" ref="AB139:AB144" si="129">IF(S139&lt;&gt;0,G139-AH139, -9999)</f>
        <v>-3.2913127727491685E-2</v>
      </c>
      <c r="AC139" s="152">
        <f t="shared" ref="AC139:AC144" si="130">+G139-P139</f>
        <v>4.2465602311871076E-3</v>
      </c>
      <c r="AD139" s="152">
        <f t="shared" ref="AD139:AD144" si="131">IF(S139&lt;&gt;0,G139-AA139, -9999)</f>
        <v>1.7674325039366348E-3</v>
      </c>
      <c r="AE139" s="152">
        <f t="shared" ref="AE139:AE144" si="132">+(G139-AA139)^2*S139</f>
        <v>5.6332659082352898E-11</v>
      </c>
      <c r="AF139" s="10">
        <f t="shared" ref="AF139:AF144" si="133">IF(S139&lt;&gt;0,G139-P139, -9999)</f>
        <v>4.2465602311871076E-3</v>
      </c>
      <c r="AG139" s="9"/>
      <c r="AH139" s="10">
        <f t="shared" si="115"/>
        <v>2.4791277272504741E-3</v>
      </c>
      <c r="AI139" s="10">
        <f t="shared" si="116"/>
        <v>0.92192596421270567</v>
      </c>
      <c r="AJ139" s="10">
        <f t="shared" si="117"/>
        <v>0.7937723758202081</v>
      </c>
      <c r="AK139" s="10">
        <f t="shared" si="118"/>
        <v>-0.33528109373907139</v>
      </c>
      <c r="AL139" s="10">
        <f t="shared" si="119"/>
        <v>-1.7995806783518393</v>
      </c>
      <c r="AM139" s="10">
        <f t="shared" si="120"/>
        <v>-1.2596157589159798</v>
      </c>
      <c r="AN139" s="152">
        <f t="shared" si="125"/>
        <v>48.822437927468698</v>
      </c>
      <c r="AO139" s="152">
        <f t="shared" si="125"/>
        <v>48.822437933562064</v>
      </c>
      <c r="AP139" s="152">
        <f t="shared" si="125"/>
        <v>48.822438072492211</v>
      </c>
      <c r="AQ139" s="152">
        <f t="shared" si="125"/>
        <v>48.822441240089702</v>
      </c>
      <c r="AR139" s="152">
        <f t="shared" si="125"/>
        <v>48.822513439906487</v>
      </c>
      <c r="AS139" s="152">
        <f t="shared" si="125"/>
        <v>48.824148249371952</v>
      </c>
      <c r="AT139" s="152">
        <f t="shared" si="125"/>
        <v>48.856835346797034</v>
      </c>
      <c r="AU139" s="152">
        <f t="shared" si="121"/>
        <v>49.163883878786137</v>
      </c>
    </row>
    <row r="140" spans="1:47" ht="12.95" customHeight="1">
      <c r="A140" s="245" t="s">
        <v>595</v>
      </c>
      <c r="B140" s="230" t="s">
        <v>30</v>
      </c>
      <c r="C140" s="143">
        <v>58949.865151431797</v>
      </c>
      <c r="D140" s="71">
        <v>2.0000000000000001E-4</v>
      </c>
      <c r="E140" s="10">
        <f t="shared" si="109"/>
        <v>21814.900171853806</v>
      </c>
      <c r="F140" s="10">
        <f t="shared" si="110"/>
        <v>21815</v>
      </c>
      <c r="G140" s="10">
        <f t="shared" si="111"/>
        <v>-3.0108568207651842E-2</v>
      </c>
      <c r="K140" s="10">
        <f t="shared" si="127"/>
        <v>-3.0108568207651842E-2</v>
      </c>
      <c r="O140" s="10">
        <f t="shared" ca="1" si="123"/>
        <v>-2.9436023528798115E-2</v>
      </c>
      <c r="P140" s="10">
        <f t="shared" si="126"/>
        <v>-3.4689506927831605E-2</v>
      </c>
      <c r="Q140" s="215">
        <f t="shared" si="112"/>
        <v>43931.365151431797</v>
      </c>
      <c r="R140" s="147">
        <v>1</v>
      </c>
      <c r="S140" s="10">
        <f>+(P140-U140)^2</f>
        <v>1.203361890896077E-3</v>
      </c>
      <c r="T140" s="10">
        <f t="shared" si="124"/>
        <v>1.203361890896077E-3</v>
      </c>
      <c r="V140" s="10">
        <f t="shared" ca="1" si="128"/>
        <v>-6.7254467885372732E-4</v>
      </c>
      <c r="Z140" s="10">
        <f t="shared" si="113"/>
        <v>21815</v>
      </c>
      <c r="AA140" s="152">
        <f t="shared" si="114"/>
        <v>-3.2221055733809942E-2</v>
      </c>
      <c r="AB140" s="152">
        <f t="shared" si="129"/>
        <v>-3.2577019401673506E-2</v>
      </c>
      <c r="AC140" s="152">
        <f t="shared" si="130"/>
        <v>4.5809387201797627E-3</v>
      </c>
      <c r="AD140" s="152">
        <f t="shared" si="131"/>
        <v>2.1124875261580994E-3</v>
      </c>
      <c r="AE140" s="152">
        <f t="shared" si="132"/>
        <v>5.3701270440496864E-9</v>
      </c>
      <c r="AF140" s="10">
        <f t="shared" si="133"/>
        <v>4.5809387201797627E-3</v>
      </c>
      <c r="AG140" s="9"/>
      <c r="AH140" s="10">
        <f t="shared" si="115"/>
        <v>2.4684511940216616E-3</v>
      </c>
      <c r="AI140" s="10">
        <f t="shared" si="116"/>
        <v>0.92275616187200515</v>
      </c>
      <c r="AJ140" s="10">
        <f t="shared" si="117"/>
        <v>0.79226436197431616</v>
      </c>
      <c r="AK140" s="10">
        <f t="shared" si="118"/>
        <v>-0.33547333180782019</v>
      </c>
      <c r="AL140" s="10">
        <f t="shared" si="119"/>
        <v>-1.7971052649851931</v>
      </c>
      <c r="AM140" s="10">
        <f t="shared" si="120"/>
        <v>-1.2564192492131654</v>
      </c>
      <c r="AN140" s="152">
        <f t="shared" si="125"/>
        <v>48.824957722324946</v>
      </c>
      <c r="AO140" s="152">
        <f t="shared" si="125"/>
        <v>48.824957729075955</v>
      </c>
      <c r="AP140" s="152">
        <f t="shared" si="125"/>
        <v>48.82495788003957</v>
      </c>
      <c r="AQ140" s="152">
        <f t="shared" si="125"/>
        <v>48.824961255786789</v>
      </c>
      <c r="AR140" s="152">
        <f t="shared" si="125"/>
        <v>48.825036719279169</v>
      </c>
      <c r="AS140" s="152">
        <f t="shared" si="125"/>
        <v>48.826712480465254</v>
      </c>
      <c r="AT140" s="152">
        <f t="shared" si="125"/>
        <v>48.859619292171928</v>
      </c>
      <c r="AU140" s="152">
        <f t="shared" si="121"/>
        <v>49.166292073567377</v>
      </c>
    </row>
    <row r="141" spans="1:47" ht="12.95" customHeight="1">
      <c r="A141" s="245" t="s">
        <v>595</v>
      </c>
      <c r="B141" s="147" t="s">
        <v>37</v>
      </c>
      <c r="C141" s="71">
        <v>58953.786099999998</v>
      </c>
      <c r="D141" s="71">
        <v>2.0000000000000001E-4</v>
      </c>
      <c r="E141" s="10">
        <f t="shared" si="109"/>
        <v>21827.9004920359</v>
      </c>
      <c r="F141" s="10">
        <f t="shared" si="110"/>
        <v>21828</v>
      </c>
      <c r="G141" s="10">
        <f t="shared" si="111"/>
        <v>-3.0012000002898276E-2</v>
      </c>
      <c r="K141" s="10">
        <f t="shared" si="127"/>
        <v>-3.0012000002898276E-2</v>
      </c>
      <c r="O141" s="10">
        <f t="shared" ca="1" si="123"/>
        <v>-2.9454642551404338E-2</v>
      </c>
      <c r="P141" s="10">
        <f t="shared" si="126"/>
        <v>-3.470740044735094E-2</v>
      </c>
      <c r="Q141" s="215">
        <f t="shared" si="112"/>
        <v>43935.286099999998</v>
      </c>
      <c r="R141" s="147">
        <v>1</v>
      </c>
      <c r="S141" s="10">
        <f>+(P141-G141)^2</f>
        <v>2.2046785333766278E-5</v>
      </c>
      <c r="T141" s="10">
        <f t="shared" si="124"/>
        <v>2.2046785333766278E-5</v>
      </c>
      <c r="V141" s="10">
        <f t="shared" ca="1" si="128"/>
        <v>-5.5735745149393737E-4</v>
      </c>
      <c r="Z141" s="10">
        <f t="shared" si="113"/>
        <v>21828</v>
      </c>
      <c r="AA141" s="152">
        <f t="shared" si="114"/>
        <v>-3.22603782638166E-2</v>
      </c>
      <c r="AB141" s="152">
        <f t="shared" si="129"/>
        <v>-3.2459022186432616E-2</v>
      </c>
      <c r="AC141" s="152">
        <f t="shared" si="130"/>
        <v>4.6954004444526645E-3</v>
      </c>
      <c r="AD141" s="152">
        <f t="shared" si="131"/>
        <v>2.2483782609183239E-3</v>
      </c>
      <c r="AE141" s="152">
        <f t="shared" si="132"/>
        <v>1.1145101513576233E-10</v>
      </c>
      <c r="AF141" s="10">
        <f t="shared" si="133"/>
        <v>4.6954004444526645E-3</v>
      </c>
      <c r="AG141" s="9"/>
      <c r="AH141" s="10">
        <f t="shared" si="115"/>
        <v>2.4470221835343397E-3</v>
      </c>
      <c r="AI141" s="10">
        <f t="shared" si="116"/>
        <v>0.92442247425270185</v>
      </c>
      <c r="AJ141" s="10">
        <f t="shared" si="117"/>
        <v>0.789225547220893</v>
      </c>
      <c r="AK141" s="10">
        <f t="shared" si="118"/>
        <v>-0.33585265293711791</v>
      </c>
      <c r="AL141" s="10">
        <f t="shared" si="119"/>
        <v>-1.7921410330127516</v>
      </c>
      <c r="AM141" s="10">
        <f t="shared" si="120"/>
        <v>-1.2500387763169729</v>
      </c>
      <c r="AN141" s="152">
        <f t="shared" ref="AN141:AT150" si="134">$AU141+$AB$7*SIN(AO141)</f>
        <v>48.830004129707511</v>
      </c>
      <c r="AO141" s="152">
        <f t="shared" si="134"/>
        <v>48.830004137949743</v>
      </c>
      <c r="AP141" s="152">
        <f t="shared" si="134"/>
        <v>48.830004315425739</v>
      </c>
      <c r="AQ141" s="152">
        <f t="shared" si="134"/>
        <v>48.83000813687385</v>
      </c>
      <c r="AR141" s="152">
        <f t="shared" si="134"/>
        <v>48.830090395043598</v>
      </c>
      <c r="AS141" s="152">
        <f t="shared" si="134"/>
        <v>48.831849148534268</v>
      </c>
      <c r="AT141" s="152">
        <f t="shared" si="134"/>
        <v>48.865192516286037</v>
      </c>
      <c r="AU141" s="152">
        <f t="shared" si="121"/>
        <v>49.171108463129862</v>
      </c>
    </row>
    <row r="142" spans="1:47" ht="12.95" customHeight="1">
      <c r="A142" s="245" t="s">
        <v>595</v>
      </c>
      <c r="B142" s="147" t="s">
        <v>37</v>
      </c>
      <c r="C142" s="8">
        <v>58955.897199999999</v>
      </c>
      <c r="D142" s="8">
        <v>2.0000000000000001E-4</v>
      </c>
      <c r="E142" s="10">
        <f t="shared" si="109"/>
        <v>21834.900067638351</v>
      </c>
      <c r="F142" s="10">
        <f t="shared" si="110"/>
        <v>21835</v>
      </c>
      <c r="G142" s="10">
        <f t="shared" si="111"/>
        <v>-3.0140000002575107E-2</v>
      </c>
      <c r="K142" s="10">
        <f t="shared" si="127"/>
        <v>-3.0140000002575107E-2</v>
      </c>
      <c r="O142" s="10">
        <f t="shared" ca="1" si="123"/>
        <v>-2.9464668178961536E-2</v>
      </c>
      <c r="P142" s="10">
        <f t="shared" si="126"/>
        <v>-3.471703548937926E-2</v>
      </c>
      <c r="Q142" s="215">
        <f t="shared" si="112"/>
        <v>43937.397199999999</v>
      </c>
      <c r="R142" s="147">
        <v>1</v>
      </c>
      <c r="S142" s="10">
        <f>+(P142-U142)^2</f>
        <v>1.2052725531708189E-3</v>
      </c>
      <c r="T142" s="10">
        <f t="shared" si="124"/>
        <v>1.2052725531708189E-3</v>
      </c>
      <c r="V142" s="10">
        <f t="shared" ca="1" si="128"/>
        <v>-6.7533182361357094E-4</v>
      </c>
      <c r="Z142" s="10">
        <f t="shared" si="113"/>
        <v>21835</v>
      </c>
      <c r="AA142" s="152">
        <f t="shared" si="114"/>
        <v>-3.2281593938580606E-2</v>
      </c>
      <c r="AB142" s="152">
        <f t="shared" si="129"/>
        <v>-3.257544155337376E-2</v>
      </c>
      <c r="AC142" s="152">
        <f t="shared" si="130"/>
        <v>4.5770354868041527E-3</v>
      </c>
      <c r="AD142" s="152">
        <f t="shared" si="131"/>
        <v>2.1415939360054995E-3</v>
      </c>
      <c r="AE142" s="152">
        <f t="shared" si="132"/>
        <v>5.5278916715801472E-9</v>
      </c>
      <c r="AF142" s="10">
        <f t="shared" si="133"/>
        <v>4.5770354868041527E-3</v>
      </c>
      <c r="AG142" s="9"/>
      <c r="AH142" s="10">
        <f t="shared" si="115"/>
        <v>2.4354415507986536E-3</v>
      </c>
      <c r="AI142" s="10">
        <f t="shared" si="116"/>
        <v>0.92532299243631067</v>
      </c>
      <c r="AJ142" s="10">
        <f t="shared" si="117"/>
        <v>0.78757661929671408</v>
      </c>
      <c r="AK142" s="10">
        <f t="shared" si="118"/>
        <v>-0.33605403051342259</v>
      </c>
      <c r="AL142" s="10">
        <f t="shared" si="119"/>
        <v>-1.7894605487532436</v>
      </c>
      <c r="AM142" s="10">
        <f t="shared" si="120"/>
        <v>-1.2466100182660431</v>
      </c>
      <c r="AN142" s="152">
        <f t="shared" si="134"/>
        <v>48.832725203316031</v>
      </c>
      <c r="AO142" s="152">
        <f t="shared" si="134"/>
        <v>48.832725212467309</v>
      </c>
      <c r="AP142" s="152">
        <f t="shared" si="134"/>
        <v>48.832725405656923</v>
      </c>
      <c r="AQ142" s="152">
        <f t="shared" si="134"/>
        <v>48.832729483957657</v>
      </c>
      <c r="AR142" s="152">
        <f t="shared" si="134"/>
        <v>48.832815550396134</v>
      </c>
      <c r="AS142" s="152">
        <f t="shared" si="134"/>
        <v>48.834619586836901</v>
      </c>
      <c r="AT142" s="152">
        <f t="shared" si="134"/>
        <v>48.868196423622749</v>
      </c>
      <c r="AU142" s="152">
        <f t="shared" si="121"/>
        <v>49.173701903663499</v>
      </c>
    </row>
    <row r="143" spans="1:47" ht="12.95" customHeight="1">
      <c r="A143" s="245" t="s">
        <v>595</v>
      </c>
      <c r="B143" s="147" t="s">
        <v>37</v>
      </c>
      <c r="C143" s="8">
        <v>58965.8505</v>
      </c>
      <c r="D143" s="8">
        <v>2.0000000000000001E-4</v>
      </c>
      <c r="E143" s="10">
        <f t="shared" si="109"/>
        <v>21867.901287781326</v>
      </c>
      <c r="F143" s="10">
        <f t="shared" si="110"/>
        <v>21868</v>
      </c>
      <c r="G143" s="10">
        <f t="shared" si="111"/>
        <v>-2.9772000001685228E-2</v>
      </c>
      <c r="K143" s="10">
        <f t="shared" si="127"/>
        <v>-2.9772000001685228E-2</v>
      </c>
      <c r="O143" s="10">
        <f t="shared" ca="1" si="123"/>
        <v>-2.9511931851731187E-2</v>
      </c>
      <c r="P143" s="10">
        <f t="shared" si="126"/>
        <v>-3.4762458490176125E-2</v>
      </c>
      <c r="Q143" s="215">
        <f t="shared" si="112"/>
        <v>43947.3505</v>
      </c>
      <c r="R143" s="147">
        <v>1</v>
      </c>
      <c r="S143" s="10">
        <f>+(P143-G143)^2</f>
        <v>2.4904675925350847E-5</v>
      </c>
      <c r="T143" s="10">
        <f t="shared" si="124"/>
        <v>2.4904675925350847E-5</v>
      </c>
      <c r="V143" s="10">
        <f t="shared" ca="1" si="128"/>
        <v>-2.6006814995404096E-4</v>
      </c>
      <c r="Z143" s="10">
        <f t="shared" si="113"/>
        <v>21868</v>
      </c>
      <c r="AA143" s="152">
        <f t="shared" si="114"/>
        <v>-3.238200658310552E-2</v>
      </c>
      <c r="AB143" s="152">
        <f t="shared" si="129"/>
        <v>-3.2152451908755833E-2</v>
      </c>
      <c r="AC143" s="152">
        <f t="shared" si="130"/>
        <v>4.9904584884908967E-3</v>
      </c>
      <c r="AD143" s="152">
        <f t="shared" si="131"/>
        <v>2.6100065814202919E-3</v>
      </c>
      <c r="AE143" s="152">
        <f t="shared" si="132"/>
        <v>1.6965399847264945E-10</v>
      </c>
      <c r="AF143" s="10">
        <f t="shared" si="133"/>
        <v>4.9904584884908967E-3</v>
      </c>
      <c r="AG143" s="9"/>
      <c r="AH143" s="10">
        <f t="shared" si="115"/>
        <v>2.3804519070706031E-3</v>
      </c>
      <c r="AI143" s="10">
        <f t="shared" si="116"/>
        <v>0.92959924880456224</v>
      </c>
      <c r="AJ143" s="10">
        <f t="shared" si="117"/>
        <v>0.77968278768307031</v>
      </c>
      <c r="AK143" s="10">
        <f t="shared" si="118"/>
        <v>-0.3369758168090134</v>
      </c>
      <c r="AL143" s="10">
        <f t="shared" si="119"/>
        <v>-1.7767532406227289</v>
      </c>
      <c r="AM143" s="10">
        <f t="shared" si="120"/>
        <v>-1.2305098587637653</v>
      </c>
      <c r="AN143" s="152">
        <f t="shared" si="134"/>
        <v>48.845588966131892</v>
      </c>
      <c r="AO143" s="152">
        <f t="shared" si="134"/>
        <v>48.845588980755657</v>
      </c>
      <c r="AP143" s="152">
        <f t="shared" si="134"/>
        <v>48.845589263331689</v>
      </c>
      <c r="AQ143" s="152">
        <f t="shared" si="134"/>
        <v>48.845594723464238</v>
      </c>
      <c r="AR143" s="152">
        <f t="shared" si="134"/>
        <v>48.845700189513956</v>
      </c>
      <c r="AS143" s="152">
        <f t="shared" si="134"/>
        <v>48.847723184111729</v>
      </c>
      <c r="AT143" s="152">
        <f t="shared" si="134"/>
        <v>48.882385331653232</v>
      </c>
      <c r="AU143" s="152">
        <f t="shared" si="121"/>
        <v>49.185928123322107</v>
      </c>
    </row>
    <row r="144" spans="1:47" ht="12.95" customHeight="1">
      <c r="A144" s="245" t="s">
        <v>595</v>
      </c>
      <c r="B144" s="147" t="s">
        <v>30</v>
      </c>
      <c r="C144" s="217">
        <v>58967.810799999999</v>
      </c>
      <c r="D144" s="217">
        <v>2.9999999999999997E-4</v>
      </c>
      <c r="E144" s="10">
        <f t="shared" si="109"/>
        <v>21874.400870014979</v>
      </c>
      <c r="F144" s="10">
        <f t="shared" si="110"/>
        <v>21874.5</v>
      </c>
      <c r="G144" s="10">
        <f t="shared" si="111"/>
        <v>-2.9898000000684988E-2</v>
      </c>
      <c r="K144" s="10">
        <f t="shared" si="127"/>
        <v>-2.9898000000684988E-2</v>
      </c>
      <c r="O144" s="10">
        <f t="shared" ca="1" si="123"/>
        <v>-2.9521241363034297E-2</v>
      </c>
      <c r="P144" s="10">
        <f t="shared" si="126"/>
        <v>-3.4771405573215848E-2</v>
      </c>
      <c r="Q144" s="215">
        <f t="shared" si="112"/>
        <v>43949.310799999999</v>
      </c>
      <c r="R144" s="147">
        <v>1</v>
      </c>
      <c r="S144" s="10">
        <f t="shared" ref="S144:S156" si="135">+(P144-U144)^2</f>
        <v>1.2090506455370662E-3</v>
      </c>
      <c r="T144" s="10">
        <f t="shared" si="124"/>
        <v>1.2090506455370662E-3</v>
      </c>
      <c r="V144" s="10">
        <f t="shared" ca="1" si="128"/>
        <v>-3.7675863765069054E-4</v>
      </c>
      <c r="Z144" s="10">
        <f t="shared" si="113"/>
        <v>21874.5</v>
      </c>
      <c r="AA144" s="152">
        <f t="shared" si="114"/>
        <v>-3.2401861804573356E-2</v>
      </c>
      <c r="AB144" s="152">
        <f t="shared" si="129"/>
        <v>-3.2267543769327479E-2</v>
      </c>
      <c r="AC144" s="152">
        <f t="shared" si="130"/>
        <v>4.8734055725308603E-3</v>
      </c>
      <c r="AD144" s="152">
        <f t="shared" si="131"/>
        <v>2.5038618038883687E-3</v>
      </c>
      <c r="AE144" s="152">
        <f t="shared" si="132"/>
        <v>7.5799301482397058E-9</v>
      </c>
      <c r="AF144" s="10">
        <f t="shared" si="133"/>
        <v>4.8734055725308603E-3</v>
      </c>
      <c r="AG144" s="9"/>
      <c r="AH144" s="10">
        <f t="shared" si="115"/>
        <v>2.3695437686424947E-3</v>
      </c>
      <c r="AI144" s="10">
        <f t="shared" si="116"/>
        <v>0.93044757886693086</v>
      </c>
      <c r="AJ144" s="10">
        <f t="shared" si="117"/>
        <v>0.77810434999370481</v>
      </c>
      <c r="AK144" s="10">
        <f t="shared" si="118"/>
        <v>-0.33715193547940947</v>
      </c>
      <c r="AL144" s="10">
        <f t="shared" si="119"/>
        <v>-1.774236419110236</v>
      </c>
      <c r="AM144" s="10">
        <f t="shared" si="120"/>
        <v>-1.2273509096060546</v>
      </c>
      <c r="AN144" s="152">
        <f t="shared" si="134"/>
        <v>48.848129748880076</v>
      </c>
      <c r="AO144" s="152">
        <f t="shared" si="134"/>
        <v>48.848129764847918</v>
      </c>
      <c r="AP144" s="152">
        <f t="shared" si="134"/>
        <v>48.848130068325666</v>
      </c>
      <c r="AQ144" s="152">
        <f t="shared" si="134"/>
        <v>48.848135835977125</v>
      </c>
      <c r="AR144" s="152">
        <f t="shared" si="134"/>
        <v>48.848245410413561</v>
      </c>
      <c r="AS144" s="152">
        <f t="shared" si="134"/>
        <v>48.850312577208733</v>
      </c>
      <c r="AT144" s="152">
        <f t="shared" si="134"/>
        <v>48.885185474683546</v>
      </c>
      <c r="AU144" s="152">
        <f t="shared" si="121"/>
        <v>49.188336318103346</v>
      </c>
    </row>
    <row r="145" spans="1:47" ht="12.95" customHeight="1">
      <c r="A145" s="245" t="s">
        <v>595</v>
      </c>
      <c r="B145" s="147" t="s">
        <v>30</v>
      </c>
      <c r="C145" s="217">
        <v>58973.842600000004</v>
      </c>
      <c r="D145" s="217">
        <v>4.0000000000000002E-4</v>
      </c>
      <c r="E145" s="10">
        <f t="shared" si="109"/>
        <v>21894.399941645341</v>
      </c>
      <c r="F145" s="10">
        <f t="shared" si="110"/>
        <v>21894.5</v>
      </c>
      <c r="G145" s="10">
        <f t="shared" si="111"/>
        <v>-3.017800000088755E-2</v>
      </c>
      <c r="K145" s="10">
        <f t="shared" si="127"/>
        <v>-3.017800000088755E-2</v>
      </c>
      <c r="O145" s="10">
        <f t="shared" ca="1" si="123"/>
        <v>-2.9549886013197722E-2</v>
      </c>
      <c r="P145" s="10">
        <f t="shared" si="126"/>
        <v>-3.4798935324414096E-2</v>
      </c>
      <c r="Q145" s="215">
        <f t="shared" si="112"/>
        <v>43955.342600000004</v>
      </c>
      <c r="R145" s="147">
        <v>1</v>
      </c>
      <c r="S145" s="10">
        <f t="shared" si="135"/>
        <v>1.2109658997127551E-3</v>
      </c>
      <c r="T145" s="10">
        <f t="shared" si="124"/>
        <v>1.2109658997127551E-3</v>
      </c>
      <c r="V145" s="10">
        <f t="shared" ref="V145:V156" ca="1" si="136">U145-O145</f>
        <v>2.9549886013197722E-2</v>
      </c>
      <c r="Z145" s="10">
        <f t="shared" si="113"/>
        <v>21894.5</v>
      </c>
      <c r="AA145" s="152">
        <f t="shared" si="114"/>
        <v>-3.2463113591925309E-2</v>
      </c>
      <c r="AB145" s="152">
        <f t="shared" ref="AB145:AB156" si="137">IF(S145&lt;&gt;0,U145-AH145, -9999)</f>
        <v>-2.335821732488785E-3</v>
      </c>
      <c r="AC145" s="152">
        <f t="shared" ref="AC145:AC156" si="138">+U145-P145</f>
        <v>3.4798935324414096E-2</v>
      </c>
      <c r="AD145" s="152">
        <f t="shared" ref="AD145:AD156" si="139">IF(S145&lt;&gt;0,U145-AA145, -9999)</f>
        <v>3.2463113591925309E-2</v>
      </c>
      <c r="AE145" s="152">
        <f t="shared" ref="AE145:AE156" si="140">+(U145-AA145)^2*S145</f>
        <v>1.2761809473682122E-6</v>
      </c>
      <c r="AF145" s="10">
        <f t="shared" ref="AF145:AF156" si="141">IF(S145&lt;&gt;0,U145-P145, -9999)</f>
        <v>3.4798935324414096E-2</v>
      </c>
      <c r="AG145" s="9"/>
      <c r="AH145" s="10">
        <f t="shared" si="115"/>
        <v>2.335821732488785E-3</v>
      </c>
      <c r="AI145" s="10">
        <f t="shared" si="116"/>
        <v>0.93307032789108624</v>
      </c>
      <c r="AJ145" s="10">
        <f t="shared" si="117"/>
        <v>0.77319841383303889</v>
      </c>
      <c r="AK145" s="10">
        <f t="shared" si="118"/>
        <v>-0.33768237424298142</v>
      </c>
      <c r="AL145" s="10">
        <f t="shared" si="119"/>
        <v>-1.7664634420075738</v>
      </c>
      <c r="AM145" s="10">
        <f t="shared" si="120"/>
        <v>-1.2176560490719359</v>
      </c>
      <c r="AN145" s="152">
        <f t="shared" si="134"/>
        <v>48.855962119146696</v>
      </c>
      <c r="AO145" s="152">
        <f t="shared" si="134"/>
        <v>48.855962139903419</v>
      </c>
      <c r="AP145" s="152">
        <f t="shared" si="134"/>
        <v>48.855962515392442</v>
      </c>
      <c r="AQ145" s="152">
        <f t="shared" si="134"/>
        <v>48.855969307837022</v>
      </c>
      <c r="AR145" s="152">
        <f t="shared" si="134"/>
        <v>48.856092131485823</v>
      </c>
      <c r="AS145" s="152">
        <f t="shared" si="134"/>
        <v>48.858297308174208</v>
      </c>
      <c r="AT145" s="152">
        <f t="shared" si="134"/>
        <v>48.893812316556598</v>
      </c>
      <c r="AU145" s="152">
        <f t="shared" si="121"/>
        <v>49.195746148199468</v>
      </c>
    </row>
    <row r="146" spans="1:47" ht="12.95" customHeight="1">
      <c r="A146" s="245" t="s">
        <v>595</v>
      </c>
      <c r="B146" s="147" t="s">
        <v>30</v>
      </c>
      <c r="C146" s="217">
        <v>58981.684500000003</v>
      </c>
      <c r="D146" s="217">
        <v>2.9999999999999997E-4</v>
      </c>
      <c r="E146" s="10">
        <f t="shared" si="109"/>
        <v>21920.400591504094</v>
      </c>
      <c r="F146" s="10">
        <f t="shared" si="110"/>
        <v>21920.5</v>
      </c>
      <c r="G146" s="10">
        <f t="shared" si="111"/>
        <v>-2.9982000000018161E-2</v>
      </c>
      <c r="K146" s="10">
        <f t="shared" si="127"/>
        <v>-2.9982000000018161E-2</v>
      </c>
      <c r="O146" s="10">
        <f t="shared" ca="1" si="123"/>
        <v>-2.9587124058410168E-2</v>
      </c>
      <c r="P146" s="10">
        <f t="shared" si="126"/>
        <v>-3.4834724598796246E-2</v>
      </c>
      <c r="Q146" s="215">
        <f t="shared" si="112"/>
        <v>43963.184500000003</v>
      </c>
      <c r="R146" s="147">
        <v>1</v>
      </c>
      <c r="S146" s="10">
        <f t="shared" si="135"/>
        <v>1.2134580378739804E-3</v>
      </c>
      <c r="T146" s="10">
        <f t="shared" si="124"/>
        <v>1.2134580378739804E-3</v>
      </c>
      <c r="V146" s="10">
        <f t="shared" ca="1" si="136"/>
        <v>2.9587124058410168E-2</v>
      </c>
      <c r="Z146" s="10">
        <f t="shared" si="113"/>
        <v>21920.5</v>
      </c>
      <c r="AA146" s="152">
        <f t="shared" si="114"/>
        <v>-3.2543099034121066E-2</v>
      </c>
      <c r="AB146" s="152">
        <f t="shared" si="137"/>
        <v>-2.291625564675181E-3</v>
      </c>
      <c r="AC146" s="152">
        <f t="shared" si="138"/>
        <v>3.4834724598796246E-2</v>
      </c>
      <c r="AD146" s="152">
        <f t="shared" si="139"/>
        <v>3.2543099034121066E-2</v>
      </c>
      <c r="AE146" s="152">
        <f t="shared" si="140"/>
        <v>1.2851167330447704E-6</v>
      </c>
      <c r="AF146" s="10">
        <f t="shared" si="141"/>
        <v>3.4834724598796246E-2</v>
      </c>
      <c r="AG146" s="9"/>
      <c r="AH146" s="10">
        <f t="shared" si="115"/>
        <v>2.291625564675181E-3</v>
      </c>
      <c r="AI146" s="10">
        <f t="shared" si="116"/>
        <v>0.93650819149592079</v>
      </c>
      <c r="AJ146" s="10">
        <f t="shared" si="117"/>
        <v>0.76670865012944356</v>
      </c>
      <c r="AK146" s="10">
        <f t="shared" si="118"/>
        <v>-0.33834561787595985</v>
      </c>
      <c r="AL146" s="10">
        <f t="shared" si="119"/>
        <v>-1.7562927567410942</v>
      </c>
      <c r="AM146" s="10">
        <f t="shared" si="120"/>
        <v>-1.2051083286279973</v>
      </c>
      <c r="AN146" s="152">
        <f t="shared" si="134"/>
        <v>48.866177303327007</v>
      </c>
      <c r="AO146" s="152">
        <f t="shared" si="134"/>
        <v>48.866177332019525</v>
      </c>
      <c r="AP146" s="152">
        <f t="shared" si="134"/>
        <v>48.866177820426017</v>
      </c>
      <c r="AQ146" s="152">
        <f t="shared" si="134"/>
        <v>48.866186133911299</v>
      </c>
      <c r="AR146" s="152">
        <f t="shared" si="134"/>
        <v>48.8663275820102</v>
      </c>
      <c r="AS146" s="152">
        <f t="shared" si="134"/>
        <v>48.868716777401261</v>
      </c>
      <c r="AT146" s="152">
        <f t="shared" si="134"/>
        <v>48.905051984666081</v>
      </c>
      <c r="AU146" s="152">
        <f t="shared" si="121"/>
        <v>49.205378927324432</v>
      </c>
    </row>
    <row r="147" spans="1:47" ht="12.95" customHeight="1">
      <c r="A147" s="144" t="s">
        <v>605</v>
      </c>
      <c r="B147" s="145" t="s">
        <v>37</v>
      </c>
      <c r="C147" s="250">
        <v>58984.3989</v>
      </c>
      <c r="D147" s="251">
        <v>3.0000000000000001E-3</v>
      </c>
      <c r="E147" s="10">
        <f t="shared" si="109"/>
        <v>21929.400472142275</v>
      </c>
      <c r="F147" s="10">
        <f t="shared" si="110"/>
        <v>21929.5</v>
      </c>
      <c r="G147" s="10">
        <f t="shared" si="111"/>
        <v>-3.001800000492949E-2</v>
      </c>
      <c r="K147" s="10">
        <f t="shared" si="127"/>
        <v>-3.001800000492949E-2</v>
      </c>
      <c r="O147" s="10">
        <f t="shared" ca="1" si="123"/>
        <v>-2.9600014150983709E-2</v>
      </c>
      <c r="P147" s="10">
        <f t="shared" si="126"/>
        <v>-3.4847113351228434E-2</v>
      </c>
      <c r="Q147" s="215">
        <f t="shared" si="112"/>
        <v>43965.8989</v>
      </c>
      <c r="R147" s="147">
        <v>1</v>
      </c>
      <c r="S147" s="10">
        <f t="shared" si="135"/>
        <v>1.214321308913363E-3</v>
      </c>
      <c r="T147" s="10">
        <f t="shared" si="124"/>
        <v>1.214321308913363E-3</v>
      </c>
      <c r="V147" s="10">
        <f t="shared" ca="1" si="136"/>
        <v>2.9600014150983709E-2</v>
      </c>
      <c r="Z147" s="10">
        <f t="shared" si="113"/>
        <v>21929.5</v>
      </c>
      <c r="AA147" s="152">
        <f t="shared" si="114"/>
        <v>-3.2570880553259837E-2</v>
      </c>
      <c r="AB147" s="152">
        <f t="shared" si="137"/>
        <v>-2.2762327979685961E-3</v>
      </c>
      <c r="AC147" s="152">
        <f t="shared" si="138"/>
        <v>3.4847113351228434E-2</v>
      </c>
      <c r="AD147" s="152">
        <f t="shared" si="139"/>
        <v>3.2570880553259837E-2</v>
      </c>
      <c r="AE147" s="152">
        <f t="shared" si="140"/>
        <v>1.2882276481578632E-6</v>
      </c>
      <c r="AF147" s="10">
        <f t="shared" si="141"/>
        <v>3.4847113351228434E-2</v>
      </c>
      <c r="AG147" s="9"/>
      <c r="AH147" s="10">
        <f t="shared" si="115"/>
        <v>2.2762327979685961E-3</v>
      </c>
      <c r="AI147" s="10">
        <f t="shared" si="116"/>
        <v>0.93770569230765555</v>
      </c>
      <c r="AJ147" s="10">
        <f t="shared" si="117"/>
        <v>0.76443240269156698</v>
      </c>
      <c r="AK147" s="10">
        <f t="shared" si="118"/>
        <v>-0.33856814101760258</v>
      </c>
      <c r="AL147" s="10">
        <f t="shared" si="119"/>
        <v>-1.7527546411487245</v>
      </c>
      <c r="AM147" s="10">
        <f t="shared" si="120"/>
        <v>-1.2007793173434871</v>
      </c>
      <c r="AN147" s="152">
        <f t="shared" si="134"/>
        <v>48.869722104668142</v>
      </c>
      <c r="AO147" s="152">
        <f t="shared" si="134"/>
        <v>48.869722136629463</v>
      </c>
      <c r="AP147" s="152">
        <f t="shared" si="134"/>
        <v>48.869722669769089</v>
      </c>
      <c r="AQ147" s="152">
        <f t="shared" si="134"/>
        <v>48.869731562714577</v>
      </c>
      <c r="AR147" s="152">
        <f t="shared" si="134"/>
        <v>48.869879834105838</v>
      </c>
      <c r="AS147" s="152">
        <f t="shared" si="134"/>
        <v>48.872333906775808</v>
      </c>
      <c r="AT147" s="152">
        <f t="shared" si="134"/>
        <v>48.90894913940005</v>
      </c>
      <c r="AU147" s="152">
        <f t="shared" si="121"/>
        <v>49.208713350867683</v>
      </c>
    </row>
    <row r="148" spans="1:47" ht="12.95" customHeight="1">
      <c r="A148" s="144" t="s">
        <v>605</v>
      </c>
      <c r="B148" s="145" t="s">
        <v>37</v>
      </c>
      <c r="C148" s="250">
        <v>59330.337</v>
      </c>
      <c r="D148" s="251">
        <v>8.9999999999999998E-4</v>
      </c>
      <c r="E148" s="10">
        <f t="shared" si="109"/>
        <v>23076.394875399521</v>
      </c>
      <c r="F148" s="10">
        <f t="shared" si="110"/>
        <v>23076.5</v>
      </c>
      <c r="G148" s="10">
        <f t="shared" si="111"/>
        <v>-3.1706000001577195E-2</v>
      </c>
      <c r="K148" s="10">
        <f t="shared" si="127"/>
        <v>-3.1706000001577195E-2</v>
      </c>
      <c r="O148" s="10">
        <f t="shared" ca="1" si="123"/>
        <v>-3.1242784837855992E-2</v>
      </c>
      <c r="P148" s="10">
        <f t="shared" si="126"/>
        <v>-3.6426653793650558E-2</v>
      </c>
      <c r="Q148" s="215">
        <f t="shared" si="112"/>
        <v>44311.837</v>
      </c>
      <c r="R148" s="147">
        <v>1</v>
      </c>
      <c r="S148" s="10">
        <f t="shared" si="135"/>
        <v>1.3269011066024765E-3</v>
      </c>
      <c r="T148" s="10">
        <f t="shared" si="124"/>
        <v>1.3269011066024765E-3</v>
      </c>
      <c r="V148" s="10">
        <f t="shared" ca="1" si="136"/>
        <v>3.1242784837855992E-2</v>
      </c>
      <c r="Z148" s="10">
        <f t="shared" si="113"/>
        <v>23076.5</v>
      </c>
      <c r="AA148" s="152">
        <f t="shared" si="114"/>
        <v>-3.648286352125478E-2</v>
      </c>
      <c r="AB148" s="152">
        <f t="shared" si="137"/>
        <v>5.6209727604224582E-5</v>
      </c>
      <c r="AC148" s="152">
        <f t="shared" si="138"/>
        <v>3.6426653793650558E-2</v>
      </c>
      <c r="AD148" s="152">
        <f t="shared" si="139"/>
        <v>3.648286352125478E-2</v>
      </c>
      <c r="AE148" s="152">
        <f t="shared" si="140"/>
        <v>1.7661044848069216E-6</v>
      </c>
      <c r="AF148" s="10">
        <f t="shared" si="141"/>
        <v>3.6426653793650558E-2</v>
      </c>
      <c r="AG148" s="9"/>
      <c r="AH148" s="10">
        <f t="shared" si="115"/>
        <v>-5.6209727604224582E-5</v>
      </c>
      <c r="AI148" s="10">
        <f t="shared" si="116"/>
        <v>1.1207555592398557</v>
      </c>
      <c r="AJ148" s="10">
        <f t="shared" si="117"/>
        <v>0.32385485347119924</v>
      </c>
      <c r="AK148" s="10">
        <f t="shared" si="118"/>
        <v>-0.32237720421216726</v>
      </c>
      <c r="AL148" s="10">
        <f t="shared" si="119"/>
        <v>-1.2123952701192868</v>
      </c>
      <c r="AM148" s="10">
        <f t="shared" si="120"/>
        <v>-0.69327406340455766</v>
      </c>
      <c r="AN148" s="152">
        <f t="shared" si="134"/>
        <v>49.3636110326878</v>
      </c>
      <c r="AO148" s="152">
        <f t="shared" si="134"/>
        <v>49.36363556432547</v>
      </c>
      <c r="AP148" s="152">
        <f t="shared" si="134"/>
        <v>49.363750462755377</v>
      </c>
      <c r="AQ148" s="152">
        <f t="shared" si="134"/>
        <v>49.364288388605658</v>
      </c>
      <c r="AR148" s="152">
        <f t="shared" si="134"/>
        <v>49.366801979683515</v>
      </c>
      <c r="AS148" s="152">
        <f t="shared" si="134"/>
        <v>49.378443887256743</v>
      </c>
      <c r="AT148" s="152">
        <f t="shared" si="134"/>
        <v>49.43034861841307</v>
      </c>
      <c r="AU148" s="152">
        <f t="shared" si="121"/>
        <v>49.633667106880353</v>
      </c>
    </row>
    <row r="149" spans="1:47" ht="12.95" customHeight="1">
      <c r="A149" s="144" t="s">
        <v>605</v>
      </c>
      <c r="B149" s="145" t="s">
        <v>37</v>
      </c>
      <c r="C149" s="250">
        <v>59330.489500000003</v>
      </c>
      <c r="D149" s="251">
        <v>1.1000000000000001E-3</v>
      </c>
      <c r="E149" s="10">
        <f t="shared" ref="E149:E156" si="142">+(C149-C$7)/C$8</f>
        <v>23076.900505298341</v>
      </c>
      <c r="F149" s="10">
        <f t="shared" ref="F149:F180" si="143">ROUND(2*E149,0)/2</f>
        <v>23077</v>
      </c>
      <c r="G149" s="10">
        <f t="shared" ref="G149:G180" si="144">+C149-(C$7+F149*C$8)</f>
        <v>-3.0008000001544133E-2</v>
      </c>
      <c r="K149" s="10">
        <f t="shared" si="127"/>
        <v>-3.0008000001544133E-2</v>
      </c>
      <c r="O149" s="10">
        <f t="shared" ca="1" si="123"/>
        <v>-3.124350095411008E-2</v>
      </c>
      <c r="P149" s="10">
        <f t="shared" si="126"/>
        <v>-3.6427342633380488E-2</v>
      </c>
      <c r="Q149" s="215">
        <f t="shared" ref="Q149:Q156" si="145">+C149-15018.5</f>
        <v>44311.989500000003</v>
      </c>
      <c r="R149" s="147">
        <v>1</v>
      </c>
      <c r="S149" s="10">
        <f t="shared" si="135"/>
        <v>1.3269512913296998E-3</v>
      </c>
      <c r="T149" s="10">
        <f t="shared" si="124"/>
        <v>1.3269512913296998E-3</v>
      </c>
      <c r="V149" s="10">
        <f t="shared" ca="1" si="136"/>
        <v>3.124350095411008E-2</v>
      </c>
      <c r="Z149" s="10">
        <f t="shared" ref="Z149:Z156" si="146">F149</f>
        <v>23077</v>
      </c>
      <c r="AA149" s="152">
        <f t="shared" ref="AA149:AA180" si="147">AB$3+AB$4*Z149+AB$5*Z149^2+AH149</f>
        <v>-3.6484707967765637E-2</v>
      </c>
      <c r="AB149" s="152">
        <f t="shared" si="137"/>
        <v>5.7365334385147546E-5</v>
      </c>
      <c r="AC149" s="152">
        <f t="shared" si="138"/>
        <v>3.6427342633380488E-2</v>
      </c>
      <c r="AD149" s="152">
        <f t="shared" si="139"/>
        <v>3.6484707967765637E-2</v>
      </c>
      <c r="AE149" s="152">
        <f t="shared" si="140"/>
        <v>1.7663498680963834E-6</v>
      </c>
      <c r="AF149" s="10">
        <f t="shared" si="141"/>
        <v>3.6427342633380488E-2</v>
      </c>
      <c r="AG149" s="9"/>
      <c r="AH149" s="10">
        <f t="shared" ref="AH149:AH180" si="148">$AB$6*($AB$11/AI149*AJ149+$AB$12)</f>
        <v>-5.7365334385147546E-5</v>
      </c>
      <c r="AI149" s="10">
        <f t="shared" ref="AI149:AI156" si="149">1+$AB$7*COS(AL149)</f>
        <v>1.120846203586273</v>
      </c>
      <c r="AJ149" s="10">
        <f t="shared" ref="AJ149:AJ156" si="150">SIN(AL149+RADIANS($AB$9))</f>
        <v>0.32358880527223155</v>
      </c>
      <c r="AK149" s="10">
        <f t="shared" ref="AK149:AK180" si="151">$AB$7*SIN(AL149)</f>
        <v>-0.32234323625875688</v>
      </c>
      <c r="AL149" s="10">
        <f t="shared" ref="AL149:AL180" si="152">2*ATAN(AM149)</f>
        <v>-1.2121140805055257</v>
      </c>
      <c r="AM149" s="10">
        <f t="shared" ref="AM149:AM180" si="153">SQRT((1+$AB$7)/(1-$AB$7))*TAN(AN149/2)</f>
        <v>-0.69306591495351633</v>
      </c>
      <c r="AN149" s="152">
        <f t="shared" si="134"/>
        <v>49.363846580872028</v>
      </c>
      <c r="AO149" s="152">
        <f t="shared" si="134"/>
        <v>49.363871147023254</v>
      </c>
      <c r="AP149" s="152">
        <f t="shared" si="134"/>
        <v>49.363986172824028</v>
      </c>
      <c r="AQ149" s="152">
        <f t="shared" si="134"/>
        <v>49.364524534467705</v>
      </c>
      <c r="AR149" s="152">
        <f t="shared" si="134"/>
        <v>49.367039411647504</v>
      </c>
      <c r="AS149" s="152">
        <f t="shared" si="134"/>
        <v>49.378683824760685</v>
      </c>
      <c r="AT149" s="152">
        <f t="shared" si="134"/>
        <v>49.430585328163254</v>
      </c>
      <c r="AU149" s="152">
        <f t="shared" ref="AU149:AU156" si="154">RADIANS($AB$9)+$AB$18*(F149-AB$15)</f>
        <v>49.633852352632758</v>
      </c>
    </row>
    <row r="150" spans="1:47" ht="12.95" customHeight="1">
      <c r="A150" s="144" t="s">
        <v>606</v>
      </c>
      <c r="B150" s="145" t="s">
        <v>37</v>
      </c>
      <c r="C150" s="250">
        <v>59335.016900000162</v>
      </c>
      <c r="D150" s="251"/>
      <c r="E150" s="10">
        <f t="shared" si="142"/>
        <v>23091.911579422554</v>
      </c>
      <c r="F150" s="10">
        <f t="shared" si="143"/>
        <v>23092</v>
      </c>
      <c r="G150" s="10">
        <f t="shared" si="144"/>
        <v>-2.6667999838537071E-2</v>
      </c>
      <c r="K150" s="10">
        <f t="shared" si="127"/>
        <v>-2.6667999838537071E-2</v>
      </c>
      <c r="O150" s="10">
        <f t="shared" ca="1" si="123"/>
        <v>-3.1264984441732646E-2</v>
      </c>
      <c r="P150" s="10">
        <f t="shared" si="126"/>
        <v>-3.6448007941494075E-2</v>
      </c>
      <c r="Q150" s="215">
        <f t="shared" si="145"/>
        <v>44316.516900000162</v>
      </c>
      <c r="R150" s="147">
        <v>1</v>
      </c>
      <c r="S150" s="10">
        <f t="shared" si="135"/>
        <v>1.3284572829032151E-3</v>
      </c>
      <c r="T150" s="10">
        <f t="shared" si="124"/>
        <v>1.3284572829032151E-3</v>
      </c>
      <c r="V150" s="10">
        <f t="shared" ca="1" si="136"/>
        <v>3.1264984441732646E-2</v>
      </c>
      <c r="Z150" s="10">
        <f t="shared" si="146"/>
        <v>23092</v>
      </c>
      <c r="AA150" s="152">
        <f t="shared" si="147"/>
        <v>-3.6540083220067673E-2</v>
      </c>
      <c r="AB150" s="152">
        <f t="shared" si="137"/>
        <v>9.2075278573596321E-5</v>
      </c>
      <c r="AC150" s="152">
        <f t="shared" si="138"/>
        <v>3.6448007941494075E-2</v>
      </c>
      <c r="AD150" s="152">
        <f t="shared" si="139"/>
        <v>3.6540083220067673E-2</v>
      </c>
      <c r="AE150" s="152">
        <f t="shared" si="140"/>
        <v>1.773726515263347E-6</v>
      </c>
      <c r="AF150" s="10">
        <f t="shared" si="141"/>
        <v>3.6448007941494075E-2</v>
      </c>
      <c r="AG150" s="9"/>
      <c r="AH150" s="10">
        <f t="shared" si="148"/>
        <v>-9.2075278573596321E-5</v>
      </c>
      <c r="AI150" s="10">
        <f t="shared" si="149"/>
        <v>1.1235678660173101</v>
      </c>
      <c r="AJ150" s="10">
        <f t="shared" si="150"/>
        <v>0.3155754533460447</v>
      </c>
      <c r="AK150" s="10">
        <f t="shared" si="151"/>
        <v>-0.32130974054782685</v>
      </c>
      <c r="AL150" s="10">
        <f t="shared" si="152"/>
        <v>-1.2036572060459316</v>
      </c>
      <c r="AM150" s="10">
        <f t="shared" si="153"/>
        <v>-0.68682464203996674</v>
      </c>
      <c r="AN150" s="152">
        <f t="shared" si="134"/>
        <v>49.370921895829156</v>
      </c>
      <c r="AO150" s="152">
        <f t="shared" si="134"/>
        <v>49.370947510999102</v>
      </c>
      <c r="AP150" s="152">
        <f t="shared" si="134"/>
        <v>49.371066387850917</v>
      </c>
      <c r="AQ150" s="152">
        <f t="shared" si="134"/>
        <v>49.371617850435115</v>
      </c>
      <c r="AR150" s="152">
        <f t="shared" si="134"/>
        <v>49.374171120911875</v>
      </c>
      <c r="AS150" s="152">
        <f t="shared" si="134"/>
        <v>49.385889337923423</v>
      </c>
      <c r="AT150" s="152">
        <f t="shared" si="134"/>
        <v>49.437689856240375</v>
      </c>
      <c r="AU150" s="152">
        <f t="shared" si="154"/>
        <v>49.63940972520485</v>
      </c>
    </row>
    <row r="151" spans="1:47" ht="12.95" customHeight="1">
      <c r="A151" s="144" t="s">
        <v>607</v>
      </c>
      <c r="B151" s="145" t="s">
        <v>30</v>
      </c>
      <c r="C151" s="250">
        <v>59540.714699999997</v>
      </c>
      <c r="D151" s="251">
        <v>2.9999999999999997E-4</v>
      </c>
      <c r="E151" s="10">
        <f t="shared" si="142"/>
        <v>23773.924417448026</v>
      </c>
      <c r="F151" s="10">
        <f t="shared" si="143"/>
        <v>23774</v>
      </c>
      <c r="G151" s="10">
        <f t="shared" si="144"/>
        <v>-2.279600000474602E-2</v>
      </c>
      <c r="K151" s="10">
        <f t="shared" si="127"/>
        <v>-2.279600000474602E-2</v>
      </c>
      <c r="O151" s="10">
        <f t="shared" ca="1" si="123"/>
        <v>-3.2241767012305356E-2</v>
      </c>
      <c r="P151" s="10">
        <f t="shared" si="126"/>
        <v>-3.7387828224272265E-2</v>
      </c>
      <c r="Q151" s="215">
        <f t="shared" si="145"/>
        <v>44522.214699999997</v>
      </c>
      <c r="R151" s="147">
        <v>1</v>
      </c>
      <c r="S151" s="10">
        <f t="shared" si="135"/>
        <v>1.3978496993276898E-3</v>
      </c>
      <c r="T151" s="10">
        <f t="shared" si="124"/>
        <v>1.3978496993276898E-3</v>
      </c>
      <c r="V151" s="10">
        <f t="shared" ca="1" si="136"/>
        <v>3.2241767012305356E-2</v>
      </c>
      <c r="Z151" s="10">
        <f t="shared" si="146"/>
        <v>23774</v>
      </c>
      <c r="AA151" s="152">
        <f t="shared" si="147"/>
        <v>-3.9110007022435125E-2</v>
      </c>
      <c r="AB151" s="152">
        <f t="shared" si="137"/>
        <v>1.7221787981628576E-3</v>
      </c>
      <c r="AC151" s="152">
        <f t="shared" si="138"/>
        <v>3.7387828224272265E-2</v>
      </c>
      <c r="AD151" s="152">
        <f t="shared" si="139"/>
        <v>3.9110007022435125E-2</v>
      </c>
      <c r="AE151" s="152">
        <f t="shared" si="140"/>
        <v>2.1381406249107551E-6</v>
      </c>
      <c r="AF151" s="10">
        <f t="shared" si="141"/>
        <v>3.7387828224272265E-2</v>
      </c>
      <c r="AG151" s="9"/>
      <c r="AH151" s="10">
        <f t="shared" si="148"/>
        <v>-1.7221787981628576E-3</v>
      </c>
      <c r="AI151" s="10">
        <f t="shared" si="149"/>
        <v>1.2461659359460922</v>
      </c>
      <c r="AJ151" s="10">
        <f t="shared" si="150"/>
        <v>-0.10831807297964575</v>
      </c>
      <c r="AK151" s="10">
        <f t="shared" si="151"/>
        <v>-0.24064766540061866</v>
      </c>
      <c r="AL151" s="10">
        <f t="shared" si="152"/>
        <v>-0.77406315920943125</v>
      </c>
      <c r="AM151" s="10">
        <f t="shared" si="153"/>
        <v>-0.40758915090094794</v>
      </c>
      <c r="AN151" s="152">
        <f t="shared" ref="AN151:AT160" si="155">$AU151+$AB$7*SIN(AO151)</f>
        <v>49.710803222869671</v>
      </c>
      <c r="AO151" s="152">
        <f t="shared" si="155"/>
        <v>49.710889866918784</v>
      </c>
      <c r="AP151" s="152">
        <f t="shared" si="155"/>
        <v>49.711185903661153</v>
      </c>
      <c r="AQ151" s="152">
        <f t="shared" si="155"/>
        <v>49.712196963544265</v>
      </c>
      <c r="AR151" s="152">
        <f t="shared" si="155"/>
        <v>49.715645311379049</v>
      </c>
      <c r="AS151" s="152">
        <f t="shared" si="155"/>
        <v>49.727352157373303</v>
      </c>
      <c r="AT151" s="152">
        <f t="shared" si="155"/>
        <v>49.766508611962259</v>
      </c>
      <c r="AU151" s="152">
        <f t="shared" si="154"/>
        <v>49.89208493148265</v>
      </c>
    </row>
    <row r="152" spans="1:47" ht="12.95" customHeight="1">
      <c r="A152" s="146" t="s">
        <v>609</v>
      </c>
      <c r="B152" s="248" t="s">
        <v>30</v>
      </c>
      <c r="C152" s="253">
        <v>59625.906000000003</v>
      </c>
      <c r="D152" s="253">
        <v>2.0000000000000001E-4</v>
      </c>
      <c r="E152" s="10">
        <f t="shared" si="142"/>
        <v>24056.385193830323</v>
      </c>
      <c r="F152" s="10">
        <f t="shared" si="143"/>
        <v>24056.5</v>
      </c>
      <c r="G152" s="10">
        <f t="shared" si="144"/>
        <v>-3.4626000000571366E-2</v>
      </c>
      <c r="K152" s="10">
        <f t="shared" si="127"/>
        <v>-3.4626000000571366E-2</v>
      </c>
      <c r="O152" s="10">
        <f t="shared" ca="1" si="123"/>
        <v>-3.2646372695863693E-2</v>
      </c>
      <c r="P152" s="10">
        <f t="shared" si="126"/>
        <v>-3.7777259478378337E-2</v>
      </c>
      <c r="Q152" s="215">
        <f t="shared" si="145"/>
        <v>44607.406000000003</v>
      </c>
      <c r="R152" s="147">
        <v>1</v>
      </c>
      <c r="S152" s="10">
        <f t="shared" si="135"/>
        <v>1.427121333696726E-3</v>
      </c>
      <c r="T152" s="10">
        <f t="shared" si="124"/>
        <v>1.427121333696726E-3</v>
      </c>
      <c r="V152" s="10">
        <f t="shared" ca="1" si="136"/>
        <v>3.2646372695863693E-2</v>
      </c>
      <c r="Z152" s="10">
        <f t="shared" si="146"/>
        <v>24056.5</v>
      </c>
      <c r="AA152" s="152">
        <f t="shared" si="147"/>
        <v>-4.0169379622756317E-2</v>
      </c>
      <c r="AB152" s="152">
        <f t="shared" si="137"/>
        <v>2.392120144377982E-3</v>
      </c>
      <c r="AC152" s="152">
        <f t="shared" si="138"/>
        <v>3.7777259478378337E-2</v>
      </c>
      <c r="AD152" s="152">
        <f t="shared" si="139"/>
        <v>4.0169379622756317E-2</v>
      </c>
      <c r="AE152" s="152">
        <f t="shared" si="140"/>
        <v>2.3027730991006582E-6</v>
      </c>
      <c r="AF152" s="10">
        <f t="shared" si="141"/>
        <v>3.7777259478378337E-2</v>
      </c>
      <c r="AG152" s="9"/>
      <c r="AH152" s="10">
        <f t="shared" si="148"/>
        <v>-2.392120144377982E-3</v>
      </c>
      <c r="AI152" s="10">
        <f t="shared" si="149"/>
        <v>1.2897329578147911</v>
      </c>
      <c r="AJ152" s="10">
        <f t="shared" si="150"/>
        <v>-0.30705416823384718</v>
      </c>
      <c r="AK152" s="10">
        <f t="shared" si="151"/>
        <v>-0.18591336702581707</v>
      </c>
      <c r="AL152" s="10">
        <f t="shared" si="152"/>
        <v>-0.57049805297387712</v>
      </c>
      <c r="AM152" s="10">
        <f t="shared" si="153"/>
        <v>-0.29324602426604401</v>
      </c>
      <c r="AN152" s="152">
        <f t="shared" si="155"/>
        <v>49.861441392854019</v>
      </c>
      <c r="AO152" s="152">
        <f t="shared" si="155"/>
        <v>49.861538112422593</v>
      </c>
      <c r="AP152" s="152">
        <f t="shared" si="155"/>
        <v>49.861843639873818</v>
      </c>
      <c r="AQ152" s="152">
        <f t="shared" si="155"/>
        <v>49.862808508920523</v>
      </c>
      <c r="AR152" s="152">
        <f t="shared" si="155"/>
        <v>49.865853011565974</v>
      </c>
      <c r="AS152" s="152">
        <f t="shared" si="155"/>
        <v>49.875434062908376</v>
      </c>
      <c r="AT152" s="152">
        <f t="shared" si="155"/>
        <v>49.905346347918581</v>
      </c>
      <c r="AU152" s="152">
        <f t="shared" si="154"/>
        <v>49.996748781590391</v>
      </c>
    </row>
    <row r="153" spans="1:47" ht="12.95" customHeight="1">
      <c r="A153" s="246" t="s">
        <v>608</v>
      </c>
      <c r="B153" s="247" t="s">
        <v>37</v>
      </c>
      <c r="C153" s="252">
        <v>59644.152499999851</v>
      </c>
      <c r="D153" s="246"/>
      <c r="E153" s="10">
        <f t="shared" si="142"/>
        <v>24116.883396771427</v>
      </c>
      <c r="F153" s="10">
        <f t="shared" si="143"/>
        <v>24117</v>
      </c>
      <c r="G153" s="10">
        <f t="shared" si="144"/>
        <v>-3.5168000147677958E-2</v>
      </c>
      <c r="K153" s="10">
        <f t="shared" si="127"/>
        <v>-3.5168000147677958E-2</v>
      </c>
      <c r="O153" s="10">
        <f t="shared" ca="1" si="123"/>
        <v>-3.2733022762608047E-2</v>
      </c>
      <c r="P153" s="10">
        <f t="shared" si="126"/>
        <v>-3.7860670172757654E-2</v>
      </c>
      <c r="Q153" s="215">
        <f t="shared" si="145"/>
        <v>44625.652499999851</v>
      </c>
      <c r="R153" s="147">
        <v>1</v>
      </c>
      <c r="S153" s="10">
        <f t="shared" si="135"/>
        <v>1.4334303459303411E-3</v>
      </c>
      <c r="T153" s="10">
        <f t="shared" si="124"/>
        <v>1.4334303459303411E-3</v>
      </c>
      <c r="V153" s="10">
        <f t="shared" ca="1" si="136"/>
        <v>3.2733022762608047E-2</v>
      </c>
      <c r="Z153" s="10">
        <f t="shared" si="146"/>
        <v>24117</v>
      </c>
      <c r="AA153" s="152">
        <f t="shared" si="147"/>
        <v>-4.0392404510297401E-2</v>
      </c>
      <c r="AB153" s="152">
        <f t="shared" si="137"/>
        <v>2.5317343375397478E-3</v>
      </c>
      <c r="AC153" s="152">
        <f t="shared" si="138"/>
        <v>3.7860670172757654E-2</v>
      </c>
      <c r="AD153" s="152">
        <f t="shared" si="139"/>
        <v>4.0392404510297401E-2</v>
      </c>
      <c r="AE153" s="152">
        <f t="shared" si="140"/>
        <v>2.3387080375914623E-6</v>
      </c>
      <c r="AF153" s="10">
        <f t="shared" si="141"/>
        <v>3.7860670172757654E-2</v>
      </c>
      <c r="AG153" s="9"/>
      <c r="AH153" s="10">
        <f t="shared" si="148"/>
        <v>-2.5317343375397478E-3</v>
      </c>
      <c r="AI153" s="10">
        <f t="shared" si="149"/>
        <v>1.2978614093219427</v>
      </c>
      <c r="AJ153" s="10">
        <f t="shared" si="150"/>
        <v>-0.34987235730977123</v>
      </c>
      <c r="AK153" s="10">
        <f t="shared" si="151"/>
        <v>-0.17259069418636061</v>
      </c>
      <c r="AL153" s="10">
        <f t="shared" si="152"/>
        <v>-0.52515932499377949</v>
      </c>
      <c r="AM153" s="10">
        <f t="shared" si="153"/>
        <v>-0.26878566338572191</v>
      </c>
      <c r="AN153" s="152">
        <f t="shared" si="155"/>
        <v>49.894341446899652</v>
      </c>
      <c r="AO153" s="152">
        <f t="shared" si="155"/>
        <v>49.894436979218064</v>
      </c>
      <c r="AP153" s="152">
        <f t="shared" si="155"/>
        <v>49.894734733160874</v>
      </c>
      <c r="AQ153" s="152">
        <f t="shared" si="155"/>
        <v>49.895662548047177</v>
      </c>
      <c r="AR153" s="152">
        <f t="shared" si="155"/>
        <v>49.898551527562248</v>
      </c>
      <c r="AS153" s="152">
        <f t="shared" si="155"/>
        <v>49.907526708930931</v>
      </c>
      <c r="AT153" s="152">
        <f t="shared" si="155"/>
        <v>49.935222769258793</v>
      </c>
      <c r="AU153" s="152">
        <f t="shared" si="154"/>
        <v>50.019163517631164</v>
      </c>
    </row>
    <row r="154" spans="1:47" ht="12.95" customHeight="1">
      <c r="A154" s="246" t="s">
        <v>608</v>
      </c>
      <c r="B154" s="247" t="s">
        <v>30</v>
      </c>
      <c r="C154" s="252">
        <v>59645.208399999887</v>
      </c>
      <c r="D154" s="246"/>
      <c r="E154" s="10">
        <f t="shared" si="142"/>
        <v>24120.384345034829</v>
      </c>
      <c r="F154" s="10">
        <f t="shared" si="143"/>
        <v>24120.5</v>
      </c>
      <c r="G154" s="10">
        <f t="shared" si="144"/>
        <v>-3.488200011634035E-2</v>
      </c>
      <c r="K154" s="10">
        <f t="shared" si="127"/>
        <v>-3.488200011634035E-2</v>
      </c>
      <c r="O154" s="10">
        <f t="shared" ca="1" si="123"/>
        <v>-3.2738035576386645E-2</v>
      </c>
      <c r="P154" s="10">
        <f t="shared" si="126"/>
        <v>-3.78654956967963E-2</v>
      </c>
      <c r="Q154" s="215">
        <f t="shared" si="145"/>
        <v>44626.708399999887</v>
      </c>
      <c r="R154" s="147">
        <v>1</v>
      </c>
      <c r="S154" s="10">
        <f t="shared" si="135"/>
        <v>1.4337957643640992E-3</v>
      </c>
      <c r="T154" s="10">
        <f t="shared" si="124"/>
        <v>1.4337957643640992E-3</v>
      </c>
      <c r="V154" s="10">
        <f t="shared" ca="1" si="136"/>
        <v>3.2738035576386645E-2</v>
      </c>
      <c r="Z154" s="10">
        <f t="shared" si="146"/>
        <v>24120.5</v>
      </c>
      <c r="AA154" s="152">
        <f t="shared" si="147"/>
        <v>-4.0405250633986922E-2</v>
      </c>
      <c r="AB154" s="152">
        <f t="shared" si="137"/>
        <v>2.5397549371906211E-3</v>
      </c>
      <c r="AC154" s="152">
        <f t="shared" si="138"/>
        <v>3.78654956967963E-2</v>
      </c>
      <c r="AD154" s="152">
        <f t="shared" si="139"/>
        <v>4.0405250633986922E-2</v>
      </c>
      <c r="AE154" s="152">
        <f t="shared" si="140"/>
        <v>2.3407924239041194E-6</v>
      </c>
      <c r="AF154" s="10">
        <f t="shared" si="141"/>
        <v>3.78654956967963E-2</v>
      </c>
      <c r="AG154" s="9"/>
      <c r="AH154" s="10">
        <f t="shared" si="148"/>
        <v>-2.5397549371906211E-3</v>
      </c>
      <c r="AI154" s="10">
        <f t="shared" si="149"/>
        <v>1.2983160312241429</v>
      </c>
      <c r="AJ154" s="10">
        <f t="shared" si="150"/>
        <v>-0.35234439460473865</v>
      </c>
      <c r="AK154" s="10">
        <f t="shared" si="151"/>
        <v>-0.17180370309646967</v>
      </c>
      <c r="AL154" s="10">
        <f t="shared" si="152"/>
        <v>-0.52251920284476527</v>
      </c>
      <c r="AM154" s="10">
        <f t="shared" si="153"/>
        <v>-0.2673707347453958</v>
      </c>
      <c r="AN154" s="152">
        <f t="shared" si="155"/>
        <v>49.896250985933271</v>
      </c>
      <c r="AO154" s="152">
        <f t="shared" si="155"/>
        <v>49.896346407649588</v>
      </c>
      <c r="AP154" s="152">
        <f t="shared" si="155"/>
        <v>49.896643596760669</v>
      </c>
      <c r="AQ154" s="152">
        <f t="shared" si="155"/>
        <v>49.897568968027173</v>
      </c>
      <c r="AR154" s="152">
        <f t="shared" si="155"/>
        <v>49.900448230570845</v>
      </c>
      <c r="AS154" s="152">
        <f t="shared" si="155"/>
        <v>49.909386872864822</v>
      </c>
      <c r="AT154" s="152">
        <f t="shared" si="155"/>
        <v>49.936952483816903</v>
      </c>
      <c r="AU154" s="152">
        <f t="shared" si="154"/>
        <v>50.020460237897986</v>
      </c>
    </row>
    <row r="155" spans="1:47" ht="12.95" customHeight="1">
      <c r="A155" s="144" t="s">
        <v>607</v>
      </c>
      <c r="B155" s="145" t="s">
        <v>30</v>
      </c>
      <c r="C155" s="250">
        <v>59703.419000000002</v>
      </c>
      <c r="D155" s="251">
        <v>2E-3</v>
      </c>
      <c r="E155" s="10">
        <f t="shared" si="142"/>
        <v>24313.387753478069</v>
      </c>
      <c r="F155" s="10">
        <f t="shared" si="143"/>
        <v>24313.5</v>
      </c>
      <c r="G155" s="10">
        <f t="shared" si="144"/>
        <v>-3.3854000001156237E-2</v>
      </c>
      <c r="K155" s="10">
        <f t="shared" si="127"/>
        <v>-3.3854000001156237E-2</v>
      </c>
      <c r="O155" s="10">
        <f t="shared" ca="1" si="123"/>
        <v>-3.3014456450463678E-2</v>
      </c>
      <c r="P155" s="10">
        <f t="shared" si="126"/>
        <v>-3.8131607836181115E-2</v>
      </c>
      <c r="Q155" s="215">
        <f t="shared" si="145"/>
        <v>44684.919000000002</v>
      </c>
      <c r="R155" s="147">
        <v>1</v>
      </c>
      <c r="S155" s="10">
        <f t="shared" si="135"/>
        <v>1.4540195161723091E-3</v>
      </c>
      <c r="T155" s="10">
        <f t="shared" si="124"/>
        <v>1.4540195161723091E-3</v>
      </c>
      <c r="V155" s="10">
        <f t="shared" ca="1" si="136"/>
        <v>3.3014456450463678E-2</v>
      </c>
      <c r="Z155" s="10">
        <f t="shared" si="146"/>
        <v>24313.5</v>
      </c>
      <c r="AA155" s="152">
        <f t="shared" si="147"/>
        <v>-4.1102221638044077E-2</v>
      </c>
      <c r="AB155" s="152">
        <f t="shared" si="137"/>
        <v>2.9706138018629649E-3</v>
      </c>
      <c r="AC155" s="152">
        <f t="shared" si="138"/>
        <v>3.8131607836181115E-2</v>
      </c>
      <c r="AD155" s="152">
        <f t="shared" si="139"/>
        <v>4.1102221638044077E-2</v>
      </c>
      <c r="AE155" s="152">
        <f t="shared" si="140"/>
        <v>2.4564098451670742E-6</v>
      </c>
      <c r="AF155" s="10">
        <f t="shared" si="141"/>
        <v>3.8131607836181115E-2</v>
      </c>
      <c r="AG155" s="9"/>
      <c r="AH155" s="10">
        <f t="shared" si="148"/>
        <v>-2.9706138018629649E-3</v>
      </c>
      <c r="AI155" s="10">
        <f t="shared" si="149"/>
        <v>1.3204189012116405</v>
      </c>
      <c r="AJ155" s="10">
        <f t="shared" si="150"/>
        <v>-0.48670337116768592</v>
      </c>
      <c r="AK155" s="10">
        <f t="shared" si="151"/>
        <v>-0.12585982134624457</v>
      </c>
      <c r="AL155" s="10">
        <f t="shared" si="152"/>
        <v>-0.37428215733665615</v>
      </c>
      <c r="AM155" s="10">
        <f t="shared" si="153"/>
        <v>-0.18935679461852611</v>
      </c>
      <c r="AN155" s="152">
        <f t="shared" si="155"/>
        <v>50.002500319165598</v>
      </c>
      <c r="AO155" s="152">
        <f t="shared" si="155"/>
        <v>50.002582276878059</v>
      </c>
      <c r="AP155" s="152">
        <f t="shared" si="155"/>
        <v>50.002828815191627</v>
      </c>
      <c r="AQ155" s="152">
        <f t="shared" si="155"/>
        <v>50.003570332623291</v>
      </c>
      <c r="AR155" s="152">
        <f t="shared" si="155"/>
        <v>50.005799720872552</v>
      </c>
      <c r="AS155" s="152">
        <f t="shared" si="155"/>
        <v>50.012494530476964</v>
      </c>
      <c r="AT155" s="152">
        <f t="shared" si="155"/>
        <v>50.032530814434566</v>
      </c>
      <c r="AU155" s="152">
        <f t="shared" si="154"/>
        <v>50.091965098325574</v>
      </c>
    </row>
    <row r="156" spans="1:47" ht="12.95" customHeight="1">
      <c r="A156" s="144" t="s">
        <v>607</v>
      </c>
      <c r="B156" s="145" t="s">
        <v>30</v>
      </c>
      <c r="C156" s="250">
        <v>59703.567999999999</v>
      </c>
      <c r="D156" s="251">
        <v>2E-3</v>
      </c>
      <c r="E156" s="10">
        <f t="shared" si="142"/>
        <v>24313.88177875624</v>
      </c>
      <c r="F156" s="10">
        <f t="shared" si="143"/>
        <v>24314</v>
      </c>
      <c r="G156" s="10">
        <f t="shared" si="144"/>
        <v>-3.5656000000017229E-2</v>
      </c>
      <c r="K156" s="10">
        <f t="shared" si="127"/>
        <v>-3.5656000000017229E-2</v>
      </c>
      <c r="O156" s="10">
        <f t="shared" ca="1" si="123"/>
        <v>-3.3015172566717765E-2</v>
      </c>
      <c r="P156" s="10">
        <f t="shared" si="126"/>
        <v>-3.8132297294229435E-2</v>
      </c>
      <c r="Q156" s="215">
        <f t="shared" si="145"/>
        <v>44685.067999999999</v>
      </c>
      <c r="R156" s="147">
        <v>1</v>
      </c>
      <c r="S156" s="10">
        <f t="shared" si="135"/>
        <v>1.4540720969354974E-3</v>
      </c>
      <c r="T156" s="10">
        <f t="shared" si="124"/>
        <v>1.4540720969354974E-3</v>
      </c>
      <c r="V156" s="10">
        <f t="shared" ca="1" si="136"/>
        <v>3.3015172566717765E-2</v>
      </c>
      <c r="Z156" s="10">
        <f t="shared" si="146"/>
        <v>24314</v>
      </c>
      <c r="AA156" s="152">
        <f t="shared" si="147"/>
        <v>-4.1103994452049236E-2</v>
      </c>
      <c r="AB156" s="152">
        <f t="shared" si="137"/>
        <v>2.9716971578198047E-3</v>
      </c>
      <c r="AC156" s="152">
        <f t="shared" si="138"/>
        <v>3.8132297294229435E-2</v>
      </c>
      <c r="AD156" s="152">
        <f t="shared" si="139"/>
        <v>4.1103994452049236E-2</v>
      </c>
      <c r="AE156" s="152">
        <f t="shared" si="140"/>
        <v>2.4567105858532484E-6</v>
      </c>
      <c r="AF156" s="10">
        <f t="shared" si="141"/>
        <v>3.8132297294229435E-2</v>
      </c>
      <c r="AG156" s="9"/>
      <c r="AH156" s="10">
        <f t="shared" si="148"/>
        <v>-2.9716971578198047E-3</v>
      </c>
      <c r="AI156" s="10">
        <f t="shared" si="149"/>
        <v>1.3204679914659654</v>
      </c>
      <c r="AJ156" s="10">
        <f t="shared" si="150"/>
        <v>-0.48704422886777582</v>
      </c>
      <c r="AK156" s="10">
        <f t="shared" si="151"/>
        <v>-0.12573477374518813</v>
      </c>
      <c r="AL156" s="10">
        <f t="shared" si="152"/>
        <v>-0.37389192436138924</v>
      </c>
      <c r="AM156" s="10">
        <f t="shared" si="153"/>
        <v>-0.18915468949949613</v>
      </c>
      <c r="AN156" s="152">
        <f t="shared" si="155"/>
        <v>50.00277778729599</v>
      </c>
      <c r="AO156" s="152">
        <f t="shared" si="155"/>
        <v>50.002859691345314</v>
      </c>
      <c r="AP156" s="152">
        <f t="shared" si="155"/>
        <v>50.003106049865195</v>
      </c>
      <c r="AQ156" s="152">
        <f t="shared" si="155"/>
        <v>50.003846971470345</v>
      </c>
      <c r="AR156" s="152">
        <f t="shared" si="155"/>
        <v>50.006074404571912</v>
      </c>
      <c r="AS156" s="152">
        <f t="shared" si="155"/>
        <v>50.012762867156354</v>
      </c>
      <c r="AT156" s="152">
        <f t="shared" si="155"/>
        <v>50.032778874687502</v>
      </c>
      <c r="AU156" s="152">
        <f t="shared" si="154"/>
        <v>50.092150344077979</v>
      </c>
    </row>
    <row r="157" spans="1:47" ht="12.95" customHeight="1">
      <c r="C157" s="217"/>
      <c r="D157" s="217"/>
      <c r="AA157" s="152"/>
      <c r="AB157" s="152"/>
      <c r="AC157" s="152"/>
      <c r="AD157" s="152"/>
      <c r="AE157" s="152"/>
      <c r="AG157" s="9"/>
      <c r="AN157" s="152"/>
      <c r="AO157" s="152"/>
      <c r="AP157" s="152"/>
      <c r="AQ157" s="152"/>
      <c r="AR157" s="152"/>
      <c r="AS157" s="152"/>
      <c r="AT157" s="152"/>
      <c r="AU157" s="152"/>
    </row>
    <row r="158" spans="1:47" ht="12.95" customHeight="1">
      <c r="C158" s="217"/>
      <c r="D158" s="217"/>
      <c r="AA158" s="152"/>
      <c r="AB158" s="152"/>
      <c r="AC158" s="152"/>
      <c r="AD158" s="152"/>
      <c r="AE158" s="152"/>
      <c r="AG158" s="9"/>
      <c r="AN158" s="152"/>
      <c r="AO158" s="152"/>
      <c r="AP158" s="152"/>
      <c r="AQ158" s="152"/>
      <c r="AR158" s="152"/>
      <c r="AS158" s="152"/>
      <c r="AT158" s="152"/>
      <c r="AU158" s="152"/>
    </row>
    <row r="159" spans="1:47" ht="12.95" customHeight="1">
      <c r="C159" s="217"/>
      <c r="D159" s="217"/>
      <c r="AA159" s="152"/>
      <c r="AB159" s="152"/>
      <c r="AC159" s="152"/>
      <c r="AD159" s="152"/>
      <c r="AE159" s="152"/>
      <c r="AG159" s="9"/>
      <c r="AN159" s="152"/>
      <c r="AO159" s="152"/>
      <c r="AP159" s="152"/>
      <c r="AQ159" s="152"/>
      <c r="AR159" s="152"/>
      <c r="AS159" s="152"/>
      <c r="AT159" s="152"/>
      <c r="AU159" s="152"/>
    </row>
    <row r="160" spans="1:47" ht="12.95" customHeight="1">
      <c r="C160" s="217"/>
      <c r="D160" s="217"/>
      <c r="AA160" s="152"/>
      <c r="AB160" s="152"/>
      <c r="AC160" s="152"/>
      <c r="AD160" s="152"/>
      <c r="AE160" s="152"/>
      <c r="AG160" s="9"/>
      <c r="AN160" s="152"/>
      <c r="AO160" s="152"/>
      <c r="AP160" s="152"/>
      <c r="AQ160" s="152"/>
      <c r="AR160" s="152"/>
      <c r="AS160" s="152"/>
      <c r="AT160" s="152"/>
      <c r="AU160" s="152"/>
    </row>
    <row r="161" spans="3:48" ht="12.95" customHeight="1">
      <c r="C161" s="217"/>
      <c r="D161" s="217"/>
      <c r="AA161" s="152"/>
      <c r="AB161" s="152"/>
      <c r="AC161" s="152"/>
      <c r="AD161" s="152"/>
      <c r="AE161" s="152"/>
      <c r="AG161" s="9"/>
      <c r="AN161" s="152"/>
      <c r="AO161" s="152"/>
      <c r="AP161" s="152"/>
      <c r="AQ161" s="152"/>
      <c r="AR161" s="152"/>
      <c r="AS161" s="152"/>
      <c r="AT161" s="152"/>
      <c r="AU161" s="152"/>
    </row>
    <row r="162" spans="3:48" ht="12.95" customHeight="1">
      <c r="C162" s="217"/>
      <c r="D162" s="217"/>
      <c r="AA162" s="152"/>
      <c r="AB162" s="152"/>
      <c r="AC162" s="152"/>
      <c r="AD162" s="152"/>
      <c r="AE162" s="152"/>
      <c r="AG162" s="9"/>
      <c r="AN162" s="152"/>
      <c r="AO162" s="152"/>
      <c r="AP162" s="152"/>
      <c r="AQ162" s="152"/>
      <c r="AR162" s="152"/>
      <c r="AS162" s="152"/>
      <c r="AT162" s="152"/>
      <c r="AU162" s="152"/>
    </row>
    <row r="163" spans="3:48" ht="12.95" customHeight="1">
      <c r="C163" s="217"/>
      <c r="D163" s="217"/>
      <c r="AA163" s="152"/>
      <c r="AB163" s="152"/>
      <c r="AC163" s="152"/>
      <c r="AD163" s="152"/>
      <c r="AE163" s="152"/>
      <c r="AG163" s="9"/>
      <c r="AN163" s="152"/>
      <c r="AO163" s="152"/>
      <c r="AP163" s="152"/>
      <c r="AQ163" s="152"/>
      <c r="AR163" s="152"/>
      <c r="AS163" s="152"/>
      <c r="AT163" s="152"/>
      <c r="AU163" s="152"/>
    </row>
    <row r="164" spans="3:48" ht="12.95" customHeight="1">
      <c r="C164" s="217"/>
      <c r="D164" s="217"/>
      <c r="AA164" s="152"/>
      <c r="AB164" s="152"/>
      <c r="AC164" s="152"/>
      <c r="AD164" s="152"/>
      <c r="AE164" s="152"/>
      <c r="AG164" s="9"/>
      <c r="AN164" s="152"/>
      <c r="AO164" s="152"/>
      <c r="AP164" s="152"/>
      <c r="AQ164" s="152"/>
      <c r="AR164" s="152"/>
      <c r="AS164" s="152"/>
      <c r="AT164" s="152"/>
      <c r="AU164" s="152"/>
    </row>
    <row r="165" spans="3:48" ht="12.95" customHeight="1">
      <c r="C165" s="217"/>
      <c r="D165" s="217"/>
      <c r="AA165" s="152"/>
      <c r="AB165" s="152"/>
      <c r="AC165" s="152"/>
      <c r="AD165" s="152"/>
      <c r="AE165" s="152"/>
      <c r="AG165" s="9"/>
      <c r="AN165" s="152"/>
      <c r="AO165" s="152"/>
      <c r="AP165" s="152"/>
      <c r="AQ165" s="152"/>
      <c r="AR165" s="152"/>
      <c r="AS165" s="152"/>
      <c r="AT165" s="152"/>
      <c r="AU165" s="152"/>
    </row>
    <row r="166" spans="3:48" ht="12.95" customHeight="1">
      <c r="C166" s="217"/>
      <c r="D166" s="217"/>
      <c r="AA166" s="152"/>
      <c r="AB166" s="152"/>
      <c r="AC166" s="152"/>
      <c r="AD166" s="152"/>
      <c r="AE166" s="152"/>
      <c r="AG166" s="9"/>
      <c r="AN166" s="152"/>
      <c r="AO166" s="152"/>
      <c r="AP166" s="152"/>
      <c r="AQ166" s="152"/>
      <c r="AR166" s="152"/>
      <c r="AS166" s="152"/>
      <c r="AT166" s="152"/>
      <c r="AU166" s="152"/>
    </row>
    <row r="167" spans="3:48" ht="12.95" customHeight="1">
      <c r="C167" s="217"/>
      <c r="D167" s="217"/>
      <c r="AA167" s="152"/>
      <c r="AB167" s="152"/>
      <c r="AC167" s="152"/>
      <c r="AD167" s="152"/>
      <c r="AE167" s="152"/>
      <c r="AG167" s="9"/>
      <c r="AN167" s="152"/>
      <c r="AO167" s="152"/>
      <c r="AP167" s="152"/>
      <c r="AQ167" s="152"/>
      <c r="AR167" s="152"/>
      <c r="AS167" s="152"/>
      <c r="AT167" s="152"/>
      <c r="AU167" s="152"/>
    </row>
    <row r="168" spans="3:48" ht="12.95" customHeight="1">
      <c r="C168" s="217"/>
      <c r="D168" s="217"/>
      <c r="AA168" s="152"/>
      <c r="AB168" s="152"/>
      <c r="AC168" s="152"/>
      <c r="AD168" s="152"/>
      <c r="AE168" s="152"/>
      <c r="AG168" s="9"/>
      <c r="AN168" s="152"/>
      <c r="AO168" s="152"/>
      <c r="AP168" s="152"/>
      <c r="AQ168" s="152"/>
      <c r="AR168" s="152"/>
      <c r="AS168" s="152"/>
      <c r="AT168" s="152"/>
      <c r="AU168" s="152"/>
    </row>
    <row r="169" spans="3:48" ht="12.95" customHeight="1">
      <c r="C169" s="217"/>
      <c r="D169" s="217"/>
      <c r="AA169" s="152"/>
      <c r="AB169" s="152"/>
      <c r="AC169" s="152"/>
      <c r="AD169" s="152"/>
      <c r="AE169" s="152"/>
      <c r="AG169" s="9"/>
      <c r="AN169" s="152"/>
      <c r="AO169" s="152"/>
      <c r="AP169" s="152"/>
      <c r="AQ169" s="152"/>
      <c r="AR169" s="152"/>
      <c r="AS169" s="152"/>
      <c r="AT169" s="152"/>
      <c r="AU169" s="152"/>
    </row>
    <row r="170" spans="3:48" ht="12.95" customHeight="1">
      <c r="C170" s="217"/>
      <c r="D170" s="217"/>
      <c r="AA170" s="152"/>
      <c r="AB170" s="152"/>
      <c r="AC170" s="152"/>
      <c r="AD170" s="152"/>
      <c r="AE170" s="152"/>
      <c r="AG170" s="9"/>
      <c r="AN170" s="152"/>
      <c r="AO170" s="152"/>
      <c r="AP170" s="152"/>
      <c r="AQ170" s="152"/>
      <c r="AR170" s="152"/>
      <c r="AS170" s="152"/>
      <c r="AT170" s="152"/>
      <c r="AU170" s="152"/>
      <c r="AV170" s="152"/>
    </row>
    <row r="171" spans="3:48" ht="12.95" customHeight="1">
      <c r="C171" s="217"/>
      <c r="D171" s="217"/>
      <c r="AA171" s="152"/>
      <c r="AB171" s="152"/>
      <c r="AC171" s="152"/>
      <c r="AD171" s="152"/>
      <c r="AE171" s="152"/>
      <c r="AG171" s="9"/>
      <c r="AN171" s="152"/>
      <c r="AO171" s="152"/>
      <c r="AP171" s="152"/>
      <c r="AQ171" s="152"/>
      <c r="AR171" s="152"/>
      <c r="AS171" s="152"/>
      <c r="AT171" s="152"/>
      <c r="AU171" s="152"/>
    </row>
    <row r="172" spans="3:48" ht="12.95" customHeight="1">
      <c r="C172" s="217"/>
      <c r="D172" s="217"/>
      <c r="AA172" s="152"/>
      <c r="AB172" s="152"/>
      <c r="AC172" s="152"/>
      <c r="AD172" s="152"/>
      <c r="AE172" s="152"/>
      <c r="AG172" s="9"/>
      <c r="AN172" s="152"/>
      <c r="AO172" s="152"/>
      <c r="AP172" s="152"/>
      <c r="AQ172" s="152"/>
      <c r="AR172" s="152"/>
      <c r="AS172" s="152"/>
      <c r="AT172" s="152"/>
      <c r="AU172" s="152"/>
    </row>
    <row r="173" spans="3:48" ht="12.95" customHeight="1">
      <c r="C173" s="217"/>
      <c r="D173" s="217"/>
      <c r="AA173" s="152"/>
      <c r="AB173" s="152"/>
      <c r="AC173" s="152"/>
      <c r="AD173" s="152"/>
      <c r="AE173" s="152"/>
      <c r="AG173" s="9"/>
      <c r="AN173" s="152"/>
      <c r="AO173" s="152"/>
      <c r="AP173" s="152"/>
      <c r="AQ173" s="152"/>
      <c r="AR173" s="152"/>
      <c r="AS173" s="152"/>
      <c r="AT173" s="152"/>
      <c r="AU173" s="152"/>
      <c r="AV173" s="152"/>
    </row>
    <row r="174" spans="3:48" ht="12.95" customHeight="1">
      <c r="C174" s="217"/>
      <c r="D174" s="217"/>
      <c r="AA174" s="152"/>
      <c r="AB174" s="152"/>
      <c r="AC174" s="152"/>
      <c r="AD174" s="152"/>
      <c r="AE174" s="152"/>
      <c r="AG174" s="9"/>
      <c r="AN174" s="152"/>
      <c r="AO174" s="152"/>
      <c r="AP174" s="152"/>
      <c r="AQ174" s="152"/>
      <c r="AR174" s="152"/>
      <c r="AS174" s="152"/>
      <c r="AT174" s="152"/>
      <c r="AU174" s="152"/>
    </row>
    <row r="175" spans="3:48" ht="12.95" customHeight="1">
      <c r="C175" s="217"/>
      <c r="D175" s="217"/>
      <c r="AA175" s="152"/>
      <c r="AB175" s="152"/>
      <c r="AC175" s="152"/>
      <c r="AD175" s="152"/>
      <c r="AE175" s="152"/>
      <c r="AG175" s="9"/>
      <c r="AN175" s="152"/>
      <c r="AO175" s="152"/>
      <c r="AP175" s="152"/>
      <c r="AQ175" s="152"/>
      <c r="AR175" s="152"/>
      <c r="AS175" s="152"/>
      <c r="AT175" s="152"/>
      <c r="AU175" s="152"/>
      <c r="AV175" s="152"/>
    </row>
    <row r="176" spans="3:48" ht="12.95" customHeight="1">
      <c r="C176" s="217"/>
      <c r="D176" s="217"/>
      <c r="AA176" s="152"/>
      <c r="AB176" s="152"/>
      <c r="AC176" s="152"/>
      <c r="AD176" s="152"/>
      <c r="AE176" s="152"/>
      <c r="AG176" s="9"/>
      <c r="AN176" s="152"/>
      <c r="AO176" s="152"/>
      <c r="AP176" s="152"/>
      <c r="AQ176" s="152"/>
      <c r="AR176" s="152"/>
      <c r="AS176" s="152"/>
      <c r="AT176" s="152"/>
      <c r="AU176" s="152"/>
    </row>
    <row r="177" spans="3:48" ht="12.95" customHeight="1">
      <c r="C177" s="217"/>
      <c r="D177" s="217"/>
      <c r="AA177" s="152"/>
      <c r="AB177" s="152"/>
      <c r="AC177" s="152"/>
      <c r="AD177" s="152"/>
      <c r="AE177" s="152"/>
      <c r="AG177" s="9"/>
      <c r="AN177" s="152"/>
      <c r="AO177" s="152"/>
      <c r="AP177" s="152"/>
      <c r="AQ177" s="152"/>
      <c r="AR177" s="152"/>
      <c r="AS177" s="152"/>
      <c r="AT177" s="152"/>
      <c r="AU177" s="152"/>
    </row>
    <row r="178" spans="3:48" ht="12.95" customHeight="1">
      <c r="C178" s="217"/>
      <c r="D178" s="217"/>
      <c r="AA178" s="152"/>
      <c r="AB178" s="152"/>
      <c r="AC178" s="152"/>
      <c r="AD178" s="152"/>
      <c r="AE178" s="152"/>
      <c r="AG178" s="9"/>
      <c r="AN178" s="152"/>
      <c r="AO178" s="152"/>
      <c r="AP178" s="152"/>
      <c r="AQ178" s="152"/>
      <c r="AR178" s="152"/>
      <c r="AS178" s="152"/>
      <c r="AT178" s="152"/>
      <c r="AU178" s="152"/>
    </row>
    <row r="179" spans="3:48" ht="12.95" customHeight="1">
      <c r="C179" s="217"/>
      <c r="D179" s="217"/>
      <c r="AA179" s="152"/>
      <c r="AB179" s="152"/>
      <c r="AC179" s="152"/>
      <c r="AD179" s="152"/>
      <c r="AE179" s="152"/>
      <c r="AG179" s="9"/>
      <c r="AN179" s="152"/>
      <c r="AO179" s="152"/>
      <c r="AP179" s="152"/>
      <c r="AQ179" s="152"/>
      <c r="AR179" s="152"/>
      <c r="AS179" s="152"/>
      <c r="AT179" s="152"/>
      <c r="AU179" s="152"/>
    </row>
    <row r="180" spans="3:48" ht="12.95" customHeight="1">
      <c r="C180" s="217"/>
      <c r="D180" s="217"/>
      <c r="AA180" s="152"/>
      <c r="AB180" s="152"/>
      <c r="AC180" s="152"/>
      <c r="AD180" s="152"/>
      <c r="AE180" s="152"/>
      <c r="AG180" s="9"/>
      <c r="AN180" s="152"/>
      <c r="AO180" s="152"/>
      <c r="AP180" s="152"/>
      <c r="AQ180" s="152"/>
      <c r="AR180" s="152"/>
      <c r="AS180" s="152"/>
      <c r="AT180" s="152"/>
      <c r="AU180" s="152"/>
    </row>
    <row r="181" spans="3:48" ht="12.95" customHeight="1">
      <c r="C181" s="217"/>
      <c r="D181" s="217"/>
      <c r="AA181" s="152"/>
      <c r="AB181" s="152"/>
      <c r="AC181" s="152"/>
      <c r="AD181" s="152"/>
      <c r="AE181" s="152"/>
      <c r="AG181" s="9"/>
      <c r="AN181" s="152"/>
      <c r="AO181" s="152"/>
      <c r="AP181" s="152"/>
      <c r="AQ181" s="152"/>
      <c r="AR181" s="152"/>
      <c r="AS181" s="152"/>
      <c r="AT181" s="152"/>
      <c r="AU181" s="152"/>
    </row>
    <row r="182" spans="3:48" ht="12.95" customHeight="1">
      <c r="C182" s="217"/>
      <c r="D182" s="217"/>
      <c r="AA182" s="152"/>
      <c r="AB182" s="152"/>
      <c r="AC182" s="152"/>
      <c r="AD182" s="152"/>
      <c r="AE182" s="152"/>
      <c r="AG182" s="9"/>
      <c r="AN182" s="152"/>
      <c r="AO182" s="152"/>
      <c r="AP182" s="152"/>
      <c r="AQ182" s="152"/>
      <c r="AR182" s="152"/>
      <c r="AS182" s="152"/>
      <c r="AT182" s="152"/>
      <c r="AU182" s="152"/>
    </row>
    <row r="183" spans="3:48" ht="12.95" customHeight="1">
      <c r="C183" s="217"/>
      <c r="D183" s="217"/>
      <c r="AA183" s="152"/>
      <c r="AB183" s="152"/>
      <c r="AC183" s="152"/>
      <c r="AD183" s="152"/>
      <c r="AE183" s="152"/>
      <c r="AG183" s="9"/>
      <c r="AN183" s="152"/>
      <c r="AO183" s="152"/>
      <c r="AP183" s="152"/>
      <c r="AQ183" s="152"/>
      <c r="AR183" s="152"/>
      <c r="AS183" s="152"/>
      <c r="AT183" s="152"/>
      <c r="AU183" s="152"/>
    </row>
    <row r="184" spans="3:48" ht="12.95" customHeight="1">
      <c r="C184" s="217"/>
      <c r="D184" s="217"/>
      <c r="AA184" s="152"/>
      <c r="AB184" s="152"/>
      <c r="AC184" s="152"/>
      <c r="AD184" s="152"/>
      <c r="AE184" s="152"/>
      <c r="AG184" s="9"/>
      <c r="AN184" s="152"/>
      <c r="AO184" s="152"/>
      <c r="AP184" s="152"/>
      <c r="AQ184" s="152"/>
      <c r="AR184" s="152"/>
      <c r="AS184" s="152"/>
      <c r="AT184" s="152"/>
      <c r="AU184" s="152"/>
      <c r="AV184" s="152"/>
    </row>
    <row r="185" spans="3:48" ht="12.95" customHeight="1">
      <c r="C185" s="217"/>
      <c r="D185" s="217"/>
      <c r="AA185" s="152"/>
      <c r="AB185" s="152"/>
      <c r="AC185" s="152"/>
      <c r="AD185" s="152"/>
      <c r="AE185" s="152"/>
      <c r="AG185" s="9"/>
      <c r="AN185" s="152"/>
      <c r="AO185" s="152"/>
      <c r="AP185" s="152"/>
      <c r="AQ185" s="152"/>
      <c r="AR185" s="152"/>
      <c r="AS185" s="152"/>
      <c r="AT185" s="152"/>
      <c r="AU185" s="152"/>
    </row>
    <row r="186" spans="3:48" ht="12.95" customHeight="1">
      <c r="C186" s="217"/>
      <c r="D186" s="217"/>
      <c r="AA186" s="152"/>
      <c r="AB186" s="152"/>
      <c r="AC186" s="152"/>
      <c r="AD186" s="152"/>
      <c r="AE186" s="152"/>
      <c r="AG186" s="9"/>
      <c r="AN186" s="152"/>
      <c r="AO186" s="152"/>
      <c r="AP186" s="152"/>
      <c r="AQ186" s="152"/>
      <c r="AR186" s="152"/>
      <c r="AS186" s="152"/>
      <c r="AT186" s="152"/>
      <c r="AU186" s="152"/>
    </row>
    <row r="187" spans="3:48" ht="12.95" customHeight="1">
      <c r="C187" s="217"/>
      <c r="D187" s="217"/>
      <c r="AA187" s="152"/>
      <c r="AB187" s="152"/>
      <c r="AC187" s="152"/>
      <c r="AD187" s="152"/>
      <c r="AE187" s="152"/>
      <c r="AG187" s="9"/>
      <c r="AN187" s="152"/>
      <c r="AO187" s="152"/>
      <c r="AP187" s="152"/>
      <c r="AQ187" s="152"/>
      <c r="AR187" s="152"/>
      <c r="AS187" s="152"/>
      <c r="AT187" s="152"/>
      <c r="AU187" s="152"/>
    </row>
    <row r="188" spans="3:48" ht="12.95" customHeight="1">
      <c r="C188" s="217"/>
      <c r="D188" s="217"/>
      <c r="AA188" s="152"/>
      <c r="AB188" s="152"/>
      <c r="AC188" s="152"/>
      <c r="AD188" s="152"/>
      <c r="AE188" s="152"/>
      <c r="AG188" s="9"/>
      <c r="AN188" s="152"/>
      <c r="AO188" s="152"/>
      <c r="AP188" s="152"/>
      <c r="AQ188" s="152"/>
      <c r="AR188" s="152"/>
      <c r="AS188" s="152"/>
      <c r="AT188" s="152"/>
      <c r="AU188" s="152"/>
    </row>
    <row r="189" spans="3:48" ht="12.95" customHeight="1">
      <c r="C189" s="217"/>
      <c r="D189" s="217"/>
      <c r="AA189" s="152"/>
      <c r="AB189" s="152"/>
      <c r="AC189" s="152"/>
      <c r="AD189" s="152"/>
      <c r="AE189" s="152"/>
      <c r="AG189" s="9"/>
      <c r="AN189" s="152"/>
      <c r="AO189" s="152"/>
      <c r="AP189" s="152"/>
      <c r="AQ189" s="152"/>
      <c r="AR189" s="152"/>
      <c r="AS189" s="152"/>
      <c r="AT189" s="152"/>
      <c r="AU189" s="152"/>
    </row>
    <row r="190" spans="3:48" ht="12.95" customHeight="1">
      <c r="C190" s="217"/>
      <c r="D190" s="217"/>
      <c r="AA190" s="152"/>
      <c r="AB190" s="152"/>
      <c r="AC190" s="152"/>
      <c r="AD190" s="152"/>
      <c r="AE190" s="152"/>
      <c r="AG190" s="9"/>
      <c r="AN190" s="152"/>
      <c r="AO190" s="152"/>
      <c r="AP190" s="152"/>
      <c r="AQ190" s="152"/>
      <c r="AR190" s="152"/>
      <c r="AS190" s="152"/>
      <c r="AT190" s="152"/>
      <c r="AU190" s="152"/>
    </row>
    <row r="191" spans="3:48" ht="12.95" customHeight="1">
      <c r="C191" s="217"/>
      <c r="D191" s="217"/>
      <c r="AA191" s="152"/>
      <c r="AB191" s="152"/>
      <c r="AC191" s="152"/>
      <c r="AD191" s="152"/>
      <c r="AE191" s="152"/>
      <c r="AG191" s="9"/>
      <c r="AN191" s="152"/>
      <c r="AO191" s="152"/>
      <c r="AP191" s="152"/>
      <c r="AQ191" s="152"/>
      <c r="AR191" s="152"/>
      <c r="AS191" s="152"/>
      <c r="AT191" s="152"/>
      <c r="AU191" s="152"/>
      <c r="AV191" s="152"/>
    </row>
    <row r="192" spans="3:48" ht="12.95" customHeight="1">
      <c r="C192" s="217"/>
      <c r="D192" s="217"/>
      <c r="AA192" s="152"/>
      <c r="AB192" s="152"/>
      <c r="AC192" s="152"/>
      <c r="AD192" s="152"/>
      <c r="AE192" s="152"/>
      <c r="AG192" s="9"/>
      <c r="AN192" s="152"/>
      <c r="AO192" s="152"/>
      <c r="AP192" s="152"/>
      <c r="AQ192" s="152"/>
      <c r="AR192" s="152"/>
      <c r="AS192" s="152"/>
      <c r="AT192" s="152"/>
      <c r="AU192" s="152"/>
    </row>
    <row r="193" spans="3:48" ht="12.95" customHeight="1">
      <c r="C193" s="217"/>
      <c r="D193" s="217"/>
      <c r="AA193" s="152"/>
      <c r="AB193" s="152"/>
      <c r="AC193" s="152"/>
      <c r="AD193" s="152"/>
      <c r="AE193" s="152"/>
      <c r="AG193" s="9"/>
      <c r="AN193" s="152"/>
      <c r="AO193" s="152"/>
      <c r="AP193" s="152"/>
      <c r="AQ193" s="152"/>
      <c r="AR193" s="152"/>
      <c r="AS193" s="152"/>
      <c r="AT193" s="152"/>
      <c r="AU193" s="152"/>
    </row>
    <row r="194" spans="3:48" ht="12.95" customHeight="1">
      <c r="C194" s="217"/>
      <c r="D194" s="217"/>
      <c r="AA194" s="152"/>
      <c r="AB194" s="152"/>
      <c r="AC194" s="152"/>
      <c r="AD194" s="152"/>
      <c r="AE194" s="152"/>
      <c r="AG194" s="9"/>
      <c r="AN194" s="152"/>
      <c r="AO194" s="152"/>
      <c r="AP194" s="152"/>
      <c r="AQ194" s="152"/>
      <c r="AR194" s="152"/>
      <c r="AS194" s="152"/>
      <c r="AT194" s="152"/>
      <c r="AU194" s="152"/>
      <c r="AV194" s="152"/>
    </row>
    <row r="195" spans="3:48" ht="12.95" customHeight="1">
      <c r="AA195" s="152"/>
      <c r="AB195" s="152"/>
      <c r="AC195" s="152"/>
      <c r="AD195" s="152"/>
      <c r="AE195" s="152"/>
      <c r="AG195" s="9"/>
      <c r="AN195" s="152"/>
      <c r="AO195" s="152"/>
      <c r="AP195" s="152"/>
      <c r="AQ195" s="152"/>
      <c r="AR195" s="152"/>
      <c r="AS195" s="152"/>
      <c r="AT195" s="152"/>
      <c r="AU195" s="152"/>
    </row>
    <row r="196" spans="3:48" ht="12.95" customHeight="1">
      <c r="AA196" s="152"/>
      <c r="AB196" s="152"/>
      <c r="AC196" s="152"/>
      <c r="AD196" s="152"/>
      <c r="AE196" s="152"/>
      <c r="AG196" s="9"/>
      <c r="AN196" s="152"/>
      <c r="AO196" s="152"/>
      <c r="AP196" s="152"/>
      <c r="AQ196" s="152"/>
      <c r="AR196" s="152"/>
      <c r="AS196" s="152"/>
      <c r="AT196" s="152"/>
      <c r="AU196" s="152"/>
    </row>
    <row r="197" spans="3:48" ht="12.95" customHeight="1">
      <c r="AA197" s="152"/>
      <c r="AB197" s="152"/>
      <c r="AC197" s="152"/>
      <c r="AD197" s="152"/>
      <c r="AE197" s="152"/>
      <c r="AG197" s="9"/>
      <c r="AN197" s="152"/>
      <c r="AO197" s="152"/>
      <c r="AP197" s="152"/>
      <c r="AQ197" s="152"/>
      <c r="AR197" s="152"/>
      <c r="AS197" s="152"/>
      <c r="AT197" s="152"/>
      <c r="AU197" s="152"/>
    </row>
    <row r="198" spans="3:48" ht="12.95" customHeight="1">
      <c r="AA198" s="152"/>
      <c r="AB198" s="152"/>
      <c r="AC198" s="152"/>
      <c r="AD198" s="152"/>
      <c r="AE198" s="152"/>
      <c r="AG198" s="9"/>
      <c r="AN198" s="152"/>
      <c r="AO198" s="152"/>
      <c r="AP198" s="152"/>
      <c r="AQ198" s="152"/>
      <c r="AR198" s="152"/>
      <c r="AS198" s="152"/>
      <c r="AT198" s="152"/>
      <c r="AU198" s="152"/>
    </row>
    <row r="199" spans="3:48" ht="12.95" customHeight="1">
      <c r="AA199" s="152"/>
      <c r="AB199" s="152"/>
      <c r="AC199" s="152"/>
      <c r="AD199" s="152"/>
      <c r="AE199" s="152"/>
      <c r="AG199" s="9"/>
      <c r="AN199" s="152"/>
      <c r="AO199" s="152"/>
      <c r="AP199" s="152"/>
      <c r="AQ199" s="152"/>
      <c r="AR199" s="152"/>
      <c r="AS199" s="152"/>
      <c r="AT199" s="152"/>
      <c r="AU199" s="152"/>
    </row>
    <row r="200" spans="3:48" ht="12.95" customHeight="1">
      <c r="AA200" s="152"/>
      <c r="AB200" s="152"/>
      <c r="AC200" s="152"/>
      <c r="AD200" s="152"/>
      <c r="AE200" s="152"/>
      <c r="AG200" s="9"/>
      <c r="AN200" s="152"/>
      <c r="AO200" s="152"/>
      <c r="AP200" s="152"/>
      <c r="AQ200" s="152"/>
      <c r="AR200" s="152"/>
      <c r="AS200" s="152"/>
      <c r="AT200" s="152"/>
      <c r="AU200" s="152"/>
    </row>
    <row r="201" spans="3:48" ht="12.95" customHeight="1">
      <c r="AA201" s="152"/>
      <c r="AB201" s="152"/>
      <c r="AC201" s="152"/>
      <c r="AD201" s="152"/>
      <c r="AE201" s="152"/>
      <c r="AG201" s="9"/>
      <c r="AN201" s="152"/>
      <c r="AO201" s="152"/>
      <c r="AP201" s="152"/>
      <c r="AQ201" s="152"/>
      <c r="AR201" s="152"/>
      <c r="AS201" s="152"/>
      <c r="AT201" s="152"/>
      <c r="AU201" s="152"/>
    </row>
    <row r="202" spans="3:48" ht="12.95" customHeight="1">
      <c r="AA202" s="152"/>
      <c r="AB202" s="152"/>
      <c r="AC202" s="152"/>
      <c r="AD202" s="152"/>
      <c r="AE202" s="152"/>
      <c r="AG202" s="9"/>
      <c r="AN202" s="152"/>
      <c r="AO202" s="152"/>
      <c r="AP202" s="152"/>
      <c r="AQ202" s="152"/>
      <c r="AR202" s="152"/>
      <c r="AS202" s="152"/>
      <c r="AT202" s="152"/>
      <c r="AU202" s="152"/>
    </row>
    <row r="203" spans="3:48" ht="12.95" customHeight="1">
      <c r="AA203" s="152"/>
      <c r="AB203" s="152"/>
      <c r="AC203" s="152"/>
      <c r="AD203" s="152"/>
      <c r="AE203" s="152"/>
      <c r="AG203" s="9"/>
      <c r="AN203" s="152"/>
      <c r="AO203" s="152"/>
      <c r="AP203" s="152"/>
      <c r="AQ203" s="152"/>
      <c r="AR203" s="152"/>
      <c r="AS203" s="152"/>
      <c r="AT203" s="152"/>
      <c r="AU203" s="152"/>
    </row>
    <row r="204" spans="3:48" ht="12.95" customHeight="1">
      <c r="AA204" s="152"/>
      <c r="AB204" s="152"/>
      <c r="AC204" s="152"/>
      <c r="AD204" s="152"/>
      <c r="AE204" s="152"/>
      <c r="AG204" s="9"/>
      <c r="AN204" s="152"/>
      <c r="AO204" s="152"/>
      <c r="AP204" s="152"/>
      <c r="AQ204" s="152"/>
      <c r="AR204" s="152"/>
      <c r="AS204" s="152"/>
      <c r="AT204" s="152"/>
      <c r="AU204" s="152"/>
    </row>
    <row r="205" spans="3:48" ht="12.95" customHeight="1">
      <c r="AA205" s="152"/>
      <c r="AB205" s="152"/>
      <c r="AC205" s="152"/>
      <c r="AD205" s="152"/>
      <c r="AE205" s="152"/>
      <c r="AG205" s="9"/>
      <c r="AN205" s="152"/>
      <c r="AO205" s="152"/>
      <c r="AP205" s="152"/>
      <c r="AQ205" s="152"/>
      <c r="AR205" s="152"/>
      <c r="AS205" s="152"/>
      <c r="AT205" s="152"/>
      <c r="AU205" s="152"/>
    </row>
    <row r="206" spans="3:48" ht="12.95" customHeight="1">
      <c r="AA206" s="152"/>
      <c r="AB206" s="152"/>
      <c r="AC206" s="152"/>
      <c r="AD206" s="152"/>
      <c r="AE206" s="152"/>
      <c r="AG206" s="9"/>
      <c r="AN206" s="152"/>
      <c r="AO206" s="152"/>
      <c r="AP206" s="152"/>
      <c r="AQ206" s="152"/>
      <c r="AR206" s="152"/>
      <c r="AS206" s="152"/>
      <c r="AT206" s="152"/>
      <c r="AU206" s="152"/>
    </row>
    <row r="207" spans="3:48" ht="12.95" customHeight="1">
      <c r="AA207" s="152"/>
      <c r="AB207" s="152"/>
      <c r="AC207" s="152"/>
      <c r="AD207" s="152"/>
      <c r="AE207" s="152"/>
      <c r="AG207" s="9"/>
      <c r="AN207" s="152"/>
      <c r="AO207" s="152"/>
      <c r="AP207" s="152"/>
      <c r="AQ207" s="152"/>
      <c r="AR207" s="152"/>
      <c r="AS207" s="152"/>
      <c r="AT207" s="152"/>
      <c r="AU207" s="152"/>
    </row>
    <row r="208" spans="3:48" ht="12.95" customHeight="1">
      <c r="AA208" s="152"/>
      <c r="AB208" s="152"/>
      <c r="AC208" s="152"/>
      <c r="AD208" s="152"/>
      <c r="AE208" s="152"/>
      <c r="AG208" s="9"/>
      <c r="AN208" s="152"/>
      <c r="AO208" s="152"/>
      <c r="AP208" s="152"/>
      <c r="AQ208" s="152"/>
      <c r="AR208" s="152"/>
      <c r="AS208" s="152"/>
      <c r="AT208" s="152"/>
      <c r="AU208" s="152"/>
      <c r="AV208" s="152"/>
    </row>
    <row r="209" spans="27:48" ht="12.95" customHeight="1">
      <c r="AA209" s="152"/>
      <c r="AB209" s="152"/>
      <c r="AC209" s="152"/>
      <c r="AD209" s="152"/>
      <c r="AE209" s="152"/>
      <c r="AG209" s="9"/>
      <c r="AN209" s="152"/>
      <c r="AO209" s="152"/>
      <c r="AP209" s="152"/>
      <c r="AQ209" s="152"/>
      <c r="AR209" s="152"/>
      <c r="AS209" s="152"/>
      <c r="AT209" s="152"/>
      <c r="AU209" s="152"/>
      <c r="AV209" s="152"/>
    </row>
    <row r="210" spans="27:48" ht="12.95" customHeight="1">
      <c r="AA210" s="152"/>
      <c r="AB210" s="152"/>
      <c r="AC210" s="152"/>
      <c r="AD210" s="152"/>
      <c r="AE210" s="152"/>
      <c r="AG210" s="9"/>
      <c r="AN210" s="152"/>
      <c r="AO210" s="152"/>
      <c r="AP210" s="152"/>
      <c r="AQ210" s="152"/>
      <c r="AR210" s="152"/>
      <c r="AS210" s="152"/>
      <c r="AT210" s="152"/>
      <c r="AU210" s="152"/>
      <c r="AV210" s="152"/>
    </row>
    <row r="211" spans="27:48" ht="12.95" customHeight="1">
      <c r="AA211" s="152"/>
      <c r="AB211" s="152"/>
      <c r="AC211" s="152"/>
      <c r="AD211" s="152"/>
      <c r="AE211" s="152"/>
      <c r="AG211" s="9"/>
      <c r="AN211" s="152"/>
      <c r="AO211" s="152"/>
      <c r="AP211" s="152"/>
      <c r="AQ211" s="152"/>
      <c r="AR211" s="152"/>
      <c r="AS211" s="152"/>
      <c r="AT211" s="152"/>
      <c r="AU211" s="152"/>
    </row>
    <row r="212" spans="27:48" ht="12.95" customHeight="1">
      <c r="AA212" s="152"/>
      <c r="AB212" s="152"/>
      <c r="AC212" s="152"/>
      <c r="AD212" s="152"/>
      <c r="AE212" s="152"/>
      <c r="AG212" s="9"/>
      <c r="AN212" s="152"/>
      <c r="AO212" s="152"/>
      <c r="AP212" s="152"/>
      <c r="AQ212" s="152"/>
      <c r="AR212" s="152"/>
      <c r="AS212" s="152"/>
      <c r="AT212" s="152"/>
      <c r="AU212" s="152"/>
    </row>
    <row r="213" spans="27:48" ht="12.95" customHeight="1">
      <c r="AA213" s="152"/>
      <c r="AB213" s="152"/>
      <c r="AC213" s="152"/>
      <c r="AD213" s="152"/>
      <c r="AE213" s="152"/>
      <c r="AG213" s="9"/>
      <c r="AN213" s="152"/>
      <c r="AO213" s="152"/>
      <c r="AP213" s="152"/>
      <c r="AQ213" s="152"/>
      <c r="AR213" s="152"/>
      <c r="AS213" s="152"/>
      <c r="AT213" s="152"/>
      <c r="AU213" s="152"/>
    </row>
    <row r="214" spans="27:48" ht="12.95" customHeight="1">
      <c r="AA214" s="152"/>
      <c r="AB214" s="152"/>
      <c r="AC214" s="152"/>
      <c r="AD214" s="152"/>
      <c r="AE214" s="152"/>
      <c r="AG214" s="9"/>
      <c r="AN214" s="152"/>
      <c r="AO214" s="152"/>
      <c r="AP214" s="152"/>
      <c r="AQ214" s="152"/>
      <c r="AR214" s="152"/>
      <c r="AS214" s="152"/>
      <c r="AT214" s="152"/>
      <c r="AU214" s="152"/>
    </row>
    <row r="215" spans="27:48" ht="12.95" customHeight="1">
      <c r="AA215" s="152"/>
      <c r="AB215" s="152"/>
      <c r="AC215" s="152"/>
      <c r="AD215" s="152"/>
      <c r="AE215" s="152"/>
      <c r="AG215" s="9"/>
      <c r="AN215" s="152"/>
      <c r="AO215" s="152"/>
      <c r="AP215" s="152"/>
      <c r="AQ215" s="152"/>
      <c r="AR215" s="152"/>
      <c r="AS215" s="152"/>
      <c r="AT215" s="152"/>
      <c r="AU215" s="152"/>
    </row>
    <row r="216" spans="27:48" ht="12.95" customHeight="1">
      <c r="AA216" s="152"/>
      <c r="AB216" s="152"/>
      <c r="AC216" s="152"/>
      <c r="AD216" s="152"/>
      <c r="AE216" s="152"/>
      <c r="AG216" s="9"/>
      <c r="AN216" s="152"/>
      <c r="AO216" s="152"/>
      <c r="AP216" s="152"/>
      <c r="AQ216" s="152"/>
      <c r="AR216" s="152"/>
      <c r="AS216" s="152"/>
      <c r="AT216" s="152"/>
      <c r="AU216" s="152"/>
    </row>
    <row r="217" spans="27:48" ht="12.95" customHeight="1">
      <c r="AA217" s="152"/>
      <c r="AB217" s="152"/>
      <c r="AC217" s="152"/>
      <c r="AD217" s="152"/>
      <c r="AE217" s="152"/>
      <c r="AG217" s="9"/>
      <c r="AN217" s="152"/>
      <c r="AO217" s="152"/>
      <c r="AP217" s="152"/>
      <c r="AQ217" s="152"/>
      <c r="AR217" s="152"/>
      <c r="AS217" s="152"/>
      <c r="AT217" s="152"/>
      <c r="AU217" s="152"/>
    </row>
    <row r="218" spans="27:48" ht="12.95" customHeight="1">
      <c r="AA218" s="152"/>
      <c r="AB218" s="152"/>
      <c r="AC218" s="152"/>
      <c r="AD218" s="152"/>
      <c r="AE218" s="152"/>
      <c r="AG218" s="9"/>
      <c r="AN218" s="152"/>
      <c r="AO218" s="152"/>
      <c r="AP218" s="152"/>
      <c r="AQ218" s="152"/>
      <c r="AR218" s="152"/>
      <c r="AS218" s="152"/>
      <c r="AT218" s="152"/>
      <c r="AU218" s="152"/>
    </row>
    <row r="219" spans="27:48" ht="12.95" customHeight="1">
      <c r="AA219" s="152"/>
      <c r="AB219" s="152"/>
      <c r="AC219" s="152"/>
      <c r="AD219" s="152"/>
      <c r="AE219" s="152"/>
      <c r="AG219" s="9"/>
      <c r="AN219" s="152"/>
      <c r="AO219" s="152"/>
      <c r="AP219" s="152"/>
      <c r="AQ219" s="152"/>
      <c r="AR219" s="152"/>
      <c r="AS219" s="152"/>
      <c r="AT219" s="152"/>
      <c r="AU219" s="152"/>
    </row>
    <row r="220" spans="27:48" ht="12.95" customHeight="1">
      <c r="AA220" s="152"/>
      <c r="AB220" s="152"/>
      <c r="AC220" s="152"/>
      <c r="AD220" s="152"/>
      <c r="AE220" s="152"/>
      <c r="AG220" s="9"/>
      <c r="AN220" s="152"/>
      <c r="AO220" s="152"/>
      <c r="AP220" s="152"/>
      <c r="AQ220" s="152"/>
      <c r="AR220" s="152"/>
      <c r="AS220" s="152"/>
      <c r="AT220" s="152"/>
      <c r="AU220" s="152"/>
    </row>
    <row r="221" spans="27:48" ht="12.95" customHeight="1">
      <c r="AA221" s="152"/>
      <c r="AB221" s="152"/>
      <c r="AC221" s="152"/>
      <c r="AD221" s="152"/>
      <c r="AE221" s="152"/>
      <c r="AG221" s="9"/>
      <c r="AN221" s="152"/>
      <c r="AO221" s="152"/>
      <c r="AP221" s="152"/>
      <c r="AQ221" s="152"/>
      <c r="AR221" s="152"/>
      <c r="AS221" s="152"/>
      <c r="AT221" s="152"/>
      <c r="AU221" s="152"/>
    </row>
    <row r="222" spans="27:48" ht="12.95" customHeight="1">
      <c r="AA222" s="152"/>
      <c r="AB222" s="152"/>
      <c r="AC222" s="152"/>
      <c r="AD222" s="152"/>
      <c r="AE222" s="152"/>
      <c r="AG222" s="9"/>
      <c r="AN222" s="152"/>
      <c r="AO222" s="152"/>
      <c r="AP222" s="152"/>
      <c r="AQ222" s="152"/>
      <c r="AR222" s="152"/>
      <c r="AS222" s="152"/>
      <c r="AT222" s="152"/>
      <c r="AU222" s="152"/>
    </row>
    <row r="223" spans="27:48" ht="12.95" customHeight="1">
      <c r="AA223" s="152"/>
      <c r="AB223" s="152"/>
      <c r="AC223" s="152"/>
      <c r="AD223" s="152"/>
      <c r="AE223" s="152"/>
      <c r="AG223" s="9"/>
      <c r="AN223" s="152"/>
      <c r="AO223" s="152"/>
      <c r="AP223" s="152"/>
      <c r="AQ223" s="152"/>
      <c r="AR223" s="152"/>
      <c r="AS223" s="152"/>
      <c r="AT223" s="152"/>
      <c r="AU223" s="152"/>
    </row>
    <row r="224" spans="27:48" ht="12.95" customHeight="1">
      <c r="AA224" s="152"/>
      <c r="AB224" s="152"/>
      <c r="AC224" s="152"/>
      <c r="AD224" s="152"/>
      <c r="AE224" s="152"/>
      <c r="AG224" s="9"/>
      <c r="AN224" s="152"/>
      <c r="AO224" s="152"/>
      <c r="AP224" s="152"/>
      <c r="AQ224" s="152"/>
      <c r="AR224" s="152"/>
      <c r="AS224" s="152"/>
      <c r="AT224" s="152"/>
      <c r="AU224" s="152"/>
    </row>
    <row r="225" spans="27:48" ht="12.95" customHeight="1">
      <c r="AA225" s="152"/>
      <c r="AB225" s="152"/>
      <c r="AC225" s="152"/>
      <c r="AD225" s="152"/>
      <c r="AE225" s="152"/>
      <c r="AG225" s="9"/>
      <c r="AN225" s="152"/>
      <c r="AO225" s="152"/>
      <c r="AP225" s="152"/>
      <c r="AQ225" s="152"/>
      <c r="AR225" s="152"/>
      <c r="AS225" s="152"/>
      <c r="AT225" s="152"/>
      <c r="AU225" s="152"/>
    </row>
    <row r="226" spans="27:48" ht="12.95" customHeight="1">
      <c r="AA226" s="152"/>
      <c r="AB226" s="152"/>
      <c r="AC226" s="152"/>
      <c r="AD226" s="152"/>
      <c r="AE226" s="152"/>
      <c r="AG226" s="9"/>
      <c r="AN226" s="152"/>
      <c r="AO226" s="152"/>
      <c r="AP226" s="152"/>
      <c r="AQ226" s="152"/>
      <c r="AR226" s="152"/>
      <c r="AS226" s="152"/>
      <c r="AT226" s="152"/>
      <c r="AU226" s="152"/>
    </row>
    <row r="227" spans="27:48" ht="12.95" customHeight="1">
      <c r="AA227" s="152"/>
      <c r="AB227" s="152"/>
      <c r="AC227" s="152"/>
      <c r="AD227" s="152"/>
      <c r="AE227" s="152"/>
      <c r="AG227" s="9"/>
      <c r="AN227" s="152"/>
      <c r="AO227" s="152"/>
      <c r="AP227" s="152"/>
      <c r="AQ227" s="152"/>
      <c r="AR227" s="152"/>
      <c r="AS227" s="152"/>
      <c r="AT227" s="152"/>
      <c r="AU227" s="152"/>
    </row>
    <row r="228" spans="27:48" ht="12.95" customHeight="1">
      <c r="AA228" s="152"/>
      <c r="AB228" s="152"/>
      <c r="AC228" s="152"/>
      <c r="AD228" s="152"/>
      <c r="AE228" s="152"/>
      <c r="AG228" s="9"/>
      <c r="AN228" s="152"/>
      <c r="AO228" s="152"/>
      <c r="AP228" s="152"/>
      <c r="AQ228" s="152"/>
      <c r="AR228" s="152"/>
      <c r="AS228" s="152"/>
      <c r="AT228" s="152"/>
      <c r="AU228" s="152"/>
    </row>
    <row r="229" spans="27:48" ht="12.95" customHeight="1">
      <c r="AA229" s="152"/>
      <c r="AB229" s="152"/>
      <c r="AC229" s="152"/>
      <c r="AD229" s="152"/>
      <c r="AE229" s="152"/>
      <c r="AG229" s="9"/>
      <c r="AN229" s="152"/>
      <c r="AO229" s="152"/>
      <c r="AP229" s="152"/>
      <c r="AQ229" s="152"/>
      <c r="AR229" s="152"/>
      <c r="AS229" s="152"/>
      <c r="AT229" s="152"/>
      <c r="AU229" s="152"/>
    </row>
    <row r="230" spans="27:48" ht="12.95" customHeight="1">
      <c r="AA230" s="152"/>
      <c r="AB230" s="152"/>
      <c r="AC230" s="152"/>
      <c r="AD230" s="152"/>
      <c r="AE230" s="152"/>
      <c r="AG230" s="9"/>
      <c r="AN230" s="152"/>
      <c r="AO230" s="152"/>
      <c r="AP230" s="152"/>
      <c r="AQ230" s="152"/>
      <c r="AR230" s="152"/>
      <c r="AS230" s="152"/>
      <c r="AT230" s="152"/>
      <c r="AU230" s="152"/>
    </row>
    <row r="231" spans="27:48" ht="12.95" customHeight="1">
      <c r="AA231" s="152"/>
      <c r="AB231" s="152"/>
      <c r="AC231" s="152"/>
      <c r="AD231" s="152"/>
      <c r="AE231" s="152"/>
      <c r="AG231" s="9"/>
      <c r="AN231" s="152"/>
      <c r="AO231" s="152"/>
      <c r="AP231" s="152"/>
      <c r="AQ231" s="152"/>
      <c r="AR231" s="152"/>
      <c r="AS231" s="152"/>
      <c r="AT231" s="152"/>
      <c r="AU231" s="152"/>
    </row>
    <row r="232" spans="27:48" ht="12.95" customHeight="1">
      <c r="AA232" s="152"/>
      <c r="AB232" s="152"/>
      <c r="AC232" s="152"/>
      <c r="AD232" s="152"/>
      <c r="AE232" s="152"/>
      <c r="AG232" s="9"/>
      <c r="AN232" s="152"/>
      <c r="AO232" s="152"/>
      <c r="AP232" s="152"/>
      <c r="AQ232" s="152"/>
      <c r="AR232" s="152"/>
      <c r="AS232" s="152"/>
      <c r="AT232" s="152"/>
      <c r="AU232" s="152"/>
      <c r="AV232" s="152"/>
    </row>
    <row r="233" spans="27:48" ht="12.95" customHeight="1">
      <c r="AA233" s="152"/>
      <c r="AB233" s="152"/>
      <c r="AC233" s="152"/>
      <c r="AD233" s="152"/>
      <c r="AE233" s="152"/>
      <c r="AG233" s="9"/>
      <c r="AN233" s="152"/>
      <c r="AO233" s="152"/>
      <c r="AP233" s="152"/>
      <c r="AQ233" s="152"/>
      <c r="AR233" s="152"/>
      <c r="AS233" s="152"/>
      <c r="AT233" s="152"/>
      <c r="AU233" s="152"/>
    </row>
    <row r="234" spans="27:48" ht="12.95" customHeight="1">
      <c r="AA234" s="152"/>
      <c r="AB234" s="152"/>
      <c r="AC234" s="152"/>
      <c r="AD234" s="152"/>
      <c r="AE234" s="152"/>
      <c r="AG234" s="9"/>
      <c r="AN234" s="152"/>
      <c r="AO234" s="152"/>
      <c r="AP234" s="152"/>
      <c r="AQ234" s="152"/>
      <c r="AR234" s="152"/>
      <c r="AS234" s="152"/>
      <c r="AT234" s="152"/>
      <c r="AU234" s="152"/>
    </row>
    <row r="235" spans="27:48" ht="12.95" customHeight="1">
      <c r="AA235" s="152"/>
      <c r="AB235" s="152"/>
      <c r="AC235" s="152"/>
      <c r="AD235" s="152"/>
      <c r="AE235" s="152"/>
      <c r="AG235" s="9"/>
      <c r="AN235" s="152"/>
      <c r="AO235" s="152"/>
      <c r="AP235" s="152"/>
      <c r="AQ235" s="152"/>
      <c r="AR235" s="152"/>
      <c r="AS235" s="152"/>
      <c r="AT235" s="152"/>
      <c r="AU235" s="152"/>
    </row>
    <row r="236" spans="27:48" ht="12.95" customHeight="1">
      <c r="AA236" s="152"/>
      <c r="AB236" s="152"/>
      <c r="AC236" s="152"/>
      <c r="AD236" s="152"/>
      <c r="AE236" s="152"/>
      <c r="AG236" s="9"/>
      <c r="AN236" s="152"/>
      <c r="AO236" s="152"/>
      <c r="AP236" s="152"/>
      <c r="AQ236" s="152"/>
      <c r="AR236" s="152"/>
      <c r="AS236" s="152"/>
      <c r="AT236" s="152"/>
      <c r="AU236" s="152"/>
    </row>
    <row r="237" spans="27:48" ht="12.95" customHeight="1">
      <c r="AA237" s="152"/>
      <c r="AB237" s="152"/>
      <c r="AC237" s="152"/>
      <c r="AD237" s="152"/>
      <c r="AE237" s="152"/>
      <c r="AG237" s="9"/>
      <c r="AN237" s="152"/>
      <c r="AO237" s="152"/>
      <c r="AP237" s="152"/>
      <c r="AQ237" s="152"/>
      <c r="AR237" s="152"/>
      <c r="AS237" s="152"/>
      <c r="AT237" s="152"/>
      <c r="AU237" s="152"/>
    </row>
    <row r="238" spans="27:48" ht="12.95" customHeight="1">
      <c r="AA238" s="152"/>
      <c r="AB238" s="152"/>
      <c r="AC238" s="152"/>
      <c r="AD238" s="152"/>
      <c r="AE238" s="152"/>
      <c r="AG238" s="9"/>
      <c r="AN238" s="152"/>
      <c r="AO238" s="152"/>
      <c r="AP238" s="152"/>
      <c r="AQ238" s="152"/>
      <c r="AR238" s="152"/>
      <c r="AS238" s="152"/>
      <c r="AT238" s="152"/>
      <c r="AU238" s="152"/>
    </row>
    <row r="239" spans="27:48" ht="12.95" customHeight="1">
      <c r="AA239" s="152"/>
      <c r="AB239" s="152"/>
      <c r="AC239" s="152"/>
      <c r="AD239" s="152"/>
      <c r="AE239" s="152"/>
      <c r="AG239" s="9"/>
      <c r="AN239" s="152"/>
      <c r="AO239" s="152"/>
      <c r="AP239" s="152"/>
      <c r="AQ239" s="152"/>
      <c r="AR239" s="152"/>
      <c r="AS239" s="152"/>
      <c r="AT239" s="152"/>
      <c r="AU239" s="152"/>
    </row>
    <row r="240" spans="27:48" ht="12.95" customHeight="1">
      <c r="AA240" s="152"/>
      <c r="AB240" s="152"/>
      <c r="AC240" s="152"/>
      <c r="AD240" s="152"/>
      <c r="AE240" s="152"/>
      <c r="AG240" s="9"/>
      <c r="AN240" s="152"/>
      <c r="AO240" s="152"/>
      <c r="AP240" s="152"/>
      <c r="AQ240" s="152"/>
      <c r="AR240" s="152"/>
      <c r="AS240" s="152"/>
      <c r="AT240" s="152"/>
      <c r="AU240" s="152"/>
    </row>
    <row r="241" spans="27:48" ht="12.95" customHeight="1">
      <c r="AA241" s="152"/>
      <c r="AB241" s="152"/>
      <c r="AC241" s="152"/>
      <c r="AD241" s="152"/>
      <c r="AE241" s="152"/>
      <c r="AG241" s="9"/>
      <c r="AN241" s="152"/>
      <c r="AO241" s="152"/>
      <c r="AP241" s="152"/>
      <c r="AQ241" s="152"/>
      <c r="AR241" s="152"/>
      <c r="AS241" s="152"/>
      <c r="AT241" s="152"/>
      <c r="AU241" s="152"/>
    </row>
    <row r="242" spans="27:48" ht="12.95" customHeight="1">
      <c r="AA242" s="152"/>
      <c r="AB242" s="152"/>
      <c r="AC242" s="152"/>
      <c r="AD242" s="152"/>
      <c r="AE242" s="152"/>
      <c r="AG242" s="9"/>
      <c r="AN242" s="152"/>
      <c r="AO242" s="152"/>
      <c r="AP242" s="152"/>
      <c r="AQ242" s="152"/>
      <c r="AR242" s="152"/>
      <c r="AS242" s="152"/>
      <c r="AT242" s="152"/>
      <c r="AU242" s="152"/>
    </row>
    <row r="243" spans="27:48" ht="12.95" customHeight="1">
      <c r="AA243" s="152"/>
      <c r="AB243" s="152"/>
      <c r="AC243" s="152"/>
      <c r="AD243" s="152"/>
      <c r="AE243" s="152"/>
      <c r="AG243" s="9"/>
      <c r="AN243" s="152"/>
      <c r="AO243" s="152"/>
      <c r="AP243" s="152"/>
      <c r="AQ243" s="152"/>
      <c r="AR243" s="152"/>
      <c r="AS243" s="152"/>
      <c r="AT243" s="152"/>
      <c r="AU243" s="152"/>
    </row>
    <row r="244" spans="27:48" ht="12.95" customHeight="1">
      <c r="AA244" s="152"/>
      <c r="AB244" s="152"/>
      <c r="AC244" s="152"/>
      <c r="AD244" s="152"/>
      <c r="AE244" s="152"/>
      <c r="AG244" s="9"/>
      <c r="AN244" s="152"/>
      <c r="AO244" s="152"/>
      <c r="AP244" s="152"/>
      <c r="AQ244" s="152"/>
      <c r="AR244" s="152"/>
      <c r="AS244" s="152"/>
      <c r="AT244" s="152"/>
      <c r="AU244" s="152"/>
    </row>
    <row r="245" spans="27:48" ht="12.95" customHeight="1">
      <c r="AA245" s="152"/>
      <c r="AB245" s="152"/>
      <c r="AC245" s="152"/>
      <c r="AD245" s="152"/>
      <c r="AE245" s="152"/>
      <c r="AG245" s="9"/>
      <c r="AN245" s="152"/>
      <c r="AO245" s="152"/>
      <c r="AP245" s="152"/>
      <c r="AQ245" s="152"/>
      <c r="AR245" s="152"/>
      <c r="AS245" s="152"/>
      <c r="AT245" s="152"/>
      <c r="AU245" s="152"/>
    </row>
    <row r="246" spans="27:48" ht="12.95" customHeight="1">
      <c r="AA246" s="152"/>
      <c r="AB246" s="152"/>
      <c r="AC246" s="152"/>
      <c r="AD246" s="152"/>
      <c r="AE246" s="152"/>
      <c r="AG246" s="9"/>
      <c r="AN246" s="152"/>
      <c r="AO246" s="152"/>
      <c r="AP246" s="152"/>
      <c r="AQ246" s="152"/>
      <c r="AR246" s="152"/>
      <c r="AS246" s="152"/>
      <c r="AT246" s="152"/>
      <c r="AU246" s="152"/>
    </row>
    <row r="247" spans="27:48" ht="12.95" customHeight="1">
      <c r="AA247" s="152"/>
      <c r="AB247" s="152"/>
      <c r="AC247" s="152"/>
      <c r="AD247" s="152"/>
      <c r="AE247" s="152"/>
      <c r="AG247" s="9"/>
      <c r="AN247" s="152"/>
      <c r="AO247" s="152"/>
      <c r="AP247" s="152"/>
      <c r="AQ247" s="152"/>
      <c r="AR247" s="152"/>
      <c r="AS247" s="152"/>
      <c r="AT247" s="152"/>
      <c r="AU247" s="152"/>
    </row>
    <row r="248" spans="27:48" ht="12.95" customHeight="1">
      <c r="AA248" s="152"/>
      <c r="AB248" s="152"/>
      <c r="AC248" s="152"/>
      <c r="AD248" s="152"/>
      <c r="AE248" s="152"/>
      <c r="AG248" s="9"/>
      <c r="AN248" s="152"/>
      <c r="AO248" s="152"/>
      <c r="AP248" s="152"/>
      <c r="AQ248" s="152"/>
      <c r="AR248" s="152"/>
      <c r="AS248" s="152"/>
      <c r="AT248" s="152"/>
      <c r="AU248" s="152"/>
    </row>
    <row r="249" spans="27:48" ht="12.95" customHeight="1">
      <c r="AA249" s="152"/>
      <c r="AB249" s="152"/>
      <c r="AC249" s="152"/>
      <c r="AD249" s="152"/>
      <c r="AE249" s="152"/>
      <c r="AG249" s="9"/>
      <c r="AN249" s="152"/>
      <c r="AO249" s="152"/>
      <c r="AP249" s="152"/>
      <c r="AQ249" s="152"/>
      <c r="AR249" s="152"/>
      <c r="AS249" s="152"/>
      <c r="AT249" s="152"/>
      <c r="AU249" s="152"/>
    </row>
    <row r="250" spans="27:48" ht="12.95" customHeight="1">
      <c r="AA250" s="152"/>
      <c r="AB250" s="152"/>
      <c r="AC250" s="152"/>
      <c r="AD250" s="152"/>
      <c r="AE250" s="152"/>
      <c r="AG250" s="9"/>
      <c r="AN250" s="152"/>
      <c r="AO250" s="152"/>
      <c r="AP250" s="152"/>
      <c r="AQ250" s="152"/>
      <c r="AR250" s="152"/>
      <c r="AS250" s="152"/>
      <c r="AT250" s="152"/>
      <c r="AU250" s="152"/>
    </row>
    <row r="251" spans="27:48" ht="12.95" customHeight="1">
      <c r="AA251" s="152"/>
      <c r="AB251" s="152"/>
      <c r="AC251" s="152"/>
      <c r="AD251" s="152"/>
      <c r="AE251" s="152"/>
      <c r="AG251" s="9"/>
      <c r="AN251" s="152"/>
      <c r="AO251" s="152"/>
      <c r="AP251" s="152"/>
      <c r="AQ251" s="152"/>
      <c r="AR251" s="152"/>
      <c r="AS251" s="152"/>
      <c r="AT251" s="152"/>
      <c r="AU251" s="152"/>
    </row>
    <row r="252" spans="27:48" ht="12.95" customHeight="1">
      <c r="AA252" s="152"/>
      <c r="AB252" s="152"/>
      <c r="AC252" s="152"/>
      <c r="AD252" s="152"/>
      <c r="AE252" s="152"/>
      <c r="AG252" s="9"/>
      <c r="AN252" s="152"/>
      <c r="AO252" s="152"/>
      <c r="AP252" s="152"/>
      <c r="AQ252" s="152"/>
      <c r="AR252" s="152"/>
      <c r="AS252" s="152"/>
      <c r="AT252" s="152"/>
      <c r="AU252" s="152"/>
    </row>
    <row r="253" spans="27:48" ht="12.95" customHeight="1">
      <c r="AA253" s="152"/>
      <c r="AB253" s="152"/>
      <c r="AC253" s="152"/>
      <c r="AD253" s="152"/>
      <c r="AE253" s="152"/>
      <c r="AG253" s="9"/>
      <c r="AN253" s="152"/>
      <c r="AO253" s="152"/>
      <c r="AP253" s="152"/>
      <c r="AQ253" s="152"/>
      <c r="AR253" s="152"/>
      <c r="AS253" s="152"/>
      <c r="AT253" s="152"/>
      <c r="AU253" s="152"/>
      <c r="AV253" s="152"/>
    </row>
    <row r="254" spans="27:48" ht="12.95" customHeight="1">
      <c r="AA254" s="152"/>
      <c r="AB254" s="152"/>
      <c r="AC254" s="152"/>
      <c r="AD254" s="152"/>
      <c r="AE254" s="152"/>
      <c r="AG254" s="9"/>
      <c r="AN254" s="152"/>
      <c r="AO254" s="152"/>
      <c r="AP254" s="152"/>
      <c r="AQ254" s="152"/>
      <c r="AR254" s="152"/>
      <c r="AS254" s="152"/>
      <c r="AT254" s="152"/>
      <c r="AU254" s="152"/>
    </row>
    <row r="255" spans="27:48" ht="12.95" customHeight="1">
      <c r="AA255" s="152"/>
      <c r="AB255" s="152"/>
      <c r="AC255" s="152"/>
      <c r="AD255" s="152"/>
      <c r="AE255" s="152"/>
      <c r="AG255" s="9"/>
      <c r="AN255" s="152"/>
      <c r="AO255" s="152"/>
      <c r="AP255" s="152"/>
      <c r="AQ255" s="152"/>
      <c r="AR255" s="152"/>
      <c r="AS255" s="152"/>
      <c r="AT255" s="152"/>
      <c r="AU255" s="152"/>
      <c r="AV255" s="152"/>
    </row>
    <row r="256" spans="27:48" ht="12.95" customHeight="1">
      <c r="AA256" s="152"/>
      <c r="AB256" s="152"/>
      <c r="AC256" s="152"/>
      <c r="AD256" s="152"/>
      <c r="AE256" s="152"/>
      <c r="AG256" s="9"/>
      <c r="AN256" s="152"/>
      <c r="AO256" s="152"/>
      <c r="AP256" s="152"/>
      <c r="AQ256" s="152"/>
      <c r="AR256" s="152"/>
      <c r="AS256" s="152"/>
      <c r="AT256" s="152"/>
      <c r="AU256" s="152"/>
    </row>
    <row r="257" spans="27:48" ht="12.95" customHeight="1">
      <c r="AA257" s="152"/>
      <c r="AB257" s="152"/>
      <c r="AC257" s="152"/>
      <c r="AD257" s="152"/>
      <c r="AE257" s="152"/>
      <c r="AG257" s="9"/>
      <c r="AN257" s="152"/>
      <c r="AO257" s="152"/>
      <c r="AP257" s="152"/>
      <c r="AQ257" s="152"/>
      <c r="AR257" s="152"/>
      <c r="AS257" s="152"/>
      <c r="AT257" s="152"/>
      <c r="AU257" s="152"/>
      <c r="AV257" s="152"/>
    </row>
    <row r="258" spans="27:48" ht="12.95" customHeight="1">
      <c r="AA258" s="152"/>
      <c r="AB258" s="152"/>
      <c r="AC258" s="152"/>
      <c r="AD258" s="152"/>
      <c r="AE258" s="152"/>
      <c r="AG258" s="9"/>
      <c r="AN258" s="152"/>
      <c r="AO258" s="152"/>
      <c r="AP258" s="152"/>
      <c r="AQ258" s="152"/>
      <c r="AR258" s="152"/>
      <c r="AS258" s="152"/>
      <c r="AT258" s="152"/>
      <c r="AU258" s="152"/>
      <c r="AV258" s="152"/>
    </row>
    <row r="259" spans="27:48" ht="12.95" customHeight="1">
      <c r="AA259" s="152"/>
      <c r="AB259" s="152"/>
      <c r="AC259" s="152"/>
      <c r="AD259" s="152"/>
      <c r="AE259" s="152"/>
      <c r="AG259" s="9"/>
      <c r="AN259" s="152"/>
      <c r="AO259" s="152"/>
      <c r="AP259" s="152"/>
      <c r="AQ259" s="152"/>
      <c r="AR259" s="152"/>
      <c r="AS259" s="152"/>
      <c r="AT259" s="152"/>
      <c r="AU259" s="152"/>
    </row>
    <row r="260" spans="27:48" ht="12.95" customHeight="1">
      <c r="AA260" s="152"/>
      <c r="AB260" s="152"/>
      <c r="AC260" s="152"/>
      <c r="AD260" s="152"/>
      <c r="AE260" s="152"/>
      <c r="AG260" s="9"/>
      <c r="AN260" s="152"/>
      <c r="AO260" s="152"/>
      <c r="AP260" s="152"/>
      <c r="AQ260" s="152"/>
      <c r="AR260" s="152"/>
      <c r="AS260" s="152"/>
      <c r="AT260" s="152"/>
      <c r="AU260" s="152"/>
      <c r="AV260" s="152"/>
    </row>
    <row r="261" spans="27:48" ht="12.95" customHeight="1">
      <c r="AA261" s="152"/>
      <c r="AB261" s="152"/>
      <c r="AC261" s="152"/>
      <c r="AD261" s="152"/>
      <c r="AE261" s="152"/>
      <c r="AG261" s="9"/>
      <c r="AN261" s="152"/>
      <c r="AO261" s="152"/>
      <c r="AP261" s="152"/>
      <c r="AQ261" s="152"/>
      <c r="AR261" s="152"/>
      <c r="AS261" s="152"/>
      <c r="AT261" s="152"/>
      <c r="AU261" s="152"/>
      <c r="AV261" s="152"/>
    </row>
    <row r="262" spans="27:48" ht="12.95" customHeight="1">
      <c r="AA262" s="152"/>
      <c r="AB262" s="152"/>
      <c r="AC262" s="152"/>
      <c r="AD262" s="152"/>
      <c r="AE262" s="152"/>
      <c r="AG262" s="9"/>
      <c r="AN262" s="152"/>
      <c r="AO262" s="152"/>
      <c r="AP262" s="152"/>
      <c r="AQ262" s="152"/>
      <c r="AR262" s="152"/>
      <c r="AS262" s="152"/>
      <c r="AT262" s="152"/>
      <c r="AU262" s="152"/>
    </row>
    <row r="263" spans="27:48" ht="12.95" customHeight="1">
      <c r="AA263" s="152"/>
      <c r="AB263" s="152"/>
      <c r="AC263" s="152"/>
      <c r="AD263" s="152"/>
      <c r="AE263" s="152"/>
      <c r="AG263" s="9"/>
      <c r="AN263" s="152"/>
      <c r="AO263" s="152"/>
      <c r="AP263" s="152"/>
      <c r="AQ263" s="152"/>
      <c r="AR263" s="152"/>
      <c r="AS263" s="152"/>
      <c r="AT263" s="152"/>
      <c r="AU263" s="152"/>
      <c r="AV263" s="152"/>
    </row>
    <row r="264" spans="27:48" ht="12.95" customHeight="1">
      <c r="AA264" s="152"/>
      <c r="AB264" s="152"/>
      <c r="AC264" s="152"/>
      <c r="AD264" s="152"/>
      <c r="AE264" s="152"/>
      <c r="AG264" s="9"/>
      <c r="AN264" s="152"/>
      <c r="AO264" s="152"/>
      <c r="AP264" s="152"/>
      <c r="AQ264" s="152"/>
      <c r="AR264" s="152"/>
      <c r="AS264" s="152"/>
      <c r="AT264" s="152"/>
      <c r="AU264" s="152"/>
      <c r="AV264" s="152"/>
    </row>
    <row r="265" spans="27:48" ht="12.95" customHeight="1">
      <c r="AA265" s="152"/>
      <c r="AB265" s="152"/>
      <c r="AC265" s="152"/>
      <c r="AD265" s="152"/>
      <c r="AE265" s="152"/>
      <c r="AG265" s="9"/>
      <c r="AN265" s="152"/>
      <c r="AO265" s="152"/>
      <c r="AP265" s="152"/>
      <c r="AQ265" s="152"/>
      <c r="AR265" s="152"/>
      <c r="AS265" s="152"/>
      <c r="AT265" s="152"/>
      <c r="AU265" s="152"/>
      <c r="AV265" s="152"/>
    </row>
    <row r="266" spans="27:48" ht="12.95" customHeight="1">
      <c r="AA266" s="152"/>
      <c r="AB266" s="152"/>
      <c r="AC266" s="152"/>
      <c r="AD266" s="152"/>
      <c r="AE266" s="152"/>
      <c r="AG266" s="9"/>
      <c r="AN266" s="152"/>
      <c r="AO266" s="152"/>
      <c r="AP266" s="152"/>
      <c r="AQ266" s="152"/>
      <c r="AR266" s="152"/>
      <c r="AS266" s="152"/>
      <c r="AT266" s="152"/>
      <c r="AU266" s="152"/>
      <c r="AV266" s="152"/>
    </row>
    <row r="267" spans="27:48" ht="12.95" customHeight="1">
      <c r="AA267" s="152"/>
      <c r="AB267" s="152"/>
      <c r="AC267" s="152"/>
      <c r="AD267" s="152"/>
      <c r="AE267" s="152"/>
      <c r="AG267" s="9"/>
      <c r="AN267" s="152"/>
      <c r="AO267" s="152"/>
      <c r="AP267" s="152"/>
      <c r="AQ267" s="152"/>
      <c r="AR267" s="152"/>
      <c r="AS267" s="152"/>
      <c r="AT267" s="152"/>
      <c r="AU267" s="152"/>
    </row>
    <row r="268" spans="27:48" ht="12.95" customHeight="1">
      <c r="AA268" s="152"/>
      <c r="AB268" s="152"/>
      <c r="AC268" s="152"/>
      <c r="AD268" s="152"/>
      <c r="AE268" s="152"/>
      <c r="AG268" s="9"/>
      <c r="AN268" s="152"/>
      <c r="AO268" s="152"/>
      <c r="AP268" s="152"/>
      <c r="AQ268" s="152"/>
      <c r="AR268" s="152"/>
      <c r="AS268" s="152"/>
      <c r="AT268" s="152"/>
      <c r="AU268" s="152"/>
      <c r="AV268" s="152"/>
    </row>
    <row r="269" spans="27:48" ht="12.95" customHeight="1">
      <c r="AA269" s="152"/>
      <c r="AB269" s="152"/>
      <c r="AC269" s="152"/>
      <c r="AD269" s="152"/>
      <c r="AE269" s="152"/>
      <c r="AG269" s="9"/>
      <c r="AN269" s="152"/>
      <c r="AO269" s="152"/>
      <c r="AP269" s="152"/>
      <c r="AQ269" s="152"/>
      <c r="AR269" s="152"/>
      <c r="AS269" s="152"/>
      <c r="AT269" s="152"/>
      <c r="AU269" s="152"/>
    </row>
    <row r="270" spans="27:48" ht="12.95" customHeight="1">
      <c r="AA270" s="152"/>
      <c r="AB270" s="152"/>
      <c r="AC270" s="152"/>
      <c r="AD270" s="152"/>
      <c r="AE270" s="152"/>
      <c r="AG270" s="9"/>
      <c r="AN270" s="152"/>
      <c r="AO270" s="152"/>
      <c r="AP270" s="152"/>
      <c r="AQ270" s="152"/>
      <c r="AR270" s="152"/>
      <c r="AS270" s="152"/>
      <c r="AT270" s="152"/>
      <c r="AU270" s="152"/>
    </row>
    <row r="271" spans="27:48" ht="12.95" customHeight="1">
      <c r="AA271" s="152"/>
      <c r="AB271" s="152"/>
      <c r="AC271" s="152"/>
      <c r="AD271" s="152"/>
      <c r="AE271" s="152"/>
      <c r="AG271" s="9"/>
      <c r="AN271" s="152"/>
      <c r="AO271" s="152"/>
      <c r="AP271" s="152"/>
      <c r="AQ271" s="152"/>
      <c r="AR271" s="152"/>
      <c r="AS271" s="152"/>
      <c r="AT271" s="152"/>
      <c r="AU271" s="152"/>
    </row>
    <row r="272" spans="27:48" ht="12.95" customHeight="1">
      <c r="AA272" s="152"/>
      <c r="AB272" s="152"/>
      <c r="AC272" s="152"/>
      <c r="AD272" s="152"/>
      <c r="AE272" s="152"/>
      <c r="AG272" s="9"/>
      <c r="AN272" s="152"/>
      <c r="AO272" s="152"/>
      <c r="AP272" s="152"/>
      <c r="AQ272" s="152"/>
      <c r="AR272" s="152"/>
      <c r="AS272" s="152"/>
      <c r="AT272" s="152"/>
      <c r="AU272" s="152"/>
    </row>
    <row r="273" spans="27:48" ht="12.95" customHeight="1">
      <c r="AA273" s="152"/>
      <c r="AB273" s="152"/>
      <c r="AC273" s="152"/>
      <c r="AD273" s="152"/>
      <c r="AE273" s="152"/>
      <c r="AG273" s="9"/>
      <c r="AN273" s="152"/>
      <c r="AO273" s="152"/>
      <c r="AP273" s="152"/>
      <c r="AQ273" s="152"/>
      <c r="AR273" s="152"/>
      <c r="AS273" s="152"/>
      <c r="AT273" s="152"/>
      <c r="AU273" s="152"/>
    </row>
    <row r="274" spans="27:48" ht="12.95" customHeight="1">
      <c r="AA274" s="152"/>
      <c r="AB274" s="152"/>
      <c r="AC274" s="152"/>
      <c r="AD274" s="152"/>
      <c r="AE274" s="152"/>
      <c r="AG274" s="9"/>
      <c r="AN274" s="152"/>
      <c r="AO274" s="152"/>
      <c r="AP274" s="152"/>
      <c r="AQ274" s="152"/>
      <c r="AR274" s="152"/>
      <c r="AS274" s="152"/>
      <c r="AT274" s="152"/>
      <c r="AU274" s="152"/>
    </row>
    <row r="275" spans="27:48" ht="12.95" customHeight="1">
      <c r="AA275" s="152"/>
      <c r="AB275" s="152"/>
      <c r="AC275" s="152"/>
      <c r="AD275" s="152"/>
      <c r="AE275" s="152"/>
      <c r="AG275" s="9"/>
      <c r="AN275" s="152"/>
      <c r="AO275" s="152"/>
      <c r="AP275" s="152"/>
      <c r="AQ275" s="152"/>
      <c r="AR275" s="152"/>
      <c r="AS275" s="152"/>
      <c r="AT275" s="152"/>
      <c r="AU275" s="152"/>
    </row>
    <row r="276" spans="27:48" ht="12.95" customHeight="1">
      <c r="AA276" s="152"/>
      <c r="AB276" s="152"/>
      <c r="AC276" s="152"/>
      <c r="AD276" s="152"/>
      <c r="AE276" s="152"/>
      <c r="AG276" s="9"/>
      <c r="AN276" s="152"/>
      <c r="AO276" s="152"/>
      <c r="AP276" s="152"/>
      <c r="AQ276" s="152"/>
      <c r="AR276" s="152"/>
      <c r="AS276" s="152"/>
      <c r="AT276" s="152"/>
      <c r="AU276" s="152"/>
      <c r="AV276" s="152"/>
    </row>
    <row r="277" spans="27:48" ht="12.95" customHeight="1">
      <c r="AA277" s="152"/>
      <c r="AB277" s="152"/>
      <c r="AC277" s="152"/>
      <c r="AD277" s="152"/>
      <c r="AE277" s="152"/>
      <c r="AG277" s="9"/>
      <c r="AN277" s="152"/>
      <c r="AO277" s="152"/>
      <c r="AP277" s="152"/>
      <c r="AQ277" s="152"/>
      <c r="AR277" s="152"/>
      <c r="AS277" s="152"/>
      <c r="AT277" s="152"/>
      <c r="AU277" s="152"/>
    </row>
    <row r="278" spans="27:48" ht="12.95" customHeight="1">
      <c r="AA278" s="152"/>
      <c r="AB278" s="152"/>
      <c r="AC278" s="152"/>
      <c r="AD278" s="152"/>
      <c r="AE278" s="152"/>
      <c r="AG278" s="9"/>
      <c r="AN278" s="152"/>
      <c r="AO278" s="152"/>
      <c r="AP278" s="152"/>
      <c r="AQ278" s="152"/>
      <c r="AR278" s="152"/>
      <c r="AS278" s="152"/>
      <c r="AT278" s="152"/>
      <c r="AU278" s="152"/>
    </row>
    <row r="279" spans="27:48" ht="12.95" customHeight="1">
      <c r="AA279" s="152"/>
      <c r="AB279" s="152"/>
      <c r="AC279" s="152"/>
      <c r="AD279" s="152"/>
      <c r="AE279" s="152"/>
      <c r="AG279" s="9"/>
      <c r="AN279" s="152"/>
      <c r="AO279" s="152"/>
      <c r="AP279" s="152"/>
      <c r="AQ279" s="152"/>
      <c r="AR279" s="152"/>
      <c r="AS279" s="152"/>
      <c r="AT279" s="152"/>
      <c r="AU279" s="152"/>
    </row>
    <row r="280" spans="27:48" ht="12.95" customHeight="1">
      <c r="AA280" s="152"/>
      <c r="AB280" s="152"/>
      <c r="AC280" s="152"/>
      <c r="AD280" s="152"/>
      <c r="AE280" s="152"/>
      <c r="AG280" s="9"/>
      <c r="AN280" s="152"/>
      <c r="AO280" s="152"/>
      <c r="AP280" s="152"/>
      <c r="AQ280" s="152"/>
      <c r="AR280" s="152"/>
      <c r="AS280" s="152"/>
      <c r="AT280" s="152"/>
      <c r="AU280" s="152"/>
    </row>
    <row r="281" spans="27:48" ht="12.95" customHeight="1">
      <c r="AA281" s="152"/>
      <c r="AB281" s="152"/>
      <c r="AC281" s="152"/>
      <c r="AD281" s="152"/>
      <c r="AE281" s="152"/>
      <c r="AG281" s="9"/>
      <c r="AN281" s="152"/>
      <c r="AO281" s="152"/>
      <c r="AP281" s="152"/>
      <c r="AQ281" s="152"/>
      <c r="AR281" s="152"/>
      <c r="AS281" s="152"/>
      <c r="AT281" s="152"/>
      <c r="AU281" s="152"/>
      <c r="AV281" s="152"/>
    </row>
    <row r="282" spans="27:48" ht="12.95" customHeight="1">
      <c r="AA282" s="152"/>
      <c r="AB282" s="152"/>
      <c r="AC282" s="152"/>
      <c r="AD282" s="152"/>
      <c r="AE282" s="152"/>
      <c r="AG282" s="9"/>
      <c r="AN282" s="152"/>
      <c r="AO282" s="152"/>
      <c r="AP282" s="152"/>
      <c r="AQ282" s="152"/>
      <c r="AR282" s="152"/>
      <c r="AS282" s="152"/>
      <c r="AT282" s="152"/>
      <c r="AU282" s="152"/>
      <c r="AV282" s="152"/>
    </row>
    <row r="283" spans="27:48" ht="12.95" customHeight="1">
      <c r="AA283" s="152"/>
      <c r="AB283" s="152"/>
      <c r="AC283" s="152"/>
      <c r="AD283" s="152"/>
      <c r="AE283" s="152"/>
      <c r="AG283" s="9"/>
      <c r="AN283" s="152"/>
      <c r="AO283" s="152"/>
      <c r="AP283" s="152"/>
      <c r="AQ283" s="152"/>
      <c r="AR283" s="152"/>
      <c r="AS283" s="152"/>
      <c r="AT283" s="152"/>
      <c r="AU283" s="152"/>
    </row>
    <row r="284" spans="27:48" ht="12.95" customHeight="1">
      <c r="AA284" s="152"/>
      <c r="AB284" s="152"/>
      <c r="AC284" s="152"/>
      <c r="AD284" s="152"/>
      <c r="AE284" s="152"/>
      <c r="AG284" s="9"/>
      <c r="AN284" s="152"/>
      <c r="AO284" s="152"/>
      <c r="AP284" s="152"/>
      <c r="AQ284" s="152"/>
      <c r="AR284" s="152"/>
      <c r="AS284" s="152"/>
      <c r="AT284" s="152"/>
      <c r="AU284" s="152"/>
    </row>
    <row r="285" spans="27:48" ht="12.95" customHeight="1">
      <c r="AA285" s="152"/>
      <c r="AB285" s="152"/>
      <c r="AC285" s="152"/>
      <c r="AD285" s="152"/>
      <c r="AE285" s="152"/>
      <c r="AG285" s="9"/>
      <c r="AN285" s="152"/>
      <c r="AO285" s="152"/>
      <c r="AP285" s="152"/>
      <c r="AQ285" s="152"/>
      <c r="AR285" s="152"/>
      <c r="AS285" s="152"/>
      <c r="AT285" s="152"/>
      <c r="AU285" s="152"/>
    </row>
    <row r="286" spans="27:48" ht="12.95" customHeight="1">
      <c r="AA286" s="152"/>
      <c r="AB286" s="152"/>
      <c r="AC286" s="152"/>
      <c r="AD286" s="152"/>
      <c r="AE286" s="152"/>
      <c r="AG286" s="9"/>
      <c r="AN286" s="152"/>
      <c r="AO286" s="152"/>
      <c r="AP286" s="152"/>
      <c r="AQ286" s="152"/>
      <c r="AR286" s="152"/>
      <c r="AS286" s="152"/>
      <c r="AT286" s="152"/>
      <c r="AU286" s="152"/>
    </row>
    <row r="287" spans="27:48" ht="12.95" customHeight="1">
      <c r="AA287" s="152"/>
      <c r="AB287" s="152"/>
      <c r="AC287" s="152"/>
      <c r="AD287" s="152"/>
      <c r="AE287" s="152"/>
      <c r="AG287" s="9"/>
      <c r="AN287" s="152"/>
      <c r="AO287" s="152"/>
      <c r="AP287" s="152"/>
      <c r="AQ287" s="152"/>
      <c r="AR287" s="152"/>
      <c r="AS287" s="152"/>
      <c r="AT287" s="152"/>
      <c r="AU287" s="152"/>
      <c r="AV287" s="152"/>
    </row>
    <row r="288" spans="27:48" ht="12.95" customHeight="1">
      <c r="AA288" s="152"/>
      <c r="AB288" s="152"/>
      <c r="AC288" s="152"/>
      <c r="AD288" s="152"/>
      <c r="AE288" s="152"/>
      <c r="AG288" s="9"/>
      <c r="AN288" s="152"/>
      <c r="AO288" s="152"/>
      <c r="AP288" s="152"/>
      <c r="AQ288" s="152"/>
      <c r="AR288" s="152"/>
      <c r="AS288" s="152"/>
      <c r="AT288" s="152"/>
      <c r="AU288" s="152"/>
      <c r="AV288" s="152"/>
    </row>
    <row r="289" spans="27:48" ht="12.95" customHeight="1">
      <c r="AA289" s="152"/>
      <c r="AB289" s="152"/>
      <c r="AC289" s="152"/>
      <c r="AD289" s="152"/>
      <c r="AE289" s="152"/>
      <c r="AG289" s="9"/>
      <c r="AN289" s="152"/>
      <c r="AO289" s="152"/>
      <c r="AP289" s="152"/>
      <c r="AQ289" s="152"/>
      <c r="AR289" s="152"/>
      <c r="AS289" s="152"/>
      <c r="AT289" s="152"/>
      <c r="AU289" s="152"/>
    </row>
    <row r="290" spans="27:48" ht="12.95" customHeight="1">
      <c r="AA290" s="152"/>
      <c r="AB290" s="152"/>
      <c r="AC290" s="152"/>
      <c r="AD290" s="152"/>
      <c r="AE290" s="152"/>
      <c r="AG290" s="9"/>
      <c r="AN290" s="152"/>
      <c r="AO290" s="152"/>
      <c r="AP290" s="152"/>
      <c r="AQ290" s="152"/>
      <c r="AR290" s="152"/>
      <c r="AS290" s="152"/>
      <c r="AT290" s="152"/>
      <c r="AU290" s="152"/>
    </row>
    <row r="291" spans="27:48" ht="12.95" customHeight="1">
      <c r="AA291" s="152"/>
      <c r="AB291" s="152"/>
      <c r="AC291" s="152"/>
      <c r="AD291" s="152"/>
      <c r="AE291" s="152"/>
      <c r="AG291" s="9"/>
      <c r="AN291" s="152"/>
      <c r="AO291" s="152"/>
      <c r="AP291" s="152"/>
      <c r="AQ291" s="152"/>
      <c r="AR291" s="152"/>
      <c r="AS291" s="152"/>
      <c r="AT291" s="152"/>
      <c r="AU291" s="152"/>
    </row>
    <row r="292" spans="27:48" ht="12.95" customHeight="1">
      <c r="AA292" s="152"/>
      <c r="AB292" s="152"/>
      <c r="AC292" s="152"/>
      <c r="AD292" s="152"/>
      <c r="AE292" s="152"/>
      <c r="AG292" s="9"/>
      <c r="AN292" s="152"/>
      <c r="AO292" s="152"/>
      <c r="AP292" s="152"/>
      <c r="AQ292" s="152"/>
      <c r="AR292" s="152"/>
      <c r="AS292" s="152"/>
      <c r="AT292" s="152"/>
      <c r="AU292" s="152"/>
    </row>
    <row r="293" spans="27:48" ht="12.95" customHeight="1">
      <c r="AA293" s="152"/>
      <c r="AB293" s="152"/>
      <c r="AC293" s="152"/>
      <c r="AD293" s="152"/>
      <c r="AE293" s="152"/>
      <c r="AG293" s="9"/>
      <c r="AN293" s="152"/>
      <c r="AO293" s="152"/>
      <c r="AP293" s="152"/>
      <c r="AQ293" s="152"/>
      <c r="AR293" s="152"/>
      <c r="AS293" s="152"/>
      <c r="AT293" s="152"/>
      <c r="AU293" s="152"/>
    </row>
    <row r="294" spans="27:48" ht="12.95" customHeight="1">
      <c r="AA294" s="152"/>
      <c r="AB294" s="152"/>
      <c r="AC294" s="152"/>
      <c r="AD294" s="152"/>
      <c r="AE294" s="152"/>
      <c r="AG294" s="9"/>
      <c r="AN294" s="152"/>
      <c r="AO294" s="152"/>
      <c r="AP294" s="152"/>
      <c r="AQ294" s="152"/>
      <c r="AR294" s="152"/>
      <c r="AS294" s="152"/>
      <c r="AT294" s="152"/>
      <c r="AU294" s="152"/>
    </row>
    <row r="295" spans="27:48" ht="12.95" customHeight="1">
      <c r="AA295" s="152"/>
      <c r="AB295" s="152"/>
      <c r="AC295" s="152"/>
      <c r="AD295" s="152"/>
      <c r="AE295" s="152"/>
      <c r="AG295" s="9"/>
      <c r="AN295" s="152"/>
      <c r="AO295" s="152"/>
      <c r="AP295" s="152"/>
      <c r="AQ295" s="152"/>
      <c r="AR295" s="152"/>
      <c r="AS295" s="152"/>
      <c r="AT295" s="152"/>
      <c r="AU295" s="152"/>
      <c r="AV295" s="152"/>
    </row>
    <row r="296" spans="27:48" ht="12.95" customHeight="1">
      <c r="AA296" s="152"/>
      <c r="AB296" s="152"/>
      <c r="AC296" s="152"/>
      <c r="AD296" s="152"/>
      <c r="AE296" s="152"/>
      <c r="AG296" s="9"/>
      <c r="AN296" s="152"/>
      <c r="AO296" s="152"/>
      <c r="AP296" s="152"/>
      <c r="AQ296" s="152"/>
      <c r="AR296" s="152"/>
      <c r="AS296" s="152"/>
      <c r="AT296" s="152"/>
      <c r="AU296" s="152"/>
      <c r="AV296" s="152"/>
    </row>
    <row r="297" spans="27:48" ht="12.95" customHeight="1">
      <c r="AA297" s="152"/>
      <c r="AB297" s="152"/>
      <c r="AC297" s="152"/>
      <c r="AD297" s="152"/>
      <c r="AE297" s="152"/>
      <c r="AG297" s="9"/>
      <c r="AN297" s="152"/>
      <c r="AO297" s="152"/>
      <c r="AP297" s="152"/>
      <c r="AQ297" s="152"/>
      <c r="AR297" s="152"/>
      <c r="AS297" s="152"/>
      <c r="AT297" s="152"/>
      <c r="AU297" s="152"/>
      <c r="AV297" s="152"/>
    </row>
    <row r="298" spans="27:48" ht="12.95" customHeight="1">
      <c r="AA298" s="152"/>
      <c r="AB298" s="152"/>
      <c r="AC298" s="152"/>
      <c r="AD298" s="152"/>
      <c r="AE298" s="152"/>
      <c r="AG298" s="9"/>
      <c r="AN298" s="152"/>
      <c r="AO298" s="152"/>
      <c r="AP298" s="152"/>
      <c r="AQ298" s="152"/>
      <c r="AR298" s="152"/>
      <c r="AS298" s="152"/>
      <c r="AT298" s="152"/>
      <c r="AU298" s="152"/>
    </row>
    <row r="299" spans="27:48" ht="12.95" customHeight="1">
      <c r="AA299" s="152"/>
      <c r="AB299" s="152"/>
      <c r="AC299" s="152"/>
      <c r="AD299" s="152"/>
      <c r="AE299" s="152"/>
      <c r="AG299" s="9"/>
      <c r="AN299" s="152"/>
      <c r="AO299" s="152"/>
      <c r="AP299" s="152"/>
      <c r="AQ299" s="152"/>
      <c r="AR299" s="152"/>
      <c r="AS299" s="152"/>
      <c r="AT299" s="152"/>
      <c r="AU299" s="152"/>
    </row>
    <row r="300" spans="27:48" ht="12.95" customHeight="1">
      <c r="AA300" s="152"/>
      <c r="AB300" s="152"/>
      <c r="AC300" s="152"/>
      <c r="AD300" s="152"/>
      <c r="AE300" s="152"/>
      <c r="AG300" s="9"/>
      <c r="AN300" s="152"/>
      <c r="AO300" s="152"/>
      <c r="AP300" s="152"/>
      <c r="AQ300" s="152"/>
      <c r="AR300" s="152"/>
      <c r="AS300" s="152"/>
      <c r="AT300" s="152"/>
      <c r="AU300" s="152"/>
    </row>
    <row r="301" spans="27:48" ht="12.95" customHeight="1">
      <c r="AA301" s="152"/>
      <c r="AB301" s="152"/>
      <c r="AC301" s="152"/>
      <c r="AD301" s="152"/>
      <c r="AE301" s="152"/>
      <c r="AG301" s="9"/>
      <c r="AN301" s="152"/>
      <c r="AO301" s="152"/>
      <c r="AP301" s="152"/>
      <c r="AQ301" s="152"/>
      <c r="AR301" s="152"/>
      <c r="AS301" s="152"/>
      <c r="AT301" s="152"/>
      <c r="AU301" s="152"/>
    </row>
    <row r="302" spans="27:48" ht="12.95" customHeight="1">
      <c r="AA302" s="152"/>
      <c r="AB302" s="152"/>
      <c r="AC302" s="152"/>
      <c r="AD302" s="152"/>
      <c r="AE302" s="152"/>
      <c r="AG302" s="9"/>
      <c r="AN302" s="152"/>
      <c r="AO302" s="152"/>
      <c r="AP302" s="152"/>
      <c r="AQ302" s="152"/>
      <c r="AR302" s="152"/>
      <c r="AS302" s="152"/>
      <c r="AT302" s="152"/>
      <c r="AU302" s="152"/>
    </row>
    <row r="303" spans="27:48" ht="12.95" customHeight="1">
      <c r="AA303" s="152"/>
      <c r="AB303" s="152"/>
      <c r="AC303" s="152"/>
      <c r="AD303" s="152"/>
      <c r="AE303" s="152"/>
      <c r="AG303" s="9"/>
      <c r="AN303" s="152"/>
      <c r="AO303" s="152"/>
      <c r="AP303" s="152"/>
      <c r="AQ303" s="152"/>
      <c r="AR303" s="152"/>
      <c r="AS303" s="152"/>
      <c r="AT303" s="152"/>
      <c r="AU303" s="152"/>
    </row>
    <row r="304" spans="27:48" ht="12.95" customHeight="1">
      <c r="AA304" s="152"/>
      <c r="AB304" s="152"/>
      <c r="AC304" s="152"/>
      <c r="AD304" s="152"/>
      <c r="AE304" s="152"/>
      <c r="AG304" s="9"/>
      <c r="AN304" s="152"/>
      <c r="AO304" s="152"/>
      <c r="AP304" s="152"/>
      <c r="AQ304" s="152"/>
      <c r="AR304" s="152"/>
      <c r="AS304" s="152"/>
      <c r="AT304" s="152"/>
      <c r="AU304" s="152"/>
    </row>
    <row r="305" spans="27:48" ht="12.95" customHeight="1">
      <c r="AA305" s="152"/>
      <c r="AB305" s="152"/>
      <c r="AC305" s="152"/>
      <c r="AD305" s="152"/>
      <c r="AE305" s="152"/>
      <c r="AG305" s="9"/>
      <c r="AN305" s="152"/>
      <c r="AO305" s="152"/>
      <c r="AP305" s="152"/>
      <c r="AQ305" s="152"/>
      <c r="AR305" s="152"/>
      <c r="AS305" s="152"/>
      <c r="AT305" s="152"/>
      <c r="AU305" s="152"/>
      <c r="AV305" s="152"/>
    </row>
    <row r="306" spans="27:48" ht="12.95" customHeight="1">
      <c r="AA306" s="152"/>
      <c r="AB306" s="152"/>
      <c r="AC306" s="152"/>
      <c r="AD306" s="152"/>
      <c r="AE306" s="152"/>
      <c r="AG306" s="9"/>
      <c r="AN306" s="152"/>
      <c r="AO306" s="152"/>
      <c r="AP306" s="152"/>
      <c r="AQ306" s="152"/>
      <c r="AR306" s="152"/>
      <c r="AS306" s="152"/>
      <c r="AT306" s="152"/>
      <c r="AU306" s="152"/>
      <c r="AV306" s="152"/>
    </row>
    <row r="307" spans="27:48" ht="12.95" customHeight="1">
      <c r="AA307" s="152"/>
      <c r="AB307" s="152"/>
      <c r="AC307" s="152"/>
      <c r="AD307" s="152"/>
      <c r="AE307" s="152"/>
      <c r="AG307" s="9"/>
      <c r="AN307" s="152"/>
      <c r="AO307" s="152"/>
      <c r="AP307" s="152"/>
      <c r="AQ307" s="152"/>
      <c r="AR307" s="152"/>
      <c r="AS307" s="152"/>
      <c r="AT307" s="152"/>
      <c r="AU307" s="152"/>
      <c r="AV307" s="152"/>
    </row>
    <row r="308" spans="27:48" ht="12.95" customHeight="1">
      <c r="AA308" s="152"/>
      <c r="AB308" s="152"/>
      <c r="AC308" s="152"/>
      <c r="AD308" s="152"/>
      <c r="AE308" s="152"/>
      <c r="AG308" s="9"/>
      <c r="AN308" s="152"/>
      <c r="AO308" s="152"/>
      <c r="AP308" s="152"/>
      <c r="AQ308" s="152"/>
      <c r="AR308" s="152"/>
      <c r="AS308" s="152"/>
      <c r="AT308" s="152"/>
      <c r="AU308" s="152"/>
    </row>
    <row r="309" spans="27:48" ht="12.95" customHeight="1">
      <c r="AA309" s="152"/>
      <c r="AB309" s="152"/>
      <c r="AC309" s="152"/>
      <c r="AD309" s="152"/>
      <c r="AE309" s="152"/>
      <c r="AG309" s="9"/>
      <c r="AN309" s="152"/>
      <c r="AO309" s="152"/>
      <c r="AP309" s="152"/>
      <c r="AQ309" s="152"/>
      <c r="AR309" s="152"/>
      <c r="AS309" s="152"/>
      <c r="AT309" s="152"/>
      <c r="AU309" s="152"/>
    </row>
    <row r="310" spans="27:48" ht="12.95" customHeight="1">
      <c r="AA310" s="152"/>
      <c r="AB310" s="152"/>
      <c r="AC310" s="152"/>
      <c r="AD310" s="152"/>
      <c r="AE310" s="152"/>
      <c r="AG310" s="9"/>
      <c r="AN310" s="152"/>
      <c r="AO310" s="152"/>
      <c r="AP310" s="152"/>
      <c r="AQ310" s="152"/>
      <c r="AR310" s="152"/>
      <c r="AS310" s="152"/>
      <c r="AT310" s="152"/>
      <c r="AU310" s="152"/>
    </row>
    <row r="311" spans="27:48" ht="12.95" customHeight="1">
      <c r="AA311" s="152"/>
      <c r="AB311" s="152"/>
      <c r="AC311" s="152"/>
      <c r="AD311" s="152"/>
      <c r="AE311" s="152"/>
      <c r="AG311" s="9"/>
      <c r="AN311" s="152"/>
      <c r="AO311" s="152"/>
      <c r="AP311" s="152"/>
      <c r="AQ311" s="152"/>
      <c r="AR311" s="152"/>
      <c r="AS311" s="152"/>
      <c r="AT311" s="152"/>
      <c r="AU311" s="152"/>
    </row>
    <row r="312" spans="27:48" ht="12.95" customHeight="1">
      <c r="AA312" s="152"/>
      <c r="AB312" s="152"/>
      <c r="AC312" s="152"/>
      <c r="AD312" s="152"/>
      <c r="AE312" s="152"/>
      <c r="AG312" s="9"/>
      <c r="AN312" s="152"/>
      <c r="AO312" s="152"/>
      <c r="AP312" s="152"/>
      <c r="AQ312" s="152"/>
      <c r="AR312" s="152"/>
      <c r="AS312" s="152"/>
      <c r="AT312" s="152"/>
      <c r="AU312" s="152"/>
    </row>
    <row r="313" spans="27:48" ht="12.95" customHeight="1">
      <c r="AA313" s="152"/>
      <c r="AB313" s="152"/>
      <c r="AC313" s="152"/>
      <c r="AD313" s="152"/>
      <c r="AE313" s="152"/>
      <c r="AG313" s="9"/>
      <c r="AN313" s="152"/>
      <c r="AO313" s="152"/>
      <c r="AP313" s="152"/>
      <c r="AQ313" s="152"/>
      <c r="AR313" s="152"/>
      <c r="AS313" s="152"/>
      <c r="AT313" s="152"/>
      <c r="AU313" s="152"/>
    </row>
    <row r="314" spans="27:48" ht="12.95" customHeight="1">
      <c r="AA314" s="152"/>
      <c r="AB314" s="152"/>
      <c r="AC314" s="152"/>
      <c r="AD314" s="152"/>
      <c r="AE314" s="152"/>
      <c r="AG314" s="9"/>
      <c r="AN314" s="152"/>
      <c r="AO314" s="152"/>
      <c r="AP314" s="152"/>
      <c r="AQ314" s="152"/>
      <c r="AR314" s="152"/>
      <c r="AS314" s="152"/>
      <c r="AT314" s="152"/>
      <c r="AU314" s="152"/>
    </row>
    <row r="315" spans="27:48" ht="12.95" customHeight="1">
      <c r="AA315" s="152"/>
      <c r="AB315" s="152"/>
      <c r="AC315" s="152"/>
      <c r="AD315" s="152"/>
      <c r="AE315" s="152"/>
      <c r="AG315" s="9"/>
      <c r="AN315" s="152"/>
      <c r="AO315" s="152"/>
      <c r="AP315" s="152"/>
      <c r="AQ315" s="152"/>
      <c r="AR315" s="152"/>
      <c r="AS315" s="152"/>
      <c r="AT315" s="152"/>
      <c r="AU315" s="152"/>
    </row>
    <row r="316" spans="27:48" ht="12.95" customHeight="1">
      <c r="AA316" s="152"/>
      <c r="AB316" s="152"/>
      <c r="AC316" s="152"/>
      <c r="AD316" s="152"/>
      <c r="AE316" s="152"/>
      <c r="AG316" s="9"/>
      <c r="AN316" s="152"/>
      <c r="AO316" s="152"/>
      <c r="AP316" s="152"/>
      <c r="AQ316" s="152"/>
      <c r="AR316" s="152"/>
      <c r="AS316" s="152"/>
      <c r="AT316" s="152"/>
      <c r="AU316" s="152"/>
    </row>
    <row r="317" spans="27:48" ht="12.95" customHeight="1">
      <c r="AA317" s="152"/>
      <c r="AB317" s="152"/>
      <c r="AC317" s="152"/>
      <c r="AD317" s="152"/>
      <c r="AE317" s="152"/>
      <c r="AG317" s="9"/>
      <c r="AN317" s="152"/>
      <c r="AO317" s="152"/>
      <c r="AP317" s="152"/>
      <c r="AQ317" s="152"/>
      <c r="AR317" s="152"/>
      <c r="AS317" s="152"/>
      <c r="AT317" s="152"/>
      <c r="AU317" s="152"/>
    </row>
    <row r="318" spans="27:48" ht="12.95" customHeight="1">
      <c r="AA318" s="152"/>
      <c r="AB318" s="152"/>
      <c r="AC318" s="152"/>
      <c r="AD318" s="152"/>
      <c r="AE318" s="152"/>
      <c r="AG318" s="9"/>
      <c r="AN318" s="152"/>
      <c r="AO318" s="152"/>
      <c r="AP318" s="152"/>
      <c r="AQ318" s="152"/>
      <c r="AR318" s="152"/>
      <c r="AS318" s="152"/>
      <c r="AT318" s="152"/>
      <c r="AU318" s="152"/>
    </row>
    <row r="319" spans="27:48" ht="12.95" customHeight="1">
      <c r="AA319" s="152"/>
      <c r="AB319" s="152"/>
      <c r="AC319" s="152"/>
      <c r="AD319" s="152"/>
      <c r="AE319" s="152"/>
      <c r="AG319" s="9"/>
      <c r="AN319" s="152"/>
      <c r="AO319" s="152"/>
      <c r="AP319" s="152"/>
      <c r="AQ319" s="152"/>
      <c r="AR319" s="152"/>
      <c r="AS319" s="152"/>
      <c r="AT319" s="152"/>
      <c r="AU319" s="152"/>
    </row>
    <row r="320" spans="27:48" ht="12.95" customHeight="1">
      <c r="AA320" s="152"/>
      <c r="AB320" s="152"/>
      <c r="AC320" s="152"/>
      <c r="AD320" s="152"/>
      <c r="AE320" s="152"/>
      <c r="AG320" s="9"/>
      <c r="AN320" s="152"/>
      <c r="AO320" s="152"/>
      <c r="AP320" s="152"/>
      <c r="AQ320" s="152"/>
      <c r="AR320" s="152"/>
      <c r="AS320" s="152"/>
      <c r="AT320" s="152"/>
      <c r="AU320" s="152"/>
    </row>
    <row r="321" spans="27:48" ht="12.95" customHeight="1">
      <c r="AA321" s="152"/>
      <c r="AB321" s="152"/>
      <c r="AC321" s="152"/>
      <c r="AD321" s="152"/>
      <c r="AE321" s="152"/>
      <c r="AG321" s="9"/>
      <c r="AN321" s="152"/>
      <c r="AO321" s="152"/>
      <c r="AP321" s="152"/>
      <c r="AQ321" s="152"/>
      <c r="AR321" s="152"/>
      <c r="AS321" s="152"/>
      <c r="AT321" s="152"/>
      <c r="AU321" s="152"/>
    </row>
    <row r="322" spans="27:48" ht="12.95" customHeight="1">
      <c r="AA322" s="152"/>
      <c r="AB322" s="152"/>
      <c r="AC322" s="152"/>
      <c r="AD322" s="152"/>
      <c r="AE322" s="152"/>
      <c r="AG322" s="9"/>
      <c r="AN322" s="152"/>
      <c r="AO322" s="152"/>
      <c r="AP322" s="152"/>
      <c r="AQ322" s="152"/>
      <c r="AR322" s="152"/>
      <c r="AS322" s="152"/>
      <c r="AT322" s="152"/>
      <c r="AU322" s="152"/>
    </row>
    <row r="323" spans="27:48" ht="12.95" customHeight="1">
      <c r="AA323" s="152"/>
      <c r="AB323" s="152"/>
      <c r="AC323" s="152"/>
      <c r="AD323" s="152"/>
      <c r="AE323" s="152"/>
      <c r="AG323" s="9"/>
      <c r="AN323" s="152"/>
      <c r="AO323" s="152"/>
      <c r="AP323" s="152"/>
      <c r="AQ323" s="152"/>
      <c r="AR323" s="152"/>
      <c r="AS323" s="152"/>
      <c r="AT323" s="152"/>
      <c r="AU323" s="152"/>
      <c r="AV323" s="152"/>
    </row>
    <row r="324" spans="27:48" ht="12.95" customHeight="1">
      <c r="AA324" s="152"/>
      <c r="AB324" s="152"/>
      <c r="AC324" s="152"/>
      <c r="AD324" s="152"/>
      <c r="AE324" s="152"/>
      <c r="AG324" s="9"/>
      <c r="AN324" s="152"/>
      <c r="AO324" s="152"/>
      <c r="AP324" s="152"/>
      <c r="AQ324" s="152"/>
      <c r="AR324" s="152"/>
      <c r="AS324" s="152"/>
      <c r="AT324" s="152"/>
      <c r="AU324" s="152"/>
    </row>
    <row r="325" spans="27:48" ht="12.95" customHeight="1">
      <c r="AA325" s="152"/>
      <c r="AB325" s="152"/>
      <c r="AC325" s="152"/>
      <c r="AD325" s="152"/>
      <c r="AE325" s="152"/>
      <c r="AG325" s="9"/>
      <c r="AN325" s="152"/>
      <c r="AO325" s="152"/>
      <c r="AP325" s="152"/>
      <c r="AQ325" s="152"/>
      <c r="AR325" s="152"/>
      <c r="AS325" s="152"/>
      <c r="AT325" s="152"/>
      <c r="AU325" s="152"/>
    </row>
    <row r="326" spans="27:48" ht="12.95" customHeight="1">
      <c r="AA326" s="152"/>
      <c r="AB326" s="152"/>
      <c r="AC326" s="152"/>
      <c r="AD326" s="152"/>
      <c r="AE326" s="152"/>
      <c r="AG326" s="9"/>
      <c r="AN326" s="152"/>
      <c r="AO326" s="152"/>
      <c r="AP326" s="152"/>
      <c r="AQ326" s="152"/>
      <c r="AR326" s="152"/>
      <c r="AS326" s="152"/>
      <c r="AT326" s="152"/>
      <c r="AU326" s="152"/>
    </row>
    <row r="327" spans="27:48" ht="12.95" customHeight="1">
      <c r="AA327" s="152"/>
      <c r="AB327" s="152"/>
      <c r="AC327" s="152"/>
      <c r="AD327" s="152"/>
      <c r="AE327" s="152"/>
      <c r="AG327" s="9"/>
      <c r="AN327" s="152"/>
      <c r="AO327" s="152"/>
      <c r="AP327" s="152"/>
      <c r="AQ327" s="152"/>
      <c r="AR327" s="152"/>
      <c r="AS327" s="152"/>
      <c r="AT327" s="152"/>
      <c r="AU327" s="152"/>
    </row>
    <row r="328" spans="27:48" ht="12.95" customHeight="1">
      <c r="AA328" s="152"/>
      <c r="AB328" s="152"/>
      <c r="AC328" s="152"/>
      <c r="AD328" s="152"/>
      <c r="AE328" s="152"/>
      <c r="AG328" s="9"/>
      <c r="AN328" s="152"/>
      <c r="AO328" s="152"/>
      <c r="AP328" s="152"/>
      <c r="AQ328" s="152"/>
      <c r="AR328" s="152"/>
      <c r="AS328" s="152"/>
      <c r="AT328" s="152"/>
      <c r="AU328" s="152"/>
    </row>
    <row r="329" spans="27:48" ht="12.95" customHeight="1">
      <c r="AA329" s="152"/>
      <c r="AB329" s="152"/>
      <c r="AC329" s="152"/>
      <c r="AD329" s="152"/>
      <c r="AE329" s="152"/>
      <c r="AG329" s="9"/>
      <c r="AN329" s="152"/>
      <c r="AO329" s="152"/>
      <c r="AP329" s="152"/>
      <c r="AQ329" s="152"/>
      <c r="AR329" s="152"/>
      <c r="AS329" s="152"/>
      <c r="AT329" s="152"/>
      <c r="AU329" s="152"/>
    </row>
    <row r="330" spans="27:48" ht="12.95" customHeight="1">
      <c r="AA330" s="152"/>
      <c r="AB330" s="152"/>
      <c r="AC330" s="152"/>
      <c r="AD330" s="152"/>
      <c r="AE330" s="152"/>
      <c r="AG330" s="9"/>
      <c r="AN330" s="152"/>
      <c r="AO330" s="152"/>
      <c r="AP330" s="152"/>
      <c r="AQ330" s="152"/>
      <c r="AR330" s="152"/>
      <c r="AS330" s="152"/>
      <c r="AT330" s="152"/>
      <c r="AU330" s="152"/>
    </row>
    <row r="331" spans="27:48" ht="12.95" customHeight="1">
      <c r="AA331" s="152"/>
      <c r="AB331" s="152"/>
      <c r="AC331" s="152"/>
      <c r="AD331" s="152"/>
      <c r="AE331" s="152"/>
      <c r="AG331" s="9"/>
      <c r="AN331" s="152"/>
      <c r="AO331" s="152"/>
      <c r="AP331" s="152"/>
      <c r="AQ331" s="152"/>
      <c r="AR331" s="152"/>
      <c r="AS331" s="152"/>
      <c r="AT331" s="152"/>
      <c r="AU331" s="152"/>
    </row>
    <row r="332" spans="27:48" ht="12.95" customHeight="1">
      <c r="AA332" s="152"/>
      <c r="AB332" s="152"/>
      <c r="AC332" s="152"/>
      <c r="AD332" s="152"/>
      <c r="AE332" s="152"/>
      <c r="AG332" s="9"/>
      <c r="AN332" s="152"/>
      <c r="AO332" s="152"/>
      <c r="AP332" s="152"/>
      <c r="AQ332" s="152"/>
      <c r="AR332" s="152"/>
      <c r="AS332" s="152"/>
      <c r="AT332" s="152"/>
      <c r="AU332" s="152"/>
    </row>
    <row r="333" spans="27:48" ht="12.95" customHeight="1">
      <c r="AA333" s="152"/>
      <c r="AB333" s="152"/>
      <c r="AC333" s="152"/>
      <c r="AD333" s="152"/>
      <c r="AE333" s="152"/>
      <c r="AG333" s="9"/>
      <c r="AN333" s="152"/>
      <c r="AO333" s="152"/>
      <c r="AP333" s="152"/>
      <c r="AQ333" s="152"/>
      <c r="AR333" s="152"/>
      <c r="AS333" s="152"/>
      <c r="AT333" s="152"/>
      <c r="AU333" s="152"/>
    </row>
    <row r="334" spans="27:48" ht="12.95" customHeight="1">
      <c r="AA334" s="152"/>
      <c r="AB334" s="152"/>
      <c r="AC334" s="152"/>
      <c r="AD334" s="152"/>
      <c r="AE334" s="152"/>
      <c r="AG334" s="9"/>
      <c r="AN334" s="152"/>
      <c r="AO334" s="152"/>
      <c r="AP334" s="152"/>
      <c r="AQ334" s="152"/>
      <c r="AR334" s="152"/>
      <c r="AS334" s="152"/>
      <c r="AT334" s="152"/>
      <c r="AU334" s="152"/>
    </row>
    <row r="335" spans="27:48" ht="12.95" customHeight="1">
      <c r="AA335" s="152"/>
      <c r="AB335" s="152"/>
      <c r="AC335" s="152"/>
      <c r="AD335" s="152"/>
      <c r="AE335" s="152"/>
      <c r="AG335" s="9"/>
      <c r="AN335" s="152"/>
      <c r="AO335" s="152"/>
      <c r="AP335" s="152"/>
      <c r="AQ335" s="152"/>
      <c r="AR335" s="152"/>
      <c r="AS335" s="152"/>
      <c r="AT335" s="152"/>
      <c r="AU335" s="152"/>
    </row>
    <row r="336" spans="27:48" ht="12.95" customHeight="1">
      <c r="AA336" s="152"/>
      <c r="AB336" s="152"/>
      <c r="AC336" s="152"/>
      <c r="AD336" s="152"/>
      <c r="AE336" s="152"/>
      <c r="AG336" s="9"/>
      <c r="AN336" s="152"/>
      <c r="AO336" s="152"/>
      <c r="AP336" s="152"/>
      <c r="AQ336" s="152"/>
      <c r="AR336" s="152"/>
      <c r="AS336" s="152"/>
      <c r="AT336" s="152"/>
      <c r="AU336" s="152"/>
    </row>
    <row r="337" spans="27:48" ht="12.95" customHeight="1">
      <c r="AA337" s="152"/>
      <c r="AB337" s="152"/>
      <c r="AC337" s="152"/>
      <c r="AD337" s="152"/>
      <c r="AE337" s="152"/>
      <c r="AG337" s="9"/>
      <c r="AN337" s="152"/>
      <c r="AO337" s="152"/>
      <c r="AP337" s="152"/>
      <c r="AQ337" s="152"/>
      <c r="AR337" s="152"/>
      <c r="AS337" s="152"/>
      <c r="AT337" s="152"/>
      <c r="AU337" s="152"/>
      <c r="AV337" s="152"/>
    </row>
    <row r="338" spans="27:48" ht="12.95" customHeight="1">
      <c r="AA338" s="152"/>
      <c r="AB338" s="152"/>
      <c r="AC338" s="152"/>
      <c r="AD338" s="152"/>
      <c r="AE338" s="152"/>
      <c r="AG338" s="9"/>
      <c r="AN338" s="152"/>
      <c r="AO338" s="152"/>
      <c r="AP338" s="152"/>
      <c r="AQ338" s="152"/>
      <c r="AR338" s="152"/>
      <c r="AS338" s="152"/>
      <c r="AT338" s="152"/>
      <c r="AU338" s="152"/>
    </row>
    <row r="339" spans="27:48" ht="12.95" customHeight="1">
      <c r="AA339" s="152"/>
      <c r="AB339" s="152"/>
      <c r="AC339" s="152"/>
      <c r="AD339" s="152"/>
      <c r="AE339" s="152"/>
      <c r="AG339" s="9"/>
      <c r="AN339" s="152"/>
      <c r="AO339" s="152"/>
      <c r="AP339" s="152"/>
      <c r="AQ339" s="152"/>
      <c r="AR339" s="152"/>
      <c r="AS339" s="152"/>
      <c r="AT339" s="152"/>
      <c r="AU339" s="152"/>
    </row>
    <row r="340" spans="27:48" ht="12.95" customHeight="1">
      <c r="AA340" s="152"/>
      <c r="AB340" s="152"/>
      <c r="AC340" s="152"/>
      <c r="AD340" s="152"/>
      <c r="AE340" s="152"/>
      <c r="AG340" s="9"/>
      <c r="AN340" s="152"/>
      <c r="AO340" s="152"/>
      <c r="AP340" s="152"/>
      <c r="AQ340" s="152"/>
      <c r="AR340" s="152"/>
      <c r="AS340" s="152"/>
      <c r="AT340" s="152"/>
      <c r="AU340" s="152"/>
    </row>
    <row r="341" spans="27:48" ht="12.95" customHeight="1">
      <c r="AA341" s="152"/>
      <c r="AB341" s="152"/>
      <c r="AC341" s="152"/>
      <c r="AD341" s="152"/>
      <c r="AE341" s="152"/>
      <c r="AG341" s="9"/>
      <c r="AN341" s="152"/>
      <c r="AO341" s="152"/>
      <c r="AP341" s="152"/>
      <c r="AQ341" s="152"/>
      <c r="AR341" s="152"/>
      <c r="AS341" s="152"/>
      <c r="AT341" s="152"/>
      <c r="AU341" s="152"/>
    </row>
    <row r="342" spans="27:48" ht="12.95" customHeight="1">
      <c r="AA342" s="152"/>
      <c r="AB342" s="152"/>
      <c r="AC342" s="152"/>
      <c r="AD342" s="152"/>
      <c r="AE342" s="152"/>
      <c r="AG342" s="9"/>
      <c r="AN342" s="152"/>
      <c r="AO342" s="152"/>
      <c r="AP342" s="152"/>
      <c r="AQ342" s="152"/>
      <c r="AR342" s="152"/>
      <c r="AS342" s="152"/>
      <c r="AT342" s="152"/>
      <c r="AU342" s="152"/>
    </row>
    <row r="343" spans="27:48" ht="12.95" customHeight="1">
      <c r="AA343" s="152"/>
      <c r="AB343" s="152"/>
      <c r="AC343" s="152"/>
      <c r="AD343" s="152"/>
      <c r="AE343" s="152"/>
      <c r="AG343" s="9"/>
      <c r="AN343" s="152"/>
      <c r="AO343" s="152"/>
      <c r="AP343" s="152"/>
      <c r="AQ343" s="152"/>
      <c r="AR343" s="152"/>
      <c r="AS343" s="152"/>
      <c r="AT343" s="152"/>
      <c r="AU343" s="152"/>
    </row>
    <row r="344" spans="27:48" ht="12.95" customHeight="1">
      <c r="AA344" s="152"/>
      <c r="AB344" s="152"/>
      <c r="AC344" s="152"/>
      <c r="AD344" s="152"/>
      <c r="AE344" s="152"/>
      <c r="AG344" s="9"/>
      <c r="AN344" s="152"/>
      <c r="AO344" s="152"/>
      <c r="AP344" s="152"/>
      <c r="AQ344" s="152"/>
      <c r="AR344" s="152"/>
      <c r="AS344" s="152"/>
      <c r="AT344" s="152"/>
      <c r="AU344" s="152"/>
    </row>
    <row r="345" spans="27:48" ht="12.95" customHeight="1">
      <c r="AA345" s="152"/>
      <c r="AB345" s="152"/>
      <c r="AC345" s="152"/>
      <c r="AD345" s="152"/>
      <c r="AE345" s="152"/>
      <c r="AG345" s="9"/>
      <c r="AN345" s="152"/>
      <c r="AO345" s="152"/>
      <c r="AP345" s="152"/>
      <c r="AQ345" s="152"/>
      <c r="AR345" s="152"/>
      <c r="AS345" s="152"/>
      <c r="AT345" s="152"/>
      <c r="AU345" s="152"/>
    </row>
    <row r="346" spans="27:48" ht="12.95" customHeight="1">
      <c r="AA346" s="152"/>
      <c r="AB346" s="152"/>
      <c r="AC346" s="152"/>
      <c r="AD346" s="152"/>
      <c r="AE346" s="152"/>
      <c r="AG346" s="9"/>
      <c r="AN346" s="152"/>
      <c r="AO346" s="152"/>
      <c r="AP346" s="152"/>
      <c r="AQ346" s="152"/>
      <c r="AR346" s="152"/>
      <c r="AS346" s="152"/>
      <c r="AT346" s="152"/>
      <c r="AU346" s="152"/>
    </row>
    <row r="347" spans="27:48" ht="12.95" customHeight="1">
      <c r="AA347" s="152"/>
      <c r="AB347" s="152"/>
      <c r="AC347" s="152"/>
      <c r="AD347" s="152"/>
      <c r="AE347" s="152"/>
      <c r="AG347" s="9"/>
      <c r="AN347" s="152"/>
      <c r="AO347" s="152"/>
      <c r="AP347" s="152"/>
      <c r="AQ347" s="152"/>
      <c r="AR347" s="152"/>
      <c r="AS347" s="152"/>
      <c r="AT347" s="152"/>
      <c r="AU347" s="152"/>
    </row>
    <row r="348" spans="27:48" ht="12.95" customHeight="1">
      <c r="AA348" s="152"/>
      <c r="AB348" s="152"/>
      <c r="AC348" s="152"/>
      <c r="AD348" s="152"/>
      <c r="AE348" s="152"/>
      <c r="AG348" s="9"/>
      <c r="AN348" s="152"/>
      <c r="AO348" s="152"/>
      <c r="AP348" s="152"/>
      <c r="AQ348" s="152"/>
      <c r="AR348" s="152"/>
      <c r="AS348" s="152"/>
      <c r="AT348" s="152"/>
      <c r="AU348" s="152"/>
    </row>
    <row r="349" spans="27:48" ht="12.95" customHeight="1">
      <c r="AA349" s="152"/>
      <c r="AB349" s="152"/>
      <c r="AC349" s="152"/>
      <c r="AD349" s="152"/>
      <c r="AE349" s="152"/>
      <c r="AG349" s="9"/>
      <c r="AN349" s="152"/>
      <c r="AO349" s="152"/>
      <c r="AP349" s="152"/>
      <c r="AQ349" s="152"/>
      <c r="AR349" s="152"/>
      <c r="AS349" s="152"/>
      <c r="AT349" s="152"/>
      <c r="AU349" s="152"/>
    </row>
    <row r="350" spans="27:48" ht="12.95" customHeight="1">
      <c r="AA350" s="152"/>
      <c r="AB350" s="152"/>
      <c r="AC350" s="152"/>
      <c r="AD350" s="152"/>
      <c r="AE350" s="152"/>
      <c r="AG350" s="9"/>
      <c r="AN350" s="152"/>
      <c r="AO350" s="152"/>
      <c r="AP350" s="152"/>
      <c r="AQ350" s="152"/>
      <c r="AR350" s="152"/>
      <c r="AS350" s="152"/>
      <c r="AT350" s="152"/>
      <c r="AU350" s="152"/>
    </row>
    <row r="351" spans="27:48" ht="12.95" customHeight="1">
      <c r="AA351" s="152"/>
      <c r="AB351" s="152"/>
      <c r="AC351" s="152"/>
      <c r="AD351" s="152"/>
      <c r="AE351" s="152"/>
      <c r="AG351" s="9"/>
      <c r="AN351" s="152"/>
      <c r="AO351" s="152"/>
      <c r="AP351" s="152"/>
      <c r="AQ351" s="152"/>
      <c r="AR351" s="152"/>
      <c r="AS351" s="152"/>
      <c r="AT351" s="152"/>
      <c r="AU351" s="152"/>
    </row>
    <row r="352" spans="27:48" ht="12.95" customHeight="1">
      <c r="AA352" s="152"/>
      <c r="AB352" s="152"/>
      <c r="AC352" s="152"/>
      <c r="AD352" s="152"/>
      <c r="AE352" s="152"/>
      <c r="AG352" s="9"/>
      <c r="AN352" s="152"/>
      <c r="AO352" s="152"/>
      <c r="AP352" s="152"/>
      <c r="AQ352" s="152"/>
      <c r="AR352" s="152"/>
      <c r="AS352" s="152"/>
      <c r="AT352" s="152"/>
      <c r="AU352" s="152"/>
    </row>
    <row r="353" spans="27:48" ht="12.95" customHeight="1">
      <c r="AA353" s="152"/>
      <c r="AB353" s="152"/>
      <c r="AC353" s="152"/>
      <c r="AD353" s="152"/>
      <c r="AE353" s="152"/>
      <c r="AG353" s="9"/>
      <c r="AN353" s="152"/>
      <c r="AO353" s="152"/>
      <c r="AP353" s="152"/>
      <c r="AQ353" s="152"/>
      <c r="AR353" s="152"/>
      <c r="AS353" s="152"/>
      <c r="AT353" s="152"/>
      <c r="AU353" s="152"/>
    </row>
    <row r="354" spans="27:48" ht="12.95" customHeight="1">
      <c r="AA354" s="152"/>
      <c r="AB354" s="152"/>
      <c r="AC354" s="152"/>
      <c r="AD354" s="152"/>
      <c r="AE354" s="152"/>
      <c r="AG354" s="9"/>
      <c r="AN354" s="152"/>
      <c r="AO354" s="152"/>
      <c r="AP354" s="152"/>
      <c r="AQ354" s="152"/>
      <c r="AR354" s="152"/>
      <c r="AS354" s="152"/>
      <c r="AT354" s="152"/>
      <c r="AU354" s="152"/>
    </row>
    <row r="355" spans="27:48" ht="12.95" customHeight="1">
      <c r="AA355" s="152"/>
      <c r="AB355" s="152"/>
      <c r="AC355" s="152"/>
      <c r="AD355" s="152"/>
      <c r="AE355" s="152"/>
      <c r="AG355" s="9"/>
      <c r="AN355" s="152"/>
      <c r="AO355" s="152"/>
      <c r="AP355" s="152"/>
      <c r="AQ355" s="152"/>
      <c r="AR355" s="152"/>
      <c r="AS355" s="152"/>
      <c r="AT355" s="152"/>
      <c r="AU355" s="152"/>
      <c r="AV355" s="152"/>
    </row>
    <row r="356" spans="27:48" ht="12.95" customHeight="1">
      <c r="AA356" s="152"/>
      <c r="AB356" s="152"/>
      <c r="AC356" s="152"/>
      <c r="AD356" s="152"/>
      <c r="AE356" s="152"/>
      <c r="AG356" s="9"/>
      <c r="AN356" s="152"/>
      <c r="AO356" s="152"/>
      <c r="AP356" s="152"/>
      <c r="AQ356" s="152"/>
      <c r="AR356" s="152"/>
      <c r="AS356" s="152"/>
      <c r="AT356" s="152"/>
      <c r="AU356" s="152"/>
    </row>
    <row r="357" spans="27:48" ht="12.95" customHeight="1">
      <c r="AA357" s="152"/>
      <c r="AB357" s="152"/>
      <c r="AC357" s="152"/>
      <c r="AD357" s="152"/>
      <c r="AE357" s="152"/>
      <c r="AG357" s="9"/>
      <c r="AN357" s="152"/>
      <c r="AO357" s="152"/>
      <c r="AP357" s="152"/>
      <c r="AQ357" s="152"/>
      <c r="AR357" s="152"/>
      <c r="AS357" s="152"/>
      <c r="AT357" s="152"/>
      <c r="AU357" s="152"/>
    </row>
    <row r="358" spans="27:48" ht="12.95" customHeight="1">
      <c r="AA358" s="152"/>
      <c r="AB358" s="152"/>
      <c r="AC358" s="152"/>
      <c r="AD358" s="152"/>
      <c r="AE358" s="152"/>
      <c r="AG358" s="9"/>
      <c r="AN358" s="152"/>
      <c r="AO358" s="152"/>
      <c r="AP358" s="152"/>
      <c r="AQ358" s="152"/>
      <c r="AR358" s="152"/>
      <c r="AS358" s="152"/>
      <c r="AT358" s="152"/>
      <c r="AU358" s="152"/>
    </row>
    <row r="359" spans="27:48" ht="12.95" customHeight="1">
      <c r="AA359" s="152"/>
      <c r="AB359" s="152"/>
      <c r="AC359" s="152"/>
      <c r="AD359" s="152"/>
      <c r="AE359" s="152"/>
      <c r="AG359" s="9"/>
      <c r="AN359" s="152"/>
      <c r="AO359" s="152"/>
      <c r="AP359" s="152"/>
      <c r="AQ359" s="152"/>
      <c r="AR359" s="152"/>
      <c r="AS359" s="152"/>
      <c r="AT359" s="152"/>
      <c r="AU359" s="152"/>
    </row>
    <row r="360" spans="27:48" ht="12.95" customHeight="1">
      <c r="AA360" s="152"/>
      <c r="AB360" s="152"/>
      <c r="AC360" s="152"/>
      <c r="AD360" s="152"/>
      <c r="AE360" s="152"/>
      <c r="AG360" s="9"/>
      <c r="AN360" s="152"/>
      <c r="AO360" s="152"/>
      <c r="AP360" s="152"/>
      <c r="AQ360" s="152"/>
      <c r="AR360" s="152"/>
      <c r="AS360" s="152"/>
      <c r="AT360" s="152"/>
      <c r="AU360" s="152"/>
    </row>
    <row r="361" spans="27:48" ht="12.95" customHeight="1">
      <c r="AA361" s="152"/>
      <c r="AB361" s="152"/>
      <c r="AC361" s="152"/>
      <c r="AD361" s="152"/>
      <c r="AE361" s="152"/>
      <c r="AG361" s="9"/>
      <c r="AN361" s="152"/>
      <c r="AO361" s="152"/>
      <c r="AP361" s="152"/>
      <c r="AQ361" s="152"/>
      <c r="AR361" s="152"/>
      <c r="AS361" s="152"/>
      <c r="AT361" s="152"/>
      <c r="AU361" s="152"/>
    </row>
    <row r="362" spans="27:48" ht="12.95" customHeight="1">
      <c r="AA362" s="152"/>
      <c r="AB362" s="152"/>
      <c r="AC362" s="152"/>
      <c r="AD362" s="152"/>
      <c r="AE362" s="152"/>
      <c r="AG362" s="9"/>
      <c r="AN362" s="152"/>
      <c r="AO362" s="152"/>
      <c r="AP362" s="152"/>
      <c r="AQ362" s="152"/>
      <c r="AR362" s="152"/>
      <c r="AS362" s="152"/>
      <c r="AT362" s="152"/>
      <c r="AU362" s="152"/>
    </row>
    <row r="363" spans="27:48" ht="12.95" customHeight="1">
      <c r="AA363" s="152"/>
      <c r="AB363" s="152"/>
      <c r="AC363" s="152"/>
      <c r="AD363" s="152"/>
      <c r="AE363" s="152"/>
      <c r="AG363" s="9"/>
      <c r="AN363" s="152"/>
      <c r="AO363" s="152"/>
      <c r="AP363" s="152"/>
      <c r="AQ363" s="152"/>
      <c r="AR363" s="152"/>
      <c r="AS363" s="152"/>
      <c r="AT363" s="152"/>
      <c r="AU363" s="152"/>
    </row>
    <row r="364" spans="27:48" ht="12.95" customHeight="1">
      <c r="AA364" s="152"/>
      <c r="AB364" s="152"/>
      <c r="AC364" s="152"/>
      <c r="AD364" s="152"/>
      <c r="AE364" s="152"/>
      <c r="AG364" s="9"/>
      <c r="AN364" s="152"/>
      <c r="AO364" s="152"/>
      <c r="AP364" s="152"/>
      <c r="AQ364" s="152"/>
      <c r="AR364" s="152"/>
      <c r="AS364" s="152"/>
      <c r="AT364" s="152"/>
      <c r="AU364" s="152"/>
    </row>
    <row r="365" spans="27:48" ht="12.95" customHeight="1">
      <c r="AA365" s="152"/>
      <c r="AB365" s="152"/>
      <c r="AC365" s="152"/>
      <c r="AD365" s="152"/>
      <c r="AE365" s="152"/>
      <c r="AG365" s="9"/>
      <c r="AN365" s="152"/>
      <c r="AO365" s="152"/>
      <c r="AP365" s="152"/>
      <c r="AQ365" s="152"/>
      <c r="AR365" s="152"/>
      <c r="AS365" s="152"/>
      <c r="AT365" s="152"/>
      <c r="AU365" s="152"/>
    </row>
    <row r="366" spans="27:48" ht="12.95" customHeight="1">
      <c r="AA366" s="152"/>
      <c r="AB366" s="152"/>
      <c r="AC366" s="152"/>
      <c r="AD366" s="152"/>
      <c r="AE366" s="152"/>
      <c r="AG366" s="9"/>
      <c r="AN366" s="152"/>
      <c r="AO366" s="152"/>
      <c r="AP366" s="152"/>
      <c r="AQ366" s="152"/>
      <c r="AR366" s="152"/>
      <c r="AS366" s="152"/>
      <c r="AT366" s="152"/>
      <c r="AU366" s="152"/>
    </row>
    <row r="367" spans="27:48" ht="12.95" customHeight="1">
      <c r="AA367" s="152"/>
      <c r="AB367" s="152"/>
      <c r="AC367" s="152"/>
      <c r="AD367" s="152"/>
      <c r="AE367" s="152"/>
      <c r="AG367" s="9"/>
      <c r="AN367" s="152"/>
      <c r="AO367" s="152"/>
      <c r="AP367" s="152"/>
      <c r="AQ367" s="152"/>
      <c r="AR367" s="152"/>
      <c r="AS367" s="152"/>
      <c r="AT367" s="152"/>
      <c r="AU367" s="152"/>
    </row>
    <row r="368" spans="27:48" ht="12.95" customHeight="1">
      <c r="AA368" s="152"/>
      <c r="AB368" s="152"/>
      <c r="AC368" s="152"/>
      <c r="AD368" s="152"/>
      <c r="AE368" s="152"/>
      <c r="AG368" s="9"/>
      <c r="AN368" s="152"/>
      <c r="AO368" s="152"/>
      <c r="AP368" s="152"/>
      <c r="AQ368" s="152"/>
      <c r="AR368" s="152"/>
      <c r="AS368" s="152"/>
      <c r="AT368" s="152"/>
      <c r="AU368" s="152"/>
    </row>
    <row r="369" spans="27:64" ht="12.95" customHeight="1">
      <c r="AA369" s="152"/>
      <c r="AB369" s="152"/>
      <c r="AC369" s="152"/>
      <c r="AD369" s="152"/>
      <c r="AE369" s="152"/>
      <c r="AG369" s="9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  <c r="BI369" s="152"/>
      <c r="BJ369" s="152"/>
      <c r="BK369" s="152"/>
      <c r="BL369" s="152"/>
    </row>
    <row r="370" spans="27:64" ht="12.95" customHeight="1">
      <c r="AA370" s="152"/>
      <c r="AB370" s="152"/>
      <c r="AC370" s="152"/>
      <c r="AD370" s="152"/>
      <c r="AE370" s="152"/>
      <c r="AG370" s="9"/>
      <c r="AN370" s="152"/>
      <c r="AO370" s="152"/>
      <c r="AP370" s="152"/>
      <c r="AQ370" s="152"/>
      <c r="AR370" s="152"/>
      <c r="AS370" s="152"/>
      <c r="AT370" s="152"/>
      <c r="AU370" s="152"/>
    </row>
    <row r="371" spans="27:64" ht="12.95" customHeight="1">
      <c r="AA371" s="152"/>
      <c r="AB371" s="152"/>
      <c r="AC371" s="152"/>
      <c r="AD371" s="152"/>
      <c r="AE371" s="152"/>
      <c r="AG371" s="9"/>
      <c r="AN371" s="152"/>
      <c r="AO371" s="152"/>
      <c r="AP371" s="152"/>
      <c r="AQ371" s="152"/>
      <c r="AR371" s="152"/>
      <c r="AS371" s="152"/>
      <c r="AT371" s="152"/>
      <c r="AU371" s="152"/>
    </row>
    <row r="372" spans="27:64" ht="12.95" customHeight="1">
      <c r="AA372" s="152"/>
      <c r="AB372" s="152"/>
      <c r="AC372" s="152"/>
      <c r="AD372" s="152"/>
      <c r="AE372" s="152"/>
      <c r="AG372" s="9"/>
      <c r="AN372" s="152"/>
      <c r="AO372" s="152"/>
      <c r="AP372" s="152"/>
      <c r="AQ372" s="152"/>
      <c r="AR372" s="152"/>
      <c r="AS372" s="152"/>
      <c r="AT372" s="152"/>
      <c r="AU372" s="152"/>
    </row>
    <row r="373" spans="27:64" ht="12.95" customHeight="1">
      <c r="AA373" s="152"/>
      <c r="AB373" s="152"/>
      <c r="AC373" s="152"/>
      <c r="AD373" s="152"/>
      <c r="AE373" s="152"/>
      <c r="AG373" s="9"/>
      <c r="AN373" s="152"/>
      <c r="AO373" s="152"/>
      <c r="AP373" s="152"/>
      <c r="AQ373" s="152"/>
      <c r="AR373" s="152"/>
      <c r="AS373" s="152"/>
      <c r="AT373" s="152"/>
      <c r="AU373" s="152"/>
    </row>
    <row r="374" spans="27:64" ht="12.95" customHeight="1">
      <c r="AA374" s="152"/>
      <c r="AB374" s="152"/>
      <c r="AC374" s="152"/>
      <c r="AD374" s="152"/>
      <c r="AE374" s="152"/>
      <c r="AG374" s="9"/>
      <c r="AN374" s="152"/>
      <c r="AO374" s="152"/>
      <c r="AP374" s="152"/>
      <c r="AQ374" s="152"/>
      <c r="AR374" s="152"/>
      <c r="AS374" s="152"/>
      <c r="AT374" s="152"/>
      <c r="AU374" s="152"/>
    </row>
    <row r="375" spans="27:64" ht="12.95" customHeight="1">
      <c r="AA375" s="152"/>
      <c r="AB375" s="152"/>
      <c r="AC375" s="152"/>
      <c r="AD375" s="152"/>
      <c r="AE375" s="152"/>
      <c r="AG375" s="9"/>
      <c r="AN375" s="152"/>
      <c r="AO375" s="152"/>
      <c r="AP375" s="152"/>
      <c r="AQ375" s="152"/>
      <c r="AR375" s="152"/>
      <c r="AS375" s="152"/>
      <c r="AT375" s="152"/>
      <c r="AU375" s="152"/>
    </row>
    <row r="376" spans="27:64" ht="12.95" customHeight="1">
      <c r="AA376" s="152"/>
      <c r="AB376" s="152"/>
      <c r="AC376" s="152"/>
      <c r="AD376" s="152"/>
      <c r="AE376" s="152"/>
      <c r="AG376" s="9"/>
      <c r="AN376" s="152"/>
      <c r="AO376" s="152"/>
      <c r="AP376" s="152"/>
      <c r="AQ376" s="152"/>
      <c r="AR376" s="152"/>
      <c r="AS376" s="152"/>
      <c r="AT376" s="152"/>
      <c r="AU376" s="152"/>
    </row>
    <row r="377" spans="27:64" ht="12.95" customHeight="1">
      <c r="AA377" s="152"/>
      <c r="AB377" s="152"/>
      <c r="AC377" s="152"/>
      <c r="AD377" s="152"/>
      <c r="AE377" s="152"/>
      <c r="AG377" s="9"/>
      <c r="AN377" s="152"/>
      <c r="AO377" s="152"/>
      <c r="AP377" s="152"/>
      <c r="AQ377" s="152"/>
      <c r="AR377" s="152"/>
      <c r="AS377" s="152"/>
      <c r="AT377" s="152"/>
      <c r="AU377" s="152"/>
    </row>
    <row r="378" spans="27:64" ht="12.95" customHeight="1">
      <c r="AA378" s="152"/>
      <c r="AB378" s="152"/>
      <c r="AC378" s="152"/>
      <c r="AD378" s="152"/>
      <c r="AE378" s="152"/>
      <c r="AG378" s="9"/>
      <c r="AN378" s="152"/>
      <c r="AO378" s="152"/>
      <c r="AP378" s="152"/>
      <c r="AQ378" s="152"/>
      <c r="AR378" s="152"/>
      <c r="AS378" s="152"/>
      <c r="AT378" s="152"/>
      <c r="AU378" s="152"/>
    </row>
    <row r="379" spans="27:64" ht="12.95" customHeight="1">
      <c r="AA379" s="152"/>
      <c r="AB379" s="152"/>
      <c r="AC379" s="152"/>
      <c r="AD379" s="152"/>
      <c r="AE379" s="152"/>
      <c r="AG379" s="9"/>
      <c r="AN379" s="152"/>
      <c r="AO379" s="152"/>
      <c r="AP379" s="152"/>
      <c r="AQ379" s="152"/>
      <c r="AR379" s="152"/>
      <c r="AS379" s="152"/>
      <c r="AT379" s="152"/>
      <c r="AU379" s="152"/>
    </row>
    <row r="380" spans="27:64" ht="12.95" customHeight="1">
      <c r="AA380" s="152"/>
      <c r="AB380" s="152"/>
      <c r="AC380" s="152"/>
      <c r="AD380" s="152"/>
      <c r="AE380" s="152"/>
      <c r="AG380" s="9"/>
      <c r="AN380" s="152"/>
      <c r="AO380" s="152"/>
      <c r="AP380" s="152"/>
      <c r="AQ380" s="152"/>
      <c r="AR380" s="152"/>
      <c r="AS380" s="152"/>
      <c r="AT380" s="152"/>
      <c r="AU380" s="152"/>
    </row>
    <row r="381" spans="27:64" ht="12.95" customHeight="1">
      <c r="AA381" s="152"/>
      <c r="AB381" s="152"/>
      <c r="AC381" s="152"/>
      <c r="AD381" s="152"/>
      <c r="AE381" s="152"/>
      <c r="AG381" s="9"/>
      <c r="AN381" s="152"/>
      <c r="AO381" s="152"/>
      <c r="AP381" s="152"/>
      <c r="AQ381" s="152"/>
      <c r="AR381" s="152"/>
      <c r="AS381" s="152"/>
      <c r="AT381" s="152"/>
      <c r="AU381" s="152"/>
    </row>
    <row r="382" spans="27:64" ht="12.95" customHeight="1">
      <c r="AA382" s="152"/>
      <c r="AB382" s="152"/>
      <c r="AC382" s="152"/>
      <c r="AD382" s="152"/>
      <c r="AE382" s="152"/>
      <c r="AG382" s="9"/>
      <c r="AN382" s="152"/>
      <c r="AO382" s="152"/>
      <c r="AP382" s="152"/>
      <c r="AQ382" s="152"/>
      <c r="AR382" s="152"/>
      <c r="AS382" s="152"/>
      <c r="AT382" s="152"/>
      <c r="AU382" s="152"/>
    </row>
    <row r="383" spans="27:64" ht="12.95" customHeight="1">
      <c r="AA383" s="152"/>
      <c r="AB383" s="152"/>
      <c r="AC383" s="152"/>
      <c r="AD383" s="152"/>
      <c r="AE383" s="152"/>
      <c r="AG383" s="9"/>
      <c r="AN383" s="152"/>
      <c r="AO383" s="152"/>
      <c r="AP383" s="152"/>
      <c r="AQ383" s="152"/>
      <c r="AR383" s="152"/>
      <c r="AS383" s="152"/>
      <c r="AT383" s="152"/>
      <c r="AU383" s="152"/>
    </row>
    <row r="384" spans="27:64" ht="12.95" customHeight="1">
      <c r="AA384" s="152"/>
      <c r="AB384" s="152"/>
      <c r="AC384" s="152"/>
      <c r="AD384" s="152"/>
      <c r="AE384" s="152"/>
      <c r="AG384" s="9"/>
      <c r="AN384" s="152"/>
      <c r="AO384" s="152"/>
      <c r="AP384" s="152"/>
      <c r="AQ384" s="152"/>
      <c r="AR384" s="152"/>
      <c r="AS384" s="152"/>
      <c r="AT384" s="152"/>
      <c r="AU384" s="152"/>
    </row>
    <row r="385" spans="27:64" ht="12.95" customHeight="1">
      <c r="AA385" s="152"/>
      <c r="AB385" s="152"/>
      <c r="AC385" s="152"/>
      <c r="AD385" s="152"/>
      <c r="AE385" s="152"/>
      <c r="AG385" s="9"/>
      <c r="AN385" s="152"/>
      <c r="AO385" s="152"/>
      <c r="AP385" s="152"/>
      <c r="AQ385" s="152"/>
      <c r="AR385" s="152"/>
      <c r="AS385" s="152"/>
      <c r="AT385" s="152"/>
      <c r="AU385" s="152"/>
    </row>
    <row r="386" spans="27:64" ht="12.95" customHeight="1">
      <c r="AA386" s="152"/>
      <c r="AB386" s="152"/>
      <c r="AC386" s="152"/>
      <c r="AD386" s="152"/>
      <c r="AE386" s="152"/>
      <c r="AG386" s="9"/>
      <c r="AN386" s="152"/>
      <c r="AO386" s="152"/>
      <c r="AP386" s="152"/>
      <c r="AQ386" s="152"/>
      <c r="AR386" s="152"/>
      <c r="AS386" s="152"/>
      <c r="AT386" s="152"/>
      <c r="AU386" s="152"/>
    </row>
    <row r="387" spans="27:64" ht="12.95" customHeight="1">
      <c r="AA387" s="152"/>
      <c r="AB387" s="152"/>
      <c r="AC387" s="152"/>
      <c r="AD387" s="152"/>
      <c r="AE387" s="152"/>
      <c r="AG387" s="9"/>
      <c r="AN387" s="152"/>
      <c r="AO387" s="152"/>
      <c r="AP387" s="152"/>
      <c r="AQ387" s="152"/>
      <c r="AR387" s="152"/>
      <c r="AS387" s="152"/>
      <c r="AT387" s="152"/>
      <c r="AU387" s="152"/>
    </row>
    <row r="388" spans="27:64" ht="12.95" customHeight="1">
      <c r="AA388" s="152"/>
      <c r="AB388" s="152"/>
      <c r="AC388" s="152"/>
      <c r="AD388" s="152"/>
      <c r="AE388" s="152"/>
      <c r="AG388" s="9"/>
      <c r="AN388" s="152"/>
      <c r="AO388" s="152"/>
      <c r="AP388" s="152"/>
      <c r="AQ388" s="152"/>
      <c r="AR388" s="152"/>
      <c r="AS388" s="152"/>
      <c r="AT388" s="152"/>
      <c r="AU388" s="152"/>
    </row>
    <row r="389" spans="27:64" ht="12.95" customHeight="1">
      <c r="AA389" s="152"/>
      <c r="AB389" s="152"/>
      <c r="AC389" s="152"/>
      <c r="AD389" s="152"/>
      <c r="AE389" s="152"/>
      <c r="AG389" s="9"/>
      <c r="AN389" s="152"/>
      <c r="AO389" s="152"/>
      <c r="AP389" s="152"/>
      <c r="AQ389" s="152"/>
      <c r="AR389" s="152"/>
      <c r="AS389" s="152"/>
      <c r="AT389" s="152"/>
      <c r="AU389" s="152"/>
    </row>
    <row r="390" spans="27:64" ht="12.95" customHeight="1">
      <c r="AA390" s="152"/>
      <c r="AB390" s="152"/>
      <c r="AC390" s="152"/>
      <c r="AD390" s="152"/>
      <c r="AE390" s="152"/>
      <c r="AG390" s="9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  <c r="BI390" s="152"/>
      <c r="BJ390" s="152"/>
      <c r="BK390" s="152"/>
      <c r="BL390" s="152"/>
    </row>
    <row r="391" spans="27:64" ht="12.95" customHeight="1">
      <c r="AA391" s="152"/>
      <c r="AB391" s="152"/>
      <c r="AC391" s="152"/>
      <c r="AD391" s="152"/>
      <c r="AE391" s="152"/>
      <c r="AG391" s="9"/>
      <c r="AN391" s="152"/>
      <c r="AO391" s="152"/>
      <c r="AP391" s="152"/>
      <c r="AQ391" s="152"/>
      <c r="AR391" s="152"/>
      <c r="AS391" s="152"/>
      <c r="AT391" s="152"/>
      <c r="AU391" s="152"/>
    </row>
    <row r="392" spans="27:64" ht="12.95" customHeight="1">
      <c r="AA392" s="152"/>
      <c r="AB392" s="152"/>
      <c r="AC392" s="152"/>
      <c r="AD392" s="152"/>
      <c r="AE392" s="152"/>
      <c r="AG392" s="9"/>
      <c r="AN392" s="152"/>
      <c r="AO392" s="152"/>
      <c r="AP392" s="152"/>
      <c r="AQ392" s="152"/>
      <c r="AR392" s="152"/>
      <c r="AS392" s="152"/>
      <c r="AT392" s="152"/>
      <c r="AU392" s="152"/>
      <c r="AV392" s="152"/>
    </row>
    <row r="393" spans="27:64" ht="12.95" customHeight="1">
      <c r="AA393" s="152"/>
      <c r="AB393" s="152"/>
      <c r="AC393" s="152"/>
      <c r="AD393" s="152"/>
      <c r="AE393" s="152"/>
      <c r="AG393" s="9"/>
      <c r="AN393" s="152"/>
      <c r="AO393" s="152"/>
      <c r="AP393" s="152"/>
      <c r="AQ393" s="152"/>
      <c r="AR393" s="152"/>
      <c r="AS393" s="152"/>
      <c r="AT393" s="152"/>
      <c r="AU393" s="152"/>
    </row>
    <row r="394" spans="27:64" ht="12.95" customHeight="1">
      <c r="AA394" s="152"/>
      <c r="AB394" s="152"/>
      <c r="AC394" s="152"/>
      <c r="AD394" s="152"/>
      <c r="AE394" s="152"/>
      <c r="AG394" s="9"/>
      <c r="AN394" s="152"/>
      <c r="AO394" s="152"/>
      <c r="AP394" s="152"/>
      <c r="AQ394" s="152"/>
      <c r="AR394" s="152"/>
      <c r="AS394" s="152"/>
      <c r="AT394" s="152"/>
      <c r="AU394" s="152"/>
    </row>
    <row r="395" spans="27:64" ht="12.95" customHeight="1">
      <c r="AA395" s="152"/>
      <c r="AB395" s="152"/>
      <c r="AC395" s="152"/>
      <c r="AD395" s="152"/>
      <c r="AE395" s="152"/>
      <c r="AG395" s="9"/>
      <c r="AN395" s="152"/>
      <c r="AO395" s="152"/>
      <c r="AP395" s="152"/>
      <c r="AQ395" s="152"/>
      <c r="AR395" s="152"/>
      <c r="AS395" s="152"/>
      <c r="AT395" s="152"/>
      <c r="AU395" s="152"/>
    </row>
    <row r="396" spans="27:64" ht="12.95" customHeight="1">
      <c r="AA396" s="152"/>
      <c r="AB396" s="152"/>
      <c r="AC396" s="152"/>
      <c r="AD396" s="152"/>
      <c r="AE396" s="152"/>
      <c r="AG396" s="9"/>
      <c r="AN396" s="152"/>
      <c r="AO396" s="152"/>
      <c r="AP396" s="152"/>
      <c r="AQ396" s="152"/>
      <c r="AR396" s="152"/>
      <c r="AS396" s="152"/>
      <c r="AT396" s="152"/>
      <c r="AU396" s="152"/>
    </row>
    <row r="397" spans="27:64" ht="12.95" customHeight="1">
      <c r="AA397" s="152"/>
      <c r="AB397" s="152"/>
      <c r="AC397" s="152"/>
      <c r="AD397" s="152"/>
      <c r="AE397" s="152"/>
      <c r="AG397" s="9"/>
      <c r="AN397" s="152"/>
      <c r="AO397" s="152"/>
      <c r="AP397" s="152"/>
      <c r="AQ397" s="152"/>
      <c r="AR397" s="152"/>
      <c r="AS397" s="152"/>
      <c r="AT397" s="152"/>
      <c r="AU397" s="152"/>
    </row>
    <row r="398" spans="27:64" ht="12.95" customHeight="1">
      <c r="AA398" s="152"/>
      <c r="AB398" s="152"/>
      <c r="AC398" s="152"/>
      <c r="AD398" s="152"/>
      <c r="AE398" s="152"/>
      <c r="AG398" s="9"/>
      <c r="AN398" s="152"/>
      <c r="AO398" s="152"/>
      <c r="AP398" s="152"/>
      <c r="AQ398" s="152"/>
      <c r="AR398" s="152"/>
      <c r="AS398" s="152"/>
      <c r="AT398" s="152"/>
      <c r="AU398" s="152"/>
    </row>
    <row r="399" spans="27:64" ht="12.95" customHeight="1">
      <c r="AA399" s="152"/>
      <c r="AB399" s="152"/>
      <c r="AC399" s="152"/>
      <c r="AD399" s="152"/>
      <c r="AE399" s="152"/>
      <c r="AG399" s="9"/>
      <c r="AN399" s="152"/>
      <c r="AO399" s="152"/>
      <c r="AP399" s="152"/>
      <c r="AQ399" s="152"/>
      <c r="AR399" s="152"/>
      <c r="AS399" s="152"/>
      <c r="AT399" s="152"/>
      <c r="AU399" s="152"/>
    </row>
    <row r="400" spans="27:64" ht="12.95" customHeight="1">
      <c r="AA400" s="152"/>
      <c r="AB400" s="152"/>
      <c r="AC400" s="152"/>
      <c r="AD400" s="152"/>
      <c r="AE400" s="152"/>
      <c r="AG400" s="9"/>
      <c r="AN400" s="152"/>
      <c r="AO400" s="152"/>
      <c r="AP400" s="152"/>
      <c r="AQ400" s="152"/>
      <c r="AR400" s="152"/>
      <c r="AS400" s="152"/>
      <c r="AT400" s="152"/>
      <c r="AU400" s="152"/>
    </row>
    <row r="401" spans="27:64" ht="12.95" customHeight="1">
      <c r="AA401" s="152"/>
      <c r="AB401" s="152"/>
      <c r="AC401" s="152"/>
      <c r="AD401" s="152"/>
      <c r="AE401" s="152"/>
      <c r="AG401" s="9"/>
      <c r="AN401" s="152"/>
      <c r="AO401" s="152"/>
      <c r="AP401" s="152"/>
      <c r="AQ401" s="152"/>
      <c r="AR401" s="152"/>
      <c r="AS401" s="152"/>
      <c r="AT401" s="152"/>
      <c r="AU401" s="152"/>
    </row>
    <row r="402" spans="27:64" ht="12.95" customHeight="1">
      <c r="AA402" s="152"/>
      <c r="AB402" s="152"/>
      <c r="AC402" s="152"/>
      <c r="AD402" s="152"/>
      <c r="AE402" s="152"/>
      <c r="AG402" s="9"/>
      <c r="AN402" s="152"/>
      <c r="AO402" s="152"/>
      <c r="AP402" s="152"/>
      <c r="AQ402" s="152"/>
      <c r="AR402" s="152"/>
      <c r="AS402" s="152"/>
      <c r="AT402" s="152"/>
      <c r="AU402" s="152"/>
    </row>
    <row r="403" spans="27:64" ht="12.95" customHeight="1">
      <c r="AA403" s="152"/>
      <c r="AB403" s="152"/>
      <c r="AC403" s="152"/>
      <c r="AD403" s="152"/>
      <c r="AE403" s="152"/>
      <c r="AG403" s="9"/>
      <c r="AN403" s="152"/>
      <c r="AO403" s="152"/>
      <c r="AP403" s="152"/>
      <c r="AQ403" s="152"/>
      <c r="AR403" s="152"/>
      <c r="AS403" s="152"/>
      <c r="AT403" s="152"/>
      <c r="AU403" s="152"/>
    </row>
    <row r="404" spans="27:64" ht="12.95" customHeight="1">
      <c r="AA404" s="152"/>
      <c r="AB404" s="152"/>
      <c r="AC404" s="152"/>
      <c r="AD404" s="152"/>
      <c r="AE404" s="152"/>
      <c r="AG404" s="9"/>
      <c r="AN404" s="152"/>
      <c r="AO404" s="152"/>
      <c r="AP404" s="152"/>
      <c r="AQ404" s="152"/>
      <c r="AR404" s="152"/>
      <c r="AS404" s="152"/>
      <c r="AT404" s="152"/>
      <c r="AU404" s="152"/>
    </row>
    <row r="405" spans="27:64" ht="12.95" customHeight="1">
      <c r="AA405" s="152"/>
      <c r="AB405" s="152"/>
      <c r="AC405" s="152"/>
      <c r="AD405" s="152"/>
      <c r="AE405" s="152"/>
      <c r="AG405" s="9"/>
      <c r="AN405" s="152"/>
      <c r="AO405" s="152"/>
      <c r="AP405" s="152"/>
      <c r="AQ405" s="152"/>
      <c r="AR405" s="152"/>
      <c r="AS405" s="152"/>
      <c r="AT405" s="152"/>
      <c r="AU405" s="152"/>
    </row>
    <row r="406" spans="27:64" ht="12.95" customHeight="1">
      <c r="AA406" s="152"/>
      <c r="AB406" s="152"/>
      <c r="AC406" s="152"/>
      <c r="AD406" s="152"/>
      <c r="AE406" s="152"/>
      <c r="AG406" s="9"/>
      <c r="AN406" s="152"/>
      <c r="AO406" s="152"/>
      <c r="AP406" s="152"/>
      <c r="AQ406" s="152"/>
      <c r="AR406" s="152"/>
      <c r="AS406" s="152"/>
      <c r="AT406" s="152"/>
      <c r="AU406" s="152"/>
    </row>
    <row r="407" spans="27:64" ht="12.95" customHeight="1">
      <c r="AA407" s="152"/>
      <c r="AB407" s="152"/>
      <c r="AC407" s="152"/>
      <c r="AD407" s="152"/>
      <c r="AE407" s="152"/>
      <c r="AG407" s="9"/>
      <c r="AN407" s="152"/>
      <c r="AO407" s="152"/>
      <c r="AP407" s="152"/>
      <c r="AQ407" s="152"/>
      <c r="AR407" s="152"/>
      <c r="AS407" s="152"/>
      <c r="AT407" s="152"/>
      <c r="AU407" s="152"/>
    </row>
    <row r="408" spans="27:64" ht="12.95" customHeight="1">
      <c r="AA408" s="152"/>
      <c r="AB408" s="152"/>
      <c r="AC408" s="152"/>
      <c r="AD408" s="152"/>
      <c r="AE408" s="152"/>
      <c r="AG408" s="9"/>
      <c r="AN408" s="152"/>
      <c r="AO408" s="152"/>
      <c r="AP408" s="152"/>
      <c r="AQ408" s="152"/>
      <c r="AR408" s="152"/>
      <c r="AS408" s="152"/>
      <c r="AT408" s="152"/>
      <c r="AU408" s="152"/>
    </row>
    <row r="409" spans="27:64" ht="12.95" customHeight="1">
      <c r="AA409" s="152"/>
      <c r="AB409" s="152"/>
      <c r="AC409" s="152"/>
      <c r="AD409" s="152"/>
      <c r="AE409" s="152"/>
      <c r="AG409" s="9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  <c r="BI409" s="152"/>
      <c r="BJ409" s="152"/>
      <c r="BK409" s="152"/>
      <c r="BL409" s="152"/>
    </row>
    <row r="410" spans="27:64" ht="12.95" customHeight="1">
      <c r="AA410" s="152"/>
      <c r="AB410" s="152"/>
      <c r="AC410" s="152"/>
      <c r="AD410" s="152"/>
      <c r="AE410" s="152"/>
      <c r="AG410" s="9"/>
      <c r="AN410" s="152"/>
      <c r="AO410" s="152"/>
      <c r="AP410" s="152"/>
      <c r="AQ410" s="152"/>
      <c r="AR410" s="152"/>
      <c r="AS410" s="152"/>
      <c r="AT410" s="152"/>
      <c r="AU410" s="152"/>
      <c r="AV410" s="152"/>
    </row>
    <row r="411" spans="27:64" ht="12.95" customHeight="1">
      <c r="AA411" s="152"/>
      <c r="AB411" s="152"/>
      <c r="AC411" s="152"/>
      <c r="AD411" s="152"/>
      <c r="AE411" s="152"/>
      <c r="AG411" s="9"/>
      <c r="AN411" s="152"/>
      <c r="AO411" s="152"/>
      <c r="AP411" s="152"/>
      <c r="AQ411" s="152"/>
      <c r="AR411" s="152"/>
      <c r="AS411" s="152"/>
      <c r="AT411" s="152"/>
      <c r="AU411" s="152"/>
      <c r="AV411" s="152"/>
      <c r="AX411" s="152"/>
    </row>
    <row r="412" spans="27:64" ht="12.95" customHeight="1">
      <c r="AA412" s="152"/>
      <c r="AB412" s="152"/>
      <c r="AC412" s="152"/>
      <c r="AD412" s="152"/>
      <c r="AE412" s="152"/>
      <c r="AG412" s="9"/>
      <c r="AN412" s="152"/>
      <c r="AO412" s="152"/>
      <c r="AP412" s="152"/>
      <c r="AQ412" s="152"/>
      <c r="AR412" s="152"/>
      <c r="AS412" s="152"/>
      <c r="AT412" s="152"/>
      <c r="AU412" s="152"/>
    </row>
    <row r="413" spans="27:64" ht="12.95" customHeight="1">
      <c r="AA413" s="152"/>
      <c r="AB413" s="152"/>
      <c r="AC413" s="152"/>
      <c r="AD413" s="152"/>
      <c r="AE413" s="152"/>
      <c r="AG413" s="9"/>
      <c r="AN413" s="152"/>
      <c r="AO413" s="152"/>
      <c r="AP413" s="152"/>
      <c r="AQ413" s="152"/>
      <c r="AR413" s="152"/>
      <c r="AS413" s="152"/>
      <c r="AT413" s="152"/>
      <c r="AU413" s="152"/>
    </row>
    <row r="414" spans="27:64" ht="12.95" customHeight="1">
      <c r="AA414" s="152"/>
      <c r="AB414" s="152"/>
      <c r="AC414" s="152"/>
      <c r="AD414" s="152"/>
      <c r="AE414" s="152"/>
      <c r="AG414" s="9"/>
      <c r="AN414" s="152"/>
      <c r="AO414" s="152"/>
      <c r="AP414" s="152"/>
      <c r="AQ414" s="152"/>
      <c r="AR414" s="152"/>
      <c r="AS414" s="152"/>
      <c r="AT414" s="152"/>
      <c r="AU414" s="152"/>
    </row>
    <row r="415" spans="27:64" ht="12.95" customHeight="1">
      <c r="AA415" s="152"/>
      <c r="AB415" s="152"/>
      <c r="AC415" s="152"/>
      <c r="AD415" s="152"/>
      <c r="AE415" s="152"/>
      <c r="AG415" s="9"/>
      <c r="AN415" s="152"/>
      <c r="AO415" s="152"/>
      <c r="AP415" s="152"/>
      <c r="AQ415" s="152"/>
      <c r="AR415" s="152"/>
      <c r="AS415" s="152"/>
      <c r="AT415" s="152"/>
      <c r="AU415" s="152"/>
      <c r="AV415" s="152"/>
    </row>
    <row r="416" spans="27:64" ht="12.95" customHeight="1">
      <c r="AA416" s="152"/>
      <c r="AB416" s="152"/>
      <c r="AC416" s="152"/>
      <c r="AD416" s="152"/>
      <c r="AE416" s="152"/>
      <c r="AG416" s="9"/>
      <c r="AN416" s="152"/>
      <c r="AO416" s="152"/>
      <c r="AP416" s="152"/>
      <c r="AQ416" s="152"/>
      <c r="AR416" s="152"/>
      <c r="AS416" s="152"/>
      <c r="AT416" s="152"/>
      <c r="AU416" s="152"/>
    </row>
    <row r="417" spans="27:47" ht="12.95" customHeight="1">
      <c r="AA417" s="152"/>
      <c r="AB417" s="152"/>
      <c r="AC417" s="152"/>
      <c r="AD417" s="152"/>
      <c r="AE417" s="152"/>
      <c r="AG417" s="9"/>
      <c r="AN417" s="152"/>
      <c r="AO417" s="152"/>
      <c r="AP417" s="152"/>
      <c r="AQ417" s="152"/>
      <c r="AR417" s="152"/>
      <c r="AS417" s="152"/>
      <c r="AT417" s="152"/>
      <c r="AU417" s="152"/>
    </row>
    <row r="418" spans="27:47" ht="12.95" customHeight="1">
      <c r="AA418" s="152"/>
      <c r="AB418" s="152"/>
      <c r="AC418" s="152"/>
      <c r="AD418" s="152"/>
      <c r="AE418" s="152"/>
      <c r="AG418" s="9"/>
      <c r="AN418" s="152"/>
      <c r="AO418" s="152"/>
      <c r="AP418" s="152"/>
      <c r="AQ418" s="152"/>
      <c r="AR418" s="152"/>
      <c r="AS418" s="152"/>
      <c r="AT418" s="152"/>
      <c r="AU418" s="152"/>
    </row>
    <row r="419" spans="27:47" ht="12.95" customHeight="1">
      <c r="AA419" s="152"/>
      <c r="AB419" s="152"/>
      <c r="AC419" s="152"/>
      <c r="AD419" s="152"/>
      <c r="AE419" s="152"/>
      <c r="AG419" s="9"/>
      <c r="AN419" s="152"/>
      <c r="AO419" s="152"/>
      <c r="AP419" s="152"/>
      <c r="AQ419" s="152"/>
      <c r="AR419" s="152"/>
      <c r="AS419" s="152"/>
      <c r="AT419" s="152"/>
      <c r="AU419" s="152"/>
    </row>
    <row r="420" spans="27:47" ht="12.95" customHeight="1">
      <c r="AA420" s="152"/>
      <c r="AB420" s="152"/>
      <c r="AC420" s="152"/>
      <c r="AD420" s="152"/>
      <c r="AE420" s="152"/>
      <c r="AG420" s="9"/>
      <c r="AN420" s="152"/>
      <c r="AO420" s="152"/>
      <c r="AP420" s="152"/>
      <c r="AQ420" s="152"/>
      <c r="AR420" s="152"/>
      <c r="AS420" s="152"/>
      <c r="AT420" s="152"/>
      <c r="AU420" s="152"/>
    </row>
    <row r="421" spans="27:47" ht="12.95" customHeight="1">
      <c r="AA421" s="152"/>
      <c r="AB421" s="152"/>
      <c r="AC421" s="152"/>
      <c r="AD421" s="152"/>
      <c r="AE421" s="152"/>
      <c r="AG421" s="9"/>
      <c r="AN421" s="152"/>
      <c r="AO421" s="152"/>
      <c r="AP421" s="152"/>
      <c r="AQ421" s="152"/>
      <c r="AR421" s="152"/>
      <c r="AS421" s="152"/>
      <c r="AT421" s="152"/>
      <c r="AU421" s="152"/>
    </row>
    <row r="422" spans="27:47" ht="12.95" customHeight="1">
      <c r="AA422" s="152"/>
      <c r="AB422" s="152"/>
      <c r="AC422" s="152"/>
      <c r="AD422" s="152"/>
      <c r="AE422" s="152"/>
      <c r="AG422" s="9"/>
      <c r="AN422" s="152"/>
      <c r="AO422" s="152"/>
      <c r="AP422" s="152"/>
      <c r="AQ422" s="152"/>
      <c r="AR422" s="152"/>
      <c r="AS422" s="152"/>
      <c r="AT422" s="152"/>
      <c r="AU422" s="152"/>
    </row>
    <row r="423" spans="27:47" ht="12.95" customHeight="1">
      <c r="AA423" s="152"/>
      <c r="AB423" s="152"/>
      <c r="AC423" s="152"/>
      <c r="AD423" s="152"/>
      <c r="AE423" s="152"/>
      <c r="AG423" s="9"/>
      <c r="AN423" s="152"/>
      <c r="AO423" s="152"/>
      <c r="AP423" s="152"/>
      <c r="AQ423" s="152"/>
      <c r="AR423" s="152"/>
      <c r="AS423" s="152"/>
      <c r="AT423" s="152"/>
      <c r="AU423" s="152"/>
    </row>
    <row r="424" spans="27:47" ht="12.95" customHeight="1">
      <c r="AA424" s="152"/>
      <c r="AB424" s="152"/>
      <c r="AC424" s="152"/>
      <c r="AD424" s="152"/>
      <c r="AE424" s="152"/>
      <c r="AG424" s="9"/>
      <c r="AN424" s="152"/>
      <c r="AO424" s="152"/>
      <c r="AP424" s="152"/>
      <c r="AQ424" s="152"/>
      <c r="AR424" s="152"/>
      <c r="AS424" s="152"/>
      <c r="AT424" s="152"/>
      <c r="AU424" s="152"/>
    </row>
    <row r="425" spans="27:47" ht="12.95" customHeight="1">
      <c r="AA425" s="152"/>
      <c r="AB425" s="152"/>
      <c r="AC425" s="152"/>
      <c r="AD425" s="152"/>
      <c r="AE425" s="152"/>
      <c r="AG425" s="9"/>
      <c r="AN425" s="152"/>
      <c r="AO425" s="152"/>
      <c r="AP425" s="152"/>
      <c r="AQ425" s="152"/>
      <c r="AR425" s="152"/>
      <c r="AS425" s="152"/>
      <c r="AT425" s="152"/>
      <c r="AU425" s="152"/>
    </row>
    <row r="426" spans="27:47" ht="12.95" customHeight="1">
      <c r="AA426" s="152"/>
      <c r="AB426" s="152"/>
      <c r="AC426" s="152"/>
      <c r="AD426" s="152"/>
      <c r="AE426" s="152"/>
      <c r="AG426" s="9"/>
      <c r="AN426" s="152"/>
      <c r="AO426" s="152"/>
      <c r="AP426" s="152"/>
      <c r="AQ426" s="152"/>
      <c r="AR426" s="152"/>
      <c r="AS426" s="152"/>
      <c r="AT426" s="152"/>
      <c r="AU426" s="152"/>
    </row>
    <row r="427" spans="27:47" ht="12.95" customHeight="1">
      <c r="AA427" s="152"/>
      <c r="AB427" s="152"/>
      <c r="AC427" s="152"/>
      <c r="AD427" s="152"/>
      <c r="AE427" s="152"/>
      <c r="AG427" s="9"/>
      <c r="AN427" s="152"/>
      <c r="AO427" s="152"/>
      <c r="AP427" s="152"/>
      <c r="AQ427" s="152"/>
      <c r="AR427" s="152"/>
      <c r="AS427" s="152"/>
      <c r="AT427" s="152"/>
      <c r="AU427" s="152"/>
    </row>
    <row r="428" spans="27:47" ht="12.95" customHeight="1">
      <c r="AA428" s="152"/>
      <c r="AB428" s="152"/>
      <c r="AC428" s="152"/>
      <c r="AD428" s="152"/>
      <c r="AE428" s="152"/>
      <c r="AG428" s="9"/>
      <c r="AN428" s="152"/>
      <c r="AO428" s="152"/>
      <c r="AP428" s="152"/>
      <c r="AQ428" s="152"/>
      <c r="AR428" s="152"/>
      <c r="AS428" s="152"/>
      <c r="AT428" s="152"/>
      <c r="AU428" s="152"/>
    </row>
    <row r="429" spans="27:47" ht="12.95" customHeight="1">
      <c r="AA429" s="152"/>
      <c r="AB429" s="152"/>
      <c r="AC429" s="152"/>
      <c r="AD429" s="152"/>
      <c r="AE429" s="152"/>
      <c r="AG429" s="9"/>
      <c r="AN429" s="152"/>
      <c r="AO429" s="152"/>
      <c r="AP429" s="152"/>
      <c r="AQ429" s="152"/>
      <c r="AR429" s="152"/>
      <c r="AS429" s="152"/>
      <c r="AT429" s="152"/>
      <c r="AU429" s="152"/>
    </row>
    <row r="430" spans="27:47" ht="12.95" customHeight="1">
      <c r="AA430" s="152"/>
      <c r="AB430" s="152"/>
      <c r="AC430" s="152"/>
      <c r="AD430" s="152"/>
      <c r="AE430" s="152"/>
      <c r="AG430" s="9"/>
      <c r="AN430" s="152"/>
      <c r="AO430" s="152"/>
      <c r="AP430" s="152"/>
      <c r="AQ430" s="152"/>
      <c r="AR430" s="152"/>
      <c r="AS430" s="152"/>
      <c r="AT430" s="152"/>
      <c r="AU430" s="152"/>
    </row>
    <row r="431" spans="27:47" ht="12.95" customHeight="1">
      <c r="AA431" s="152"/>
      <c r="AB431" s="152"/>
      <c r="AC431" s="152"/>
      <c r="AD431" s="152"/>
      <c r="AE431" s="152"/>
      <c r="AG431" s="9"/>
      <c r="AN431" s="152"/>
      <c r="AO431" s="152"/>
      <c r="AP431" s="152"/>
      <c r="AQ431" s="152"/>
      <c r="AR431" s="152"/>
      <c r="AS431" s="152"/>
      <c r="AT431" s="152"/>
      <c r="AU431" s="152"/>
    </row>
    <row r="432" spans="27:47" ht="12.95" customHeight="1">
      <c r="AA432" s="152"/>
      <c r="AB432" s="152"/>
      <c r="AC432" s="152"/>
      <c r="AD432" s="152"/>
      <c r="AE432" s="152"/>
      <c r="AG432" s="9"/>
      <c r="AN432" s="152"/>
      <c r="AO432" s="152"/>
      <c r="AP432" s="152"/>
      <c r="AQ432" s="152"/>
      <c r="AR432" s="152"/>
      <c r="AS432" s="152"/>
      <c r="AT432" s="152"/>
      <c r="AU432" s="152"/>
    </row>
    <row r="433" spans="27:47" ht="12.95" customHeight="1">
      <c r="AA433" s="152"/>
      <c r="AB433" s="152"/>
      <c r="AC433" s="152"/>
      <c r="AD433" s="152"/>
      <c r="AE433" s="152"/>
      <c r="AG433" s="9"/>
      <c r="AN433" s="152"/>
      <c r="AO433" s="152"/>
      <c r="AP433" s="152"/>
      <c r="AQ433" s="152"/>
      <c r="AR433" s="152"/>
      <c r="AS433" s="152"/>
      <c r="AT433" s="152"/>
      <c r="AU433" s="152"/>
    </row>
    <row r="434" spans="27:47" ht="12.95" customHeight="1">
      <c r="AA434" s="152"/>
      <c r="AB434" s="152"/>
      <c r="AC434" s="152"/>
      <c r="AD434" s="152"/>
      <c r="AE434" s="152"/>
      <c r="AG434" s="9"/>
      <c r="AN434" s="152"/>
      <c r="AO434" s="152"/>
      <c r="AP434" s="152"/>
      <c r="AQ434" s="152"/>
      <c r="AR434" s="152"/>
      <c r="AS434" s="152"/>
      <c r="AT434" s="152"/>
      <c r="AU434" s="152"/>
    </row>
    <row r="435" spans="27:47" ht="12.95" customHeight="1">
      <c r="AA435" s="152"/>
      <c r="AB435" s="152"/>
      <c r="AC435" s="152"/>
      <c r="AD435" s="152"/>
      <c r="AE435" s="152"/>
      <c r="AG435" s="9"/>
      <c r="AN435" s="152"/>
      <c r="AO435" s="152"/>
      <c r="AP435" s="152"/>
      <c r="AQ435" s="152"/>
      <c r="AR435" s="152"/>
      <c r="AS435" s="152"/>
      <c r="AT435" s="152"/>
      <c r="AU435" s="152"/>
    </row>
    <row r="436" spans="27:47" ht="12.95" customHeight="1">
      <c r="AA436" s="152"/>
      <c r="AB436" s="152"/>
      <c r="AC436" s="152"/>
      <c r="AD436" s="152"/>
      <c r="AE436" s="152"/>
      <c r="AG436" s="9"/>
      <c r="AN436" s="152"/>
      <c r="AO436" s="152"/>
      <c r="AP436" s="152"/>
      <c r="AQ436" s="152"/>
      <c r="AR436" s="152"/>
      <c r="AS436" s="152"/>
      <c r="AT436" s="152"/>
      <c r="AU436" s="152"/>
    </row>
    <row r="437" spans="27:47" ht="12.95" customHeight="1">
      <c r="AA437" s="152"/>
      <c r="AB437" s="152"/>
      <c r="AC437" s="152"/>
      <c r="AD437" s="152"/>
      <c r="AE437" s="152"/>
      <c r="AG437" s="9"/>
      <c r="AN437" s="152"/>
      <c r="AO437" s="152"/>
      <c r="AP437" s="152"/>
      <c r="AQ437" s="152"/>
      <c r="AR437" s="152"/>
      <c r="AS437" s="152"/>
      <c r="AT437" s="152"/>
      <c r="AU437" s="152"/>
    </row>
    <row r="438" spans="27:47" ht="12.95" customHeight="1">
      <c r="AA438" s="152"/>
      <c r="AB438" s="152"/>
      <c r="AC438" s="152"/>
      <c r="AD438" s="152"/>
      <c r="AE438" s="152"/>
      <c r="AG438" s="9"/>
      <c r="AN438" s="152"/>
      <c r="AO438" s="152"/>
      <c r="AP438" s="152"/>
      <c r="AQ438" s="152"/>
      <c r="AR438" s="152"/>
      <c r="AS438" s="152"/>
      <c r="AT438" s="152"/>
      <c r="AU438" s="152"/>
    </row>
    <row r="439" spans="27:47" ht="12.95" customHeight="1">
      <c r="AA439" s="152"/>
      <c r="AB439" s="152"/>
      <c r="AC439" s="152"/>
      <c r="AD439" s="152"/>
      <c r="AE439" s="152"/>
      <c r="AG439" s="9"/>
      <c r="AN439" s="152"/>
      <c r="AO439" s="152"/>
      <c r="AP439" s="152"/>
      <c r="AQ439" s="152"/>
      <c r="AR439" s="152"/>
      <c r="AS439" s="152"/>
      <c r="AT439" s="152"/>
      <c r="AU439" s="152"/>
    </row>
    <row r="440" spans="27:47" ht="12.95" customHeight="1">
      <c r="AA440" s="152"/>
      <c r="AB440" s="152"/>
      <c r="AC440" s="152"/>
      <c r="AD440" s="152"/>
      <c r="AE440" s="152"/>
      <c r="AG440" s="9"/>
      <c r="AN440" s="152"/>
      <c r="AO440" s="152"/>
      <c r="AP440" s="152"/>
      <c r="AQ440" s="152"/>
      <c r="AR440" s="152"/>
      <c r="AS440" s="152"/>
      <c r="AT440" s="152"/>
      <c r="AU440" s="152"/>
    </row>
    <row r="441" spans="27:47" ht="12.95" customHeight="1">
      <c r="AA441" s="152"/>
      <c r="AB441" s="152"/>
      <c r="AC441" s="152"/>
      <c r="AD441" s="152"/>
      <c r="AE441" s="152"/>
      <c r="AG441" s="9"/>
      <c r="AN441" s="152"/>
      <c r="AO441" s="152"/>
      <c r="AP441" s="152"/>
      <c r="AQ441" s="152"/>
      <c r="AR441" s="152"/>
      <c r="AS441" s="152"/>
      <c r="AT441" s="152"/>
      <c r="AU441" s="152"/>
    </row>
    <row r="442" spans="27:47" ht="12.95" customHeight="1">
      <c r="AA442" s="152"/>
      <c r="AB442" s="152"/>
      <c r="AC442" s="152"/>
      <c r="AD442" s="152"/>
      <c r="AE442" s="152"/>
      <c r="AG442" s="9"/>
      <c r="AN442" s="152"/>
      <c r="AO442" s="152"/>
      <c r="AP442" s="152"/>
      <c r="AQ442" s="152"/>
      <c r="AR442" s="152"/>
      <c r="AS442" s="152"/>
      <c r="AT442" s="152"/>
      <c r="AU442" s="152"/>
    </row>
    <row r="443" spans="27:47" ht="12.95" customHeight="1">
      <c r="AA443" s="152"/>
      <c r="AB443" s="152"/>
      <c r="AC443" s="152"/>
      <c r="AD443" s="152"/>
      <c r="AE443" s="152"/>
      <c r="AG443" s="9"/>
      <c r="AN443" s="152"/>
      <c r="AO443" s="152"/>
      <c r="AP443" s="152"/>
      <c r="AQ443" s="152"/>
      <c r="AR443" s="152"/>
      <c r="AS443" s="152"/>
      <c r="AT443" s="152"/>
      <c r="AU443" s="152"/>
    </row>
    <row r="444" spans="27:47" ht="12.95" customHeight="1">
      <c r="AA444" s="152"/>
      <c r="AB444" s="152"/>
      <c r="AC444" s="152"/>
      <c r="AD444" s="152"/>
      <c r="AE444" s="152"/>
      <c r="AG444" s="9"/>
      <c r="AN444" s="152"/>
      <c r="AO444" s="152"/>
      <c r="AP444" s="152"/>
      <c r="AQ444" s="152"/>
      <c r="AR444" s="152"/>
      <c r="AS444" s="152"/>
      <c r="AT444" s="152"/>
      <c r="AU444" s="152"/>
    </row>
    <row r="445" spans="27:47" ht="12.95" customHeight="1">
      <c r="AA445" s="152"/>
      <c r="AB445" s="152"/>
      <c r="AC445" s="152"/>
      <c r="AD445" s="152"/>
      <c r="AE445" s="152"/>
      <c r="AG445" s="9"/>
      <c r="AN445" s="152"/>
      <c r="AO445" s="152"/>
      <c r="AP445" s="152"/>
      <c r="AQ445" s="152"/>
      <c r="AR445" s="152"/>
      <c r="AS445" s="152"/>
      <c r="AT445" s="152"/>
      <c r="AU445" s="152"/>
    </row>
    <row r="446" spans="27:47" ht="12.95" customHeight="1">
      <c r="AA446" s="152"/>
      <c r="AB446" s="152"/>
      <c r="AC446" s="152"/>
      <c r="AD446" s="152"/>
      <c r="AE446" s="152"/>
      <c r="AG446" s="9"/>
      <c r="AN446" s="152"/>
      <c r="AO446" s="152"/>
      <c r="AP446" s="152"/>
      <c r="AQ446" s="152"/>
      <c r="AR446" s="152"/>
      <c r="AS446" s="152"/>
      <c r="AT446" s="152"/>
      <c r="AU446" s="152"/>
    </row>
    <row r="447" spans="27:47" ht="12.95" customHeight="1">
      <c r="AA447" s="152"/>
      <c r="AB447" s="152"/>
      <c r="AC447" s="152"/>
      <c r="AD447" s="152"/>
      <c r="AE447" s="152"/>
      <c r="AG447" s="9"/>
      <c r="AN447" s="152"/>
      <c r="AO447" s="152"/>
      <c r="AP447" s="152"/>
      <c r="AQ447" s="152"/>
      <c r="AR447" s="152"/>
      <c r="AS447" s="152"/>
      <c r="AT447" s="152"/>
      <c r="AU447" s="152"/>
    </row>
    <row r="448" spans="27:47" ht="12.95" customHeight="1">
      <c r="AA448" s="152"/>
      <c r="AB448" s="152"/>
      <c r="AC448" s="152"/>
      <c r="AD448" s="152"/>
      <c r="AE448" s="152"/>
      <c r="AG448" s="9"/>
      <c r="AN448" s="152"/>
      <c r="AO448" s="152"/>
      <c r="AP448" s="152"/>
      <c r="AQ448" s="152"/>
      <c r="AR448" s="152"/>
      <c r="AS448" s="152"/>
      <c r="AT448" s="152"/>
      <c r="AU448" s="152"/>
    </row>
    <row r="449" spans="27:47" ht="12.95" customHeight="1">
      <c r="AA449" s="152"/>
      <c r="AB449" s="152"/>
      <c r="AC449" s="152"/>
      <c r="AD449" s="152"/>
      <c r="AE449" s="152"/>
      <c r="AG449" s="9"/>
      <c r="AN449" s="152"/>
      <c r="AO449" s="152"/>
      <c r="AP449" s="152"/>
      <c r="AQ449" s="152"/>
      <c r="AR449" s="152"/>
      <c r="AS449" s="152"/>
      <c r="AT449" s="152"/>
      <c r="AU449" s="152"/>
    </row>
    <row r="450" spans="27:47" ht="12.95" customHeight="1">
      <c r="AA450" s="152"/>
      <c r="AB450" s="152"/>
      <c r="AC450" s="152"/>
      <c r="AD450" s="152"/>
      <c r="AE450" s="152"/>
      <c r="AG450" s="9"/>
      <c r="AN450" s="152"/>
      <c r="AO450" s="152"/>
      <c r="AP450" s="152"/>
      <c r="AQ450" s="152"/>
      <c r="AR450" s="152"/>
      <c r="AS450" s="152"/>
      <c r="AT450" s="152"/>
      <c r="AU450" s="152"/>
    </row>
    <row r="451" spans="27:47" ht="12.95" customHeight="1">
      <c r="AA451" s="152"/>
      <c r="AB451" s="152"/>
      <c r="AC451" s="152"/>
      <c r="AD451" s="152"/>
      <c r="AE451" s="152"/>
      <c r="AG451" s="9"/>
      <c r="AN451" s="152"/>
      <c r="AO451" s="152"/>
      <c r="AP451" s="152"/>
      <c r="AQ451" s="152"/>
      <c r="AR451" s="152"/>
      <c r="AS451" s="152"/>
      <c r="AT451" s="152"/>
      <c r="AU451" s="152"/>
    </row>
    <row r="452" spans="27:47" ht="12.95" customHeight="1">
      <c r="AA452" s="152"/>
      <c r="AB452" s="152"/>
      <c r="AC452" s="152"/>
      <c r="AD452" s="152"/>
      <c r="AE452" s="152"/>
      <c r="AG452" s="9"/>
      <c r="AN452" s="152"/>
      <c r="AO452" s="152"/>
      <c r="AP452" s="152"/>
      <c r="AQ452" s="152"/>
      <c r="AR452" s="152"/>
      <c r="AS452" s="152"/>
      <c r="AT452" s="152"/>
      <c r="AU452" s="152"/>
    </row>
    <row r="453" spans="27:47" ht="12.95" customHeight="1">
      <c r="AA453" s="152"/>
      <c r="AB453" s="152"/>
      <c r="AC453" s="152"/>
      <c r="AD453" s="152"/>
      <c r="AE453" s="152"/>
      <c r="AG453" s="9"/>
      <c r="AN453" s="152"/>
      <c r="AO453" s="152"/>
      <c r="AP453" s="152"/>
      <c r="AQ453" s="152"/>
      <c r="AR453" s="152"/>
      <c r="AS453" s="152"/>
      <c r="AT453" s="152"/>
      <c r="AU453" s="152"/>
    </row>
    <row r="454" spans="27:47" ht="12.95" customHeight="1">
      <c r="AA454" s="152"/>
      <c r="AB454" s="152"/>
      <c r="AC454" s="152"/>
      <c r="AD454" s="152"/>
      <c r="AE454" s="152"/>
      <c r="AG454" s="9"/>
      <c r="AN454" s="152"/>
      <c r="AO454" s="152"/>
      <c r="AP454" s="152"/>
      <c r="AQ454" s="152"/>
      <c r="AR454" s="152"/>
      <c r="AS454" s="152"/>
      <c r="AT454" s="152"/>
      <c r="AU454" s="152"/>
    </row>
    <row r="455" spans="27:47" ht="12.95" customHeight="1">
      <c r="AA455" s="152"/>
      <c r="AB455" s="152"/>
      <c r="AC455" s="152"/>
      <c r="AD455" s="152"/>
      <c r="AE455" s="152"/>
      <c r="AG455" s="9"/>
      <c r="AN455" s="152"/>
      <c r="AO455" s="152"/>
      <c r="AP455" s="152"/>
      <c r="AQ455" s="152"/>
      <c r="AR455" s="152"/>
      <c r="AS455" s="152"/>
      <c r="AT455" s="152"/>
      <c r="AU455" s="152"/>
    </row>
    <row r="456" spans="27:47" ht="12.95" customHeight="1">
      <c r="AA456" s="152"/>
      <c r="AB456" s="152"/>
      <c r="AC456" s="152"/>
      <c r="AD456" s="152"/>
      <c r="AE456" s="152"/>
      <c r="AG456" s="9"/>
      <c r="AN456" s="152"/>
      <c r="AO456" s="152"/>
      <c r="AP456" s="152"/>
      <c r="AQ456" s="152"/>
      <c r="AR456" s="152"/>
      <c r="AS456" s="152"/>
      <c r="AT456" s="152"/>
      <c r="AU456" s="152"/>
    </row>
    <row r="457" spans="27:47" ht="12.95" customHeight="1">
      <c r="AA457" s="152"/>
      <c r="AB457" s="152"/>
      <c r="AC457" s="152"/>
      <c r="AD457" s="152"/>
      <c r="AE457" s="152"/>
      <c r="AG457" s="9"/>
      <c r="AN457" s="152"/>
      <c r="AO457" s="152"/>
      <c r="AP457" s="152"/>
      <c r="AQ457" s="152"/>
      <c r="AR457" s="152"/>
      <c r="AS457" s="152"/>
      <c r="AT457" s="152"/>
      <c r="AU457" s="152"/>
    </row>
    <row r="458" spans="27:47" ht="12.95" customHeight="1">
      <c r="AA458" s="152"/>
      <c r="AB458" s="152"/>
      <c r="AC458" s="152"/>
      <c r="AD458" s="152"/>
      <c r="AE458" s="152"/>
      <c r="AG458" s="9"/>
      <c r="AN458" s="152"/>
      <c r="AO458" s="152"/>
      <c r="AP458" s="152"/>
      <c r="AQ458" s="152"/>
      <c r="AR458" s="152"/>
      <c r="AS458" s="152"/>
      <c r="AT458" s="152"/>
      <c r="AU458" s="152"/>
    </row>
    <row r="459" spans="27:47" ht="12.95" customHeight="1">
      <c r="AA459" s="152"/>
      <c r="AB459" s="152"/>
      <c r="AC459" s="152"/>
      <c r="AD459" s="152"/>
      <c r="AE459" s="152"/>
      <c r="AG459" s="9"/>
      <c r="AN459" s="152"/>
      <c r="AO459" s="152"/>
      <c r="AP459" s="152"/>
      <c r="AQ459" s="152"/>
      <c r="AR459" s="152"/>
      <c r="AS459" s="152"/>
      <c r="AT459" s="152"/>
      <c r="AU459" s="152"/>
    </row>
    <row r="460" spans="27:47" ht="12.95" customHeight="1">
      <c r="AA460" s="152"/>
      <c r="AB460" s="152"/>
      <c r="AC460" s="152"/>
      <c r="AD460" s="152"/>
      <c r="AE460" s="152"/>
      <c r="AG460" s="9"/>
      <c r="AN460" s="152"/>
      <c r="AO460" s="152"/>
      <c r="AP460" s="152"/>
      <c r="AQ460" s="152"/>
      <c r="AR460" s="152"/>
      <c r="AS460" s="152"/>
      <c r="AT460" s="152"/>
      <c r="AU460" s="152"/>
    </row>
    <row r="461" spans="27:47" ht="12.95" customHeight="1">
      <c r="AA461" s="152"/>
      <c r="AB461" s="152"/>
      <c r="AC461" s="152"/>
      <c r="AD461" s="152"/>
      <c r="AE461" s="152"/>
      <c r="AG461" s="9"/>
      <c r="AN461" s="152"/>
      <c r="AO461" s="152"/>
      <c r="AP461" s="152"/>
      <c r="AQ461" s="152"/>
      <c r="AR461" s="152"/>
      <c r="AS461" s="152"/>
      <c r="AT461" s="152"/>
      <c r="AU461" s="152"/>
    </row>
    <row r="462" spans="27:47" ht="12.95" customHeight="1">
      <c r="AA462" s="152"/>
      <c r="AB462" s="152"/>
      <c r="AC462" s="152"/>
      <c r="AD462" s="152"/>
      <c r="AE462" s="152"/>
      <c r="AG462" s="9"/>
      <c r="AN462" s="152"/>
      <c r="AO462" s="152"/>
      <c r="AP462" s="152"/>
      <c r="AQ462" s="152"/>
      <c r="AR462" s="152"/>
      <c r="AS462" s="152"/>
      <c r="AT462" s="152"/>
      <c r="AU462" s="152"/>
    </row>
    <row r="463" spans="27:47" ht="12.95" customHeight="1">
      <c r="AA463" s="152"/>
      <c r="AB463" s="152"/>
      <c r="AC463" s="152"/>
      <c r="AD463" s="152"/>
      <c r="AE463" s="152"/>
      <c r="AG463" s="9"/>
      <c r="AN463" s="152"/>
      <c r="AO463" s="152"/>
      <c r="AP463" s="152"/>
      <c r="AQ463" s="152"/>
      <c r="AR463" s="152"/>
      <c r="AS463" s="152"/>
      <c r="AT463" s="152"/>
      <c r="AU463" s="152"/>
    </row>
    <row r="464" spans="27:47" ht="12.95" customHeight="1">
      <c r="AA464" s="152"/>
      <c r="AB464" s="152"/>
      <c r="AC464" s="152"/>
      <c r="AD464" s="152"/>
      <c r="AE464" s="152"/>
      <c r="AG464" s="9"/>
      <c r="AN464" s="152"/>
      <c r="AO464" s="152"/>
      <c r="AP464" s="152"/>
      <c r="AQ464" s="152"/>
      <c r="AR464" s="152"/>
      <c r="AS464" s="152"/>
      <c r="AT464" s="152"/>
      <c r="AU464" s="152"/>
    </row>
    <row r="465" spans="27:50" ht="12.95" customHeight="1">
      <c r="AA465" s="152"/>
      <c r="AB465" s="152"/>
      <c r="AC465" s="152"/>
      <c r="AD465" s="152"/>
      <c r="AE465" s="152"/>
      <c r="AG465" s="9"/>
      <c r="AN465" s="152"/>
      <c r="AO465" s="152"/>
      <c r="AP465" s="152"/>
      <c r="AQ465" s="152"/>
      <c r="AR465" s="152"/>
      <c r="AS465" s="152"/>
      <c r="AT465" s="152"/>
      <c r="AU465" s="152"/>
    </row>
    <row r="466" spans="27:50" ht="12.95" customHeight="1">
      <c r="AA466" s="152"/>
      <c r="AB466" s="152"/>
      <c r="AC466" s="152"/>
      <c r="AD466" s="152"/>
      <c r="AE466" s="152"/>
      <c r="AG466" s="9"/>
      <c r="AN466" s="152"/>
      <c r="AO466" s="152"/>
      <c r="AP466" s="152"/>
      <c r="AQ466" s="152"/>
      <c r="AR466" s="152"/>
      <c r="AS466" s="152"/>
      <c r="AT466" s="152"/>
      <c r="AU466" s="152"/>
    </row>
    <row r="467" spans="27:50" ht="12.95" customHeight="1">
      <c r="AA467" s="152"/>
      <c r="AB467" s="152"/>
      <c r="AC467" s="152"/>
      <c r="AD467" s="152"/>
      <c r="AE467" s="152"/>
      <c r="AG467" s="9"/>
      <c r="AN467" s="152"/>
      <c r="AO467" s="152"/>
      <c r="AP467" s="152"/>
      <c r="AQ467" s="152"/>
      <c r="AR467" s="152"/>
      <c r="AS467" s="152"/>
      <c r="AT467" s="152"/>
      <c r="AU467" s="152"/>
    </row>
    <row r="468" spans="27:50" ht="12.95" customHeight="1">
      <c r="AA468" s="152"/>
      <c r="AB468" s="152"/>
      <c r="AC468" s="152"/>
      <c r="AD468" s="152"/>
      <c r="AE468" s="152"/>
      <c r="AG468" s="9"/>
      <c r="AN468" s="152"/>
      <c r="AO468" s="152"/>
      <c r="AP468" s="152"/>
      <c r="AQ468" s="152"/>
      <c r="AR468" s="152"/>
      <c r="AS468" s="152"/>
      <c r="AT468" s="152"/>
      <c r="AU468" s="152"/>
    </row>
    <row r="469" spans="27:50" ht="12.95" customHeight="1">
      <c r="AA469" s="152"/>
      <c r="AB469" s="152"/>
      <c r="AC469" s="152"/>
      <c r="AD469" s="152"/>
      <c r="AE469" s="152"/>
      <c r="AG469" s="9"/>
      <c r="AN469" s="152"/>
      <c r="AO469" s="152"/>
      <c r="AP469" s="152"/>
      <c r="AQ469" s="152"/>
      <c r="AR469" s="152"/>
      <c r="AS469" s="152"/>
      <c r="AT469" s="152"/>
      <c r="AU469" s="152"/>
    </row>
    <row r="470" spans="27:50" ht="12.95" customHeight="1">
      <c r="AA470" s="152"/>
      <c r="AB470" s="152"/>
      <c r="AC470" s="152"/>
      <c r="AD470" s="152"/>
      <c r="AE470" s="152"/>
      <c r="AG470" s="9"/>
      <c r="AN470" s="152"/>
      <c r="AO470" s="152"/>
      <c r="AP470" s="152"/>
      <c r="AQ470" s="152"/>
      <c r="AR470" s="152"/>
      <c r="AS470" s="152"/>
      <c r="AT470" s="152"/>
      <c r="AU470" s="152"/>
    </row>
    <row r="471" spans="27:50" ht="12.95" customHeight="1">
      <c r="AA471" s="152"/>
      <c r="AB471" s="152"/>
      <c r="AC471" s="152"/>
      <c r="AD471" s="152"/>
      <c r="AE471" s="152"/>
      <c r="AG471" s="9"/>
      <c r="AN471" s="152"/>
      <c r="AO471" s="152"/>
      <c r="AP471" s="152"/>
      <c r="AQ471" s="152"/>
      <c r="AR471" s="152"/>
      <c r="AS471" s="152"/>
      <c r="AT471" s="152"/>
      <c r="AU471" s="152"/>
    </row>
    <row r="472" spans="27:50" ht="12.95" customHeight="1">
      <c r="AA472" s="152"/>
      <c r="AB472" s="152"/>
      <c r="AC472" s="152"/>
      <c r="AD472" s="152"/>
      <c r="AE472" s="152"/>
      <c r="AG472" s="9"/>
      <c r="AN472" s="152"/>
      <c r="AO472" s="152"/>
      <c r="AP472" s="152"/>
      <c r="AQ472" s="152"/>
      <c r="AR472" s="152"/>
      <c r="AS472" s="152"/>
      <c r="AT472" s="152"/>
      <c r="AU472" s="152"/>
    </row>
    <row r="473" spans="27:50" ht="12.95" customHeight="1">
      <c r="AA473" s="152"/>
      <c r="AB473" s="152"/>
      <c r="AC473" s="152"/>
      <c r="AD473" s="152"/>
      <c r="AE473" s="152"/>
      <c r="AG473" s="9"/>
      <c r="AN473" s="152"/>
      <c r="AO473" s="152"/>
      <c r="AP473" s="152"/>
      <c r="AQ473" s="152"/>
      <c r="AR473" s="152"/>
      <c r="AS473" s="152"/>
      <c r="AT473" s="152"/>
      <c r="AU473" s="152"/>
      <c r="AV473" s="152"/>
      <c r="AX473" s="152"/>
    </row>
    <row r="474" spans="27:50" ht="12.95" customHeight="1">
      <c r="AA474" s="152"/>
      <c r="AB474" s="152"/>
      <c r="AC474" s="152"/>
      <c r="AD474" s="152"/>
      <c r="AE474" s="152"/>
      <c r="AG474" s="9"/>
      <c r="AN474" s="152"/>
      <c r="AO474" s="152"/>
      <c r="AP474" s="152"/>
      <c r="AQ474" s="152"/>
      <c r="AR474" s="152"/>
      <c r="AS474" s="152"/>
      <c r="AT474" s="152"/>
      <c r="AU474" s="152"/>
    </row>
    <row r="475" spans="27:50" ht="12.95" customHeight="1">
      <c r="AA475" s="152"/>
      <c r="AB475" s="152"/>
      <c r="AC475" s="152"/>
      <c r="AD475" s="152"/>
      <c r="AE475" s="152"/>
      <c r="AG475" s="9"/>
      <c r="AN475" s="152"/>
      <c r="AO475" s="152"/>
      <c r="AP475" s="152"/>
      <c r="AQ475" s="152"/>
      <c r="AR475" s="152"/>
      <c r="AS475" s="152"/>
      <c r="AT475" s="152"/>
      <c r="AU475" s="152"/>
    </row>
    <row r="476" spans="27:50" ht="12.95" customHeight="1">
      <c r="AA476" s="152"/>
      <c r="AB476" s="152"/>
      <c r="AC476" s="152"/>
      <c r="AD476" s="152"/>
      <c r="AE476" s="152"/>
      <c r="AG476" s="9"/>
      <c r="AN476" s="152"/>
      <c r="AO476" s="152"/>
      <c r="AP476" s="152"/>
      <c r="AQ476" s="152"/>
      <c r="AR476" s="152"/>
      <c r="AS476" s="152"/>
      <c r="AT476" s="152"/>
      <c r="AU476" s="152"/>
    </row>
    <row r="477" spans="27:50" ht="12.95" customHeight="1">
      <c r="AA477" s="152"/>
      <c r="AB477" s="152"/>
      <c r="AC477" s="152"/>
      <c r="AD477" s="152"/>
      <c r="AE477" s="152"/>
      <c r="AG477" s="9"/>
      <c r="AN477" s="152"/>
      <c r="AO477" s="152"/>
      <c r="AP477" s="152"/>
      <c r="AQ477" s="152"/>
      <c r="AR477" s="152"/>
      <c r="AS477" s="152"/>
      <c r="AT477" s="152"/>
      <c r="AU477" s="152"/>
    </row>
    <row r="478" spans="27:50" ht="12.95" customHeight="1">
      <c r="AA478" s="152"/>
      <c r="AB478" s="152"/>
      <c r="AC478" s="152"/>
      <c r="AD478" s="152"/>
      <c r="AE478" s="152"/>
      <c r="AG478" s="9"/>
      <c r="AN478" s="152"/>
      <c r="AO478" s="152"/>
      <c r="AP478" s="152"/>
      <c r="AQ478" s="152"/>
      <c r="AR478" s="152"/>
      <c r="AS478" s="152"/>
      <c r="AT478" s="152"/>
      <c r="AU478" s="152"/>
    </row>
    <row r="479" spans="27:50" ht="12.95" customHeight="1">
      <c r="AA479" s="152"/>
      <c r="AB479" s="152"/>
      <c r="AC479" s="152"/>
      <c r="AD479" s="152"/>
      <c r="AE479" s="152"/>
      <c r="AG479" s="9"/>
      <c r="AN479" s="152"/>
      <c r="AO479" s="152"/>
      <c r="AP479" s="152"/>
      <c r="AQ479" s="152"/>
      <c r="AR479" s="152"/>
      <c r="AS479" s="152"/>
      <c r="AT479" s="152"/>
      <c r="AU479" s="152"/>
    </row>
    <row r="480" spans="27:50" ht="12.95" customHeight="1">
      <c r="AA480" s="152"/>
      <c r="AB480" s="152"/>
      <c r="AC480" s="152"/>
      <c r="AD480" s="152"/>
      <c r="AE480" s="152"/>
      <c r="AG480" s="9"/>
      <c r="AN480" s="152"/>
      <c r="AO480" s="152"/>
      <c r="AP480" s="152"/>
      <c r="AQ480" s="152"/>
      <c r="AR480" s="152"/>
      <c r="AS480" s="152"/>
      <c r="AT480" s="152"/>
      <c r="AU480" s="152"/>
    </row>
    <row r="481" spans="27:64" ht="12.95" customHeight="1">
      <c r="AA481" s="152"/>
      <c r="AB481" s="152"/>
      <c r="AC481" s="152"/>
      <c r="AD481" s="152"/>
      <c r="AE481" s="152"/>
      <c r="AG481" s="9"/>
      <c r="AN481" s="152"/>
      <c r="AO481" s="152"/>
      <c r="AP481" s="152"/>
      <c r="AQ481" s="152"/>
      <c r="AR481" s="152"/>
      <c r="AS481" s="152"/>
      <c r="AT481" s="152"/>
      <c r="AU481" s="152"/>
    </row>
    <row r="482" spans="27:64" ht="12.95" customHeight="1">
      <c r="AA482" s="152"/>
      <c r="AB482" s="152"/>
      <c r="AC482" s="152"/>
      <c r="AD482" s="152"/>
      <c r="AE482" s="152"/>
      <c r="AG482" s="9"/>
      <c r="AN482" s="152"/>
      <c r="AO482" s="152"/>
      <c r="AP482" s="152"/>
      <c r="AQ482" s="152"/>
      <c r="AR482" s="152"/>
      <c r="AS482" s="152"/>
      <c r="AT482" s="152"/>
      <c r="AU482" s="152"/>
    </row>
    <row r="483" spans="27:64" ht="12.95" customHeight="1">
      <c r="AA483" s="152"/>
      <c r="AB483" s="152"/>
      <c r="AC483" s="152"/>
      <c r="AD483" s="152"/>
      <c r="AE483" s="152"/>
      <c r="AG483" s="9"/>
      <c r="AN483" s="152"/>
      <c r="AO483" s="152"/>
      <c r="AP483" s="152"/>
      <c r="AQ483" s="152"/>
      <c r="AR483" s="152"/>
      <c r="AS483" s="152"/>
      <c r="AT483" s="152"/>
      <c r="AU483" s="152"/>
    </row>
    <row r="484" spans="27:64" ht="12.95" customHeight="1">
      <c r="AA484" s="152"/>
      <c r="AB484" s="152"/>
      <c r="AC484" s="152"/>
      <c r="AD484" s="152"/>
      <c r="AE484" s="152"/>
      <c r="AG484" s="9"/>
      <c r="AN484" s="152"/>
      <c r="AO484" s="152"/>
      <c r="AP484" s="152"/>
      <c r="AQ484" s="152"/>
      <c r="AR484" s="152"/>
      <c r="AS484" s="152"/>
      <c r="AT484" s="152"/>
      <c r="AU484" s="152"/>
    </row>
    <row r="485" spans="27:64" ht="12.95" customHeight="1">
      <c r="AA485" s="152"/>
      <c r="AB485" s="152"/>
      <c r="AC485" s="152"/>
      <c r="AD485" s="152"/>
      <c r="AE485" s="152"/>
      <c r="AG485" s="9"/>
      <c r="AN485" s="152"/>
      <c r="AO485" s="152"/>
      <c r="AP485" s="152"/>
      <c r="AQ485" s="152"/>
      <c r="AR485" s="152"/>
      <c r="AS485" s="152"/>
      <c r="AT485" s="152"/>
      <c r="AU485" s="152"/>
    </row>
    <row r="486" spans="27:64" ht="12.95" customHeight="1">
      <c r="AA486" s="152"/>
      <c r="AB486" s="152"/>
      <c r="AC486" s="152"/>
      <c r="AD486" s="152"/>
      <c r="AE486" s="152"/>
      <c r="AG486" s="9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  <c r="BI486" s="152"/>
      <c r="BJ486" s="152"/>
      <c r="BK486" s="152"/>
      <c r="BL486" s="152"/>
    </row>
    <row r="487" spans="27:64" ht="12.95" customHeight="1">
      <c r="AA487" s="152"/>
      <c r="AB487" s="152"/>
      <c r="AC487" s="152"/>
      <c r="AD487" s="152"/>
      <c r="AE487" s="152"/>
      <c r="AG487" s="9"/>
      <c r="AN487" s="152"/>
      <c r="AO487" s="152"/>
      <c r="AP487" s="152"/>
      <c r="AQ487" s="152"/>
      <c r="AR487" s="152"/>
      <c r="AS487" s="152"/>
      <c r="AT487" s="152"/>
      <c r="AU487" s="152"/>
    </row>
    <row r="488" spans="27:64" ht="12.95" customHeight="1">
      <c r="AA488" s="152"/>
      <c r="AB488" s="152"/>
      <c r="AC488" s="152"/>
      <c r="AD488" s="152"/>
      <c r="AE488" s="152"/>
      <c r="AG488" s="9"/>
      <c r="AN488" s="152"/>
      <c r="AO488" s="152"/>
      <c r="AP488" s="152"/>
      <c r="AQ488" s="152"/>
      <c r="AR488" s="152"/>
      <c r="AS488" s="152"/>
      <c r="AT488" s="152"/>
      <c r="AU488" s="152"/>
    </row>
    <row r="489" spans="27:64" ht="12.95" customHeight="1">
      <c r="AA489" s="152"/>
      <c r="AB489" s="152"/>
      <c r="AC489" s="152"/>
      <c r="AD489" s="152"/>
      <c r="AE489" s="152"/>
      <c r="AG489" s="9"/>
      <c r="AN489" s="152"/>
      <c r="AO489" s="152"/>
      <c r="AP489" s="152"/>
      <c r="AQ489" s="152"/>
      <c r="AR489" s="152"/>
      <c r="AS489" s="152"/>
      <c r="AT489" s="152"/>
      <c r="AU489" s="152"/>
    </row>
    <row r="490" spans="27:64" ht="12.95" customHeight="1">
      <c r="AA490" s="152"/>
      <c r="AB490" s="152"/>
      <c r="AC490" s="152"/>
      <c r="AD490" s="152"/>
      <c r="AE490" s="152"/>
      <c r="AG490" s="9"/>
      <c r="AN490" s="152"/>
      <c r="AO490" s="152"/>
      <c r="AP490" s="152"/>
      <c r="AQ490" s="152"/>
      <c r="AR490" s="152"/>
      <c r="AS490" s="152"/>
      <c r="AT490" s="152"/>
      <c r="AU490" s="152"/>
    </row>
    <row r="491" spans="27:64" ht="12.95" customHeight="1">
      <c r="AA491" s="152"/>
      <c r="AB491" s="152"/>
      <c r="AC491" s="152"/>
      <c r="AD491" s="152"/>
      <c r="AE491" s="152"/>
      <c r="AG491" s="9"/>
      <c r="AN491" s="152"/>
      <c r="AO491" s="152"/>
      <c r="AP491" s="152"/>
      <c r="AQ491" s="152"/>
      <c r="AR491" s="152"/>
      <c r="AS491" s="152"/>
      <c r="AT491" s="152"/>
      <c r="AU491" s="152"/>
    </row>
    <row r="492" spans="27:64" ht="12.95" customHeight="1">
      <c r="AA492" s="152"/>
      <c r="AB492" s="152"/>
      <c r="AC492" s="152"/>
      <c r="AD492" s="152"/>
      <c r="AE492" s="152"/>
      <c r="AG492" s="9"/>
      <c r="AN492" s="152"/>
      <c r="AO492" s="152"/>
      <c r="AP492" s="152"/>
      <c r="AQ492" s="152"/>
      <c r="AR492" s="152"/>
      <c r="AS492" s="152"/>
      <c r="AT492" s="152"/>
      <c r="AU492" s="152"/>
    </row>
    <row r="493" spans="27:64" ht="12.95" customHeight="1">
      <c r="AA493" s="152"/>
      <c r="AB493" s="152"/>
      <c r="AC493" s="152"/>
      <c r="AD493" s="152"/>
      <c r="AE493" s="152"/>
      <c r="AG493" s="9"/>
      <c r="AN493" s="152"/>
      <c r="AO493" s="152"/>
      <c r="AP493" s="152"/>
      <c r="AQ493" s="152"/>
      <c r="AR493" s="152"/>
      <c r="AS493" s="152"/>
      <c r="AT493" s="152"/>
      <c r="AU493" s="152"/>
    </row>
    <row r="494" spans="27:64" ht="12.95" customHeight="1">
      <c r="AA494" s="152"/>
      <c r="AB494" s="152"/>
      <c r="AC494" s="152"/>
      <c r="AD494" s="152"/>
      <c r="AE494" s="152"/>
      <c r="AG494" s="9"/>
      <c r="AN494" s="152"/>
      <c r="AO494" s="152"/>
      <c r="AP494" s="152"/>
      <c r="AQ494" s="152"/>
      <c r="AR494" s="152"/>
      <c r="AS494" s="152"/>
      <c r="AT494" s="152"/>
      <c r="AU494" s="152"/>
    </row>
    <row r="495" spans="27:64" ht="12.95" customHeight="1">
      <c r="AA495" s="152"/>
      <c r="AB495" s="152"/>
      <c r="AC495" s="152"/>
      <c r="AD495" s="152"/>
      <c r="AE495" s="152"/>
      <c r="AG495" s="9"/>
      <c r="AN495" s="152"/>
      <c r="AO495" s="152"/>
      <c r="AP495" s="152"/>
      <c r="AQ495" s="152"/>
      <c r="AR495" s="152"/>
      <c r="AS495" s="152"/>
      <c r="AT495" s="152"/>
      <c r="AU495" s="152"/>
    </row>
    <row r="496" spans="27:64" ht="12.95" customHeight="1">
      <c r="AA496" s="152"/>
      <c r="AB496" s="152"/>
      <c r="AC496" s="152"/>
      <c r="AD496" s="152"/>
      <c r="AE496" s="152"/>
      <c r="AG496" s="9"/>
      <c r="AN496" s="152"/>
      <c r="AO496" s="152"/>
      <c r="AP496" s="152"/>
      <c r="AQ496" s="152"/>
      <c r="AR496" s="152"/>
      <c r="AS496" s="152"/>
      <c r="AT496" s="152"/>
      <c r="AU496" s="152"/>
    </row>
    <row r="497" spans="27:47" ht="12.95" customHeight="1">
      <c r="AA497" s="152"/>
      <c r="AB497" s="152"/>
      <c r="AC497" s="152"/>
      <c r="AD497" s="152"/>
      <c r="AE497" s="152"/>
      <c r="AG497" s="9"/>
      <c r="AN497" s="152"/>
      <c r="AO497" s="152"/>
      <c r="AP497" s="152"/>
      <c r="AQ497" s="152"/>
      <c r="AR497" s="152"/>
      <c r="AS497" s="152"/>
      <c r="AT497" s="152"/>
      <c r="AU497" s="152"/>
    </row>
    <row r="498" spans="27:47" ht="12.95" customHeight="1">
      <c r="AA498" s="152"/>
      <c r="AB498" s="152"/>
      <c r="AC498" s="152"/>
      <c r="AD498" s="152"/>
      <c r="AE498" s="152"/>
      <c r="AG498" s="9"/>
      <c r="AN498" s="152"/>
      <c r="AO498" s="152"/>
      <c r="AP498" s="152"/>
      <c r="AQ498" s="152"/>
      <c r="AR498" s="152"/>
      <c r="AS498" s="152"/>
      <c r="AT498" s="152"/>
      <c r="AU498" s="152"/>
    </row>
    <row r="499" spans="27:47" ht="12.95" customHeight="1">
      <c r="AA499" s="152"/>
      <c r="AB499" s="152"/>
      <c r="AC499" s="152"/>
      <c r="AD499" s="152"/>
      <c r="AE499" s="152"/>
      <c r="AG499" s="9"/>
      <c r="AN499" s="152"/>
      <c r="AO499" s="152"/>
      <c r="AP499" s="152"/>
      <c r="AQ499" s="152"/>
      <c r="AR499" s="152"/>
      <c r="AS499" s="152"/>
      <c r="AT499" s="152"/>
      <c r="AU499" s="152"/>
    </row>
    <row r="500" spans="27:47" ht="12.95" customHeight="1">
      <c r="AA500" s="152"/>
      <c r="AB500" s="152"/>
      <c r="AC500" s="152"/>
      <c r="AD500" s="152"/>
      <c r="AE500" s="152"/>
      <c r="AG500" s="9"/>
      <c r="AN500" s="152"/>
      <c r="AO500" s="152"/>
      <c r="AP500" s="152"/>
      <c r="AQ500" s="152"/>
      <c r="AR500" s="152"/>
      <c r="AS500" s="152"/>
      <c r="AT500" s="152"/>
      <c r="AU500" s="152"/>
    </row>
    <row r="501" spans="27:47" ht="12.95" customHeight="1">
      <c r="AA501" s="152"/>
      <c r="AB501" s="152"/>
      <c r="AC501" s="152"/>
      <c r="AD501" s="152"/>
      <c r="AE501" s="152"/>
      <c r="AG501" s="9"/>
      <c r="AN501" s="152"/>
      <c r="AO501" s="152"/>
      <c r="AP501" s="152"/>
      <c r="AQ501" s="152"/>
      <c r="AR501" s="152"/>
      <c r="AS501" s="152"/>
      <c r="AT501" s="152"/>
      <c r="AU501" s="152"/>
    </row>
    <row r="502" spans="27:47" ht="12.95" customHeight="1">
      <c r="AA502" s="152"/>
      <c r="AB502" s="152"/>
      <c r="AC502" s="152"/>
      <c r="AD502" s="152"/>
      <c r="AE502" s="152"/>
      <c r="AG502" s="9"/>
      <c r="AN502" s="152"/>
      <c r="AO502" s="152"/>
      <c r="AP502" s="152"/>
      <c r="AQ502" s="152"/>
      <c r="AR502" s="152"/>
      <c r="AS502" s="152"/>
      <c r="AT502" s="152"/>
      <c r="AU502" s="152"/>
    </row>
    <row r="503" spans="27:47" ht="12.95" customHeight="1">
      <c r="AA503" s="152"/>
      <c r="AB503" s="152"/>
      <c r="AC503" s="152"/>
      <c r="AD503" s="152"/>
      <c r="AE503" s="152"/>
      <c r="AG503" s="9"/>
      <c r="AN503" s="152"/>
      <c r="AO503" s="152"/>
      <c r="AP503" s="152"/>
      <c r="AQ503" s="152"/>
      <c r="AR503" s="152"/>
      <c r="AS503" s="152"/>
      <c r="AT503" s="152"/>
      <c r="AU503" s="152"/>
    </row>
    <row r="504" spans="27:47" ht="12.95" customHeight="1">
      <c r="AA504" s="152"/>
      <c r="AB504" s="152"/>
      <c r="AC504" s="152"/>
      <c r="AD504" s="152"/>
      <c r="AE504" s="152"/>
      <c r="AG504" s="9"/>
      <c r="AN504" s="152"/>
      <c r="AO504" s="152"/>
      <c r="AP504" s="152"/>
      <c r="AQ504" s="152"/>
      <c r="AR504" s="152"/>
      <c r="AS504" s="152"/>
      <c r="AT504" s="152"/>
      <c r="AU504" s="152"/>
    </row>
    <row r="505" spans="27:47" ht="12.95" customHeight="1">
      <c r="AA505" s="152"/>
      <c r="AB505" s="152"/>
      <c r="AC505" s="152"/>
      <c r="AD505" s="152"/>
      <c r="AE505" s="152"/>
      <c r="AG505" s="9"/>
      <c r="AN505" s="152"/>
      <c r="AO505" s="152"/>
      <c r="AP505" s="152"/>
      <c r="AQ505" s="152"/>
      <c r="AR505" s="152"/>
      <c r="AS505" s="152"/>
      <c r="AT505" s="152"/>
      <c r="AU505" s="152"/>
    </row>
    <row r="506" spans="27:47" ht="12.95" customHeight="1">
      <c r="AA506" s="152"/>
      <c r="AB506" s="152"/>
      <c r="AC506" s="152"/>
      <c r="AD506" s="152"/>
      <c r="AE506" s="152"/>
      <c r="AG506" s="9"/>
      <c r="AN506" s="152"/>
      <c r="AO506" s="152"/>
      <c r="AP506" s="152"/>
      <c r="AQ506" s="152"/>
      <c r="AR506" s="152"/>
      <c r="AS506" s="152"/>
      <c r="AT506" s="152"/>
      <c r="AU506" s="152"/>
    </row>
    <row r="507" spans="27:47" ht="12.95" customHeight="1">
      <c r="AA507" s="152"/>
      <c r="AB507" s="152"/>
      <c r="AC507" s="152"/>
      <c r="AD507" s="152"/>
      <c r="AE507" s="152"/>
      <c r="AG507" s="9"/>
      <c r="AN507" s="152"/>
      <c r="AO507" s="152"/>
      <c r="AP507" s="152"/>
      <c r="AQ507" s="152"/>
      <c r="AR507" s="152"/>
      <c r="AS507" s="152"/>
      <c r="AT507" s="152"/>
      <c r="AU507" s="152"/>
    </row>
    <row r="508" spans="27:47" ht="12.95" customHeight="1">
      <c r="AA508" s="152"/>
      <c r="AB508" s="152"/>
      <c r="AC508" s="152"/>
      <c r="AD508" s="152"/>
      <c r="AE508" s="152"/>
      <c r="AG508" s="9"/>
      <c r="AN508" s="152"/>
      <c r="AO508" s="152"/>
      <c r="AP508" s="152"/>
      <c r="AQ508" s="152"/>
      <c r="AR508" s="152"/>
      <c r="AS508" s="152"/>
      <c r="AT508" s="152"/>
      <c r="AU508" s="152"/>
    </row>
    <row r="509" spans="27:47" ht="12.95" customHeight="1">
      <c r="AA509" s="152"/>
      <c r="AB509" s="152"/>
      <c r="AC509" s="152"/>
      <c r="AD509" s="152"/>
      <c r="AE509" s="152"/>
      <c r="AG509" s="9"/>
      <c r="AN509" s="152"/>
      <c r="AO509" s="152"/>
      <c r="AP509" s="152"/>
      <c r="AQ509" s="152"/>
      <c r="AR509" s="152"/>
      <c r="AS509" s="152"/>
      <c r="AT509" s="152"/>
      <c r="AU509" s="152"/>
    </row>
    <row r="510" spans="27:47" ht="12.95" customHeight="1">
      <c r="AA510" s="152"/>
      <c r="AB510" s="152"/>
      <c r="AC510" s="152"/>
      <c r="AD510" s="152"/>
      <c r="AE510" s="152"/>
      <c r="AG510" s="9"/>
      <c r="AN510" s="152"/>
      <c r="AO510" s="152"/>
      <c r="AP510" s="152"/>
      <c r="AQ510" s="152"/>
      <c r="AR510" s="152"/>
      <c r="AS510" s="152"/>
      <c r="AT510" s="152"/>
      <c r="AU510" s="152"/>
    </row>
    <row r="511" spans="27:47" ht="12.95" customHeight="1">
      <c r="AA511" s="152"/>
      <c r="AB511" s="152"/>
      <c r="AC511" s="152"/>
      <c r="AD511" s="152"/>
      <c r="AE511" s="152"/>
      <c r="AG511" s="9"/>
      <c r="AN511" s="152"/>
      <c r="AO511" s="152"/>
      <c r="AP511" s="152"/>
      <c r="AQ511" s="152"/>
      <c r="AR511" s="152"/>
      <c r="AS511" s="152"/>
      <c r="AT511" s="152"/>
      <c r="AU511" s="152"/>
    </row>
    <row r="512" spans="27:47" ht="12.95" customHeight="1">
      <c r="AA512" s="152"/>
      <c r="AB512" s="152"/>
      <c r="AC512" s="152"/>
      <c r="AD512" s="152"/>
      <c r="AE512" s="152"/>
      <c r="AG512" s="9"/>
      <c r="AN512" s="152"/>
      <c r="AO512" s="152"/>
      <c r="AP512" s="152"/>
      <c r="AQ512" s="152"/>
      <c r="AR512" s="152"/>
      <c r="AS512" s="152"/>
      <c r="AT512" s="152"/>
      <c r="AU512" s="152"/>
    </row>
    <row r="513" spans="27:64" ht="12.95" customHeight="1">
      <c r="AA513" s="152"/>
      <c r="AB513" s="152"/>
      <c r="AC513" s="152"/>
      <c r="AD513" s="152"/>
      <c r="AE513" s="152"/>
      <c r="AG513" s="9"/>
      <c r="AN513" s="152"/>
      <c r="AO513" s="152"/>
      <c r="AP513" s="152"/>
      <c r="AQ513" s="152"/>
      <c r="AR513" s="152"/>
      <c r="AS513" s="152"/>
      <c r="AT513" s="152"/>
      <c r="AU513" s="152"/>
    </row>
    <row r="514" spans="27:64" ht="12.95" customHeight="1">
      <c r="AA514" s="152"/>
      <c r="AB514" s="152"/>
      <c r="AC514" s="152"/>
      <c r="AD514" s="152"/>
      <c r="AE514" s="152"/>
      <c r="AG514" s="9"/>
      <c r="AN514" s="152"/>
      <c r="AO514" s="152"/>
      <c r="AP514" s="152"/>
      <c r="AQ514" s="152"/>
      <c r="AR514" s="152"/>
      <c r="AS514" s="152"/>
      <c r="AT514" s="152"/>
      <c r="AU514" s="152"/>
    </row>
    <row r="515" spans="27:64" ht="12.95" customHeight="1">
      <c r="AA515" s="152"/>
      <c r="AB515" s="152"/>
      <c r="AC515" s="152"/>
      <c r="AD515" s="152"/>
      <c r="AE515" s="152"/>
      <c r="AG515" s="9"/>
      <c r="AN515" s="152"/>
      <c r="AO515" s="152"/>
      <c r="AP515" s="152"/>
      <c r="AQ515" s="152"/>
      <c r="AR515" s="152"/>
      <c r="AS515" s="152"/>
      <c r="AT515" s="152"/>
      <c r="AU515" s="152"/>
    </row>
    <row r="516" spans="27:64" ht="12.95" customHeight="1">
      <c r="AA516" s="152"/>
      <c r="AB516" s="152"/>
      <c r="AC516" s="152"/>
      <c r="AD516" s="152"/>
      <c r="AE516" s="152"/>
      <c r="AG516" s="9"/>
      <c r="AN516" s="152"/>
      <c r="AO516" s="152"/>
      <c r="AP516" s="152"/>
      <c r="AQ516" s="152"/>
      <c r="AR516" s="152"/>
      <c r="AS516" s="152"/>
      <c r="AT516" s="152"/>
      <c r="AU516" s="152"/>
      <c r="AV516" s="152"/>
    </row>
    <row r="517" spans="27:64" ht="12.95" customHeight="1">
      <c r="AA517" s="152"/>
      <c r="AB517" s="152"/>
      <c r="AC517" s="152"/>
      <c r="AD517" s="152"/>
      <c r="AE517" s="152"/>
      <c r="AG517" s="9"/>
      <c r="AN517" s="152"/>
      <c r="AO517" s="152"/>
      <c r="AP517" s="152"/>
      <c r="AQ517" s="152"/>
      <c r="AR517" s="152"/>
      <c r="AS517" s="152"/>
      <c r="AT517" s="152"/>
      <c r="AU517" s="152"/>
    </row>
    <row r="518" spans="27:64" ht="12.95" customHeight="1">
      <c r="AA518" s="152"/>
      <c r="AB518" s="152"/>
      <c r="AC518" s="152"/>
      <c r="AD518" s="152"/>
      <c r="AE518" s="152"/>
      <c r="AG518" s="9"/>
      <c r="AN518" s="152"/>
      <c r="AO518" s="152"/>
      <c r="AP518" s="152"/>
      <c r="AQ518" s="152"/>
      <c r="AR518" s="152"/>
      <c r="AS518" s="152"/>
      <c r="AT518" s="152"/>
      <c r="AU518" s="152"/>
    </row>
    <row r="519" spans="27:64" ht="12.95" customHeight="1">
      <c r="AA519" s="152"/>
      <c r="AB519" s="152"/>
      <c r="AC519" s="152"/>
      <c r="AD519" s="152"/>
      <c r="AE519" s="152"/>
      <c r="AG519" s="9"/>
      <c r="AN519" s="152"/>
      <c r="AO519" s="152"/>
      <c r="AP519" s="152"/>
      <c r="AQ519" s="152"/>
      <c r="AR519" s="152"/>
      <c r="AS519" s="152"/>
      <c r="AT519" s="152"/>
      <c r="AU519" s="152"/>
      <c r="AV519" s="152"/>
    </row>
    <row r="520" spans="27:64" ht="12.95" customHeight="1">
      <c r="AA520" s="152"/>
      <c r="AB520" s="152"/>
      <c r="AC520" s="152"/>
      <c r="AD520" s="152"/>
      <c r="AE520" s="152"/>
      <c r="AG520" s="9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  <c r="BI520" s="152"/>
      <c r="BJ520" s="152"/>
      <c r="BK520" s="152"/>
      <c r="BL520" s="152"/>
    </row>
    <row r="521" spans="27:64" ht="12.95" customHeight="1">
      <c r="AA521" s="152"/>
      <c r="AB521" s="152"/>
      <c r="AC521" s="152"/>
      <c r="AD521" s="152"/>
      <c r="AE521" s="152"/>
      <c r="AG521" s="9"/>
      <c r="AN521" s="152"/>
      <c r="AO521" s="152"/>
      <c r="AP521" s="152"/>
      <c r="AQ521" s="152"/>
      <c r="AR521" s="152"/>
      <c r="AS521" s="152"/>
      <c r="AT521" s="152"/>
      <c r="AU521" s="152"/>
    </row>
    <row r="522" spans="27:64" ht="12.95" customHeight="1">
      <c r="AA522" s="152"/>
      <c r="AB522" s="152"/>
      <c r="AC522" s="152"/>
      <c r="AD522" s="152"/>
      <c r="AE522" s="152"/>
      <c r="AG522" s="9"/>
      <c r="AN522" s="152"/>
      <c r="AO522" s="152"/>
      <c r="AP522" s="152"/>
      <c r="AQ522" s="152"/>
      <c r="AR522" s="152"/>
      <c r="AS522" s="152"/>
      <c r="AT522" s="152"/>
      <c r="AU522" s="152"/>
    </row>
    <row r="523" spans="27:64" ht="12.95" customHeight="1">
      <c r="AA523" s="152"/>
      <c r="AB523" s="152"/>
      <c r="AC523" s="152"/>
      <c r="AD523" s="152"/>
      <c r="AE523" s="152"/>
      <c r="AG523" s="9"/>
      <c r="AN523" s="152"/>
      <c r="AO523" s="152"/>
      <c r="AP523" s="152"/>
      <c r="AQ523" s="152"/>
      <c r="AR523" s="152"/>
      <c r="AS523" s="152"/>
      <c r="AT523" s="152"/>
      <c r="AU523" s="152"/>
    </row>
    <row r="524" spans="27:64" ht="12.95" customHeight="1">
      <c r="AA524" s="152"/>
      <c r="AB524" s="152"/>
      <c r="AC524" s="152"/>
      <c r="AD524" s="152"/>
      <c r="AE524" s="152"/>
      <c r="AG524" s="9"/>
      <c r="AN524" s="152"/>
      <c r="AO524" s="152"/>
      <c r="AP524" s="152"/>
      <c r="AQ524" s="152"/>
      <c r="AR524" s="152"/>
      <c r="AS524" s="152"/>
      <c r="AT524" s="152"/>
      <c r="AU524" s="152"/>
    </row>
    <row r="525" spans="27:64" ht="12.95" customHeight="1">
      <c r="AA525" s="152"/>
      <c r="AB525" s="152"/>
      <c r="AC525" s="152"/>
      <c r="AD525" s="152"/>
      <c r="AE525" s="152"/>
      <c r="AG525" s="9"/>
      <c r="AN525" s="152"/>
      <c r="AO525" s="152"/>
      <c r="AP525" s="152"/>
      <c r="AQ525" s="152"/>
      <c r="AR525" s="152"/>
      <c r="AS525" s="152"/>
      <c r="AT525" s="152"/>
      <c r="AU525" s="152"/>
    </row>
    <row r="526" spans="27:64" ht="12.95" customHeight="1">
      <c r="AA526" s="152"/>
      <c r="AB526" s="152"/>
      <c r="AC526" s="152"/>
      <c r="AD526" s="152"/>
      <c r="AE526" s="152"/>
      <c r="AG526" s="9"/>
      <c r="AN526" s="152"/>
      <c r="AO526" s="152"/>
      <c r="AP526" s="152"/>
      <c r="AQ526" s="152"/>
      <c r="AR526" s="152"/>
      <c r="AS526" s="152"/>
      <c r="AT526" s="152"/>
      <c r="AU526" s="152"/>
    </row>
    <row r="527" spans="27:64" ht="12.95" customHeight="1">
      <c r="AA527" s="152"/>
      <c r="AB527" s="152"/>
      <c r="AC527" s="152"/>
      <c r="AD527" s="152"/>
      <c r="AE527" s="152"/>
      <c r="AG527" s="9"/>
      <c r="AN527" s="152"/>
      <c r="AO527" s="152"/>
      <c r="AP527" s="152"/>
      <c r="AQ527" s="152"/>
      <c r="AR527" s="152"/>
      <c r="AS527" s="152"/>
      <c r="AT527" s="152"/>
      <c r="AU527" s="152"/>
    </row>
    <row r="528" spans="27:64" ht="12.95" customHeight="1">
      <c r="AA528" s="152"/>
      <c r="AB528" s="152"/>
      <c r="AC528" s="152"/>
      <c r="AD528" s="152"/>
      <c r="AE528" s="152"/>
      <c r="AG528" s="9"/>
      <c r="AN528" s="152"/>
      <c r="AO528" s="152"/>
      <c r="AP528" s="152"/>
      <c r="AQ528" s="152"/>
      <c r="AR528" s="152"/>
      <c r="AS528" s="152"/>
      <c r="AT528" s="152"/>
      <c r="AU528" s="152"/>
    </row>
    <row r="529" spans="27:64" ht="12.95" customHeight="1">
      <c r="AA529" s="152"/>
      <c r="AB529" s="152"/>
      <c r="AC529" s="152"/>
      <c r="AD529" s="152"/>
      <c r="AE529" s="152"/>
      <c r="AG529" s="9"/>
      <c r="AN529" s="152"/>
      <c r="AO529" s="152"/>
      <c r="AP529" s="152"/>
      <c r="AQ529" s="152"/>
      <c r="AR529" s="152"/>
      <c r="AS529" s="152"/>
      <c r="AT529" s="152"/>
      <c r="AU529" s="152"/>
      <c r="AV529" s="152"/>
      <c r="AX529" s="152"/>
    </row>
    <row r="530" spans="27:64" ht="12.95" customHeight="1">
      <c r="AA530" s="152"/>
      <c r="AB530" s="152"/>
      <c r="AC530" s="152"/>
      <c r="AD530" s="152"/>
      <c r="AE530" s="152"/>
      <c r="AG530" s="9"/>
      <c r="AN530" s="152"/>
      <c r="AO530" s="152"/>
      <c r="AP530" s="152"/>
      <c r="AQ530" s="152"/>
      <c r="AR530" s="152"/>
      <c r="AS530" s="152"/>
      <c r="AT530" s="152"/>
      <c r="AU530" s="152"/>
    </row>
    <row r="531" spans="27:64" ht="12.95" customHeight="1">
      <c r="AA531" s="152"/>
      <c r="AB531" s="152"/>
      <c r="AC531" s="152"/>
      <c r="AD531" s="152"/>
      <c r="AE531" s="152"/>
      <c r="AG531" s="9"/>
      <c r="AN531" s="152"/>
      <c r="AO531" s="152"/>
      <c r="AP531" s="152"/>
      <c r="AQ531" s="152"/>
      <c r="AR531" s="152"/>
      <c r="AS531" s="152"/>
      <c r="AT531" s="152"/>
      <c r="AU531" s="152"/>
    </row>
    <row r="532" spans="27:64" ht="12.95" customHeight="1">
      <c r="AA532" s="152"/>
      <c r="AB532" s="152"/>
      <c r="AC532" s="152"/>
      <c r="AD532" s="152"/>
      <c r="AE532" s="152"/>
      <c r="AG532" s="9"/>
      <c r="AN532" s="152"/>
      <c r="AO532" s="152"/>
      <c r="AP532" s="152"/>
      <c r="AQ532" s="152"/>
      <c r="AR532" s="152"/>
      <c r="AS532" s="152"/>
      <c r="AT532" s="152"/>
      <c r="AU532" s="152"/>
    </row>
    <row r="533" spans="27:64" ht="12.95" customHeight="1">
      <c r="AA533" s="152"/>
      <c r="AB533" s="152"/>
      <c r="AC533" s="152"/>
      <c r="AD533" s="152"/>
      <c r="AE533" s="152"/>
      <c r="AG533" s="9"/>
      <c r="AN533" s="152"/>
      <c r="AO533" s="152"/>
      <c r="AP533" s="152"/>
      <c r="AQ533" s="152"/>
      <c r="AR533" s="152"/>
      <c r="AS533" s="152"/>
      <c r="AT533" s="152"/>
      <c r="AU533" s="152"/>
    </row>
    <row r="534" spans="27:64" ht="12.95" customHeight="1">
      <c r="AA534" s="152"/>
      <c r="AB534" s="152"/>
      <c r="AC534" s="152"/>
      <c r="AD534" s="152"/>
      <c r="AE534" s="152"/>
      <c r="AG534" s="9"/>
      <c r="AN534" s="152"/>
      <c r="AO534" s="152"/>
      <c r="AP534" s="152"/>
      <c r="AQ534" s="152"/>
      <c r="AR534" s="152"/>
      <c r="AS534" s="152"/>
      <c r="AT534" s="152"/>
      <c r="AU534" s="152"/>
    </row>
    <row r="535" spans="27:64" ht="12.95" customHeight="1">
      <c r="AA535" s="152"/>
      <c r="AB535" s="152"/>
      <c r="AC535" s="152"/>
      <c r="AD535" s="152"/>
      <c r="AE535" s="152"/>
      <c r="AG535" s="9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  <c r="BI535" s="152"/>
      <c r="BJ535" s="152"/>
      <c r="BK535" s="152"/>
      <c r="BL535" s="152"/>
    </row>
    <row r="536" spans="27:64" ht="12.95" customHeight="1">
      <c r="AA536" s="152"/>
      <c r="AB536" s="152"/>
      <c r="AC536" s="152"/>
      <c r="AD536" s="152"/>
      <c r="AE536" s="152"/>
      <c r="AG536" s="9"/>
      <c r="AN536" s="152"/>
      <c r="AO536" s="152"/>
      <c r="AP536" s="152"/>
      <c r="AQ536" s="152"/>
      <c r="AR536" s="152"/>
      <c r="AS536" s="152"/>
      <c r="AT536" s="152"/>
      <c r="AU536" s="152"/>
    </row>
    <row r="537" spans="27:64" ht="12.95" customHeight="1">
      <c r="AA537" s="152"/>
      <c r="AB537" s="152"/>
      <c r="AC537" s="152"/>
      <c r="AD537" s="152"/>
      <c r="AE537" s="152"/>
      <c r="AG537" s="9"/>
      <c r="AN537" s="152"/>
      <c r="AO537" s="152"/>
      <c r="AP537" s="152"/>
      <c r="AQ537" s="152"/>
      <c r="AR537" s="152"/>
      <c r="AS537" s="152"/>
      <c r="AT537" s="152"/>
      <c r="AU537" s="152"/>
    </row>
    <row r="538" spans="27:64" ht="12.95" customHeight="1">
      <c r="AA538" s="152"/>
      <c r="AB538" s="152"/>
      <c r="AC538" s="152"/>
      <c r="AD538" s="152"/>
      <c r="AE538" s="152"/>
      <c r="AG538" s="9"/>
      <c r="AN538" s="152"/>
      <c r="AO538" s="152"/>
      <c r="AP538" s="152"/>
      <c r="AQ538" s="152"/>
      <c r="AR538" s="152"/>
      <c r="AS538" s="152"/>
      <c r="AT538" s="152"/>
      <c r="AU538" s="152"/>
    </row>
    <row r="539" spans="27:64" ht="12.95" customHeight="1">
      <c r="AA539" s="152"/>
      <c r="AB539" s="152"/>
      <c r="AC539" s="152"/>
      <c r="AD539" s="152"/>
      <c r="AE539" s="152"/>
      <c r="AG539" s="9"/>
      <c r="AN539" s="152"/>
      <c r="AO539" s="152"/>
      <c r="AP539" s="152"/>
      <c r="AQ539" s="152"/>
      <c r="AR539" s="152"/>
      <c r="AS539" s="152"/>
      <c r="AT539" s="152"/>
      <c r="AU539" s="152"/>
    </row>
    <row r="540" spans="27:64" ht="12.95" customHeight="1">
      <c r="AA540" s="152"/>
      <c r="AB540" s="152"/>
      <c r="AC540" s="152"/>
      <c r="AD540" s="152"/>
      <c r="AE540" s="152"/>
      <c r="AG540" s="9"/>
      <c r="AN540" s="152"/>
      <c r="AO540" s="152"/>
      <c r="AP540" s="152"/>
      <c r="AQ540" s="152"/>
      <c r="AR540" s="152"/>
      <c r="AS540" s="152"/>
      <c r="AT540" s="152"/>
      <c r="AU540" s="152"/>
    </row>
    <row r="541" spans="27:64" ht="12.95" customHeight="1">
      <c r="AA541" s="152"/>
      <c r="AB541" s="152"/>
      <c r="AC541" s="152"/>
      <c r="AD541" s="152"/>
      <c r="AE541" s="152"/>
      <c r="AG541" s="9"/>
      <c r="AN541" s="152"/>
      <c r="AO541" s="152"/>
      <c r="AP541" s="152"/>
      <c r="AQ541" s="152"/>
      <c r="AR541" s="152"/>
      <c r="AS541" s="152"/>
      <c r="AT541" s="152"/>
      <c r="AU541" s="152"/>
    </row>
    <row r="542" spans="27:64" ht="12.95" customHeight="1">
      <c r="AA542" s="152"/>
      <c r="AB542" s="152"/>
      <c r="AC542" s="152"/>
      <c r="AD542" s="152"/>
      <c r="AE542" s="152"/>
      <c r="AG542" s="9"/>
      <c r="AN542" s="152"/>
      <c r="AO542" s="152"/>
      <c r="AP542" s="152"/>
      <c r="AQ542" s="152"/>
      <c r="AR542" s="152"/>
      <c r="AS542" s="152"/>
      <c r="AT542" s="152"/>
      <c r="AU542" s="152"/>
    </row>
    <row r="543" spans="27:64" ht="12.95" customHeight="1">
      <c r="AA543" s="152"/>
      <c r="AB543" s="152"/>
      <c r="AC543" s="152"/>
      <c r="AD543" s="152"/>
      <c r="AE543" s="152"/>
      <c r="AG543" s="9"/>
      <c r="AN543" s="152"/>
      <c r="AO543" s="152"/>
      <c r="AP543" s="152"/>
      <c r="AQ543" s="152"/>
      <c r="AR543" s="152"/>
      <c r="AS543" s="152"/>
      <c r="AT543" s="152"/>
      <c r="AU543" s="152"/>
    </row>
    <row r="544" spans="27:64" ht="12.95" customHeight="1">
      <c r="AA544" s="152"/>
      <c r="AB544" s="152"/>
      <c r="AC544" s="152"/>
      <c r="AD544" s="152"/>
      <c r="AE544" s="152"/>
      <c r="AG544" s="9"/>
      <c r="AN544" s="152"/>
      <c r="AO544" s="152"/>
      <c r="AP544" s="152"/>
      <c r="AQ544" s="152"/>
      <c r="AR544" s="152"/>
      <c r="AS544" s="152"/>
      <c r="AT544" s="152"/>
      <c r="AU544" s="152"/>
    </row>
    <row r="545" spans="27:48" ht="12.95" customHeight="1">
      <c r="AA545" s="152"/>
      <c r="AB545" s="152"/>
      <c r="AC545" s="152"/>
      <c r="AD545" s="152"/>
      <c r="AE545" s="152"/>
      <c r="AG545" s="9"/>
      <c r="AN545" s="152"/>
      <c r="AO545" s="152"/>
      <c r="AP545" s="152"/>
      <c r="AQ545" s="152"/>
      <c r="AR545" s="152"/>
      <c r="AS545" s="152"/>
      <c r="AT545" s="152"/>
      <c r="AU545" s="152"/>
    </row>
    <row r="546" spans="27:48" ht="12.95" customHeight="1">
      <c r="AA546" s="152"/>
      <c r="AB546" s="152"/>
      <c r="AC546" s="152"/>
      <c r="AD546" s="152"/>
      <c r="AE546" s="152"/>
      <c r="AG546" s="9"/>
      <c r="AN546" s="152"/>
      <c r="AO546" s="152"/>
      <c r="AP546" s="152"/>
      <c r="AQ546" s="152"/>
      <c r="AR546" s="152"/>
      <c r="AS546" s="152"/>
      <c r="AT546" s="152"/>
      <c r="AU546" s="152"/>
    </row>
    <row r="547" spans="27:48" ht="12.95" customHeight="1">
      <c r="AA547" s="152"/>
      <c r="AB547" s="152"/>
      <c r="AC547" s="152"/>
      <c r="AD547" s="152"/>
      <c r="AE547" s="152"/>
      <c r="AG547" s="9"/>
      <c r="AN547" s="152"/>
      <c r="AO547" s="152"/>
      <c r="AP547" s="152"/>
      <c r="AQ547" s="152"/>
      <c r="AR547" s="152"/>
      <c r="AS547" s="152"/>
      <c r="AT547" s="152"/>
      <c r="AU547" s="152"/>
    </row>
    <row r="548" spans="27:48" ht="12.95" customHeight="1">
      <c r="AA548" s="152"/>
      <c r="AB548" s="152"/>
      <c r="AC548" s="152"/>
      <c r="AD548" s="152"/>
      <c r="AE548" s="152"/>
      <c r="AG548" s="9"/>
      <c r="AN548" s="152"/>
      <c r="AO548" s="152"/>
      <c r="AP548" s="152"/>
      <c r="AQ548" s="152"/>
      <c r="AR548" s="152"/>
      <c r="AS548" s="152"/>
      <c r="AT548" s="152"/>
      <c r="AU548" s="152"/>
    </row>
    <row r="549" spans="27:48" ht="12.95" customHeight="1">
      <c r="AA549" s="152"/>
      <c r="AB549" s="152"/>
      <c r="AC549" s="152"/>
      <c r="AD549" s="152"/>
      <c r="AE549" s="152"/>
      <c r="AG549" s="9"/>
      <c r="AN549" s="152"/>
      <c r="AO549" s="152"/>
      <c r="AP549" s="152"/>
      <c r="AQ549" s="152"/>
      <c r="AR549" s="152"/>
      <c r="AS549" s="152"/>
      <c r="AT549" s="152"/>
      <c r="AU549" s="152"/>
    </row>
    <row r="550" spans="27:48" ht="12.95" customHeight="1">
      <c r="AA550" s="152"/>
      <c r="AB550" s="152"/>
      <c r="AC550" s="152"/>
      <c r="AD550" s="152"/>
      <c r="AE550" s="152"/>
      <c r="AG550" s="9"/>
      <c r="AN550" s="152"/>
      <c r="AO550" s="152"/>
      <c r="AP550" s="152"/>
      <c r="AQ550" s="152"/>
      <c r="AR550" s="152"/>
      <c r="AS550" s="152"/>
      <c r="AT550" s="152"/>
      <c r="AU550" s="152"/>
    </row>
    <row r="551" spans="27:48" ht="12.95" customHeight="1">
      <c r="AA551" s="152"/>
      <c r="AB551" s="152"/>
      <c r="AC551" s="152"/>
      <c r="AD551" s="152"/>
      <c r="AE551" s="152"/>
      <c r="AG551" s="9"/>
      <c r="AN551" s="152"/>
      <c r="AO551" s="152"/>
      <c r="AP551" s="152"/>
      <c r="AQ551" s="152"/>
      <c r="AR551" s="152"/>
      <c r="AS551" s="152"/>
      <c r="AT551" s="152"/>
      <c r="AU551" s="152"/>
    </row>
    <row r="552" spans="27:48" ht="12.95" customHeight="1">
      <c r="AA552" s="152"/>
      <c r="AB552" s="152"/>
      <c r="AC552" s="152"/>
      <c r="AD552" s="152"/>
      <c r="AE552" s="152"/>
      <c r="AG552" s="9"/>
      <c r="AN552" s="152"/>
      <c r="AO552" s="152"/>
      <c r="AP552" s="152"/>
      <c r="AQ552" s="152"/>
      <c r="AR552" s="152"/>
      <c r="AS552" s="152"/>
      <c r="AT552" s="152"/>
      <c r="AU552" s="152"/>
    </row>
    <row r="553" spans="27:48" ht="12.95" customHeight="1">
      <c r="AA553" s="152"/>
      <c r="AB553" s="152"/>
      <c r="AC553" s="152"/>
      <c r="AD553" s="152"/>
      <c r="AE553" s="152"/>
      <c r="AG553" s="9"/>
      <c r="AN553" s="152"/>
      <c r="AO553" s="152"/>
      <c r="AP553" s="152"/>
      <c r="AQ553" s="152"/>
      <c r="AR553" s="152"/>
      <c r="AS553" s="152"/>
      <c r="AT553" s="152"/>
      <c r="AU553" s="152"/>
    </row>
    <row r="554" spans="27:48" ht="12.95" customHeight="1">
      <c r="AA554" s="152"/>
      <c r="AB554" s="152"/>
      <c r="AC554" s="152"/>
      <c r="AD554" s="152"/>
      <c r="AE554" s="152"/>
      <c r="AG554" s="9"/>
      <c r="AN554" s="152"/>
      <c r="AO554" s="152"/>
      <c r="AP554" s="152"/>
      <c r="AQ554" s="152"/>
      <c r="AR554" s="152"/>
      <c r="AS554" s="152"/>
      <c r="AT554" s="152"/>
      <c r="AU554" s="152"/>
    </row>
    <row r="555" spans="27:48" ht="12.95" customHeight="1">
      <c r="AA555" s="152"/>
      <c r="AB555" s="152"/>
      <c r="AC555" s="152"/>
      <c r="AD555" s="152"/>
      <c r="AE555" s="152"/>
      <c r="AG555" s="9"/>
      <c r="AN555" s="152"/>
      <c r="AO555" s="152"/>
      <c r="AP555" s="152"/>
      <c r="AQ555" s="152"/>
      <c r="AR555" s="152"/>
      <c r="AS555" s="152"/>
      <c r="AT555" s="152"/>
      <c r="AU555" s="152"/>
    </row>
    <row r="556" spans="27:48" ht="12.95" customHeight="1">
      <c r="AA556" s="152"/>
      <c r="AB556" s="152"/>
      <c r="AC556" s="152"/>
      <c r="AD556" s="152"/>
      <c r="AE556" s="152"/>
      <c r="AG556" s="9"/>
      <c r="AN556" s="152"/>
      <c r="AO556" s="152"/>
      <c r="AP556" s="152"/>
      <c r="AQ556" s="152"/>
      <c r="AR556" s="152"/>
      <c r="AS556" s="152"/>
      <c r="AT556" s="152"/>
      <c r="AU556" s="152"/>
    </row>
    <row r="557" spans="27:48" ht="12.95" customHeight="1">
      <c r="AA557" s="152"/>
      <c r="AB557" s="152"/>
      <c r="AC557" s="152"/>
      <c r="AD557" s="152"/>
      <c r="AE557" s="152"/>
      <c r="AG557" s="9"/>
      <c r="AN557" s="152"/>
      <c r="AO557" s="152"/>
      <c r="AP557" s="152"/>
      <c r="AQ557" s="152"/>
      <c r="AR557" s="152"/>
      <c r="AS557" s="152"/>
      <c r="AT557" s="152"/>
      <c r="AU557" s="152"/>
    </row>
    <row r="558" spans="27:48" ht="12.95" customHeight="1">
      <c r="AA558" s="152"/>
      <c r="AB558" s="152"/>
      <c r="AC558" s="152"/>
      <c r="AD558" s="152"/>
      <c r="AE558" s="152"/>
      <c r="AG558" s="9"/>
      <c r="AN558" s="152"/>
      <c r="AO558" s="152"/>
      <c r="AP558" s="152"/>
      <c r="AQ558" s="152"/>
      <c r="AR558" s="152"/>
      <c r="AS558" s="152"/>
      <c r="AT558" s="152"/>
      <c r="AU558" s="152"/>
    </row>
    <row r="559" spans="27:48" ht="12.95" customHeight="1">
      <c r="AA559" s="152"/>
      <c r="AB559" s="152"/>
      <c r="AC559" s="152"/>
      <c r="AD559" s="152"/>
      <c r="AE559" s="152"/>
      <c r="AG559" s="9"/>
      <c r="AN559" s="152"/>
      <c r="AO559" s="152"/>
      <c r="AP559" s="152"/>
      <c r="AQ559" s="152"/>
      <c r="AR559" s="152"/>
      <c r="AS559" s="152"/>
      <c r="AT559" s="152"/>
      <c r="AU559" s="152"/>
    </row>
    <row r="560" spans="27:48" ht="12.95" customHeight="1">
      <c r="AA560" s="152"/>
      <c r="AB560" s="152"/>
      <c r="AC560" s="152"/>
      <c r="AD560" s="152"/>
      <c r="AE560" s="152"/>
      <c r="AG560" s="9"/>
      <c r="AN560" s="152"/>
      <c r="AO560" s="152"/>
      <c r="AP560" s="152"/>
      <c r="AQ560" s="152"/>
      <c r="AR560" s="152"/>
      <c r="AS560" s="152"/>
      <c r="AT560" s="152"/>
      <c r="AU560" s="152"/>
      <c r="AV560" s="152"/>
    </row>
    <row r="561" spans="27:47" ht="12.95" customHeight="1">
      <c r="AA561" s="152"/>
      <c r="AB561" s="152"/>
      <c r="AC561" s="152"/>
      <c r="AD561" s="152"/>
      <c r="AE561" s="152"/>
      <c r="AG561" s="9"/>
      <c r="AN561" s="152"/>
      <c r="AO561" s="152"/>
      <c r="AP561" s="152"/>
      <c r="AQ561" s="152"/>
      <c r="AR561" s="152"/>
      <c r="AS561" s="152"/>
      <c r="AT561" s="152"/>
      <c r="AU561" s="152"/>
    </row>
    <row r="562" spans="27:47" ht="12.95" customHeight="1">
      <c r="AA562" s="152"/>
      <c r="AB562" s="152"/>
      <c r="AC562" s="152"/>
      <c r="AD562" s="152"/>
      <c r="AE562" s="152"/>
      <c r="AG562" s="9"/>
      <c r="AN562" s="152"/>
      <c r="AO562" s="152"/>
      <c r="AP562" s="152"/>
      <c r="AQ562" s="152"/>
      <c r="AR562" s="152"/>
      <c r="AS562" s="152"/>
      <c r="AT562" s="152"/>
      <c r="AU562" s="152"/>
    </row>
    <row r="563" spans="27:47" ht="12.95" customHeight="1">
      <c r="AA563" s="152"/>
      <c r="AB563" s="152"/>
      <c r="AC563" s="152"/>
      <c r="AD563" s="152"/>
      <c r="AE563" s="152"/>
      <c r="AG563" s="9"/>
      <c r="AN563" s="152"/>
      <c r="AO563" s="152"/>
      <c r="AP563" s="152"/>
      <c r="AQ563" s="152"/>
      <c r="AR563" s="152"/>
      <c r="AS563" s="152"/>
      <c r="AT563" s="152"/>
      <c r="AU563" s="152"/>
    </row>
    <row r="564" spans="27:47" ht="12.95" customHeight="1">
      <c r="AA564" s="152"/>
      <c r="AB564" s="152"/>
      <c r="AC564" s="152"/>
      <c r="AD564" s="152"/>
      <c r="AE564" s="152"/>
      <c r="AG564" s="9"/>
      <c r="AN564" s="152"/>
      <c r="AO564" s="152"/>
      <c r="AP564" s="152"/>
      <c r="AQ564" s="152"/>
      <c r="AR564" s="152"/>
      <c r="AS564" s="152"/>
      <c r="AT564" s="152"/>
      <c r="AU564" s="152"/>
    </row>
    <row r="565" spans="27:47" ht="12.95" customHeight="1">
      <c r="AA565" s="152"/>
      <c r="AB565" s="152"/>
      <c r="AC565" s="152"/>
      <c r="AD565" s="152"/>
      <c r="AE565" s="152"/>
      <c r="AG565" s="9"/>
      <c r="AN565" s="152"/>
      <c r="AO565" s="152"/>
      <c r="AP565" s="152"/>
      <c r="AQ565" s="152"/>
      <c r="AR565" s="152"/>
      <c r="AS565" s="152"/>
      <c r="AT565" s="152"/>
      <c r="AU565" s="152"/>
    </row>
    <row r="566" spans="27:47" ht="12.95" customHeight="1">
      <c r="AA566" s="152"/>
      <c r="AB566" s="152"/>
      <c r="AC566" s="152"/>
      <c r="AD566" s="152"/>
      <c r="AE566" s="152"/>
      <c r="AG566" s="9"/>
      <c r="AN566" s="152"/>
      <c r="AO566" s="152"/>
      <c r="AP566" s="152"/>
      <c r="AQ566" s="152"/>
      <c r="AR566" s="152"/>
      <c r="AS566" s="152"/>
      <c r="AT566" s="152"/>
      <c r="AU566" s="152"/>
    </row>
    <row r="567" spans="27:47" ht="12.95" customHeight="1">
      <c r="AA567" s="152"/>
      <c r="AB567" s="152"/>
      <c r="AC567" s="152"/>
      <c r="AD567" s="152"/>
      <c r="AE567" s="152"/>
      <c r="AG567" s="9"/>
      <c r="AN567" s="152"/>
      <c r="AO567" s="152"/>
      <c r="AP567" s="152"/>
      <c r="AQ567" s="152"/>
      <c r="AR567" s="152"/>
      <c r="AS567" s="152"/>
      <c r="AT567" s="152"/>
      <c r="AU567" s="152"/>
    </row>
    <row r="568" spans="27:47" ht="12.95" customHeight="1">
      <c r="AA568" s="152"/>
      <c r="AB568" s="152"/>
      <c r="AC568" s="152"/>
      <c r="AD568" s="152"/>
      <c r="AE568" s="152"/>
      <c r="AG568" s="9"/>
      <c r="AN568" s="152"/>
      <c r="AO568" s="152"/>
      <c r="AP568" s="152"/>
      <c r="AQ568" s="152"/>
      <c r="AR568" s="152"/>
      <c r="AS568" s="152"/>
      <c r="AT568" s="152"/>
      <c r="AU568" s="152"/>
    </row>
    <row r="569" spans="27:47" ht="12.95" customHeight="1">
      <c r="AA569" s="152"/>
      <c r="AB569" s="152"/>
      <c r="AC569" s="152"/>
      <c r="AD569" s="152"/>
      <c r="AE569" s="152"/>
      <c r="AG569" s="9"/>
      <c r="AN569" s="152"/>
      <c r="AO569" s="152"/>
      <c r="AP569" s="152"/>
      <c r="AQ569" s="152"/>
      <c r="AR569" s="152"/>
      <c r="AS569" s="152"/>
      <c r="AT569" s="152"/>
      <c r="AU569" s="152"/>
    </row>
    <row r="570" spans="27:47" ht="12.95" customHeight="1">
      <c r="AA570" s="152"/>
      <c r="AB570" s="152"/>
      <c r="AC570" s="152"/>
      <c r="AD570" s="152"/>
      <c r="AE570" s="152"/>
      <c r="AG570" s="9"/>
      <c r="AN570" s="152"/>
      <c r="AO570" s="152"/>
      <c r="AP570" s="152"/>
      <c r="AQ570" s="152"/>
      <c r="AR570" s="152"/>
      <c r="AS570" s="152"/>
      <c r="AT570" s="152"/>
      <c r="AU570" s="152"/>
    </row>
    <row r="571" spans="27:47" ht="12.95" customHeight="1">
      <c r="AA571" s="152"/>
      <c r="AB571" s="152"/>
      <c r="AC571" s="152"/>
      <c r="AD571" s="152"/>
      <c r="AE571" s="152"/>
      <c r="AG571" s="9"/>
      <c r="AN571" s="152"/>
      <c r="AO571" s="152"/>
      <c r="AP571" s="152"/>
      <c r="AQ571" s="152"/>
      <c r="AR571" s="152"/>
      <c r="AS571" s="152"/>
      <c r="AT571" s="152"/>
      <c r="AU571" s="152"/>
    </row>
    <row r="572" spans="27:47" ht="12.95" customHeight="1">
      <c r="AA572" s="152"/>
      <c r="AB572" s="152"/>
      <c r="AC572" s="152"/>
      <c r="AD572" s="152"/>
      <c r="AE572" s="152"/>
      <c r="AG572" s="9"/>
      <c r="AN572" s="152"/>
      <c r="AO572" s="152"/>
      <c r="AP572" s="152"/>
      <c r="AQ572" s="152"/>
      <c r="AR572" s="152"/>
      <c r="AS572" s="152"/>
      <c r="AT572" s="152"/>
      <c r="AU572" s="152"/>
    </row>
    <row r="573" spans="27:47" ht="12.95" customHeight="1">
      <c r="AA573" s="152"/>
      <c r="AB573" s="152"/>
      <c r="AC573" s="152"/>
      <c r="AD573" s="152"/>
      <c r="AE573" s="152"/>
      <c r="AG573" s="9"/>
      <c r="AN573" s="152"/>
      <c r="AO573" s="152"/>
      <c r="AP573" s="152"/>
      <c r="AQ573" s="152"/>
      <c r="AR573" s="152"/>
      <c r="AS573" s="152"/>
      <c r="AT573" s="152"/>
      <c r="AU573" s="152"/>
    </row>
    <row r="574" spans="27:47" ht="12.95" customHeight="1">
      <c r="AA574" s="152"/>
      <c r="AB574" s="152"/>
      <c r="AC574" s="152"/>
      <c r="AD574" s="152"/>
      <c r="AE574" s="152"/>
      <c r="AG574" s="9"/>
      <c r="AN574" s="152"/>
      <c r="AO574" s="152"/>
      <c r="AP574" s="152"/>
      <c r="AQ574" s="152"/>
      <c r="AR574" s="152"/>
      <c r="AS574" s="152"/>
      <c r="AT574" s="152"/>
      <c r="AU574" s="152"/>
    </row>
    <row r="575" spans="27:47" ht="12.95" customHeight="1">
      <c r="AA575" s="152"/>
      <c r="AB575" s="152"/>
      <c r="AC575" s="152"/>
      <c r="AD575" s="152"/>
      <c r="AE575" s="152"/>
      <c r="AG575" s="9"/>
      <c r="AN575" s="152"/>
      <c r="AO575" s="152"/>
      <c r="AP575" s="152"/>
      <c r="AQ575" s="152"/>
      <c r="AR575" s="152"/>
      <c r="AS575" s="152"/>
      <c r="AT575" s="152"/>
      <c r="AU575" s="152"/>
    </row>
    <row r="576" spans="27:47" ht="12.95" customHeight="1">
      <c r="AA576" s="152"/>
      <c r="AB576" s="152"/>
      <c r="AC576" s="152"/>
      <c r="AD576" s="152"/>
      <c r="AE576" s="152"/>
      <c r="AG576" s="9"/>
      <c r="AN576" s="152"/>
      <c r="AO576" s="152"/>
      <c r="AP576" s="152"/>
      <c r="AQ576" s="152"/>
      <c r="AR576" s="152"/>
      <c r="AS576" s="152"/>
      <c r="AT576" s="152"/>
      <c r="AU576" s="152"/>
    </row>
    <row r="577" spans="27:48" ht="12.95" customHeight="1">
      <c r="AA577" s="152"/>
      <c r="AB577" s="152"/>
      <c r="AC577" s="152"/>
      <c r="AD577" s="152"/>
      <c r="AE577" s="152"/>
      <c r="AG577" s="9"/>
      <c r="AN577" s="152"/>
      <c r="AO577" s="152"/>
      <c r="AP577" s="152"/>
      <c r="AQ577" s="152"/>
      <c r="AR577" s="152"/>
      <c r="AS577" s="152"/>
      <c r="AT577" s="152"/>
      <c r="AU577" s="152"/>
    </row>
    <row r="578" spans="27:48" ht="12.95" customHeight="1">
      <c r="AA578" s="152"/>
      <c r="AB578" s="152"/>
      <c r="AC578" s="152"/>
      <c r="AD578" s="152"/>
      <c r="AE578" s="152"/>
      <c r="AG578" s="9"/>
      <c r="AN578" s="152"/>
      <c r="AO578" s="152"/>
      <c r="AP578" s="152"/>
      <c r="AQ578" s="152"/>
      <c r="AR578" s="152"/>
      <c r="AS578" s="152"/>
      <c r="AT578" s="152"/>
      <c r="AU578" s="152"/>
    </row>
    <row r="579" spans="27:48" ht="12.95" customHeight="1">
      <c r="AA579" s="152"/>
      <c r="AB579" s="152"/>
      <c r="AC579" s="152"/>
      <c r="AD579" s="152"/>
      <c r="AE579" s="152"/>
      <c r="AG579" s="9"/>
      <c r="AN579" s="152"/>
      <c r="AO579" s="152"/>
      <c r="AP579" s="152"/>
      <c r="AQ579" s="152"/>
      <c r="AR579" s="152"/>
      <c r="AS579" s="152"/>
      <c r="AT579" s="152"/>
      <c r="AU579" s="152"/>
    </row>
    <row r="580" spans="27:48" ht="12.95" customHeight="1">
      <c r="AA580" s="152"/>
      <c r="AB580" s="152"/>
      <c r="AC580" s="152"/>
      <c r="AD580" s="152"/>
      <c r="AE580" s="152"/>
      <c r="AG580" s="9"/>
      <c r="AN580" s="152"/>
      <c r="AO580" s="152"/>
      <c r="AP580" s="152"/>
      <c r="AQ580" s="152"/>
      <c r="AR580" s="152"/>
      <c r="AS580" s="152"/>
      <c r="AT580" s="152"/>
      <c r="AU580" s="152"/>
      <c r="AV580" s="152"/>
    </row>
    <row r="581" spans="27:48" ht="12.95" customHeight="1">
      <c r="AA581" s="152"/>
      <c r="AB581" s="152"/>
      <c r="AC581" s="152"/>
      <c r="AD581" s="152"/>
      <c r="AE581" s="152"/>
      <c r="AG581" s="9"/>
      <c r="AN581" s="152"/>
      <c r="AO581" s="152"/>
      <c r="AP581" s="152"/>
      <c r="AQ581" s="152"/>
      <c r="AR581" s="152"/>
      <c r="AS581" s="152"/>
      <c r="AT581" s="152"/>
      <c r="AU581" s="152"/>
    </row>
    <row r="582" spans="27:48" ht="12.95" customHeight="1">
      <c r="AA582" s="152"/>
      <c r="AB582" s="152"/>
      <c r="AC582" s="152"/>
      <c r="AD582" s="152"/>
      <c r="AE582" s="152"/>
      <c r="AG582" s="9"/>
      <c r="AN582" s="152"/>
      <c r="AO582" s="152"/>
      <c r="AP582" s="152"/>
      <c r="AQ582" s="152"/>
      <c r="AR582" s="152"/>
      <c r="AS582" s="152"/>
      <c r="AT582" s="152"/>
      <c r="AU582" s="152"/>
    </row>
    <row r="583" spans="27:48" ht="12.95" customHeight="1">
      <c r="AA583" s="152"/>
      <c r="AB583" s="152"/>
      <c r="AC583" s="152"/>
      <c r="AD583" s="152"/>
      <c r="AE583" s="152"/>
      <c r="AG583" s="9"/>
      <c r="AN583" s="152"/>
      <c r="AO583" s="152"/>
      <c r="AP583" s="152"/>
      <c r="AQ583" s="152"/>
      <c r="AR583" s="152"/>
      <c r="AS583" s="152"/>
      <c r="AT583" s="152"/>
      <c r="AU583" s="152"/>
    </row>
    <row r="584" spans="27:48" ht="12.95" customHeight="1">
      <c r="AA584" s="152"/>
      <c r="AB584" s="152"/>
      <c r="AC584" s="152"/>
      <c r="AD584" s="152"/>
      <c r="AE584" s="152"/>
      <c r="AG584" s="9"/>
      <c r="AN584" s="152"/>
      <c r="AO584" s="152"/>
      <c r="AP584" s="152"/>
      <c r="AQ584" s="152"/>
      <c r="AR584" s="152"/>
      <c r="AS584" s="152"/>
      <c r="AT584" s="152"/>
      <c r="AU584" s="152"/>
    </row>
    <row r="585" spans="27:48" ht="12.95" customHeight="1">
      <c r="AA585" s="152"/>
      <c r="AB585" s="152"/>
      <c r="AC585" s="152"/>
      <c r="AD585" s="152"/>
      <c r="AE585" s="152"/>
      <c r="AG585" s="9"/>
      <c r="AN585" s="152"/>
      <c r="AO585" s="152"/>
      <c r="AP585" s="152"/>
      <c r="AQ585" s="152"/>
      <c r="AR585" s="152"/>
      <c r="AS585" s="152"/>
      <c r="AT585" s="152"/>
      <c r="AU585" s="152"/>
    </row>
    <row r="586" spans="27:48" ht="12.95" customHeight="1">
      <c r="AA586" s="152"/>
      <c r="AB586" s="152"/>
      <c r="AC586" s="152"/>
      <c r="AD586" s="152"/>
      <c r="AE586" s="152"/>
      <c r="AG586" s="9"/>
      <c r="AN586" s="152"/>
      <c r="AO586" s="152"/>
      <c r="AP586" s="152"/>
      <c r="AQ586" s="152"/>
      <c r="AR586" s="152"/>
      <c r="AS586" s="152"/>
      <c r="AT586" s="152"/>
      <c r="AU586" s="152"/>
    </row>
    <row r="587" spans="27:48" ht="12.95" customHeight="1">
      <c r="AA587" s="152"/>
      <c r="AB587" s="152"/>
      <c r="AC587" s="152"/>
      <c r="AD587" s="152"/>
      <c r="AE587" s="152"/>
      <c r="AG587" s="9"/>
      <c r="AN587" s="152"/>
      <c r="AO587" s="152"/>
      <c r="AP587" s="152"/>
      <c r="AQ587" s="152"/>
      <c r="AR587" s="152"/>
      <c r="AS587" s="152"/>
      <c r="AT587" s="152"/>
      <c r="AU587" s="152"/>
    </row>
    <row r="588" spans="27:48" ht="12.95" customHeight="1">
      <c r="AA588" s="152"/>
      <c r="AB588" s="152"/>
      <c r="AC588" s="152"/>
      <c r="AD588" s="152"/>
      <c r="AE588" s="152"/>
      <c r="AG588" s="9"/>
      <c r="AN588" s="152"/>
      <c r="AO588" s="152"/>
      <c r="AP588" s="152"/>
      <c r="AQ588" s="152"/>
      <c r="AR588" s="152"/>
      <c r="AS588" s="152"/>
      <c r="AT588" s="152"/>
      <c r="AU588" s="152"/>
    </row>
    <row r="589" spans="27:48" ht="12.95" customHeight="1">
      <c r="AA589" s="152"/>
      <c r="AB589" s="152"/>
      <c r="AC589" s="152"/>
      <c r="AD589" s="152"/>
      <c r="AE589" s="152"/>
      <c r="AG589" s="9"/>
      <c r="AN589" s="152"/>
      <c r="AO589" s="152"/>
      <c r="AP589" s="152"/>
      <c r="AQ589" s="152"/>
      <c r="AR589" s="152"/>
      <c r="AS589" s="152"/>
      <c r="AT589" s="152"/>
      <c r="AU589" s="152"/>
    </row>
    <row r="590" spans="27:48" ht="12.95" customHeight="1">
      <c r="AA590" s="152"/>
      <c r="AB590" s="152"/>
      <c r="AC590" s="152"/>
      <c r="AD590" s="152"/>
      <c r="AE590" s="152"/>
      <c r="AG590" s="9"/>
      <c r="AN590" s="152"/>
      <c r="AO590" s="152"/>
      <c r="AP590" s="152"/>
      <c r="AQ590" s="152"/>
      <c r="AR590" s="152"/>
      <c r="AS590" s="152"/>
      <c r="AT590" s="152"/>
      <c r="AU590" s="152"/>
    </row>
    <row r="591" spans="27:48" ht="12.95" customHeight="1">
      <c r="AA591" s="152"/>
      <c r="AB591" s="152"/>
      <c r="AC591" s="152"/>
      <c r="AD591" s="152"/>
      <c r="AE591" s="152"/>
      <c r="AG591" s="9"/>
      <c r="AN591" s="152"/>
      <c r="AO591" s="152"/>
      <c r="AP591" s="152"/>
      <c r="AQ591" s="152"/>
      <c r="AR591" s="152"/>
      <c r="AS591" s="152"/>
      <c r="AT591" s="152"/>
      <c r="AU591" s="152"/>
    </row>
    <row r="592" spans="27:48" ht="12.95" customHeight="1">
      <c r="AA592" s="152"/>
      <c r="AB592" s="152"/>
      <c r="AC592" s="152"/>
      <c r="AD592" s="152"/>
      <c r="AE592" s="152"/>
      <c r="AG592" s="9"/>
      <c r="AN592" s="152"/>
      <c r="AO592" s="152"/>
      <c r="AP592" s="152"/>
      <c r="AQ592" s="152"/>
      <c r="AR592" s="152"/>
      <c r="AS592" s="152"/>
      <c r="AT592" s="152"/>
      <c r="AU592" s="152"/>
      <c r="AV592" s="152"/>
    </row>
    <row r="593" spans="27:64" ht="12.95" customHeight="1">
      <c r="AA593" s="152"/>
      <c r="AB593" s="152"/>
      <c r="AC593" s="152"/>
      <c r="AD593" s="152"/>
      <c r="AE593" s="152"/>
      <c r="AG593" s="9"/>
      <c r="AN593" s="152"/>
      <c r="AO593" s="152"/>
      <c r="AP593" s="152"/>
      <c r="AQ593" s="152"/>
      <c r="AR593" s="152"/>
      <c r="AS593" s="152"/>
      <c r="AT593" s="152"/>
      <c r="AU593" s="152"/>
      <c r="AV593" s="152"/>
    </row>
    <row r="594" spans="27:64" ht="12.95" customHeight="1">
      <c r="AA594" s="152"/>
      <c r="AB594" s="152"/>
      <c r="AC594" s="152"/>
      <c r="AD594" s="152"/>
      <c r="AE594" s="152"/>
      <c r="AG594" s="9"/>
      <c r="AN594" s="152"/>
      <c r="AO594" s="152"/>
      <c r="AP594" s="152"/>
      <c r="AQ594" s="152"/>
      <c r="AR594" s="152"/>
      <c r="AS594" s="152"/>
      <c r="AT594" s="152"/>
      <c r="AU594" s="152"/>
      <c r="AV594" s="152"/>
      <c r="AX594" s="152"/>
    </row>
    <row r="595" spans="27:64" ht="12.95" customHeight="1">
      <c r="AA595" s="152"/>
      <c r="AB595" s="152"/>
      <c r="AC595" s="152"/>
      <c r="AD595" s="152"/>
      <c r="AE595" s="152"/>
      <c r="AG595" s="9"/>
      <c r="AN595" s="152"/>
      <c r="AO595" s="152"/>
      <c r="AP595" s="152"/>
      <c r="AQ595" s="152"/>
      <c r="AR595" s="152"/>
      <c r="AS595" s="152"/>
      <c r="AT595" s="152"/>
      <c r="AU595" s="152"/>
      <c r="AV595" s="152"/>
    </row>
    <row r="596" spans="27:64" ht="12.95" customHeight="1">
      <c r="AA596" s="152"/>
      <c r="AB596" s="152"/>
      <c r="AC596" s="152"/>
      <c r="AD596" s="152"/>
      <c r="AE596" s="152"/>
      <c r="AG596" s="9"/>
      <c r="AN596" s="152"/>
      <c r="AO596" s="152"/>
      <c r="AP596" s="152"/>
      <c r="AQ596" s="152"/>
      <c r="AR596" s="152"/>
      <c r="AS596" s="152"/>
      <c r="AT596" s="152"/>
      <c r="AU596" s="152"/>
    </row>
    <row r="597" spans="27:64" ht="12.95" customHeight="1">
      <c r="AA597" s="152"/>
      <c r="AB597" s="152"/>
      <c r="AC597" s="152"/>
      <c r="AD597" s="152"/>
      <c r="AE597" s="152"/>
      <c r="AG597" s="9"/>
      <c r="AN597" s="152"/>
      <c r="AO597" s="152"/>
      <c r="AP597" s="152"/>
      <c r="AQ597" s="152"/>
      <c r="AR597" s="152"/>
      <c r="AS597" s="152"/>
      <c r="AT597" s="152"/>
      <c r="AU597" s="152"/>
    </row>
    <row r="598" spans="27:64" ht="12.95" customHeight="1">
      <c r="AA598" s="152"/>
      <c r="AB598" s="152"/>
      <c r="AC598" s="152"/>
      <c r="AD598" s="152"/>
      <c r="AE598" s="152"/>
      <c r="AG598" s="9"/>
      <c r="AN598" s="152"/>
      <c r="AO598" s="152"/>
      <c r="AP598" s="152"/>
      <c r="AQ598" s="152"/>
      <c r="AR598" s="152"/>
      <c r="AS598" s="152"/>
      <c r="AT598" s="152"/>
      <c r="AU598" s="152"/>
    </row>
    <row r="599" spans="27:64" ht="12.95" customHeight="1">
      <c r="AA599" s="152"/>
      <c r="AB599" s="152"/>
      <c r="AC599" s="152"/>
      <c r="AD599" s="152"/>
      <c r="AE599" s="152"/>
      <c r="AG599" s="9"/>
      <c r="AN599" s="152"/>
      <c r="AO599" s="152"/>
      <c r="AP599" s="152"/>
      <c r="AQ599" s="152"/>
      <c r="AR599" s="152"/>
      <c r="AS599" s="152"/>
      <c r="AT599" s="152"/>
      <c r="AU599" s="152"/>
    </row>
    <row r="600" spans="27:64" ht="12.95" customHeight="1">
      <c r="AA600" s="152"/>
      <c r="AB600" s="152"/>
      <c r="AC600" s="152"/>
      <c r="AD600" s="152"/>
      <c r="AE600" s="152"/>
      <c r="AG600" s="9"/>
      <c r="AN600" s="152"/>
      <c r="AO600" s="152"/>
      <c r="AP600" s="152"/>
      <c r="AQ600" s="152"/>
      <c r="AR600" s="152"/>
      <c r="AS600" s="152"/>
      <c r="AT600" s="152"/>
      <c r="AU600" s="152"/>
    </row>
    <row r="601" spans="27:64" ht="12.95" customHeight="1">
      <c r="AA601" s="152"/>
      <c r="AB601" s="152"/>
      <c r="AC601" s="152"/>
      <c r="AD601" s="152"/>
      <c r="AE601" s="152"/>
      <c r="AG601" s="9"/>
      <c r="AN601" s="152"/>
      <c r="AO601" s="152"/>
      <c r="AP601" s="152"/>
      <c r="AQ601" s="152"/>
      <c r="AR601" s="152"/>
      <c r="AS601" s="152"/>
      <c r="AT601" s="152"/>
      <c r="AU601" s="152"/>
    </row>
    <row r="602" spans="27:64" ht="12.95" customHeight="1">
      <c r="AA602" s="152"/>
      <c r="AB602" s="152"/>
      <c r="AC602" s="152"/>
      <c r="AD602" s="152"/>
      <c r="AE602" s="152"/>
      <c r="AG602" s="9"/>
      <c r="AN602" s="152"/>
      <c r="AO602" s="152"/>
      <c r="AP602" s="152"/>
      <c r="AQ602" s="152"/>
      <c r="AR602" s="152"/>
      <c r="AS602" s="152"/>
      <c r="AT602" s="152"/>
      <c r="AU602" s="152"/>
    </row>
    <row r="603" spans="27:64" ht="12.95" customHeight="1">
      <c r="AA603" s="152"/>
      <c r="AB603" s="152"/>
      <c r="AC603" s="152"/>
      <c r="AD603" s="152"/>
      <c r="AE603" s="152"/>
      <c r="AG603" s="9"/>
      <c r="AN603" s="152"/>
      <c r="AO603" s="152"/>
      <c r="AP603" s="152"/>
      <c r="AQ603" s="152"/>
      <c r="AR603" s="152"/>
      <c r="AS603" s="152"/>
      <c r="AT603" s="152"/>
      <c r="AU603" s="152"/>
    </row>
    <row r="604" spans="27:64" ht="12.95" customHeight="1">
      <c r="AA604" s="152"/>
      <c r="AB604" s="152"/>
      <c r="AC604" s="152"/>
      <c r="AD604" s="152"/>
      <c r="AE604" s="152"/>
      <c r="AG604" s="9"/>
      <c r="AN604" s="152"/>
      <c r="AO604" s="152"/>
      <c r="AP604" s="152"/>
      <c r="AQ604" s="152"/>
      <c r="AR604" s="152"/>
      <c r="AS604" s="152"/>
      <c r="AT604" s="152"/>
      <c r="AU604" s="152"/>
    </row>
    <row r="605" spans="27:64" ht="12.95" customHeight="1">
      <c r="AA605" s="152"/>
      <c r="AB605" s="152"/>
      <c r="AC605" s="152"/>
      <c r="AD605" s="152"/>
      <c r="AE605" s="152"/>
      <c r="AG605" s="9"/>
      <c r="AN605" s="152"/>
      <c r="AO605" s="152"/>
      <c r="AP605" s="152"/>
      <c r="AQ605" s="152"/>
      <c r="AR605" s="152"/>
      <c r="AS605" s="152"/>
      <c r="AT605" s="152"/>
      <c r="AU605" s="152"/>
    </row>
    <row r="606" spans="27:64" ht="12.95" customHeight="1">
      <c r="AA606" s="152"/>
      <c r="AB606" s="152"/>
      <c r="AC606" s="152"/>
      <c r="AD606" s="152"/>
      <c r="AE606" s="152"/>
      <c r="AG606" s="9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  <c r="BI606" s="152"/>
      <c r="BJ606" s="152"/>
      <c r="BK606" s="152"/>
      <c r="BL606" s="152"/>
    </row>
    <row r="607" spans="27:64" ht="12.95" customHeight="1">
      <c r="AA607" s="152"/>
      <c r="AB607" s="152"/>
      <c r="AC607" s="152"/>
      <c r="AD607" s="152"/>
      <c r="AE607" s="152"/>
      <c r="AG607" s="9"/>
      <c r="AN607" s="152"/>
      <c r="AO607" s="152"/>
      <c r="AP607" s="152"/>
      <c r="AQ607" s="152"/>
      <c r="AR607" s="152"/>
      <c r="AS607" s="152"/>
      <c r="AT607" s="152"/>
      <c r="AU607" s="152"/>
    </row>
    <row r="608" spans="27:64" ht="12.95" customHeight="1">
      <c r="AA608" s="152"/>
      <c r="AB608" s="152"/>
      <c r="AC608" s="152"/>
      <c r="AD608" s="152"/>
      <c r="AE608" s="152"/>
      <c r="AG608" s="9"/>
      <c r="AN608" s="152"/>
      <c r="AO608" s="152"/>
      <c r="AP608" s="152"/>
      <c r="AQ608" s="152"/>
      <c r="AR608" s="152"/>
      <c r="AS608" s="152"/>
      <c r="AT608" s="152"/>
      <c r="AU608" s="152"/>
    </row>
    <row r="609" spans="27:64" ht="12.95" customHeight="1">
      <c r="AA609" s="152"/>
      <c r="AB609" s="152"/>
      <c r="AC609" s="152"/>
      <c r="AD609" s="152"/>
      <c r="AE609" s="152"/>
      <c r="AG609" s="9"/>
      <c r="AN609" s="152"/>
      <c r="AO609" s="152"/>
      <c r="AP609" s="152"/>
      <c r="AQ609" s="152"/>
      <c r="AR609" s="152"/>
      <c r="AS609" s="152"/>
      <c r="AT609" s="152"/>
      <c r="AU609" s="152"/>
    </row>
    <row r="610" spans="27:64" ht="12.95" customHeight="1">
      <c r="AA610" s="152"/>
      <c r="AB610" s="152"/>
      <c r="AC610" s="152"/>
      <c r="AD610" s="152"/>
      <c r="AE610" s="152"/>
      <c r="AG610" s="9"/>
      <c r="AN610" s="152"/>
      <c r="AO610" s="152"/>
      <c r="AP610" s="152"/>
      <c r="AQ610" s="152"/>
      <c r="AR610" s="152"/>
      <c r="AS610" s="152"/>
      <c r="AT610" s="152"/>
      <c r="AU610" s="152"/>
    </row>
    <row r="611" spans="27:64" ht="12.95" customHeight="1">
      <c r="AA611" s="152"/>
      <c r="AB611" s="152"/>
      <c r="AC611" s="152"/>
      <c r="AD611" s="152"/>
      <c r="AE611" s="152"/>
      <c r="AG611" s="9"/>
      <c r="AN611" s="152"/>
      <c r="AO611" s="152"/>
      <c r="AP611" s="152"/>
      <c r="AQ611" s="152"/>
      <c r="AR611" s="152"/>
      <c r="AS611" s="152"/>
      <c r="AT611" s="152"/>
      <c r="AU611" s="152"/>
    </row>
    <row r="612" spans="27:64" ht="12.95" customHeight="1">
      <c r="AA612" s="152"/>
      <c r="AB612" s="152"/>
      <c r="AC612" s="152"/>
      <c r="AD612" s="152"/>
      <c r="AE612" s="152"/>
      <c r="AG612" s="9"/>
      <c r="AN612" s="152"/>
      <c r="AO612" s="152"/>
      <c r="AP612" s="152"/>
      <c r="AQ612" s="152"/>
      <c r="AR612" s="152"/>
      <c r="AS612" s="152"/>
      <c r="AT612" s="152"/>
      <c r="AU612" s="152"/>
    </row>
    <row r="613" spans="27:64" ht="12.95" customHeight="1">
      <c r="AA613" s="152"/>
      <c r="AB613" s="152"/>
      <c r="AC613" s="152"/>
      <c r="AD613" s="152"/>
      <c r="AE613" s="152"/>
      <c r="AG613" s="9"/>
      <c r="AN613" s="152"/>
      <c r="AO613" s="152"/>
      <c r="AP613" s="152"/>
      <c r="AQ613" s="152"/>
      <c r="AR613" s="152"/>
      <c r="AS613" s="152"/>
      <c r="AT613" s="152"/>
      <c r="AU613" s="152"/>
    </row>
    <row r="614" spans="27:64" ht="12.95" customHeight="1">
      <c r="AA614" s="152"/>
      <c r="AB614" s="152"/>
      <c r="AC614" s="152"/>
      <c r="AD614" s="152"/>
      <c r="AE614" s="152"/>
      <c r="AG614" s="9"/>
      <c r="AN614" s="152"/>
      <c r="AO614" s="152"/>
      <c r="AP614" s="152"/>
      <c r="AQ614" s="152"/>
      <c r="AR614" s="152"/>
      <c r="AS614" s="152"/>
      <c r="AT614" s="152"/>
      <c r="AU614" s="152"/>
    </row>
    <row r="615" spans="27:64" ht="12.95" customHeight="1">
      <c r="AA615" s="152"/>
      <c r="AB615" s="152"/>
      <c r="AC615" s="152"/>
      <c r="AD615" s="152"/>
      <c r="AE615" s="152"/>
      <c r="AG615" s="9"/>
      <c r="AN615" s="152"/>
      <c r="AO615" s="152"/>
      <c r="AP615" s="152"/>
      <c r="AQ615" s="152"/>
      <c r="AR615" s="152"/>
      <c r="AS615" s="152"/>
      <c r="AT615" s="152"/>
      <c r="AU615" s="152"/>
      <c r="AV615" s="152"/>
    </row>
    <row r="616" spans="27:64" ht="12.95" customHeight="1">
      <c r="AA616" s="152"/>
      <c r="AB616" s="152"/>
      <c r="AC616" s="152"/>
      <c r="AD616" s="152"/>
      <c r="AE616" s="152"/>
      <c r="AG616" s="9"/>
      <c r="AN616" s="152"/>
      <c r="AO616" s="152"/>
      <c r="AP616" s="152"/>
      <c r="AQ616" s="152"/>
      <c r="AR616" s="152"/>
      <c r="AS616" s="152"/>
      <c r="AT616" s="152"/>
      <c r="AU616" s="152"/>
    </row>
    <row r="617" spans="27:64" ht="12.95" customHeight="1">
      <c r="AA617" s="152"/>
      <c r="AB617" s="152"/>
      <c r="AC617" s="152"/>
      <c r="AD617" s="152"/>
      <c r="AE617" s="152"/>
      <c r="AG617" s="9"/>
      <c r="AN617" s="152"/>
      <c r="AO617" s="152"/>
      <c r="AP617" s="152"/>
      <c r="AQ617" s="152"/>
      <c r="AR617" s="152"/>
      <c r="AS617" s="152"/>
      <c r="AT617" s="152"/>
      <c r="AU617" s="152"/>
    </row>
    <row r="618" spans="27:64" ht="12.95" customHeight="1">
      <c r="AA618" s="152"/>
      <c r="AB618" s="152"/>
      <c r="AC618" s="152"/>
      <c r="AD618" s="152"/>
      <c r="AE618" s="152"/>
      <c r="AG618" s="9"/>
      <c r="AN618" s="152"/>
      <c r="AO618" s="152"/>
      <c r="AP618" s="152"/>
      <c r="AQ618" s="152"/>
      <c r="AR618" s="152"/>
      <c r="AS618" s="152"/>
      <c r="AT618" s="152"/>
      <c r="AU618" s="152"/>
    </row>
    <row r="619" spans="27:64" ht="12.95" customHeight="1">
      <c r="AA619" s="152"/>
      <c r="AB619" s="152"/>
      <c r="AC619" s="152"/>
      <c r="AD619" s="152"/>
      <c r="AE619" s="152"/>
      <c r="AG619" s="9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  <c r="BI619" s="152"/>
      <c r="BJ619" s="152"/>
      <c r="BK619" s="152"/>
      <c r="BL619" s="152"/>
    </row>
    <row r="620" spans="27:64" ht="12.95" customHeight="1">
      <c r="AA620" s="152"/>
      <c r="AB620" s="152"/>
      <c r="AC620" s="152"/>
      <c r="AD620" s="152"/>
      <c r="AE620" s="152"/>
      <c r="AG620" s="9"/>
      <c r="AN620" s="152"/>
      <c r="AO620" s="152"/>
      <c r="AP620" s="152"/>
      <c r="AQ620" s="152"/>
      <c r="AR620" s="152"/>
      <c r="AS620" s="152"/>
      <c r="AT620" s="152"/>
      <c r="AU620" s="152"/>
    </row>
    <row r="621" spans="27:64" ht="12.95" customHeight="1">
      <c r="AA621" s="152"/>
      <c r="AB621" s="152"/>
      <c r="AC621" s="152"/>
      <c r="AD621" s="152"/>
      <c r="AE621" s="152"/>
      <c r="AG621" s="9"/>
      <c r="AN621" s="152"/>
      <c r="AO621" s="152"/>
      <c r="AP621" s="152"/>
      <c r="AQ621" s="152"/>
      <c r="AR621" s="152"/>
      <c r="AS621" s="152"/>
      <c r="AT621" s="152"/>
      <c r="AU621" s="152"/>
    </row>
    <row r="622" spans="27:64" ht="12.95" customHeight="1">
      <c r="AA622" s="152"/>
      <c r="AB622" s="152"/>
      <c r="AC622" s="152"/>
      <c r="AD622" s="152"/>
      <c r="AE622" s="152"/>
      <c r="AG622" s="9"/>
      <c r="AN622" s="152"/>
      <c r="AO622" s="152"/>
      <c r="AP622" s="152"/>
      <c r="AQ622" s="152"/>
      <c r="AR622" s="152"/>
      <c r="AS622" s="152"/>
      <c r="AT622" s="152"/>
      <c r="AU622" s="152"/>
    </row>
    <row r="623" spans="27:64" ht="12.95" customHeight="1">
      <c r="AA623" s="152"/>
      <c r="AB623" s="152"/>
      <c r="AC623" s="152"/>
      <c r="AD623" s="152"/>
      <c r="AE623" s="152"/>
      <c r="AG623" s="9"/>
      <c r="AN623" s="152"/>
      <c r="AO623" s="152"/>
      <c r="AP623" s="152"/>
      <c r="AQ623" s="152"/>
      <c r="AR623" s="152"/>
      <c r="AS623" s="152"/>
      <c r="AT623" s="152"/>
      <c r="AU623" s="152"/>
    </row>
    <row r="624" spans="27:64" ht="12.95" customHeight="1">
      <c r="AA624" s="152"/>
      <c r="AB624" s="152"/>
      <c r="AC624" s="152"/>
      <c r="AD624" s="152"/>
      <c r="AE624" s="152"/>
      <c r="AG624" s="9"/>
      <c r="AN624" s="152"/>
      <c r="AO624" s="152"/>
      <c r="AP624" s="152"/>
      <c r="AQ624" s="152"/>
      <c r="AR624" s="152"/>
      <c r="AS624" s="152"/>
      <c r="AT624" s="152"/>
      <c r="AU624" s="152"/>
    </row>
    <row r="625" spans="27:64" ht="12.95" customHeight="1">
      <c r="AA625" s="152"/>
      <c r="AB625" s="152"/>
      <c r="AC625" s="152"/>
      <c r="AD625" s="152"/>
      <c r="AE625" s="152"/>
      <c r="AG625" s="9"/>
      <c r="AN625" s="152"/>
      <c r="AO625" s="152"/>
      <c r="AP625" s="152"/>
      <c r="AQ625" s="152"/>
      <c r="AR625" s="152"/>
      <c r="AS625" s="152"/>
      <c r="AT625" s="152"/>
      <c r="AU625" s="152"/>
    </row>
    <row r="626" spans="27:64" ht="12.95" customHeight="1">
      <c r="AA626" s="152"/>
      <c r="AB626" s="152"/>
      <c r="AC626" s="152"/>
      <c r="AD626" s="152"/>
      <c r="AE626" s="152"/>
      <c r="AG626" s="9"/>
      <c r="AN626" s="152"/>
      <c r="AO626" s="152"/>
      <c r="AP626" s="152"/>
      <c r="AQ626" s="152"/>
      <c r="AR626" s="152"/>
      <c r="AS626" s="152"/>
      <c r="AT626" s="152"/>
      <c r="AU626" s="152"/>
    </row>
    <row r="627" spans="27:64" ht="12.95" customHeight="1">
      <c r="AA627" s="152"/>
      <c r="AB627" s="152"/>
      <c r="AC627" s="152"/>
      <c r="AD627" s="152"/>
      <c r="AE627" s="152"/>
      <c r="AG627" s="9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  <c r="BI627" s="152"/>
      <c r="BJ627" s="152"/>
      <c r="BK627" s="152"/>
      <c r="BL627" s="152"/>
    </row>
    <row r="628" spans="27:64" ht="12.95" customHeight="1">
      <c r="AA628" s="152"/>
      <c r="AB628" s="152"/>
      <c r="AC628" s="152"/>
      <c r="AD628" s="152"/>
      <c r="AE628" s="152"/>
      <c r="AG628" s="9"/>
      <c r="AN628" s="152"/>
      <c r="AO628" s="152"/>
      <c r="AP628" s="152"/>
      <c r="AQ628" s="152"/>
      <c r="AR628" s="152"/>
      <c r="AS628" s="152"/>
      <c r="AT628" s="152"/>
      <c r="AU628" s="152"/>
    </row>
    <row r="629" spans="27:64" ht="12.95" customHeight="1">
      <c r="AA629" s="152"/>
      <c r="AB629" s="152"/>
      <c r="AC629" s="152"/>
      <c r="AD629" s="152"/>
      <c r="AE629" s="152"/>
      <c r="AG629" s="9"/>
      <c r="AN629" s="152"/>
      <c r="AO629" s="152"/>
      <c r="AP629" s="152"/>
      <c r="AQ629" s="152"/>
      <c r="AR629" s="152"/>
      <c r="AS629" s="152"/>
      <c r="AT629" s="152"/>
      <c r="AU629" s="152"/>
    </row>
    <row r="630" spans="27:64" ht="12.95" customHeight="1">
      <c r="AA630" s="152"/>
      <c r="AB630" s="152"/>
      <c r="AC630" s="152"/>
      <c r="AD630" s="152"/>
      <c r="AE630" s="152"/>
      <c r="AG630" s="9"/>
      <c r="AN630" s="152"/>
      <c r="AO630" s="152"/>
      <c r="AP630" s="152"/>
      <c r="AQ630" s="152"/>
      <c r="AR630" s="152"/>
      <c r="AS630" s="152"/>
      <c r="AT630" s="152"/>
      <c r="AU630" s="152"/>
    </row>
    <row r="631" spans="27:64" ht="12.95" customHeight="1">
      <c r="AA631" s="152"/>
      <c r="AB631" s="152"/>
      <c r="AC631" s="152"/>
      <c r="AD631" s="152"/>
      <c r="AE631" s="152"/>
      <c r="AG631" s="9"/>
      <c r="AN631" s="152"/>
      <c r="AO631" s="152"/>
      <c r="AP631" s="152"/>
      <c r="AQ631" s="152"/>
      <c r="AR631" s="152"/>
      <c r="AS631" s="152"/>
      <c r="AT631" s="152"/>
      <c r="AU631" s="152"/>
    </row>
    <row r="632" spans="27:64" ht="12.95" customHeight="1">
      <c r="AA632" s="152"/>
      <c r="AB632" s="152"/>
      <c r="AC632" s="152"/>
      <c r="AD632" s="152"/>
      <c r="AE632" s="152"/>
      <c r="AG632" s="9"/>
      <c r="AN632" s="152"/>
      <c r="AO632" s="152"/>
      <c r="AP632" s="152"/>
      <c r="AQ632" s="152"/>
      <c r="AR632" s="152"/>
      <c r="AS632" s="152"/>
      <c r="AT632" s="152"/>
      <c r="AU632" s="152"/>
    </row>
    <row r="633" spans="27:64" ht="12.95" customHeight="1">
      <c r="AA633" s="152"/>
      <c r="AB633" s="152"/>
      <c r="AC633" s="152"/>
      <c r="AD633" s="152"/>
      <c r="AE633" s="152"/>
      <c r="AG633" s="9"/>
      <c r="AN633" s="152"/>
      <c r="AO633" s="152"/>
      <c r="AP633" s="152"/>
      <c r="AQ633" s="152"/>
      <c r="AR633" s="152"/>
      <c r="AS633" s="152"/>
      <c r="AT633" s="152"/>
      <c r="AU633" s="152"/>
    </row>
    <row r="634" spans="27:64" ht="12.95" customHeight="1">
      <c r="AA634" s="152"/>
      <c r="AB634" s="152"/>
      <c r="AC634" s="152"/>
      <c r="AD634" s="152"/>
      <c r="AE634" s="152"/>
      <c r="AG634" s="9"/>
      <c r="AN634" s="152"/>
      <c r="AO634" s="152"/>
      <c r="AP634" s="152"/>
      <c r="AQ634" s="152"/>
      <c r="AR634" s="152"/>
      <c r="AS634" s="152"/>
      <c r="AT634" s="152"/>
      <c r="AU634" s="152"/>
    </row>
    <row r="635" spans="27:64" ht="12.95" customHeight="1">
      <c r="AA635" s="152"/>
      <c r="AB635" s="152"/>
      <c r="AC635" s="152"/>
      <c r="AD635" s="152"/>
      <c r="AE635" s="152"/>
      <c r="AG635" s="9"/>
      <c r="AN635" s="152"/>
      <c r="AO635" s="152"/>
      <c r="AP635" s="152"/>
      <c r="AQ635" s="152"/>
      <c r="AR635" s="152"/>
      <c r="AS635" s="152"/>
      <c r="AT635" s="152"/>
      <c r="AU635" s="152"/>
    </row>
    <row r="636" spans="27:64" ht="12.95" customHeight="1">
      <c r="AA636" s="152"/>
      <c r="AB636" s="152"/>
      <c r="AC636" s="152"/>
      <c r="AD636" s="152"/>
      <c r="AE636" s="152"/>
      <c r="AG636" s="9"/>
      <c r="AN636" s="152"/>
      <c r="AO636" s="152"/>
      <c r="AP636" s="152"/>
      <c r="AQ636" s="152"/>
      <c r="AR636" s="152"/>
      <c r="AS636" s="152"/>
      <c r="AT636" s="152"/>
      <c r="AU636" s="152"/>
    </row>
    <row r="637" spans="27:64" ht="12.95" customHeight="1">
      <c r="AA637" s="152"/>
      <c r="AB637" s="152"/>
      <c r="AC637" s="152"/>
      <c r="AD637" s="152"/>
      <c r="AE637" s="152"/>
      <c r="AG637" s="9"/>
      <c r="AN637" s="152"/>
      <c r="AO637" s="152"/>
      <c r="AP637" s="152"/>
      <c r="AQ637" s="152"/>
      <c r="AR637" s="152"/>
      <c r="AS637" s="152"/>
      <c r="AT637" s="152"/>
      <c r="AU637" s="152"/>
    </row>
    <row r="638" spans="27:64" ht="12.95" customHeight="1">
      <c r="AA638" s="152"/>
      <c r="AB638" s="152"/>
      <c r="AC638" s="152"/>
      <c r="AD638" s="152"/>
      <c r="AE638" s="152"/>
      <c r="AG638" s="9"/>
      <c r="AN638" s="152"/>
      <c r="AO638" s="152"/>
      <c r="AP638" s="152"/>
      <c r="AQ638" s="152"/>
      <c r="AR638" s="152"/>
      <c r="AS638" s="152"/>
      <c r="AT638" s="152"/>
      <c r="AU638" s="152"/>
    </row>
    <row r="639" spans="27:64" ht="12.95" customHeight="1">
      <c r="AA639" s="152"/>
      <c r="AB639" s="152"/>
      <c r="AC639" s="152"/>
      <c r="AD639" s="152"/>
      <c r="AE639" s="152"/>
      <c r="AG639" s="9"/>
      <c r="AN639" s="152"/>
      <c r="AO639" s="152"/>
      <c r="AP639" s="152"/>
      <c r="AQ639" s="152"/>
      <c r="AR639" s="152"/>
      <c r="AS639" s="152"/>
      <c r="AT639" s="152"/>
      <c r="AU639" s="152"/>
    </row>
    <row r="640" spans="27:64" ht="12.95" customHeight="1">
      <c r="AA640" s="152"/>
      <c r="AB640" s="152"/>
      <c r="AC640" s="152"/>
      <c r="AD640" s="152"/>
      <c r="AE640" s="152"/>
      <c r="AG640" s="9"/>
      <c r="AN640" s="152"/>
      <c r="AO640" s="152"/>
      <c r="AP640" s="152"/>
      <c r="AQ640" s="152"/>
      <c r="AR640" s="152"/>
      <c r="AS640" s="152"/>
      <c r="AT640" s="152"/>
      <c r="AU640" s="152"/>
    </row>
    <row r="641" spans="27:48" ht="12.95" customHeight="1">
      <c r="AA641" s="152"/>
      <c r="AB641" s="152"/>
      <c r="AC641" s="152"/>
      <c r="AD641" s="152"/>
      <c r="AE641" s="152"/>
      <c r="AG641" s="9"/>
      <c r="AN641" s="152"/>
      <c r="AO641" s="152"/>
      <c r="AP641" s="152"/>
      <c r="AQ641" s="152"/>
      <c r="AR641" s="152"/>
      <c r="AS641" s="152"/>
      <c r="AT641" s="152"/>
      <c r="AU641" s="152"/>
      <c r="AV641" s="152"/>
    </row>
    <row r="642" spans="27:48" ht="12.95" customHeight="1">
      <c r="AA642" s="152"/>
      <c r="AB642" s="152"/>
      <c r="AC642" s="152"/>
      <c r="AD642" s="152"/>
      <c r="AE642" s="152"/>
      <c r="AG642" s="9"/>
      <c r="AN642" s="152"/>
      <c r="AO642" s="152"/>
      <c r="AP642" s="152"/>
      <c r="AQ642" s="152"/>
      <c r="AR642" s="152"/>
      <c r="AS642" s="152"/>
      <c r="AT642" s="152"/>
      <c r="AU642" s="152"/>
    </row>
    <row r="643" spans="27:48" ht="12.95" customHeight="1">
      <c r="AA643" s="152"/>
      <c r="AB643" s="152"/>
      <c r="AC643" s="152"/>
      <c r="AD643" s="152"/>
      <c r="AE643" s="152"/>
      <c r="AG643" s="9"/>
      <c r="AN643" s="152"/>
      <c r="AO643" s="152"/>
      <c r="AP643" s="152"/>
      <c r="AQ643" s="152"/>
      <c r="AR643" s="152"/>
      <c r="AS643" s="152"/>
      <c r="AT643" s="152"/>
      <c r="AU643" s="152"/>
    </row>
    <row r="644" spans="27:48" ht="12.95" customHeight="1">
      <c r="AA644" s="152"/>
      <c r="AB644" s="152"/>
      <c r="AC644" s="152"/>
      <c r="AD644" s="152"/>
      <c r="AE644" s="152"/>
      <c r="AG644" s="9"/>
      <c r="AN644" s="152"/>
      <c r="AO644" s="152"/>
      <c r="AP644" s="152"/>
      <c r="AQ644" s="152"/>
      <c r="AR644" s="152"/>
      <c r="AS644" s="152"/>
      <c r="AT644" s="152"/>
      <c r="AU644" s="152"/>
    </row>
    <row r="645" spans="27:48" ht="12.95" customHeight="1">
      <c r="AA645" s="152"/>
      <c r="AB645" s="152"/>
      <c r="AC645" s="152"/>
      <c r="AD645" s="152"/>
      <c r="AE645" s="152"/>
      <c r="AG645" s="9"/>
      <c r="AN645" s="152"/>
      <c r="AO645" s="152"/>
      <c r="AP645" s="152"/>
      <c r="AQ645" s="152"/>
      <c r="AR645" s="152"/>
      <c r="AS645" s="152"/>
      <c r="AT645" s="152"/>
      <c r="AU645" s="152"/>
    </row>
    <row r="646" spans="27:48" ht="12.95" customHeight="1">
      <c r="AA646" s="152"/>
      <c r="AB646" s="152"/>
      <c r="AC646" s="152"/>
      <c r="AD646" s="152"/>
      <c r="AE646" s="152"/>
      <c r="AG646" s="9"/>
      <c r="AN646" s="152"/>
      <c r="AO646" s="152"/>
      <c r="AP646" s="152"/>
      <c r="AQ646" s="152"/>
      <c r="AR646" s="152"/>
      <c r="AS646" s="152"/>
      <c r="AT646" s="152"/>
      <c r="AU646" s="152"/>
    </row>
    <row r="647" spans="27:48" ht="12.95" customHeight="1">
      <c r="AA647" s="152"/>
      <c r="AB647" s="152"/>
      <c r="AC647" s="152"/>
      <c r="AD647" s="152"/>
      <c r="AE647" s="152"/>
      <c r="AG647" s="9"/>
      <c r="AN647" s="152"/>
      <c r="AO647" s="152"/>
      <c r="AP647" s="152"/>
      <c r="AQ647" s="152"/>
      <c r="AR647" s="152"/>
      <c r="AS647" s="152"/>
      <c r="AT647" s="152"/>
      <c r="AU647" s="152"/>
    </row>
    <row r="648" spans="27:48" ht="12.95" customHeight="1">
      <c r="AA648" s="152"/>
      <c r="AB648" s="152"/>
      <c r="AC648" s="152"/>
      <c r="AD648" s="152"/>
      <c r="AE648" s="152"/>
      <c r="AG648" s="9"/>
      <c r="AN648" s="152"/>
      <c r="AO648" s="152"/>
      <c r="AP648" s="152"/>
      <c r="AQ648" s="152"/>
      <c r="AR648" s="152"/>
      <c r="AS648" s="152"/>
      <c r="AT648" s="152"/>
      <c r="AU648" s="152"/>
    </row>
    <row r="649" spans="27:48" ht="12.95" customHeight="1">
      <c r="AA649" s="152"/>
      <c r="AB649" s="152"/>
      <c r="AC649" s="152"/>
      <c r="AD649" s="152"/>
      <c r="AE649" s="152"/>
      <c r="AG649" s="9"/>
      <c r="AN649" s="152"/>
      <c r="AO649" s="152"/>
      <c r="AP649" s="152"/>
      <c r="AQ649" s="152"/>
      <c r="AR649" s="152"/>
      <c r="AS649" s="152"/>
      <c r="AT649" s="152"/>
      <c r="AU649" s="152"/>
    </row>
    <row r="650" spans="27:48" ht="12.95" customHeight="1">
      <c r="AA650" s="152"/>
      <c r="AB650" s="152"/>
      <c r="AC650" s="152"/>
      <c r="AD650" s="152"/>
      <c r="AE650" s="152"/>
      <c r="AG650" s="9"/>
      <c r="AN650" s="152"/>
      <c r="AO650" s="152"/>
      <c r="AP650" s="152"/>
      <c r="AQ650" s="152"/>
      <c r="AR650" s="152"/>
      <c r="AS650" s="152"/>
      <c r="AT650" s="152"/>
      <c r="AU650" s="152"/>
    </row>
    <row r="651" spans="27:48" ht="12.95" customHeight="1">
      <c r="AA651" s="152"/>
      <c r="AB651" s="152"/>
      <c r="AC651" s="152"/>
      <c r="AD651" s="152"/>
      <c r="AE651" s="152"/>
      <c r="AG651" s="9"/>
      <c r="AN651" s="152"/>
      <c r="AO651" s="152"/>
      <c r="AP651" s="152"/>
      <c r="AQ651" s="152"/>
      <c r="AR651" s="152"/>
      <c r="AS651" s="152"/>
      <c r="AT651" s="152"/>
      <c r="AU651" s="152"/>
    </row>
    <row r="652" spans="27:48" ht="12.95" customHeight="1">
      <c r="AA652" s="152"/>
      <c r="AB652" s="152"/>
      <c r="AC652" s="152"/>
      <c r="AD652" s="152"/>
      <c r="AE652" s="152"/>
      <c r="AG652" s="9"/>
      <c r="AN652" s="152"/>
      <c r="AO652" s="152"/>
      <c r="AP652" s="152"/>
      <c r="AQ652" s="152"/>
      <c r="AR652" s="152"/>
      <c r="AS652" s="152"/>
      <c r="AT652" s="152"/>
      <c r="AU652" s="152"/>
    </row>
    <row r="653" spans="27:48" ht="12.95" customHeight="1">
      <c r="AA653" s="152"/>
      <c r="AB653" s="152"/>
      <c r="AC653" s="152"/>
      <c r="AD653" s="152"/>
      <c r="AE653" s="152"/>
      <c r="AG653" s="9"/>
      <c r="AN653" s="152"/>
      <c r="AO653" s="152"/>
      <c r="AP653" s="152"/>
      <c r="AQ653" s="152"/>
      <c r="AR653" s="152"/>
      <c r="AS653" s="152"/>
      <c r="AT653" s="152"/>
      <c r="AU653" s="152"/>
    </row>
    <row r="654" spans="27:48" ht="12.95" customHeight="1">
      <c r="AA654" s="152"/>
      <c r="AB654" s="152"/>
      <c r="AC654" s="152"/>
      <c r="AD654" s="152"/>
      <c r="AE654" s="152"/>
      <c r="AG654" s="9"/>
      <c r="AN654" s="152"/>
      <c r="AO654" s="152"/>
      <c r="AP654" s="152"/>
      <c r="AQ654" s="152"/>
      <c r="AR654" s="152"/>
      <c r="AS654" s="152"/>
      <c r="AT654" s="152"/>
      <c r="AU654" s="152"/>
    </row>
    <row r="655" spans="27:48" ht="12.95" customHeight="1">
      <c r="AA655" s="152"/>
      <c r="AB655" s="152"/>
      <c r="AC655" s="152"/>
      <c r="AD655" s="152"/>
      <c r="AE655" s="152"/>
      <c r="AG655" s="9"/>
      <c r="AN655" s="152"/>
      <c r="AO655" s="152"/>
      <c r="AP655" s="152"/>
      <c r="AQ655" s="152"/>
      <c r="AR655" s="152"/>
      <c r="AS655" s="152"/>
      <c r="AT655" s="152"/>
      <c r="AU655" s="152"/>
    </row>
    <row r="656" spans="27:48" ht="12.95" customHeight="1">
      <c r="AA656" s="152"/>
      <c r="AB656" s="152"/>
      <c r="AC656" s="152"/>
      <c r="AD656" s="152"/>
      <c r="AE656" s="152"/>
      <c r="AG656" s="9"/>
      <c r="AN656" s="152"/>
      <c r="AO656" s="152"/>
      <c r="AP656" s="152"/>
      <c r="AQ656" s="152"/>
      <c r="AR656" s="152"/>
      <c r="AS656" s="152"/>
      <c r="AT656" s="152"/>
      <c r="AU656" s="152"/>
    </row>
    <row r="657" spans="27:64" ht="12.95" customHeight="1">
      <c r="AA657" s="152"/>
      <c r="AB657" s="152"/>
      <c r="AC657" s="152"/>
      <c r="AD657" s="152"/>
      <c r="AE657" s="152"/>
      <c r="AG657" s="9"/>
      <c r="AN657" s="152"/>
      <c r="AO657" s="152"/>
      <c r="AP657" s="152"/>
      <c r="AQ657" s="152"/>
      <c r="AR657" s="152"/>
      <c r="AS657" s="152"/>
      <c r="AT657" s="152"/>
      <c r="AU657" s="152"/>
    </row>
    <row r="658" spans="27:64" ht="12.95" customHeight="1">
      <c r="AA658" s="152"/>
      <c r="AB658" s="152"/>
      <c r="AC658" s="152"/>
      <c r="AD658" s="152"/>
      <c r="AE658" s="152"/>
      <c r="AG658" s="9"/>
      <c r="AN658" s="152"/>
      <c r="AO658" s="152"/>
      <c r="AP658" s="152"/>
      <c r="AQ658" s="152"/>
      <c r="AR658" s="152"/>
      <c r="AS658" s="152"/>
      <c r="AT658" s="152"/>
      <c r="AU658" s="152"/>
    </row>
    <row r="659" spans="27:64" ht="12.95" customHeight="1">
      <c r="AA659" s="152"/>
      <c r="AB659" s="152"/>
      <c r="AC659" s="152"/>
      <c r="AD659" s="152"/>
      <c r="AE659" s="152"/>
      <c r="AG659" s="9"/>
      <c r="AN659" s="152"/>
      <c r="AO659" s="152"/>
      <c r="AP659" s="152"/>
      <c r="AQ659" s="152"/>
      <c r="AR659" s="152"/>
      <c r="AS659" s="152"/>
      <c r="AT659" s="152"/>
      <c r="AU659" s="152"/>
    </row>
    <row r="660" spans="27:64" ht="12.95" customHeight="1">
      <c r="AA660" s="152"/>
      <c r="AB660" s="152"/>
      <c r="AC660" s="152"/>
      <c r="AD660" s="152"/>
      <c r="AE660" s="152"/>
      <c r="AG660" s="9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  <c r="BI660" s="152"/>
      <c r="BJ660" s="152"/>
      <c r="BK660" s="152"/>
      <c r="BL660" s="152"/>
    </row>
    <row r="661" spans="27:64" ht="12.95" customHeight="1">
      <c r="AA661" s="152"/>
      <c r="AB661" s="152"/>
      <c r="AC661" s="152"/>
      <c r="AD661" s="152"/>
      <c r="AE661" s="152"/>
      <c r="AG661" s="9"/>
      <c r="AN661" s="152"/>
      <c r="AO661" s="152"/>
      <c r="AP661" s="152"/>
      <c r="AQ661" s="152"/>
      <c r="AR661" s="152"/>
      <c r="AS661" s="152"/>
      <c r="AT661" s="152"/>
      <c r="AU661" s="152"/>
    </row>
    <row r="662" spans="27:64" ht="12.95" customHeight="1">
      <c r="AA662" s="152"/>
      <c r="AB662" s="152"/>
      <c r="AC662" s="152"/>
      <c r="AD662" s="152"/>
      <c r="AE662" s="152"/>
      <c r="AG662" s="9"/>
      <c r="AN662" s="152"/>
      <c r="AO662" s="152"/>
      <c r="AP662" s="152"/>
      <c r="AQ662" s="152"/>
      <c r="AR662" s="152"/>
      <c r="AS662" s="152"/>
      <c r="AT662" s="152"/>
      <c r="AU662" s="152"/>
    </row>
    <row r="663" spans="27:64" ht="12.95" customHeight="1">
      <c r="AA663" s="152"/>
      <c r="AB663" s="152"/>
      <c r="AC663" s="152"/>
      <c r="AD663" s="152"/>
      <c r="AE663" s="152"/>
      <c r="AG663" s="9"/>
      <c r="AN663" s="152"/>
      <c r="AO663" s="152"/>
      <c r="AP663" s="152"/>
      <c r="AQ663" s="152"/>
      <c r="AR663" s="152"/>
      <c r="AS663" s="152"/>
      <c r="AT663" s="152"/>
      <c r="AU663" s="152"/>
    </row>
    <row r="664" spans="27:64" ht="12.95" customHeight="1">
      <c r="AA664" s="152"/>
      <c r="AB664" s="152"/>
      <c r="AC664" s="152"/>
      <c r="AD664" s="152"/>
      <c r="AE664" s="152"/>
      <c r="AG664" s="9"/>
      <c r="AN664" s="152"/>
      <c r="AO664" s="152"/>
      <c r="AP664" s="152"/>
      <c r="AQ664" s="152"/>
      <c r="AR664" s="152"/>
      <c r="AS664" s="152"/>
      <c r="AT664" s="152"/>
      <c r="AU664" s="152"/>
    </row>
    <row r="665" spans="27:64" ht="12.95" customHeight="1">
      <c r="AA665" s="152"/>
      <c r="AB665" s="152"/>
      <c r="AC665" s="152"/>
      <c r="AD665" s="152"/>
      <c r="AE665" s="152"/>
      <c r="AG665" s="9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  <c r="BI665" s="152"/>
      <c r="BJ665" s="152"/>
      <c r="BK665" s="152"/>
      <c r="BL665" s="152"/>
    </row>
    <row r="666" spans="27:64" ht="12.95" customHeight="1">
      <c r="AA666" s="152"/>
      <c r="AB666" s="152"/>
      <c r="AC666" s="152"/>
      <c r="AD666" s="152"/>
      <c r="AE666" s="152"/>
      <c r="AG666" s="9"/>
      <c r="AN666" s="152"/>
      <c r="AO666" s="152"/>
      <c r="AP666" s="152"/>
      <c r="AQ666" s="152"/>
      <c r="AR666" s="152"/>
      <c r="AS666" s="152"/>
      <c r="AT666" s="152"/>
      <c r="AU666" s="152"/>
    </row>
    <row r="667" spans="27:64" ht="12.95" customHeight="1">
      <c r="AA667" s="152"/>
      <c r="AB667" s="152"/>
      <c r="AC667" s="152"/>
      <c r="AD667" s="152"/>
      <c r="AE667" s="152"/>
      <c r="AG667" s="9"/>
      <c r="AN667" s="152"/>
      <c r="AO667" s="152"/>
      <c r="AP667" s="152"/>
      <c r="AQ667" s="152"/>
      <c r="AR667" s="152"/>
      <c r="AS667" s="152"/>
      <c r="AT667" s="152"/>
      <c r="AU667" s="152"/>
    </row>
    <row r="668" spans="27:64" ht="12.95" customHeight="1">
      <c r="AA668" s="152"/>
      <c r="AB668" s="152"/>
      <c r="AC668" s="152"/>
      <c r="AD668" s="152"/>
      <c r="AE668" s="152"/>
      <c r="AG668" s="9"/>
      <c r="AN668" s="152"/>
      <c r="AO668" s="152"/>
      <c r="AP668" s="152"/>
      <c r="AQ668" s="152"/>
      <c r="AR668" s="152"/>
      <c r="AS668" s="152"/>
      <c r="AT668" s="152"/>
      <c r="AU668" s="152"/>
    </row>
    <row r="669" spans="27:64" ht="12.95" customHeight="1">
      <c r="AA669" s="152"/>
      <c r="AB669" s="152"/>
      <c r="AC669" s="152"/>
      <c r="AD669" s="152"/>
      <c r="AE669" s="152"/>
      <c r="AG669" s="9"/>
      <c r="AN669" s="152"/>
      <c r="AO669" s="152"/>
      <c r="AP669" s="152"/>
      <c r="AQ669" s="152"/>
      <c r="AR669" s="152"/>
      <c r="AS669" s="152"/>
      <c r="AT669" s="152"/>
      <c r="AU669" s="152"/>
    </row>
    <row r="670" spans="27:64" ht="12.95" customHeight="1">
      <c r="AA670" s="152"/>
      <c r="AB670" s="152"/>
      <c r="AC670" s="152"/>
      <c r="AD670" s="152"/>
      <c r="AE670" s="152"/>
      <c r="AG670" s="9"/>
      <c r="AN670" s="152"/>
      <c r="AO670" s="152"/>
      <c r="AP670" s="152"/>
      <c r="AQ670" s="152"/>
      <c r="AR670" s="152"/>
      <c r="AS670" s="152"/>
      <c r="AT670" s="152"/>
      <c r="AU670" s="152"/>
      <c r="AV670" s="152"/>
      <c r="AX670" s="152"/>
    </row>
    <row r="671" spans="27:64" ht="12.95" customHeight="1">
      <c r="AA671" s="152"/>
      <c r="AB671" s="152"/>
      <c r="AC671" s="152"/>
      <c r="AD671" s="152"/>
      <c r="AE671" s="152"/>
      <c r="AG671" s="9"/>
      <c r="AN671" s="152"/>
      <c r="AO671" s="152"/>
      <c r="AP671" s="152"/>
      <c r="AQ671" s="152"/>
      <c r="AR671" s="152"/>
      <c r="AS671" s="152"/>
      <c r="AT671" s="152"/>
      <c r="AU671" s="152"/>
    </row>
    <row r="672" spans="27:64" ht="12.95" customHeight="1">
      <c r="AA672" s="152"/>
      <c r="AB672" s="152"/>
      <c r="AC672" s="152"/>
      <c r="AD672" s="152"/>
      <c r="AE672" s="152"/>
      <c r="AG672" s="9"/>
      <c r="AN672" s="152"/>
      <c r="AO672" s="152"/>
      <c r="AP672" s="152"/>
      <c r="AQ672" s="152"/>
      <c r="AR672" s="152"/>
      <c r="AS672" s="152"/>
      <c r="AT672" s="152"/>
      <c r="AU672" s="152"/>
    </row>
    <row r="673" spans="27:47" ht="12.95" customHeight="1">
      <c r="AA673" s="152"/>
      <c r="AB673" s="152"/>
      <c r="AC673" s="152"/>
      <c r="AD673" s="152"/>
      <c r="AE673" s="152"/>
      <c r="AG673" s="9"/>
      <c r="AN673" s="152"/>
      <c r="AO673" s="152"/>
      <c r="AP673" s="152"/>
      <c r="AQ673" s="152"/>
      <c r="AR673" s="152"/>
      <c r="AS673" s="152"/>
      <c r="AT673" s="152"/>
      <c r="AU673" s="152"/>
    </row>
    <row r="674" spans="27:47" ht="12.95" customHeight="1">
      <c r="AA674" s="152"/>
      <c r="AB674" s="152"/>
      <c r="AC674" s="152"/>
      <c r="AD674" s="152"/>
      <c r="AE674" s="152"/>
      <c r="AG674" s="9"/>
      <c r="AN674" s="152"/>
      <c r="AO674" s="152"/>
      <c r="AP674" s="152"/>
      <c r="AQ674" s="152"/>
      <c r="AR674" s="152"/>
      <c r="AS674" s="152"/>
      <c r="AT674" s="152"/>
      <c r="AU674" s="152"/>
    </row>
    <row r="675" spans="27:47" ht="12.95" customHeight="1">
      <c r="AA675" s="152"/>
      <c r="AB675" s="152"/>
      <c r="AC675" s="152"/>
      <c r="AD675" s="152"/>
      <c r="AE675" s="152"/>
      <c r="AG675" s="9"/>
      <c r="AN675" s="152"/>
      <c r="AO675" s="152"/>
      <c r="AP675" s="152"/>
      <c r="AQ675" s="152"/>
      <c r="AR675" s="152"/>
      <c r="AS675" s="152"/>
      <c r="AT675" s="152"/>
      <c r="AU675" s="152"/>
    </row>
    <row r="676" spans="27:47" ht="12.95" customHeight="1">
      <c r="AA676" s="152"/>
      <c r="AB676" s="152"/>
      <c r="AC676" s="152"/>
      <c r="AD676" s="152"/>
      <c r="AE676" s="152"/>
      <c r="AG676" s="9"/>
      <c r="AN676" s="152"/>
      <c r="AO676" s="152"/>
      <c r="AP676" s="152"/>
      <c r="AQ676" s="152"/>
      <c r="AR676" s="152"/>
      <c r="AS676" s="152"/>
      <c r="AT676" s="152"/>
      <c r="AU676" s="152"/>
    </row>
    <row r="677" spans="27:47" ht="12.95" customHeight="1">
      <c r="AA677" s="152"/>
      <c r="AB677" s="152"/>
      <c r="AC677" s="152"/>
      <c r="AD677" s="152"/>
      <c r="AE677" s="152"/>
      <c r="AG677" s="9"/>
      <c r="AN677" s="152"/>
      <c r="AO677" s="152"/>
      <c r="AP677" s="152"/>
      <c r="AQ677" s="152"/>
      <c r="AR677" s="152"/>
      <c r="AS677" s="152"/>
      <c r="AT677" s="152"/>
      <c r="AU677" s="152"/>
    </row>
    <row r="678" spans="27:47" ht="12.95" customHeight="1">
      <c r="AA678" s="152"/>
      <c r="AB678" s="152"/>
      <c r="AC678" s="152"/>
      <c r="AD678" s="152"/>
      <c r="AE678" s="152"/>
      <c r="AG678" s="9"/>
      <c r="AN678" s="152"/>
      <c r="AO678" s="152"/>
      <c r="AP678" s="152"/>
      <c r="AQ678" s="152"/>
      <c r="AR678" s="152"/>
      <c r="AS678" s="152"/>
      <c r="AT678" s="152"/>
      <c r="AU678" s="152"/>
    </row>
    <row r="679" spans="27:47" ht="12.95" customHeight="1">
      <c r="AA679" s="152"/>
      <c r="AB679" s="152"/>
      <c r="AC679" s="152"/>
      <c r="AD679" s="152"/>
      <c r="AE679" s="152"/>
      <c r="AG679" s="9"/>
      <c r="AN679" s="152"/>
      <c r="AO679" s="152"/>
      <c r="AP679" s="152"/>
      <c r="AQ679" s="152"/>
      <c r="AR679" s="152"/>
      <c r="AS679" s="152"/>
      <c r="AT679" s="152"/>
      <c r="AU679" s="152"/>
    </row>
    <row r="680" spans="27:47" ht="12.95" customHeight="1">
      <c r="AA680" s="152"/>
      <c r="AB680" s="152"/>
      <c r="AC680" s="152"/>
      <c r="AD680" s="152"/>
      <c r="AE680" s="152"/>
      <c r="AG680" s="9"/>
      <c r="AN680" s="152"/>
      <c r="AO680" s="152"/>
      <c r="AP680" s="152"/>
      <c r="AQ680" s="152"/>
      <c r="AR680" s="152"/>
      <c r="AS680" s="152"/>
      <c r="AT680" s="152"/>
      <c r="AU680" s="152"/>
    </row>
    <row r="681" spans="27:47" ht="12.95" customHeight="1">
      <c r="AA681" s="152"/>
      <c r="AB681" s="152"/>
      <c r="AC681" s="152"/>
      <c r="AD681" s="152"/>
      <c r="AE681" s="152"/>
      <c r="AG681" s="9"/>
      <c r="AN681" s="152"/>
      <c r="AO681" s="152"/>
      <c r="AP681" s="152"/>
      <c r="AQ681" s="152"/>
      <c r="AR681" s="152"/>
      <c r="AS681" s="152"/>
      <c r="AT681" s="152"/>
      <c r="AU681" s="152"/>
    </row>
    <row r="682" spans="27:47" ht="12.95" customHeight="1">
      <c r="AA682" s="152"/>
      <c r="AB682" s="152"/>
      <c r="AC682" s="152"/>
      <c r="AD682" s="152"/>
      <c r="AE682" s="152"/>
      <c r="AG682" s="9"/>
      <c r="AN682" s="152"/>
      <c r="AO682" s="152"/>
      <c r="AP682" s="152"/>
      <c r="AQ682" s="152"/>
      <c r="AR682" s="152"/>
      <c r="AS682" s="152"/>
      <c r="AT682" s="152"/>
      <c r="AU682" s="152"/>
    </row>
    <row r="683" spans="27:47" ht="12.95" customHeight="1">
      <c r="AA683" s="152"/>
      <c r="AB683" s="152"/>
      <c r="AC683" s="152"/>
      <c r="AD683" s="152"/>
      <c r="AE683" s="152"/>
      <c r="AG683" s="9"/>
      <c r="AN683" s="152"/>
      <c r="AO683" s="152"/>
      <c r="AP683" s="152"/>
      <c r="AQ683" s="152"/>
      <c r="AR683" s="152"/>
      <c r="AS683" s="152"/>
      <c r="AT683" s="152"/>
      <c r="AU683" s="152"/>
    </row>
    <row r="684" spans="27:47" ht="12.95" customHeight="1">
      <c r="AA684" s="152"/>
      <c r="AB684" s="152"/>
      <c r="AC684" s="152"/>
      <c r="AD684" s="152"/>
      <c r="AE684" s="152"/>
      <c r="AG684" s="9"/>
      <c r="AN684" s="152"/>
      <c r="AO684" s="152"/>
      <c r="AP684" s="152"/>
      <c r="AQ684" s="152"/>
      <c r="AR684" s="152"/>
      <c r="AS684" s="152"/>
      <c r="AT684" s="152"/>
      <c r="AU684" s="152"/>
    </row>
    <row r="685" spans="27:47" ht="12.95" customHeight="1">
      <c r="AA685" s="152"/>
      <c r="AB685" s="152"/>
      <c r="AC685" s="152"/>
      <c r="AD685" s="152"/>
      <c r="AE685" s="152"/>
      <c r="AG685" s="9"/>
      <c r="AN685" s="152"/>
      <c r="AO685" s="152"/>
      <c r="AP685" s="152"/>
      <c r="AQ685" s="152"/>
      <c r="AR685" s="152"/>
      <c r="AS685" s="152"/>
      <c r="AT685" s="152"/>
      <c r="AU685" s="152"/>
    </row>
    <row r="686" spans="27:47" ht="12.95" customHeight="1">
      <c r="AA686" s="152"/>
      <c r="AB686" s="152"/>
      <c r="AC686" s="152"/>
      <c r="AD686" s="152"/>
      <c r="AE686" s="152"/>
      <c r="AG686" s="9"/>
      <c r="AN686" s="152"/>
      <c r="AO686" s="152"/>
      <c r="AP686" s="152"/>
      <c r="AQ686" s="152"/>
      <c r="AR686" s="152"/>
      <c r="AS686" s="152"/>
      <c r="AT686" s="152"/>
      <c r="AU686" s="152"/>
    </row>
    <row r="687" spans="27:47" ht="12.95" customHeight="1">
      <c r="AA687" s="152"/>
      <c r="AB687" s="152"/>
      <c r="AC687" s="152"/>
      <c r="AD687" s="152"/>
      <c r="AE687" s="152"/>
      <c r="AG687" s="9"/>
      <c r="AN687" s="152"/>
      <c r="AO687" s="152"/>
      <c r="AP687" s="152"/>
      <c r="AQ687" s="152"/>
      <c r="AR687" s="152"/>
      <c r="AS687" s="152"/>
      <c r="AT687" s="152"/>
      <c r="AU687" s="152"/>
    </row>
    <row r="688" spans="27:47" ht="12.95" customHeight="1">
      <c r="AA688" s="152"/>
      <c r="AB688" s="152"/>
      <c r="AC688" s="152"/>
      <c r="AD688" s="152"/>
      <c r="AE688" s="152"/>
      <c r="AG688" s="9"/>
      <c r="AN688" s="152"/>
      <c r="AO688" s="152"/>
      <c r="AP688" s="152"/>
      <c r="AQ688" s="152"/>
      <c r="AR688" s="152"/>
      <c r="AS688" s="152"/>
      <c r="AT688" s="152"/>
      <c r="AU688" s="152"/>
    </row>
    <row r="689" spans="27:64" ht="12.95" customHeight="1">
      <c r="AA689" s="152"/>
      <c r="AB689" s="152"/>
      <c r="AC689" s="152"/>
      <c r="AD689" s="152"/>
      <c r="AE689" s="152"/>
      <c r="AG689" s="9"/>
      <c r="AN689" s="152"/>
      <c r="AO689" s="152"/>
      <c r="AP689" s="152"/>
      <c r="AQ689" s="152"/>
      <c r="AR689" s="152"/>
      <c r="AS689" s="152"/>
      <c r="AT689" s="152"/>
      <c r="AU689" s="152"/>
    </row>
    <row r="690" spans="27:64" ht="12.95" customHeight="1">
      <c r="AA690" s="152"/>
      <c r="AB690" s="152"/>
      <c r="AC690" s="152"/>
      <c r="AD690" s="152"/>
      <c r="AE690" s="152"/>
      <c r="AG690" s="9"/>
      <c r="AN690" s="152"/>
      <c r="AO690" s="152"/>
      <c r="AP690" s="152"/>
      <c r="AQ690" s="152"/>
      <c r="AR690" s="152"/>
      <c r="AS690" s="152"/>
      <c r="AT690" s="152"/>
      <c r="AU690" s="152"/>
    </row>
    <row r="691" spans="27:64" ht="12.95" customHeight="1">
      <c r="AA691" s="152"/>
      <c r="AB691" s="152"/>
      <c r="AC691" s="152"/>
      <c r="AD691" s="152"/>
      <c r="AE691" s="152"/>
      <c r="AG691" s="9"/>
      <c r="AN691" s="152"/>
      <c r="AO691" s="152"/>
      <c r="AP691" s="152"/>
      <c r="AQ691" s="152"/>
      <c r="AR691" s="152"/>
      <c r="AS691" s="152"/>
      <c r="AT691" s="152"/>
      <c r="AU691" s="152"/>
    </row>
    <row r="692" spans="27:64" ht="12.95" customHeight="1">
      <c r="AA692" s="152"/>
      <c r="AB692" s="152"/>
      <c r="AC692" s="152"/>
      <c r="AD692" s="152"/>
      <c r="AE692" s="152"/>
      <c r="AG692" s="9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  <c r="BH692" s="152"/>
      <c r="BI692" s="152"/>
      <c r="BJ692" s="152"/>
      <c r="BK692" s="152"/>
      <c r="BL692" s="152"/>
    </row>
    <row r="693" spans="27:64" ht="12.95" customHeight="1">
      <c r="AA693" s="152"/>
      <c r="AB693" s="152"/>
      <c r="AC693" s="152"/>
      <c r="AD693" s="152"/>
      <c r="AE693" s="152"/>
      <c r="AG693" s="9"/>
      <c r="AN693" s="152"/>
      <c r="AO693" s="152"/>
      <c r="AP693" s="152"/>
      <c r="AQ693" s="152"/>
      <c r="AR693" s="152"/>
      <c r="AS693" s="152"/>
      <c r="AT693" s="152"/>
      <c r="AU693" s="152"/>
    </row>
    <row r="694" spans="27:64" ht="12.95" customHeight="1">
      <c r="AA694" s="152"/>
      <c r="AB694" s="152"/>
      <c r="AC694" s="152"/>
      <c r="AD694" s="152"/>
      <c r="AE694" s="152"/>
      <c r="AG694" s="9"/>
      <c r="AN694" s="152"/>
      <c r="AO694" s="152"/>
      <c r="AP694" s="152"/>
      <c r="AQ694" s="152"/>
      <c r="AR694" s="152"/>
      <c r="AS694" s="152"/>
      <c r="AT694" s="152"/>
      <c r="AU694" s="152"/>
    </row>
    <row r="695" spans="27:64" ht="12.95" customHeight="1">
      <c r="AA695" s="152"/>
      <c r="AB695" s="152"/>
      <c r="AC695" s="152"/>
      <c r="AD695" s="152"/>
      <c r="AE695" s="152"/>
      <c r="AG695" s="9"/>
      <c r="AN695" s="152"/>
      <c r="AO695" s="152"/>
      <c r="AP695" s="152"/>
      <c r="AQ695" s="152"/>
      <c r="AR695" s="152"/>
      <c r="AS695" s="152"/>
      <c r="AT695" s="152"/>
      <c r="AU695" s="152"/>
    </row>
    <row r="696" spans="27:64" ht="12.95" customHeight="1">
      <c r="AA696" s="152"/>
      <c r="AB696" s="152"/>
      <c r="AC696" s="152"/>
      <c r="AD696" s="152"/>
      <c r="AE696" s="152"/>
      <c r="AG696" s="9"/>
      <c r="AN696" s="152"/>
      <c r="AO696" s="152"/>
      <c r="AP696" s="152"/>
      <c r="AQ696" s="152"/>
      <c r="AR696" s="152"/>
      <c r="AS696" s="152"/>
      <c r="AT696" s="152"/>
      <c r="AU696" s="152"/>
    </row>
    <row r="697" spans="27:64" ht="12.95" customHeight="1">
      <c r="AA697" s="152"/>
      <c r="AB697" s="152"/>
      <c r="AC697" s="152"/>
      <c r="AD697" s="152"/>
      <c r="AE697" s="152"/>
      <c r="AG697" s="9"/>
      <c r="AN697" s="152"/>
      <c r="AO697" s="152"/>
      <c r="AP697" s="152"/>
      <c r="AQ697" s="152"/>
      <c r="AR697" s="152"/>
      <c r="AS697" s="152"/>
      <c r="AT697" s="152"/>
      <c r="AU697" s="152"/>
    </row>
    <row r="698" spans="27:64" ht="12.95" customHeight="1">
      <c r="AA698" s="152"/>
      <c r="AB698" s="152"/>
      <c r="AC698" s="152"/>
      <c r="AD698" s="152"/>
      <c r="AE698" s="152"/>
      <c r="AG698" s="9"/>
      <c r="AN698" s="152"/>
      <c r="AO698" s="152"/>
      <c r="AP698" s="152"/>
      <c r="AQ698" s="152"/>
      <c r="AR698" s="152"/>
      <c r="AS698" s="152"/>
      <c r="AT698" s="152"/>
      <c r="AU698" s="152"/>
    </row>
    <row r="699" spans="27:64" ht="12.95" customHeight="1">
      <c r="AA699" s="152"/>
      <c r="AB699" s="152"/>
      <c r="AC699" s="152"/>
      <c r="AD699" s="152"/>
      <c r="AE699" s="152"/>
      <c r="AG699" s="9"/>
      <c r="AN699" s="152"/>
      <c r="AO699" s="152"/>
      <c r="AP699" s="152"/>
      <c r="AQ699" s="152"/>
      <c r="AR699" s="152"/>
      <c r="AS699" s="152"/>
      <c r="AT699" s="152"/>
      <c r="AU699" s="152"/>
    </row>
    <row r="700" spans="27:64" ht="12.95" customHeight="1">
      <c r="AA700" s="152"/>
      <c r="AB700" s="152"/>
      <c r="AC700" s="152"/>
      <c r="AD700" s="152"/>
      <c r="AE700" s="152"/>
      <c r="AG700" s="9"/>
      <c r="AN700" s="152"/>
      <c r="AO700" s="152"/>
      <c r="AP700" s="152"/>
      <c r="AQ700" s="152"/>
      <c r="AR700" s="152"/>
      <c r="AS700" s="152"/>
      <c r="AT700" s="152"/>
      <c r="AU700" s="152"/>
    </row>
    <row r="701" spans="27:64" ht="12.95" customHeight="1">
      <c r="AA701" s="152"/>
      <c r="AB701" s="152"/>
      <c r="AC701" s="152"/>
      <c r="AD701" s="152"/>
      <c r="AE701" s="152"/>
      <c r="AG701" s="9"/>
      <c r="AN701" s="152"/>
      <c r="AO701" s="152"/>
      <c r="AP701" s="152"/>
      <c r="AQ701" s="152"/>
      <c r="AR701" s="152"/>
      <c r="AS701" s="152"/>
      <c r="AT701" s="152"/>
      <c r="AU701" s="152"/>
    </row>
    <row r="702" spans="27:64" ht="12.95" customHeight="1">
      <c r="AA702" s="152"/>
      <c r="AB702" s="152"/>
      <c r="AC702" s="152"/>
      <c r="AD702" s="152"/>
      <c r="AE702" s="152"/>
      <c r="AG702" s="9"/>
      <c r="AN702" s="152"/>
      <c r="AO702" s="152"/>
      <c r="AP702" s="152"/>
      <c r="AQ702" s="152"/>
      <c r="AR702" s="152"/>
      <c r="AS702" s="152"/>
      <c r="AT702" s="152"/>
      <c r="AU702" s="152"/>
    </row>
    <row r="703" spans="27:64" ht="12.95" customHeight="1">
      <c r="AA703" s="152"/>
      <c r="AB703" s="152"/>
      <c r="AC703" s="152"/>
      <c r="AD703" s="152"/>
      <c r="AE703" s="152"/>
      <c r="AG703" s="9"/>
      <c r="AN703" s="152"/>
      <c r="AO703" s="152"/>
      <c r="AP703" s="152"/>
      <c r="AQ703" s="152"/>
      <c r="AR703" s="152"/>
      <c r="AS703" s="152"/>
      <c r="AT703" s="152"/>
      <c r="AU703" s="152"/>
    </row>
    <row r="704" spans="27:64" ht="12.95" customHeight="1">
      <c r="AA704" s="152"/>
      <c r="AB704" s="152"/>
      <c r="AC704" s="152"/>
      <c r="AD704" s="152"/>
      <c r="AE704" s="152"/>
      <c r="AG704" s="9"/>
      <c r="AN704" s="152"/>
      <c r="AO704" s="152"/>
      <c r="AP704" s="152"/>
      <c r="AQ704" s="152"/>
      <c r="AR704" s="152"/>
      <c r="AS704" s="152"/>
      <c r="AT704" s="152"/>
      <c r="AU704" s="152"/>
    </row>
    <row r="705" spans="27:47" ht="12.95" customHeight="1">
      <c r="AA705" s="152"/>
      <c r="AB705" s="152"/>
      <c r="AC705" s="152"/>
      <c r="AD705" s="152"/>
      <c r="AE705" s="152"/>
      <c r="AG705" s="9"/>
      <c r="AN705" s="152"/>
      <c r="AO705" s="152"/>
      <c r="AP705" s="152"/>
      <c r="AQ705" s="152"/>
      <c r="AR705" s="152"/>
      <c r="AS705" s="152"/>
      <c r="AT705" s="152"/>
      <c r="AU705" s="152"/>
    </row>
    <row r="706" spans="27:47" ht="12.95" customHeight="1">
      <c r="AA706" s="152"/>
      <c r="AB706" s="152"/>
      <c r="AC706" s="152"/>
      <c r="AD706" s="152"/>
      <c r="AE706" s="152"/>
      <c r="AG706" s="9"/>
      <c r="AN706" s="152"/>
      <c r="AO706" s="152"/>
      <c r="AP706" s="152"/>
      <c r="AQ706" s="152"/>
      <c r="AR706" s="152"/>
      <c r="AS706" s="152"/>
      <c r="AT706" s="152"/>
      <c r="AU706" s="152"/>
    </row>
    <row r="707" spans="27:47" ht="12.95" customHeight="1">
      <c r="AA707" s="152"/>
      <c r="AB707" s="152"/>
      <c r="AC707" s="152"/>
      <c r="AD707" s="152"/>
      <c r="AE707" s="152"/>
      <c r="AG707" s="9"/>
      <c r="AN707" s="152"/>
      <c r="AO707" s="152"/>
      <c r="AP707" s="152"/>
      <c r="AQ707" s="152"/>
      <c r="AR707" s="152"/>
      <c r="AS707" s="152"/>
      <c r="AT707" s="152"/>
      <c r="AU707" s="152"/>
    </row>
    <row r="708" spans="27:47" ht="12.95" customHeight="1">
      <c r="AA708" s="152"/>
      <c r="AB708" s="152"/>
      <c r="AC708" s="152"/>
      <c r="AD708" s="152"/>
      <c r="AE708" s="152"/>
      <c r="AG708" s="9"/>
      <c r="AN708" s="152"/>
      <c r="AO708" s="152"/>
      <c r="AP708" s="152"/>
      <c r="AQ708" s="152"/>
      <c r="AR708" s="152"/>
      <c r="AS708" s="152"/>
      <c r="AT708" s="152"/>
      <c r="AU708" s="152"/>
    </row>
    <row r="709" spans="27:47" ht="12.95" customHeight="1">
      <c r="AA709" s="152"/>
      <c r="AB709" s="152"/>
      <c r="AC709" s="152"/>
      <c r="AD709" s="152"/>
      <c r="AE709" s="152"/>
      <c r="AG709" s="9"/>
      <c r="AN709" s="152"/>
      <c r="AO709" s="152"/>
      <c r="AP709" s="152"/>
      <c r="AQ709" s="152"/>
      <c r="AR709" s="152"/>
      <c r="AS709" s="152"/>
      <c r="AT709" s="152"/>
      <c r="AU709" s="152"/>
    </row>
    <row r="710" spans="27:47" ht="12.95" customHeight="1">
      <c r="AA710" s="152"/>
      <c r="AB710" s="152"/>
      <c r="AC710" s="152"/>
      <c r="AD710" s="152"/>
      <c r="AE710" s="152"/>
      <c r="AG710" s="9"/>
      <c r="AN710" s="152"/>
      <c r="AO710" s="152"/>
      <c r="AP710" s="152"/>
      <c r="AQ710" s="152"/>
      <c r="AR710" s="152"/>
      <c r="AS710" s="152"/>
      <c r="AT710" s="152"/>
      <c r="AU710" s="152"/>
    </row>
    <row r="711" spans="27:47" ht="12.95" customHeight="1">
      <c r="AA711" s="152"/>
      <c r="AB711" s="152"/>
      <c r="AC711" s="152"/>
      <c r="AD711" s="152"/>
      <c r="AE711" s="152"/>
      <c r="AG711" s="9"/>
      <c r="AN711" s="152"/>
      <c r="AO711" s="152"/>
      <c r="AP711" s="152"/>
      <c r="AQ711" s="152"/>
      <c r="AR711" s="152"/>
      <c r="AS711" s="152"/>
      <c r="AT711" s="152"/>
      <c r="AU711" s="152"/>
    </row>
    <row r="712" spans="27:47" ht="12.95" customHeight="1">
      <c r="AA712" s="152"/>
      <c r="AB712" s="152"/>
      <c r="AC712" s="152"/>
      <c r="AD712" s="152"/>
      <c r="AE712" s="152"/>
      <c r="AG712" s="9"/>
      <c r="AN712" s="152"/>
      <c r="AO712" s="152"/>
      <c r="AP712" s="152"/>
      <c r="AQ712" s="152"/>
      <c r="AR712" s="152"/>
      <c r="AS712" s="152"/>
      <c r="AT712" s="152"/>
      <c r="AU712" s="152"/>
    </row>
    <row r="713" spans="27:47" ht="12.95" customHeight="1">
      <c r="AA713" s="152"/>
      <c r="AB713" s="152"/>
      <c r="AC713" s="152"/>
      <c r="AD713" s="152"/>
      <c r="AE713" s="152"/>
      <c r="AG713" s="9"/>
      <c r="AN713" s="152"/>
      <c r="AO713" s="152"/>
      <c r="AP713" s="152"/>
      <c r="AQ713" s="152"/>
      <c r="AR713" s="152"/>
      <c r="AS713" s="152"/>
      <c r="AT713" s="152"/>
      <c r="AU713" s="152"/>
    </row>
    <row r="714" spans="27:47" ht="12.95" customHeight="1">
      <c r="AA714" s="152"/>
      <c r="AB714" s="152"/>
      <c r="AC714" s="152"/>
      <c r="AD714" s="152"/>
      <c r="AE714" s="152"/>
      <c r="AG714" s="9"/>
      <c r="AN714" s="152"/>
      <c r="AO714" s="152"/>
      <c r="AP714" s="152"/>
      <c r="AQ714" s="152"/>
      <c r="AR714" s="152"/>
      <c r="AS714" s="152"/>
      <c r="AT714" s="152"/>
      <c r="AU714" s="152"/>
    </row>
    <row r="715" spans="27:47" ht="12.95" customHeight="1">
      <c r="AA715" s="152"/>
      <c r="AB715" s="152"/>
      <c r="AC715" s="152"/>
      <c r="AD715" s="152"/>
      <c r="AE715" s="152"/>
      <c r="AG715" s="9"/>
      <c r="AN715" s="152"/>
      <c r="AO715" s="152"/>
      <c r="AP715" s="152"/>
      <c r="AQ715" s="152"/>
      <c r="AR715" s="152"/>
      <c r="AS715" s="152"/>
      <c r="AT715" s="152"/>
      <c r="AU715" s="152"/>
    </row>
    <row r="716" spans="27:47" ht="12.95" customHeight="1">
      <c r="AA716" s="152"/>
      <c r="AB716" s="152"/>
      <c r="AC716" s="152"/>
      <c r="AD716" s="152"/>
      <c r="AE716" s="152"/>
      <c r="AG716" s="9"/>
      <c r="AN716" s="152"/>
      <c r="AO716" s="152"/>
      <c r="AP716" s="152"/>
      <c r="AQ716" s="152"/>
      <c r="AR716" s="152"/>
      <c r="AS716" s="152"/>
      <c r="AT716" s="152"/>
      <c r="AU716" s="152"/>
    </row>
    <row r="717" spans="27:47" ht="12.95" customHeight="1">
      <c r="AA717" s="152"/>
      <c r="AB717" s="152"/>
      <c r="AC717" s="152"/>
      <c r="AD717" s="152"/>
      <c r="AE717" s="152"/>
      <c r="AG717" s="9"/>
      <c r="AN717" s="152"/>
      <c r="AO717" s="152"/>
      <c r="AP717" s="152"/>
      <c r="AQ717" s="152"/>
      <c r="AR717" s="152"/>
      <c r="AS717" s="152"/>
      <c r="AT717" s="152"/>
      <c r="AU717" s="152"/>
    </row>
    <row r="718" spans="27:47" ht="12.95" customHeight="1">
      <c r="AA718" s="152"/>
      <c r="AB718" s="152"/>
      <c r="AC718" s="152"/>
      <c r="AD718" s="152"/>
      <c r="AE718" s="152"/>
      <c r="AG718" s="9"/>
      <c r="AN718" s="152"/>
      <c r="AO718" s="152"/>
      <c r="AP718" s="152"/>
      <c r="AQ718" s="152"/>
      <c r="AR718" s="152"/>
      <c r="AS718" s="152"/>
      <c r="AT718" s="152"/>
      <c r="AU718" s="152"/>
    </row>
    <row r="719" spans="27:47" ht="12.95" customHeight="1">
      <c r="AA719" s="152"/>
      <c r="AB719" s="152"/>
      <c r="AC719" s="152"/>
      <c r="AD719" s="152"/>
      <c r="AE719" s="152"/>
      <c r="AG719" s="9"/>
      <c r="AN719" s="152"/>
      <c r="AO719" s="152"/>
      <c r="AP719" s="152"/>
      <c r="AQ719" s="152"/>
      <c r="AR719" s="152"/>
      <c r="AS719" s="152"/>
      <c r="AT719" s="152"/>
      <c r="AU719" s="152"/>
    </row>
    <row r="720" spans="27:47" ht="12.95" customHeight="1">
      <c r="AA720" s="152"/>
      <c r="AB720" s="152"/>
      <c r="AC720" s="152"/>
      <c r="AD720" s="152"/>
      <c r="AE720" s="152"/>
      <c r="AG720" s="9"/>
      <c r="AN720" s="152"/>
      <c r="AO720" s="152"/>
      <c r="AP720" s="152"/>
      <c r="AQ720" s="152"/>
      <c r="AR720" s="152"/>
      <c r="AS720" s="152"/>
      <c r="AT720" s="152"/>
      <c r="AU720" s="152"/>
    </row>
    <row r="721" spans="27:64" ht="12.95" customHeight="1">
      <c r="AA721" s="152"/>
      <c r="AB721" s="152"/>
      <c r="AC721" s="152"/>
      <c r="AD721" s="152"/>
      <c r="AE721" s="152"/>
      <c r="AG721" s="9"/>
      <c r="AN721" s="152"/>
      <c r="AO721" s="152"/>
      <c r="AP721" s="152"/>
      <c r="AQ721" s="152"/>
      <c r="AR721" s="152"/>
      <c r="AS721" s="152"/>
      <c r="AT721" s="152"/>
      <c r="AU721" s="152"/>
    </row>
    <row r="722" spans="27:64" ht="12.95" customHeight="1">
      <c r="AA722" s="152"/>
      <c r="AB722" s="152"/>
      <c r="AC722" s="152"/>
      <c r="AD722" s="152"/>
      <c r="AE722" s="152"/>
      <c r="AG722" s="9"/>
      <c r="AN722" s="152"/>
      <c r="AO722" s="152"/>
      <c r="AP722" s="152"/>
      <c r="AQ722" s="152"/>
      <c r="AR722" s="152"/>
      <c r="AS722" s="152"/>
      <c r="AT722" s="152"/>
      <c r="AU722" s="152"/>
    </row>
    <row r="723" spans="27:64" ht="12.95" customHeight="1">
      <c r="AA723" s="152"/>
      <c r="AB723" s="152"/>
      <c r="AC723" s="152"/>
      <c r="AD723" s="152"/>
      <c r="AE723" s="152"/>
      <c r="AG723" s="9"/>
      <c r="AN723" s="152"/>
      <c r="AO723" s="152"/>
      <c r="AP723" s="152"/>
      <c r="AQ723" s="152"/>
      <c r="AR723" s="152"/>
      <c r="AS723" s="152"/>
      <c r="AT723" s="152"/>
      <c r="AU723" s="152"/>
    </row>
    <row r="724" spans="27:64" ht="12.95" customHeight="1">
      <c r="AA724" s="152"/>
      <c r="AB724" s="152"/>
      <c r="AC724" s="152"/>
      <c r="AD724" s="152"/>
      <c r="AE724" s="152"/>
      <c r="AG724" s="9"/>
      <c r="AN724" s="152"/>
      <c r="AO724" s="152"/>
      <c r="AP724" s="152"/>
      <c r="AQ724" s="152"/>
      <c r="AR724" s="152"/>
      <c r="AS724" s="152"/>
      <c r="AT724" s="152"/>
      <c r="AU724" s="152"/>
    </row>
    <row r="725" spans="27:64" ht="12.95" customHeight="1">
      <c r="AA725" s="152"/>
      <c r="AB725" s="152"/>
      <c r="AC725" s="152"/>
      <c r="AD725" s="152"/>
      <c r="AE725" s="152"/>
      <c r="AG725" s="9"/>
      <c r="AN725" s="152"/>
      <c r="AO725" s="152"/>
      <c r="AP725" s="152"/>
      <c r="AQ725" s="152"/>
      <c r="AR725" s="152"/>
      <c r="AS725" s="152"/>
      <c r="AT725" s="152"/>
      <c r="AU725" s="152"/>
    </row>
    <row r="726" spans="27:64" ht="12.95" customHeight="1">
      <c r="AA726" s="152"/>
      <c r="AB726" s="152"/>
      <c r="AC726" s="152"/>
      <c r="AD726" s="152"/>
      <c r="AE726" s="152"/>
      <c r="AG726" s="9"/>
      <c r="AN726" s="152"/>
      <c r="AO726" s="152"/>
      <c r="AP726" s="152"/>
      <c r="AQ726" s="152"/>
      <c r="AR726" s="152"/>
      <c r="AS726" s="152"/>
      <c r="AT726" s="152"/>
      <c r="AU726" s="152"/>
    </row>
    <row r="727" spans="27:64" ht="12.95" customHeight="1">
      <c r="AA727" s="152"/>
      <c r="AB727" s="152"/>
      <c r="AC727" s="152"/>
      <c r="AD727" s="152"/>
      <c r="AE727" s="152"/>
      <c r="AG727" s="9"/>
      <c r="AN727" s="152"/>
      <c r="AO727" s="152"/>
      <c r="AP727" s="152"/>
      <c r="AQ727" s="152"/>
      <c r="AR727" s="152"/>
      <c r="AS727" s="152"/>
      <c r="AT727" s="152"/>
      <c r="AU727" s="152"/>
    </row>
    <row r="728" spans="27:64" ht="12.95" customHeight="1">
      <c r="AA728" s="152"/>
      <c r="AB728" s="152"/>
      <c r="AC728" s="152"/>
      <c r="AD728" s="152"/>
      <c r="AE728" s="152"/>
      <c r="AG728" s="9"/>
      <c r="AN728" s="152"/>
      <c r="AO728" s="152"/>
      <c r="AP728" s="152"/>
      <c r="AQ728" s="152"/>
      <c r="AR728" s="152"/>
      <c r="AS728" s="152"/>
      <c r="AT728" s="152"/>
      <c r="AU728" s="152"/>
      <c r="AV728" s="152"/>
    </row>
    <row r="729" spans="27:64" ht="12.95" customHeight="1">
      <c r="AA729" s="152"/>
      <c r="AB729" s="152"/>
      <c r="AC729" s="152"/>
      <c r="AD729" s="152"/>
      <c r="AE729" s="152"/>
      <c r="AG729" s="9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  <c r="BI729" s="152"/>
      <c r="BJ729" s="152"/>
      <c r="BK729" s="152"/>
      <c r="BL729" s="152"/>
    </row>
    <row r="730" spans="27:64" ht="12.95" customHeight="1">
      <c r="AA730" s="152"/>
      <c r="AB730" s="152"/>
      <c r="AC730" s="152"/>
      <c r="AD730" s="152"/>
      <c r="AE730" s="152"/>
      <c r="AG730" s="9"/>
      <c r="AN730" s="152"/>
      <c r="AO730" s="152"/>
      <c r="AP730" s="152"/>
      <c r="AQ730" s="152"/>
      <c r="AR730" s="152"/>
      <c r="AS730" s="152"/>
      <c r="AT730" s="152"/>
      <c r="AU730" s="152"/>
    </row>
    <row r="731" spans="27:64" ht="12.95" customHeight="1">
      <c r="AA731" s="152"/>
      <c r="AB731" s="152"/>
      <c r="AC731" s="152"/>
      <c r="AD731" s="152"/>
      <c r="AE731" s="152"/>
      <c r="AG731" s="9"/>
      <c r="AN731" s="152"/>
      <c r="AO731" s="152"/>
      <c r="AP731" s="152"/>
      <c r="AQ731" s="152"/>
      <c r="AR731" s="152"/>
      <c r="AS731" s="152"/>
      <c r="AT731" s="152"/>
      <c r="AU731" s="152"/>
    </row>
    <row r="732" spans="27:64" ht="12.95" customHeight="1">
      <c r="AA732" s="152"/>
      <c r="AB732" s="152"/>
      <c r="AC732" s="152"/>
      <c r="AD732" s="152"/>
      <c r="AE732" s="152"/>
      <c r="AG732" s="9"/>
      <c r="AN732" s="152"/>
      <c r="AO732" s="152"/>
      <c r="AP732" s="152"/>
      <c r="AQ732" s="152"/>
      <c r="AR732" s="152"/>
      <c r="AS732" s="152"/>
      <c r="AT732" s="152"/>
      <c r="AU732" s="152"/>
    </row>
    <row r="733" spans="27:64" ht="12.95" customHeight="1">
      <c r="AA733" s="152"/>
      <c r="AB733" s="152"/>
      <c r="AC733" s="152"/>
      <c r="AD733" s="152"/>
      <c r="AE733" s="152"/>
      <c r="AG733" s="9"/>
      <c r="AN733" s="152"/>
      <c r="AO733" s="152"/>
      <c r="AP733" s="152"/>
      <c r="AQ733" s="152"/>
      <c r="AR733" s="152"/>
      <c r="AS733" s="152"/>
      <c r="AT733" s="152"/>
      <c r="AU733" s="152"/>
    </row>
    <row r="734" spans="27:64" ht="12.95" customHeight="1">
      <c r="AA734" s="152"/>
      <c r="AB734" s="152"/>
      <c r="AC734" s="152"/>
      <c r="AD734" s="152"/>
      <c r="AE734" s="152"/>
      <c r="AG734" s="9"/>
      <c r="AN734" s="152"/>
      <c r="AO734" s="152"/>
      <c r="AP734" s="152"/>
      <c r="AQ734" s="152"/>
      <c r="AR734" s="152"/>
      <c r="AS734" s="152"/>
      <c r="AT734" s="152"/>
      <c r="AU734" s="152"/>
    </row>
    <row r="735" spans="27:64" ht="12.95" customHeight="1">
      <c r="AA735" s="152"/>
      <c r="AB735" s="152"/>
      <c r="AC735" s="152"/>
      <c r="AD735" s="152"/>
      <c r="AE735" s="152"/>
      <c r="AG735" s="9"/>
      <c r="AN735" s="152"/>
      <c r="AO735" s="152"/>
      <c r="AP735" s="152"/>
      <c r="AQ735" s="152"/>
      <c r="AR735" s="152"/>
      <c r="AS735" s="152"/>
      <c r="AT735" s="152"/>
      <c r="AU735" s="152"/>
    </row>
    <row r="736" spans="27:64" ht="12.95" customHeight="1">
      <c r="AA736" s="152"/>
      <c r="AB736" s="152"/>
      <c r="AC736" s="152"/>
      <c r="AD736" s="152"/>
      <c r="AE736" s="152"/>
      <c r="AG736" s="9"/>
      <c r="AN736" s="152"/>
      <c r="AO736" s="152"/>
      <c r="AP736" s="152"/>
      <c r="AQ736" s="152"/>
      <c r="AR736" s="152"/>
      <c r="AS736" s="152"/>
      <c r="AT736" s="152"/>
      <c r="AU736" s="152"/>
    </row>
    <row r="737" spans="27:64" ht="12.95" customHeight="1">
      <c r="AA737" s="152"/>
      <c r="AB737" s="152"/>
      <c r="AC737" s="152"/>
      <c r="AD737" s="152"/>
      <c r="AE737" s="152"/>
      <c r="AG737" s="9"/>
      <c r="AN737" s="152"/>
      <c r="AO737" s="152"/>
      <c r="AP737" s="152"/>
      <c r="AQ737" s="152"/>
      <c r="AR737" s="152"/>
      <c r="AS737" s="152"/>
      <c r="AT737" s="152"/>
      <c r="AU737" s="152"/>
    </row>
    <row r="738" spans="27:64" ht="12.95" customHeight="1">
      <c r="AA738" s="152"/>
      <c r="AB738" s="152"/>
      <c r="AC738" s="152"/>
      <c r="AD738" s="152"/>
      <c r="AE738" s="152"/>
      <c r="AG738" s="9"/>
      <c r="AN738" s="152"/>
      <c r="AO738" s="152"/>
      <c r="AP738" s="152"/>
      <c r="AQ738" s="152"/>
      <c r="AR738" s="152"/>
      <c r="AS738" s="152"/>
      <c r="AT738" s="152"/>
      <c r="AU738" s="152"/>
    </row>
    <row r="739" spans="27:64" ht="12.95" customHeight="1">
      <c r="AA739" s="152"/>
      <c r="AB739" s="152"/>
      <c r="AC739" s="152"/>
      <c r="AD739" s="152"/>
      <c r="AE739" s="152"/>
      <c r="AG739" s="9"/>
      <c r="AN739" s="152"/>
      <c r="AO739" s="152"/>
      <c r="AP739" s="152"/>
      <c r="AQ739" s="152"/>
      <c r="AR739" s="152"/>
      <c r="AS739" s="152"/>
      <c r="AT739" s="152"/>
      <c r="AU739" s="152"/>
    </row>
    <row r="740" spans="27:64" ht="12.95" customHeight="1">
      <c r="AA740" s="152"/>
      <c r="AB740" s="152"/>
      <c r="AC740" s="152"/>
      <c r="AD740" s="152"/>
      <c r="AE740" s="152"/>
      <c r="AG740" s="9"/>
      <c r="AN740" s="152"/>
      <c r="AO740" s="152"/>
      <c r="AP740" s="152"/>
      <c r="AQ740" s="152"/>
      <c r="AR740" s="152"/>
      <c r="AS740" s="152"/>
      <c r="AT740" s="152"/>
      <c r="AU740" s="152"/>
    </row>
    <row r="741" spans="27:64" ht="12.95" customHeight="1">
      <c r="AA741" s="152"/>
      <c r="AB741" s="152"/>
      <c r="AC741" s="152"/>
      <c r="AD741" s="152"/>
      <c r="AE741" s="152"/>
      <c r="AG741" s="9"/>
      <c r="AN741" s="152"/>
      <c r="AO741" s="152"/>
      <c r="AP741" s="152"/>
      <c r="AQ741" s="152"/>
      <c r="AR741" s="152"/>
      <c r="AS741" s="152"/>
      <c r="AT741" s="152"/>
      <c r="AU741" s="152"/>
    </row>
    <row r="742" spans="27:64" ht="12.95" customHeight="1">
      <c r="AA742" s="152"/>
      <c r="AB742" s="152"/>
      <c r="AC742" s="152"/>
      <c r="AD742" s="152"/>
      <c r="AE742" s="152"/>
      <c r="AG742" s="9"/>
      <c r="AN742" s="152"/>
      <c r="AO742" s="152"/>
      <c r="AP742" s="152"/>
      <c r="AQ742" s="152"/>
      <c r="AR742" s="152"/>
      <c r="AS742" s="152"/>
      <c r="AT742" s="152"/>
      <c r="AU742" s="152"/>
    </row>
    <row r="743" spans="27:64" ht="12.95" customHeight="1">
      <c r="AA743" s="152"/>
      <c r="AB743" s="152"/>
      <c r="AC743" s="152"/>
      <c r="AD743" s="152"/>
      <c r="AE743" s="152"/>
      <c r="AG743" s="9"/>
      <c r="AN743" s="152"/>
      <c r="AO743" s="152"/>
      <c r="AP743" s="152"/>
      <c r="AQ743" s="152"/>
      <c r="AR743" s="152"/>
      <c r="AS743" s="152"/>
      <c r="AT743" s="152"/>
      <c r="AU743" s="152"/>
    </row>
    <row r="744" spans="27:64" ht="12.95" customHeight="1">
      <c r="AA744" s="152"/>
      <c r="AB744" s="152"/>
      <c r="AC744" s="152"/>
      <c r="AD744" s="152"/>
      <c r="AE744" s="152"/>
      <c r="AG744" s="9"/>
      <c r="AN744" s="152"/>
      <c r="AO744" s="152"/>
      <c r="AP744" s="152"/>
      <c r="AQ744" s="152"/>
      <c r="AR744" s="152"/>
      <c r="AS744" s="152"/>
      <c r="AT744" s="152"/>
      <c r="AU744" s="152"/>
    </row>
    <row r="745" spans="27:64" ht="12.95" customHeight="1">
      <c r="AA745" s="152"/>
      <c r="AB745" s="152"/>
      <c r="AC745" s="152"/>
      <c r="AD745" s="152"/>
      <c r="AE745" s="152"/>
      <c r="AG745" s="9"/>
      <c r="AN745" s="152"/>
      <c r="AO745" s="152"/>
      <c r="AP745" s="152"/>
      <c r="AQ745" s="152"/>
      <c r="AR745" s="152"/>
      <c r="AS745" s="152"/>
      <c r="AT745" s="152"/>
      <c r="AU745" s="152"/>
    </row>
    <row r="746" spans="27:64" ht="12.95" customHeight="1">
      <c r="AA746" s="152"/>
      <c r="AB746" s="152"/>
      <c r="AC746" s="152"/>
      <c r="AD746" s="152"/>
      <c r="AE746" s="152"/>
      <c r="AG746" s="9"/>
      <c r="AN746" s="152"/>
      <c r="AO746" s="152"/>
      <c r="AP746" s="152"/>
      <c r="AQ746" s="152"/>
      <c r="AR746" s="152"/>
      <c r="AS746" s="152"/>
      <c r="AT746" s="152"/>
      <c r="AU746" s="152"/>
    </row>
    <row r="747" spans="27:64" ht="12.95" customHeight="1">
      <c r="AA747" s="152"/>
      <c r="AB747" s="152"/>
      <c r="AC747" s="152"/>
      <c r="AD747" s="152"/>
      <c r="AE747" s="152"/>
      <c r="AG747" s="9"/>
      <c r="AN747" s="152"/>
      <c r="AO747" s="152"/>
      <c r="AP747" s="152"/>
      <c r="AQ747" s="152"/>
      <c r="AR747" s="152"/>
      <c r="AS747" s="152"/>
      <c r="AT747" s="152"/>
      <c r="AU747" s="152"/>
    </row>
    <row r="748" spans="27:64" ht="12.95" customHeight="1">
      <c r="AA748" s="152"/>
      <c r="AB748" s="152"/>
      <c r="AC748" s="152"/>
      <c r="AD748" s="152"/>
      <c r="AE748" s="152"/>
      <c r="AG748" s="9"/>
      <c r="AN748" s="152"/>
      <c r="AO748" s="152"/>
      <c r="AP748" s="152"/>
      <c r="AQ748" s="152"/>
      <c r="AR748" s="152"/>
      <c r="AS748" s="152"/>
      <c r="AT748" s="152"/>
      <c r="AU748" s="152"/>
    </row>
    <row r="749" spans="27:64" ht="12.95" customHeight="1">
      <c r="AA749" s="152"/>
      <c r="AB749" s="152"/>
      <c r="AC749" s="152"/>
      <c r="AD749" s="152"/>
      <c r="AE749" s="152"/>
      <c r="AG749" s="9"/>
      <c r="AN749" s="152"/>
      <c r="AO749" s="152"/>
      <c r="AP749" s="152"/>
      <c r="AQ749" s="152"/>
      <c r="AR749" s="152"/>
      <c r="AS749" s="152"/>
      <c r="AT749" s="152"/>
      <c r="AU749" s="152"/>
      <c r="AV749" s="152"/>
      <c r="AW749" s="152"/>
      <c r="AX749" s="152"/>
      <c r="AY749" s="152"/>
      <c r="AZ749" s="152"/>
      <c r="BA749" s="152"/>
      <c r="BB749" s="152"/>
      <c r="BC749" s="152"/>
      <c r="BD749" s="152"/>
      <c r="BE749" s="152"/>
      <c r="BF749" s="152"/>
      <c r="BG749" s="152"/>
      <c r="BH749" s="152"/>
      <c r="BI749" s="152"/>
      <c r="BJ749" s="152"/>
      <c r="BK749" s="152"/>
      <c r="BL749" s="152"/>
    </row>
    <row r="750" spans="27:64" ht="12.95" customHeight="1">
      <c r="AA750" s="152"/>
      <c r="AB750" s="152"/>
      <c r="AC750" s="152"/>
      <c r="AD750" s="152"/>
      <c r="AE750" s="152"/>
      <c r="AG750" s="9"/>
      <c r="AN750" s="152"/>
      <c r="AO750" s="152"/>
      <c r="AP750" s="152"/>
      <c r="AQ750" s="152"/>
      <c r="AR750" s="152"/>
      <c r="AS750" s="152"/>
      <c r="AT750" s="152"/>
      <c r="AU750" s="152"/>
    </row>
    <row r="751" spans="27:64" ht="12.95" customHeight="1">
      <c r="AA751" s="152"/>
      <c r="AB751" s="152"/>
      <c r="AC751" s="152"/>
      <c r="AD751" s="152"/>
      <c r="AE751" s="152"/>
      <c r="AG751" s="9"/>
      <c r="AN751" s="152"/>
      <c r="AO751" s="152"/>
      <c r="AP751" s="152"/>
      <c r="AQ751" s="152"/>
      <c r="AR751" s="152"/>
      <c r="AS751" s="152"/>
      <c r="AT751" s="152"/>
      <c r="AU751" s="152"/>
    </row>
    <row r="752" spans="27:64" ht="12.95" customHeight="1">
      <c r="AA752" s="152"/>
      <c r="AB752" s="152"/>
      <c r="AC752" s="152"/>
      <c r="AD752" s="152"/>
      <c r="AE752" s="152"/>
      <c r="AG752" s="9"/>
      <c r="AN752" s="152"/>
      <c r="AO752" s="152"/>
      <c r="AP752" s="152"/>
      <c r="AQ752" s="152"/>
      <c r="AR752" s="152"/>
      <c r="AS752" s="152"/>
      <c r="AT752" s="152"/>
      <c r="AU752" s="152"/>
    </row>
    <row r="753" spans="27:48" ht="12.95" customHeight="1">
      <c r="AA753" s="152"/>
      <c r="AB753" s="152"/>
      <c r="AC753" s="152"/>
      <c r="AD753" s="152"/>
      <c r="AE753" s="152"/>
      <c r="AG753" s="9"/>
      <c r="AN753" s="152"/>
      <c r="AO753" s="152"/>
      <c r="AP753" s="152"/>
      <c r="AQ753" s="152"/>
      <c r="AR753" s="152"/>
      <c r="AS753" s="152"/>
      <c r="AT753" s="152"/>
      <c r="AU753" s="152"/>
    </row>
    <row r="754" spans="27:48" ht="12.95" customHeight="1">
      <c r="AA754" s="152"/>
      <c r="AB754" s="152"/>
      <c r="AC754" s="152"/>
      <c r="AD754" s="152"/>
      <c r="AE754" s="152"/>
      <c r="AG754" s="9"/>
      <c r="AN754" s="152"/>
      <c r="AO754" s="152"/>
      <c r="AP754" s="152"/>
      <c r="AQ754" s="152"/>
      <c r="AR754" s="152"/>
      <c r="AS754" s="152"/>
      <c r="AT754" s="152"/>
      <c r="AU754" s="152"/>
    </row>
    <row r="755" spans="27:48" ht="12.95" customHeight="1">
      <c r="AA755" s="152"/>
      <c r="AB755" s="152"/>
      <c r="AC755" s="152"/>
      <c r="AD755" s="152"/>
      <c r="AE755" s="152"/>
      <c r="AG755" s="9"/>
      <c r="AN755" s="152"/>
      <c r="AO755" s="152"/>
      <c r="AP755" s="152"/>
      <c r="AQ755" s="152"/>
      <c r="AR755" s="152"/>
      <c r="AS755" s="152"/>
      <c r="AT755" s="152"/>
      <c r="AU755" s="152"/>
    </row>
    <row r="756" spans="27:48" ht="12.95" customHeight="1">
      <c r="AA756" s="152"/>
      <c r="AB756" s="152"/>
      <c r="AC756" s="152"/>
      <c r="AD756" s="152"/>
      <c r="AE756" s="152"/>
      <c r="AG756" s="9"/>
      <c r="AN756" s="152"/>
      <c r="AO756" s="152"/>
      <c r="AP756" s="152"/>
      <c r="AQ756" s="152"/>
      <c r="AR756" s="152"/>
      <c r="AS756" s="152"/>
      <c r="AT756" s="152"/>
      <c r="AU756" s="152"/>
    </row>
    <row r="757" spans="27:48" ht="12.95" customHeight="1">
      <c r="AA757" s="152"/>
      <c r="AB757" s="152"/>
      <c r="AC757" s="152"/>
      <c r="AD757" s="152"/>
      <c r="AE757" s="152"/>
      <c r="AG757" s="9"/>
      <c r="AN757" s="152"/>
      <c r="AO757" s="152"/>
      <c r="AP757" s="152"/>
      <c r="AQ757" s="152"/>
      <c r="AR757" s="152"/>
      <c r="AS757" s="152"/>
      <c r="AT757" s="152"/>
      <c r="AU757" s="152"/>
    </row>
    <row r="758" spans="27:48" ht="12.95" customHeight="1">
      <c r="AA758" s="152"/>
      <c r="AB758" s="152"/>
      <c r="AC758" s="152"/>
      <c r="AD758" s="152"/>
      <c r="AE758" s="152"/>
      <c r="AG758" s="9"/>
      <c r="AN758" s="152"/>
      <c r="AO758" s="152"/>
      <c r="AP758" s="152"/>
      <c r="AQ758" s="152"/>
      <c r="AR758" s="152"/>
      <c r="AS758" s="152"/>
      <c r="AT758" s="152"/>
      <c r="AU758" s="152"/>
    </row>
    <row r="759" spans="27:48" ht="12.95" customHeight="1">
      <c r="AA759" s="152"/>
      <c r="AB759" s="152"/>
      <c r="AC759" s="152"/>
      <c r="AD759" s="152"/>
      <c r="AE759" s="152"/>
      <c r="AG759" s="9"/>
      <c r="AN759" s="152"/>
      <c r="AO759" s="152"/>
      <c r="AP759" s="152"/>
      <c r="AQ759" s="152"/>
      <c r="AR759" s="152"/>
      <c r="AS759" s="152"/>
      <c r="AT759" s="152"/>
      <c r="AU759" s="152"/>
    </row>
    <row r="760" spans="27:48" ht="12.95" customHeight="1">
      <c r="AA760" s="152"/>
      <c r="AB760" s="152"/>
      <c r="AC760" s="152"/>
      <c r="AD760" s="152"/>
      <c r="AE760" s="152"/>
      <c r="AG760" s="9"/>
      <c r="AN760" s="152"/>
      <c r="AO760" s="152"/>
      <c r="AP760" s="152"/>
      <c r="AQ760" s="152"/>
      <c r="AR760" s="152"/>
      <c r="AS760" s="152"/>
      <c r="AT760" s="152"/>
      <c r="AU760" s="152"/>
      <c r="AV760" s="152"/>
    </row>
    <row r="761" spans="27:48" ht="12.95" customHeight="1">
      <c r="AA761" s="152"/>
      <c r="AB761" s="152"/>
      <c r="AC761" s="152"/>
      <c r="AD761" s="152"/>
      <c r="AE761" s="152"/>
      <c r="AG761" s="9"/>
      <c r="AN761" s="152"/>
      <c r="AO761" s="152"/>
      <c r="AP761" s="152"/>
      <c r="AQ761" s="152"/>
      <c r="AR761" s="152"/>
      <c r="AS761" s="152"/>
      <c r="AT761" s="152"/>
      <c r="AU761" s="152"/>
    </row>
    <row r="762" spans="27:48" ht="12.95" customHeight="1">
      <c r="AA762" s="152"/>
      <c r="AB762" s="152"/>
      <c r="AC762" s="152"/>
      <c r="AD762" s="152"/>
      <c r="AE762" s="152"/>
      <c r="AG762" s="9"/>
      <c r="AN762" s="152"/>
      <c r="AO762" s="152"/>
      <c r="AP762" s="152"/>
      <c r="AQ762" s="152"/>
      <c r="AR762" s="152"/>
      <c r="AS762" s="152"/>
      <c r="AT762" s="152"/>
      <c r="AU762" s="152"/>
    </row>
    <row r="763" spans="27:48" ht="12.95" customHeight="1">
      <c r="AA763" s="152"/>
      <c r="AB763" s="152"/>
      <c r="AC763" s="152"/>
      <c r="AD763" s="152"/>
      <c r="AE763" s="152"/>
      <c r="AG763" s="9"/>
      <c r="AN763" s="152"/>
      <c r="AO763" s="152"/>
      <c r="AP763" s="152"/>
      <c r="AQ763" s="152"/>
      <c r="AR763" s="152"/>
      <c r="AS763" s="152"/>
      <c r="AT763" s="152"/>
      <c r="AU763" s="152"/>
    </row>
    <row r="764" spans="27:48" ht="12.95" customHeight="1">
      <c r="AA764" s="152"/>
      <c r="AB764" s="152"/>
      <c r="AC764" s="152"/>
      <c r="AD764" s="152"/>
      <c r="AE764" s="152"/>
      <c r="AG764" s="9"/>
      <c r="AN764" s="152"/>
      <c r="AO764" s="152"/>
      <c r="AP764" s="152"/>
      <c r="AQ764" s="152"/>
      <c r="AR764" s="152"/>
      <c r="AS764" s="152"/>
      <c r="AT764" s="152"/>
      <c r="AU764" s="152"/>
    </row>
    <row r="765" spans="27:48" ht="12.95" customHeight="1">
      <c r="AA765" s="152"/>
      <c r="AB765" s="152"/>
      <c r="AC765" s="152"/>
      <c r="AD765" s="152"/>
      <c r="AE765" s="152"/>
      <c r="AG765" s="9"/>
      <c r="AN765" s="152"/>
      <c r="AO765" s="152"/>
      <c r="AP765" s="152"/>
      <c r="AQ765" s="152"/>
      <c r="AR765" s="152"/>
      <c r="AS765" s="152"/>
      <c r="AT765" s="152"/>
      <c r="AU765" s="152"/>
    </row>
    <row r="766" spans="27:48" ht="12.95" customHeight="1">
      <c r="AA766" s="152"/>
      <c r="AB766" s="152"/>
      <c r="AC766" s="152"/>
      <c r="AD766" s="152"/>
      <c r="AE766" s="152"/>
      <c r="AG766" s="9"/>
      <c r="AN766" s="152"/>
      <c r="AO766" s="152"/>
      <c r="AP766" s="152"/>
      <c r="AQ766" s="152"/>
      <c r="AR766" s="152"/>
      <c r="AS766" s="152"/>
      <c r="AT766" s="152"/>
      <c r="AU766" s="152"/>
    </row>
    <row r="767" spans="27:48" ht="12.95" customHeight="1">
      <c r="AA767" s="152"/>
      <c r="AB767" s="152"/>
      <c r="AC767" s="152"/>
      <c r="AD767" s="152"/>
      <c r="AE767" s="152"/>
      <c r="AG767" s="9"/>
      <c r="AN767" s="152"/>
      <c r="AO767" s="152"/>
      <c r="AP767" s="152"/>
      <c r="AQ767" s="152"/>
      <c r="AR767" s="152"/>
      <c r="AS767" s="152"/>
      <c r="AT767" s="152"/>
      <c r="AU767" s="152"/>
    </row>
    <row r="768" spans="27:48" ht="12.95" customHeight="1">
      <c r="AA768" s="152"/>
      <c r="AB768" s="152"/>
      <c r="AC768" s="152"/>
      <c r="AD768" s="152"/>
      <c r="AE768" s="152"/>
      <c r="AG768" s="9"/>
      <c r="AN768" s="152"/>
      <c r="AO768" s="152"/>
      <c r="AP768" s="152"/>
      <c r="AQ768" s="152"/>
      <c r="AR768" s="152"/>
      <c r="AS768" s="152"/>
      <c r="AT768" s="152"/>
      <c r="AU768" s="152"/>
    </row>
    <row r="769" spans="27:64" ht="12.95" customHeight="1">
      <c r="AA769" s="152"/>
      <c r="AB769" s="152"/>
      <c r="AC769" s="152"/>
      <c r="AD769" s="152"/>
      <c r="AE769" s="152"/>
      <c r="AG769" s="9"/>
      <c r="AN769" s="152"/>
      <c r="AO769" s="152"/>
      <c r="AP769" s="152"/>
      <c r="AQ769" s="152"/>
      <c r="AR769" s="152"/>
      <c r="AS769" s="152"/>
      <c r="AT769" s="152"/>
      <c r="AU769" s="152"/>
    </row>
    <row r="770" spans="27:64" ht="12.95" customHeight="1">
      <c r="AA770" s="152"/>
      <c r="AB770" s="152"/>
      <c r="AC770" s="152"/>
      <c r="AD770" s="152"/>
      <c r="AE770" s="152"/>
      <c r="AG770" s="9"/>
      <c r="AN770" s="152"/>
      <c r="AO770" s="152"/>
      <c r="AP770" s="152"/>
      <c r="AQ770" s="152"/>
      <c r="AR770" s="152"/>
      <c r="AS770" s="152"/>
      <c r="AT770" s="152"/>
      <c r="AU770" s="152"/>
      <c r="AV770" s="152"/>
      <c r="AX770" s="152"/>
      <c r="AY770" s="152"/>
      <c r="AZ770" s="152"/>
      <c r="BA770" s="152"/>
      <c r="BB770" s="152"/>
      <c r="BC770" s="152"/>
      <c r="BD770" s="152"/>
      <c r="BE770" s="152"/>
      <c r="BF770" s="152"/>
      <c r="BG770" s="152"/>
      <c r="BH770" s="152"/>
      <c r="BI770" s="152"/>
      <c r="BJ770" s="152"/>
      <c r="BK770" s="152"/>
      <c r="BL770" s="152"/>
    </row>
    <row r="771" spans="27:64" ht="12.95" customHeight="1">
      <c r="AA771" s="152"/>
      <c r="AB771" s="152"/>
      <c r="AC771" s="152"/>
      <c r="AD771" s="152"/>
      <c r="AE771" s="152"/>
      <c r="AG771" s="9"/>
      <c r="AN771" s="152"/>
      <c r="AO771" s="152"/>
      <c r="AP771" s="152"/>
      <c r="AQ771" s="152"/>
      <c r="AR771" s="152"/>
      <c r="AS771" s="152"/>
      <c r="AT771" s="152"/>
      <c r="AU771" s="152"/>
    </row>
    <row r="772" spans="27:64" ht="12.95" customHeight="1">
      <c r="AA772" s="152"/>
      <c r="AB772" s="152"/>
      <c r="AC772" s="152"/>
      <c r="AD772" s="152"/>
      <c r="AE772" s="152"/>
      <c r="AG772" s="9"/>
      <c r="AN772" s="152"/>
      <c r="AO772" s="152"/>
      <c r="AP772" s="152"/>
      <c r="AQ772" s="152"/>
      <c r="AR772" s="152"/>
      <c r="AS772" s="152"/>
      <c r="AT772" s="152"/>
      <c r="AU772" s="152"/>
    </row>
    <row r="773" spans="27:64" ht="12.95" customHeight="1">
      <c r="AA773" s="152"/>
      <c r="AB773" s="152"/>
      <c r="AC773" s="152"/>
      <c r="AD773" s="152"/>
      <c r="AE773" s="152"/>
      <c r="AG773" s="9"/>
      <c r="AN773" s="152"/>
      <c r="AO773" s="152"/>
      <c r="AP773" s="152"/>
      <c r="AQ773" s="152"/>
      <c r="AR773" s="152"/>
      <c r="AS773" s="152"/>
      <c r="AT773" s="152"/>
      <c r="AU773" s="152"/>
    </row>
    <row r="774" spans="27:64" ht="12.95" customHeight="1">
      <c r="AA774" s="152"/>
      <c r="AB774" s="152"/>
      <c r="AC774" s="152"/>
      <c r="AD774" s="152"/>
      <c r="AE774" s="152"/>
      <c r="AG774" s="9"/>
      <c r="AN774" s="152"/>
      <c r="AO774" s="152"/>
      <c r="AP774" s="152"/>
      <c r="AQ774" s="152"/>
      <c r="AR774" s="152"/>
      <c r="AS774" s="152"/>
      <c r="AT774" s="152"/>
      <c r="AU774" s="152"/>
    </row>
    <row r="775" spans="27:64" ht="12.95" customHeight="1">
      <c r="AA775" s="152"/>
      <c r="AB775" s="152"/>
      <c r="AC775" s="152"/>
      <c r="AD775" s="152"/>
      <c r="AE775" s="152"/>
      <c r="AG775" s="9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  <c r="BI775" s="152"/>
      <c r="BJ775" s="152"/>
      <c r="BK775" s="152"/>
      <c r="BL775" s="152"/>
    </row>
    <row r="776" spans="27:64" ht="12.95" customHeight="1">
      <c r="AA776" s="152"/>
      <c r="AB776" s="152"/>
      <c r="AC776" s="152"/>
      <c r="AD776" s="152"/>
      <c r="AE776" s="152"/>
      <c r="AG776" s="9"/>
      <c r="AN776" s="152"/>
      <c r="AO776" s="152"/>
      <c r="AP776" s="152"/>
      <c r="AQ776" s="152"/>
      <c r="AR776" s="152"/>
      <c r="AS776" s="152"/>
      <c r="AT776" s="152"/>
      <c r="AU776" s="152"/>
    </row>
    <row r="777" spans="27:64" ht="12.95" customHeight="1">
      <c r="AA777" s="152"/>
      <c r="AB777" s="152"/>
      <c r="AC777" s="152"/>
      <c r="AD777" s="152"/>
      <c r="AE777" s="152"/>
      <c r="AG777" s="9"/>
      <c r="AN777" s="152"/>
      <c r="AO777" s="152"/>
      <c r="AP777" s="152"/>
      <c r="AQ777" s="152"/>
      <c r="AR777" s="152"/>
      <c r="AS777" s="152"/>
      <c r="AT777" s="152"/>
      <c r="AU777" s="152"/>
    </row>
    <row r="778" spans="27:64" ht="12.95" customHeight="1">
      <c r="AA778" s="152"/>
      <c r="AB778" s="152"/>
      <c r="AC778" s="152"/>
      <c r="AD778" s="152"/>
      <c r="AE778" s="152"/>
      <c r="AG778" s="9"/>
      <c r="AN778" s="152"/>
      <c r="AO778" s="152"/>
      <c r="AP778" s="152"/>
      <c r="AQ778" s="152"/>
      <c r="AR778" s="152"/>
      <c r="AS778" s="152"/>
      <c r="AT778" s="152"/>
      <c r="AU778" s="152"/>
    </row>
    <row r="779" spans="27:64" ht="12.95" customHeight="1">
      <c r="AA779" s="152"/>
      <c r="AB779" s="152"/>
      <c r="AC779" s="152"/>
      <c r="AD779" s="152"/>
      <c r="AE779" s="152"/>
      <c r="AG779" s="9"/>
      <c r="AN779" s="152"/>
      <c r="AO779" s="152"/>
      <c r="AP779" s="152"/>
      <c r="AQ779" s="152"/>
      <c r="AR779" s="152"/>
      <c r="AS779" s="152"/>
      <c r="AT779" s="152"/>
      <c r="AU779" s="152"/>
    </row>
    <row r="780" spans="27:64" ht="12.95" customHeight="1">
      <c r="AA780" s="152"/>
      <c r="AB780" s="152"/>
      <c r="AC780" s="152"/>
      <c r="AD780" s="152"/>
      <c r="AE780" s="152"/>
      <c r="AG780" s="9"/>
      <c r="AN780" s="152"/>
      <c r="AO780" s="152"/>
      <c r="AP780" s="152"/>
      <c r="AQ780" s="152"/>
      <c r="AR780" s="152"/>
      <c r="AS780" s="152"/>
      <c r="AT780" s="152"/>
      <c r="AU780" s="152"/>
    </row>
    <row r="781" spans="27:64" ht="12.95" customHeight="1">
      <c r="AA781" s="152"/>
      <c r="AB781" s="152"/>
      <c r="AC781" s="152"/>
      <c r="AD781" s="152"/>
      <c r="AE781" s="152"/>
      <c r="AG781" s="9"/>
      <c r="AN781" s="152"/>
      <c r="AO781" s="152"/>
      <c r="AP781" s="152"/>
      <c r="AQ781" s="152"/>
      <c r="AR781" s="152"/>
      <c r="AS781" s="152"/>
      <c r="AT781" s="152"/>
      <c r="AU781" s="152"/>
    </row>
    <row r="782" spans="27:64" ht="12.95" customHeight="1">
      <c r="AA782" s="152"/>
      <c r="AB782" s="152"/>
      <c r="AC782" s="152"/>
      <c r="AD782" s="152"/>
      <c r="AE782" s="152"/>
      <c r="AG782" s="9"/>
      <c r="AN782" s="152"/>
      <c r="AO782" s="152"/>
      <c r="AP782" s="152"/>
      <c r="AQ782" s="152"/>
      <c r="AR782" s="152"/>
      <c r="AS782" s="152"/>
      <c r="AT782" s="152"/>
      <c r="AU782" s="152"/>
    </row>
    <row r="783" spans="27:64" ht="12.95" customHeight="1">
      <c r="AA783" s="152"/>
      <c r="AB783" s="152"/>
      <c r="AC783" s="152"/>
      <c r="AD783" s="152"/>
      <c r="AE783" s="152"/>
      <c r="AG783" s="9"/>
      <c r="AN783" s="152"/>
      <c r="AO783" s="152"/>
      <c r="AP783" s="152"/>
      <c r="AQ783" s="152"/>
      <c r="AR783" s="152"/>
      <c r="AS783" s="152"/>
      <c r="AT783" s="152"/>
      <c r="AU783" s="152"/>
    </row>
    <row r="784" spans="27:64" ht="12.95" customHeight="1">
      <c r="AA784" s="152"/>
      <c r="AB784" s="152"/>
      <c r="AC784" s="152"/>
      <c r="AD784" s="152"/>
      <c r="AE784" s="152"/>
      <c r="AG784" s="9"/>
      <c r="AN784" s="152"/>
      <c r="AO784" s="152"/>
      <c r="AP784" s="152"/>
      <c r="AQ784" s="152"/>
      <c r="AR784" s="152"/>
      <c r="AS784" s="152"/>
      <c r="AT784" s="152"/>
      <c r="AU784" s="152"/>
      <c r="AV784" s="152"/>
    </row>
    <row r="785" spans="27:47" ht="12.95" customHeight="1">
      <c r="AA785" s="152"/>
      <c r="AB785" s="152"/>
      <c r="AC785" s="152"/>
      <c r="AD785" s="152"/>
      <c r="AE785" s="152"/>
      <c r="AG785" s="9"/>
      <c r="AN785" s="152"/>
      <c r="AO785" s="152"/>
      <c r="AP785" s="152"/>
      <c r="AQ785" s="152"/>
      <c r="AR785" s="152"/>
      <c r="AS785" s="152"/>
      <c r="AT785" s="152"/>
      <c r="AU785" s="152"/>
    </row>
    <row r="786" spans="27:47" ht="12.95" customHeight="1">
      <c r="AA786" s="152"/>
      <c r="AB786" s="152"/>
      <c r="AC786" s="152"/>
      <c r="AD786" s="152"/>
      <c r="AE786" s="152"/>
      <c r="AG786" s="9"/>
      <c r="AN786" s="152"/>
      <c r="AO786" s="152"/>
      <c r="AP786" s="152"/>
      <c r="AQ786" s="152"/>
      <c r="AR786" s="152"/>
      <c r="AS786" s="152"/>
      <c r="AT786" s="152"/>
      <c r="AU786" s="152"/>
    </row>
    <row r="787" spans="27:47" ht="12.95" customHeight="1">
      <c r="AA787" s="152"/>
      <c r="AB787" s="152"/>
      <c r="AC787" s="152"/>
      <c r="AD787" s="152"/>
      <c r="AE787" s="152"/>
      <c r="AG787" s="9"/>
      <c r="AN787" s="152"/>
      <c r="AO787" s="152"/>
      <c r="AP787" s="152"/>
      <c r="AQ787" s="152"/>
      <c r="AR787" s="152"/>
      <c r="AS787" s="152"/>
      <c r="AT787" s="152"/>
      <c r="AU787" s="152"/>
    </row>
    <row r="788" spans="27:47" ht="12.95" customHeight="1">
      <c r="AA788" s="152"/>
      <c r="AB788" s="152"/>
      <c r="AC788" s="152"/>
      <c r="AD788" s="152"/>
      <c r="AE788" s="152"/>
      <c r="AG788" s="9"/>
      <c r="AN788" s="152"/>
      <c r="AO788" s="152"/>
      <c r="AP788" s="152"/>
      <c r="AQ788" s="152"/>
      <c r="AR788" s="152"/>
      <c r="AS788" s="152"/>
      <c r="AT788" s="152"/>
      <c r="AU788" s="152"/>
    </row>
    <row r="789" spans="27:47" ht="12.95" customHeight="1">
      <c r="AA789" s="152"/>
      <c r="AB789" s="152"/>
      <c r="AC789" s="152"/>
      <c r="AD789" s="152"/>
      <c r="AE789" s="152"/>
      <c r="AG789" s="9"/>
      <c r="AN789" s="152"/>
      <c r="AO789" s="152"/>
      <c r="AP789" s="152"/>
      <c r="AQ789" s="152"/>
      <c r="AR789" s="152"/>
      <c r="AS789" s="152"/>
      <c r="AT789" s="152"/>
      <c r="AU789" s="152"/>
    </row>
    <row r="790" spans="27:47" ht="12.95" customHeight="1">
      <c r="AA790" s="152"/>
      <c r="AB790" s="152"/>
      <c r="AC790" s="152"/>
      <c r="AD790" s="152"/>
      <c r="AE790" s="152"/>
      <c r="AG790" s="9"/>
      <c r="AN790" s="152"/>
      <c r="AO790" s="152"/>
      <c r="AP790" s="152"/>
      <c r="AQ790" s="152"/>
      <c r="AR790" s="152"/>
      <c r="AS790" s="152"/>
      <c r="AT790" s="152"/>
      <c r="AU790" s="152"/>
    </row>
    <row r="791" spans="27:47" ht="12.95" customHeight="1">
      <c r="AA791" s="152"/>
      <c r="AB791" s="152"/>
      <c r="AC791" s="152"/>
      <c r="AD791" s="152"/>
      <c r="AE791" s="152"/>
      <c r="AG791" s="9"/>
      <c r="AN791" s="152"/>
      <c r="AO791" s="152"/>
      <c r="AP791" s="152"/>
      <c r="AQ791" s="152"/>
      <c r="AR791" s="152"/>
      <c r="AS791" s="152"/>
      <c r="AT791" s="152"/>
      <c r="AU791" s="152"/>
    </row>
    <row r="792" spans="27:47" ht="12.95" customHeight="1">
      <c r="AA792" s="152"/>
      <c r="AB792" s="152"/>
      <c r="AC792" s="152"/>
      <c r="AD792" s="152"/>
      <c r="AE792" s="152"/>
      <c r="AG792" s="9"/>
      <c r="AN792" s="152"/>
      <c r="AO792" s="152"/>
      <c r="AP792" s="152"/>
      <c r="AQ792" s="152"/>
      <c r="AR792" s="152"/>
      <c r="AS792" s="152"/>
      <c r="AT792" s="152"/>
      <c r="AU792" s="152"/>
    </row>
    <row r="793" spans="27:47" ht="12.95" customHeight="1">
      <c r="AA793" s="152"/>
      <c r="AB793" s="152"/>
      <c r="AC793" s="152"/>
      <c r="AD793" s="152"/>
      <c r="AE793" s="152"/>
      <c r="AG793" s="9"/>
      <c r="AN793" s="152"/>
      <c r="AO793" s="152"/>
      <c r="AP793" s="152"/>
      <c r="AQ793" s="152"/>
      <c r="AR793" s="152"/>
      <c r="AS793" s="152"/>
      <c r="AT793" s="152"/>
      <c r="AU793" s="152"/>
    </row>
    <row r="794" spans="27:47" ht="12.95" customHeight="1">
      <c r="AA794" s="152"/>
      <c r="AB794" s="152"/>
      <c r="AC794" s="152"/>
      <c r="AD794" s="152"/>
      <c r="AE794" s="152"/>
      <c r="AG794" s="9"/>
      <c r="AN794" s="152"/>
      <c r="AO794" s="152"/>
      <c r="AP794" s="152"/>
      <c r="AQ794" s="152"/>
      <c r="AR794" s="152"/>
      <c r="AS794" s="152"/>
      <c r="AT794" s="152"/>
      <c r="AU794" s="152"/>
    </row>
    <row r="795" spans="27:47" ht="12.95" customHeight="1">
      <c r="AA795" s="152"/>
      <c r="AB795" s="152"/>
      <c r="AC795" s="152"/>
      <c r="AD795" s="152"/>
      <c r="AE795" s="152"/>
      <c r="AG795" s="9"/>
      <c r="AN795" s="152"/>
      <c r="AO795" s="152"/>
      <c r="AP795" s="152"/>
      <c r="AQ795" s="152"/>
      <c r="AR795" s="152"/>
      <c r="AS795" s="152"/>
      <c r="AT795" s="152"/>
      <c r="AU795" s="152"/>
    </row>
    <row r="796" spans="27:47" ht="12.95" customHeight="1">
      <c r="AA796" s="152"/>
      <c r="AB796" s="152"/>
      <c r="AC796" s="152"/>
      <c r="AD796" s="152"/>
      <c r="AE796" s="152"/>
      <c r="AG796" s="9"/>
      <c r="AN796" s="152"/>
      <c r="AO796" s="152"/>
      <c r="AP796" s="152"/>
      <c r="AQ796" s="152"/>
      <c r="AR796" s="152"/>
      <c r="AS796" s="152"/>
      <c r="AT796" s="152"/>
      <c r="AU796" s="152"/>
    </row>
    <row r="797" spans="27:47" ht="12.95" customHeight="1">
      <c r="AA797" s="152"/>
      <c r="AB797" s="152"/>
      <c r="AC797" s="152"/>
      <c r="AD797" s="152"/>
      <c r="AE797" s="152"/>
      <c r="AG797" s="9"/>
      <c r="AN797" s="152"/>
      <c r="AO797" s="152"/>
      <c r="AP797" s="152"/>
      <c r="AQ797" s="152"/>
      <c r="AR797" s="152"/>
      <c r="AS797" s="152"/>
      <c r="AT797" s="152"/>
      <c r="AU797" s="152"/>
    </row>
    <row r="798" spans="27:47" ht="12.95" customHeight="1">
      <c r="AA798" s="152"/>
      <c r="AB798" s="152"/>
      <c r="AC798" s="152"/>
      <c r="AD798" s="152"/>
      <c r="AE798" s="152"/>
      <c r="AG798" s="9"/>
      <c r="AN798" s="152"/>
      <c r="AO798" s="152"/>
      <c r="AP798" s="152"/>
      <c r="AQ798" s="152"/>
      <c r="AR798" s="152"/>
      <c r="AS798" s="152"/>
      <c r="AT798" s="152"/>
      <c r="AU798" s="152"/>
    </row>
    <row r="799" spans="27:47" ht="12.95" customHeight="1">
      <c r="AA799" s="152"/>
      <c r="AB799" s="152"/>
      <c r="AC799" s="152"/>
      <c r="AD799" s="152"/>
      <c r="AE799" s="152"/>
      <c r="AG799" s="9"/>
      <c r="AN799" s="152"/>
      <c r="AO799" s="152"/>
      <c r="AP799" s="152"/>
      <c r="AQ799" s="152"/>
      <c r="AR799" s="152"/>
      <c r="AS799" s="152"/>
      <c r="AT799" s="152"/>
      <c r="AU799" s="152"/>
    </row>
    <row r="800" spans="27:47" ht="12.95" customHeight="1">
      <c r="AA800" s="152"/>
      <c r="AB800" s="152"/>
      <c r="AC800" s="152"/>
      <c r="AD800" s="152"/>
      <c r="AE800" s="152"/>
      <c r="AG800" s="9"/>
      <c r="AN800" s="152"/>
      <c r="AO800" s="152"/>
      <c r="AP800" s="152"/>
      <c r="AQ800" s="152"/>
      <c r="AR800" s="152"/>
      <c r="AS800" s="152"/>
      <c r="AT800" s="152"/>
      <c r="AU800" s="152"/>
    </row>
    <row r="801" spans="27:47" ht="12.95" customHeight="1">
      <c r="AA801" s="152"/>
      <c r="AB801" s="152"/>
      <c r="AC801" s="152"/>
      <c r="AD801" s="152"/>
      <c r="AE801" s="152"/>
      <c r="AG801" s="9"/>
      <c r="AN801" s="152"/>
      <c r="AO801" s="152"/>
      <c r="AP801" s="152"/>
      <c r="AQ801" s="152"/>
      <c r="AR801" s="152"/>
      <c r="AS801" s="152"/>
      <c r="AT801" s="152"/>
      <c r="AU801" s="152"/>
    </row>
    <row r="802" spans="27:47" ht="12.95" customHeight="1">
      <c r="AA802" s="152"/>
      <c r="AB802" s="152"/>
      <c r="AC802" s="152"/>
      <c r="AD802" s="152"/>
      <c r="AE802" s="152"/>
      <c r="AG802" s="9"/>
      <c r="AN802" s="152"/>
      <c r="AO802" s="152"/>
      <c r="AP802" s="152"/>
      <c r="AQ802" s="152"/>
      <c r="AR802" s="152"/>
      <c r="AS802" s="152"/>
      <c r="AT802" s="152"/>
      <c r="AU802" s="152"/>
    </row>
    <row r="803" spans="27:47" ht="12.95" customHeight="1">
      <c r="AA803" s="152"/>
      <c r="AB803" s="152"/>
      <c r="AC803" s="152"/>
      <c r="AD803" s="152"/>
      <c r="AE803" s="152"/>
      <c r="AG803" s="9"/>
      <c r="AN803" s="152"/>
      <c r="AO803" s="152"/>
      <c r="AP803" s="152"/>
      <c r="AQ803" s="152"/>
      <c r="AR803" s="152"/>
      <c r="AS803" s="152"/>
      <c r="AT803" s="152"/>
      <c r="AU803" s="152"/>
    </row>
    <row r="804" spans="27:47" ht="12.95" customHeight="1">
      <c r="AA804" s="152"/>
      <c r="AB804" s="152"/>
      <c r="AC804" s="152"/>
      <c r="AD804" s="152"/>
      <c r="AE804" s="152"/>
      <c r="AG804" s="9"/>
      <c r="AN804" s="152"/>
      <c r="AO804" s="152"/>
      <c r="AP804" s="152"/>
      <c r="AQ804" s="152"/>
      <c r="AR804" s="152"/>
      <c r="AS804" s="152"/>
      <c r="AT804" s="152"/>
      <c r="AU804" s="152"/>
    </row>
    <row r="805" spans="27:47" ht="12.95" customHeight="1">
      <c r="AA805" s="152"/>
      <c r="AB805" s="152"/>
      <c r="AC805" s="152"/>
      <c r="AD805" s="152"/>
      <c r="AE805" s="152"/>
      <c r="AG805" s="9"/>
      <c r="AN805" s="152"/>
      <c r="AO805" s="152"/>
      <c r="AP805" s="152"/>
      <c r="AQ805" s="152"/>
      <c r="AR805" s="152"/>
      <c r="AS805" s="152"/>
      <c r="AT805" s="152"/>
      <c r="AU805" s="152"/>
    </row>
    <row r="806" spans="27:47" ht="12.95" customHeight="1">
      <c r="AA806" s="152"/>
      <c r="AB806" s="152"/>
      <c r="AC806" s="152"/>
      <c r="AD806" s="152"/>
      <c r="AE806" s="152"/>
      <c r="AG806" s="9"/>
      <c r="AN806" s="152"/>
      <c r="AO806" s="152"/>
      <c r="AP806" s="152"/>
      <c r="AQ806" s="152"/>
      <c r="AR806" s="152"/>
      <c r="AS806" s="152"/>
      <c r="AT806" s="152"/>
      <c r="AU806" s="152"/>
    </row>
    <row r="807" spans="27:47" ht="12.95" customHeight="1">
      <c r="AA807" s="152"/>
      <c r="AB807" s="152"/>
      <c r="AC807" s="152"/>
      <c r="AD807" s="152"/>
      <c r="AE807" s="152"/>
      <c r="AG807" s="9"/>
      <c r="AN807" s="152"/>
      <c r="AO807" s="152"/>
      <c r="AP807" s="152"/>
      <c r="AQ807" s="152"/>
      <c r="AR807" s="152"/>
      <c r="AS807" s="152"/>
      <c r="AT807" s="152"/>
      <c r="AU807" s="152"/>
    </row>
    <row r="808" spans="27:47" ht="12.95" customHeight="1">
      <c r="AA808" s="152"/>
      <c r="AB808" s="152"/>
      <c r="AC808" s="152"/>
      <c r="AD808" s="152"/>
      <c r="AE808" s="152"/>
      <c r="AG808" s="9"/>
      <c r="AN808" s="152"/>
      <c r="AO808" s="152"/>
      <c r="AP808" s="152"/>
      <c r="AQ808" s="152"/>
      <c r="AR808" s="152"/>
      <c r="AS808" s="152"/>
      <c r="AT808" s="152"/>
      <c r="AU808" s="152"/>
    </row>
    <row r="809" spans="27:47" ht="12.95" customHeight="1">
      <c r="AA809" s="152"/>
      <c r="AB809" s="152"/>
      <c r="AC809" s="152"/>
      <c r="AD809" s="152"/>
      <c r="AE809" s="152"/>
      <c r="AG809" s="9"/>
      <c r="AN809" s="152"/>
      <c r="AO809" s="152"/>
      <c r="AP809" s="152"/>
      <c r="AQ809" s="152"/>
      <c r="AR809" s="152"/>
      <c r="AS809" s="152"/>
      <c r="AT809" s="152"/>
      <c r="AU809" s="152"/>
    </row>
    <row r="810" spans="27:47" ht="12.95" customHeight="1">
      <c r="AA810" s="152"/>
      <c r="AB810" s="152"/>
      <c r="AC810" s="152"/>
      <c r="AD810" s="152"/>
      <c r="AE810" s="152"/>
      <c r="AG810" s="9"/>
      <c r="AN810" s="152"/>
      <c r="AO810" s="152"/>
      <c r="AP810" s="152"/>
      <c r="AQ810" s="152"/>
      <c r="AR810" s="152"/>
      <c r="AS810" s="152"/>
      <c r="AT810" s="152"/>
      <c r="AU810" s="152"/>
    </row>
    <row r="811" spans="27:47" ht="12.95" customHeight="1">
      <c r="AA811" s="152"/>
      <c r="AB811" s="152"/>
      <c r="AC811" s="152"/>
      <c r="AD811" s="152"/>
      <c r="AE811" s="152"/>
      <c r="AG811" s="9"/>
      <c r="AN811" s="152"/>
      <c r="AO811" s="152"/>
      <c r="AP811" s="152"/>
      <c r="AQ811" s="152"/>
      <c r="AR811" s="152"/>
      <c r="AS811" s="152"/>
      <c r="AT811" s="152"/>
      <c r="AU811" s="152"/>
    </row>
    <row r="812" spans="27:47" ht="12.95" customHeight="1">
      <c r="AA812" s="152"/>
      <c r="AB812" s="152"/>
      <c r="AC812" s="152"/>
      <c r="AD812" s="152"/>
      <c r="AE812" s="152"/>
      <c r="AG812" s="9"/>
      <c r="AN812" s="152"/>
      <c r="AO812" s="152"/>
      <c r="AP812" s="152"/>
      <c r="AQ812" s="152"/>
      <c r="AR812" s="152"/>
      <c r="AS812" s="152"/>
      <c r="AT812" s="152"/>
      <c r="AU812" s="152"/>
    </row>
    <row r="813" spans="27:47" ht="12.95" customHeight="1">
      <c r="AA813" s="152"/>
      <c r="AB813" s="152"/>
      <c r="AC813" s="152"/>
      <c r="AD813" s="152"/>
      <c r="AE813" s="152"/>
      <c r="AG813" s="9"/>
      <c r="AN813" s="152"/>
      <c r="AO813" s="152"/>
      <c r="AP813" s="152"/>
      <c r="AQ813" s="152"/>
      <c r="AR813" s="152"/>
      <c r="AS813" s="152"/>
      <c r="AT813" s="152"/>
      <c r="AU813" s="152"/>
    </row>
    <row r="814" spans="27:47" ht="12.95" customHeight="1">
      <c r="AA814" s="152"/>
      <c r="AB814" s="152"/>
      <c r="AC814" s="152"/>
      <c r="AD814" s="152"/>
      <c r="AE814" s="152"/>
      <c r="AG814" s="9"/>
      <c r="AN814" s="152"/>
      <c r="AO814" s="152"/>
      <c r="AP814" s="152"/>
      <c r="AQ814" s="152"/>
      <c r="AR814" s="152"/>
      <c r="AS814" s="152"/>
      <c r="AT814" s="152"/>
      <c r="AU814" s="152"/>
    </row>
    <row r="815" spans="27:47" ht="12.95" customHeight="1">
      <c r="AA815" s="152"/>
      <c r="AB815" s="152"/>
      <c r="AC815" s="152"/>
      <c r="AD815" s="152"/>
      <c r="AE815" s="152"/>
      <c r="AG815" s="9"/>
      <c r="AN815" s="152"/>
      <c r="AO815" s="152"/>
      <c r="AP815" s="152"/>
      <c r="AQ815" s="152"/>
      <c r="AR815" s="152"/>
      <c r="AS815" s="152"/>
      <c r="AT815" s="152"/>
      <c r="AU815" s="152"/>
    </row>
    <row r="816" spans="27:47" ht="12.95" customHeight="1">
      <c r="AA816" s="152"/>
      <c r="AB816" s="152"/>
      <c r="AC816" s="152"/>
      <c r="AD816" s="152"/>
      <c r="AE816" s="152"/>
      <c r="AG816" s="9"/>
      <c r="AN816" s="152"/>
      <c r="AO816" s="152"/>
      <c r="AP816" s="152"/>
      <c r="AQ816" s="152"/>
      <c r="AR816" s="152"/>
      <c r="AS816" s="152"/>
      <c r="AT816" s="152"/>
      <c r="AU816" s="152"/>
    </row>
    <row r="817" spans="27:64" ht="12.95" customHeight="1">
      <c r="AA817" s="152"/>
      <c r="AB817" s="152"/>
      <c r="AC817" s="152"/>
      <c r="AD817" s="152"/>
      <c r="AE817" s="152"/>
      <c r="AG817" s="9"/>
      <c r="AN817" s="152"/>
      <c r="AO817" s="152"/>
      <c r="AP817" s="152"/>
      <c r="AQ817" s="152"/>
      <c r="AR817" s="152"/>
      <c r="AS817" s="152"/>
      <c r="AT817" s="152"/>
      <c r="AU817" s="152"/>
    </row>
    <row r="818" spans="27:64" ht="12.95" customHeight="1">
      <c r="AA818" s="152"/>
      <c r="AB818" s="152"/>
      <c r="AC818" s="152"/>
      <c r="AD818" s="152"/>
      <c r="AE818" s="152"/>
      <c r="AG818" s="9"/>
      <c r="AN818" s="152"/>
      <c r="AO818" s="152"/>
      <c r="AP818" s="152"/>
      <c r="AQ818" s="152"/>
      <c r="AR818" s="152"/>
      <c r="AS818" s="152"/>
      <c r="AT818" s="152"/>
      <c r="AU818" s="152"/>
    </row>
    <row r="819" spans="27:64" ht="12.95" customHeight="1">
      <c r="AA819" s="152"/>
      <c r="AB819" s="152"/>
      <c r="AC819" s="152"/>
      <c r="AD819" s="152"/>
      <c r="AE819" s="152"/>
      <c r="AG819" s="9"/>
      <c r="AN819" s="152"/>
      <c r="AO819" s="152"/>
      <c r="AP819" s="152"/>
      <c r="AQ819" s="152"/>
      <c r="AR819" s="152"/>
      <c r="AS819" s="152"/>
      <c r="AT819" s="152"/>
      <c r="AU819" s="152"/>
    </row>
    <row r="820" spans="27:64" ht="12.95" customHeight="1">
      <c r="AA820" s="152"/>
      <c r="AB820" s="152"/>
      <c r="AC820" s="152"/>
      <c r="AD820" s="152"/>
      <c r="AE820" s="152"/>
      <c r="AG820" s="9"/>
      <c r="AN820" s="152"/>
      <c r="AO820" s="152"/>
      <c r="AP820" s="152"/>
      <c r="AQ820" s="152"/>
      <c r="AR820" s="152"/>
      <c r="AS820" s="152"/>
      <c r="AT820" s="152"/>
      <c r="AU820" s="152"/>
    </row>
    <row r="821" spans="27:64" ht="12.95" customHeight="1">
      <c r="AA821" s="152"/>
      <c r="AB821" s="152"/>
      <c r="AC821" s="152"/>
      <c r="AD821" s="152"/>
      <c r="AE821" s="152"/>
      <c r="AG821" s="9"/>
      <c r="AN821" s="152"/>
      <c r="AO821" s="152"/>
      <c r="AP821" s="152"/>
      <c r="AQ821" s="152"/>
      <c r="AR821" s="152"/>
      <c r="AS821" s="152"/>
      <c r="AT821" s="152"/>
      <c r="AU821" s="152"/>
    </row>
    <row r="822" spans="27:64" ht="12.95" customHeight="1">
      <c r="AA822" s="152"/>
      <c r="AB822" s="152"/>
      <c r="AC822" s="152"/>
      <c r="AD822" s="152"/>
      <c r="AE822" s="152"/>
      <c r="AG822" s="9"/>
      <c r="AN822" s="152"/>
      <c r="AO822" s="152"/>
      <c r="AP822" s="152"/>
      <c r="AQ822" s="152"/>
      <c r="AR822" s="152"/>
      <c r="AS822" s="152"/>
      <c r="AT822" s="152"/>
      <c r="AU822" s="152"/>
      <c r="AV822" s="152"/>
      <c r="AW822" s="152"/>
      <c r="AX822" s="152"/>
      <c r="AY822" s="152"/>
      <c r="AZ822" s="152"/>
      <c r="BA822" s="152"/>
      <c r="BB822" s="152"/>
      <c r="BC822" s="152"/>
      <c r="BD822" s="152"/>
      <c r="BE822" s="152"/>
      <c r="BF822" s="152"/>
      <c r="BG822" s="152"/>
      <c r="BH822" s="152"/>
      <c r="BI822" s="152"/>
      <c r="BJ822" s="152"/>
      <c r="BK822" s="152"/>
      <c r="BL822" s="152"/>
    </row>
    <row r="823" spans="27:64" ht="12.95" customHeight="1">
      <c r="AA823" s="152"/>
      <c r="AB823" s="152"/>
      <c r="AC823" s="152"/>
      <c r="AD823" s="152"/>
      <c r="AE823" s="152"/>
      <c r="AG823" s="9"/>
      <c r="AN823" s="152"/>
      <c r="AO823" s="152"/>
      <c r="AP823" s="152"/>
      <c r="AQ823" s="152"/>
      <c r="AR823" s="152"/>
      <c r="AS823" s="152"/>
      <c r="AT823" s="152"/>
      <c r="AU823" s="152"/>
      <c r="AV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  <c r="BI823" s="152"/>
      <c r="BJ823" s="152"/>
      <c r="BK823" s="152"/>
      <c r="BL823" s="152"/>
    </row>
    <row r="824" spans="27:64" ht="12.95" customHeight="1">
      <c r="AA824" s="152"/>
      <c r="AB824" s="152"/>
      <c r="AC824" s="152"/>
      <c r="AD824" s="152"/>
      <c r="AE824" s="152"/>
      <c r="AG824" s="9"/>
      <c r="AN824" s="152"/>
      <c r="AO824" s="152"/>
      <c r="AP824" s="152"/>
      <c r="AQ824" s="152"/>
      <c r="AR824" s="152"/>
      <c r="AS824" s="152"/>
      <c r="AT824" s="152"/>
      <c r="AU824" s="152"/>
    </row>
    <row r="825" spans="27:64" ht="12.95" customHeight="1">
      <c r="AA825" s="152"/>
      <c r="AB825" s="152"/>
      <c r="AC825" s="152"/>
      <c r="AD825" s="152"/>
      <c r="AE825" s="152"/>
      <c r="AG825" s="9"/>
      <c r="AN825" s="152"/>
      <c r="AO825" s="152"/>
      <c r="AP825" s="152"/>
      <c r="AQ825" s="152"/>
      <c r="AR825" s="152"/>
      <c r="AS825" s="152"/>
      <c r="AT825" s="152"/>
      <c r="AU825" s="152"/>
    </row>
    <row r="826" spans="27:64" ht="12.95" customHeight="1">
      <c r="AA826" s="152"/>
      <c r="AB826" s="152"/>
      <c r="AC826" s="152"/>
      <c r="AD826" s="152"/>
      <c r="AE826" s="152"/>
      <c r="AG826" s="9"/>
      <c r="AN826" s="152"/>
      <c r="AO826" s="152"/>
      <c r="AP826" s="152"/>
      <c r="AQ826" s="152"/>
      <c r="AR826" s="152"/>
      <c r="AS826" s="152"/>
      <c r="AT826" s="152"/>
      <c r="AU826" s="152"/>
    </row>
    <row r="827" spans="27:64" ht="12.95" customHeight="1">
      <c r="AA827" s="152"/>
      <c r="AB827" s="152"/>
      <c r="AC827" s="152"/>
      <c r="AD827" s="152"/>
      <c r="AE827" s="152"/>
      <c r="AG827" s="9"/>
      <c r="AN827" s="152"/>
      <c r="AO827" s="152"/>
      <c r="AP827" s="152"/>
      <c r="AQ827" s="152"/>
      <c r="AR827" s="152"/>
      <c r="AS827" s="152"/>
      <c r="AT827" s="152"/>
      <c r="AU827" s="152"/>
    </row>
    <row r="828" spans="27:64" ht="12.95" customHeight="1">
      <c r="AA828" s="152"/>
      <c r="AB828" s="152"/>
      <c r="AC828" s="152"/>
      <c r="AD828" s="152"/>
      <c r="AE828" s="152"/>
      <c r="AG828" s="9"/>
      <c r="AN828" s="152"/>
      <c r="AO828" s="152"/>
      <c r="AP828" s="152"/>
      <c r="AQ828" s="152"/>
      <c r="AR828" s="152"/>
      <c r="AS828" s="152"/>
      <c r="AT828" s="152"/>
      <c r="AU828" s="152"/>
    </row>
    <row r="829" spans="27:64" ht="12.95" customHeight="1">
      <c r="AA829" s="152"/>
      <c r="AB829" s="152"/>
      <c r="AC829" s="152"/>
      <c r="AD829" s="152"/>
      <c r="AE829" s="152"/>
      <c r="AG829" s="9"/>
      <c r="AN829" s="152"/>
      <c r="AO829" s="152"/>
      <c r="AP829" s="152"/>
      <c r="AQ829" s="152"/>
      <c r="AR829" s="152"/>
      <c r="AS829" s="152"/>
      <c r="AT829" s="152"/>
      <c r="AU829" s="152"/>
    </row>
    <row r="830" spans="27:64" ht="12.95" customHeight="1">
      <c r="AA830" s="152"/>
      <c r="AB830" s="152"/>
      <c r="AC830" s="152"/>
      <c r="AD830" s="152"/>
      <c r="AE830" s="152"/>
      <c r="AG830" s="9"/>
      <c r="AN830" s="152"/>
      <c r="AO830" s="152"/>
      <c r="AP830" s="152"/>
      <c r="AQ830" s="152"/>
      <c r="AR830" s="152"/>
      <c r="AS830" s="152"/>
      <c r="AT830" s="152"/>
      <c r="AU830" s="152"/>
    </row>
    <row r="831" spans="27:64" ht="12.95" customHeight="1">
      <c r="AA831" s="152"/>
      <c r="AB831" s="152"/>
      <c r="AC831" s="152"/>
      <c r="AD831" s="152"/>
      <c r="AE831" s="152"/>
      <c r="AG831" s="9"/>
      <c r="AN831" s="152"/>
      <c r="AO831" s="152"/>
      <c r="AP831" s="152"/>
      <c r="AQ831" s="152"/>
      <c r="AR831" s="152"/>
      <c r="AS831" s="152"/>
      <c r="AT831" s="152"/>
      <c r="AU831" s="152"/>
    </row>
    <row r="832" spans="27:64" ht="12.95" customHeight="1">
      <c r="AA832" s="152"/>
      <c r="AB832" s="152"/>
      <c r="AC832" s="152"/>
      <c r="AD832" s="152"/>
      <c r="AE832" s="152"/>
      <c r="AG832" s="9"/>
      <c r="AN832" s="152"/>
      <c r="AO832" s="152"/>
      <c r="AP832" s="152"/>
      <c r="AQ832" s="152"/>
      <c r="AR832" s="152"/>
      <c r="AS832" s="152"/>
      <c r="AT832" s="152"/>
      <c r="AU832" s="152"/>
    </row>
    <row r="833" spans="27:50" ht="12.95" customHeight="1">
      <c r="AA833" s="152"/>
      <c r="AB833" s="152"/>
      <c r="AC833" s="152"/>
      <c r="AD833" s="152"/>
      <c r="AE833" s="152"/>
      <c r="AG833" s="9"/>
      <c r="AN833" s="152"/>
      <c r="AO833" s="152"/>
      <c r="AP833" s="152"/>
      <c r="AQ833" s="152"/>
      <c r="AR833" s="152"/>
      <c r="AS833" s="152"/>
      <c r="AT833" s="152"/>
      <c r="AU833" s="152"/>
    </row>
    <row r="834" spans="27:50" ht="12.95" customHeight="1">
      <c r="AA834" s="152"/>
      <c r="AB834" s="152"/>
      <c r="AC834" s="152"/>
      <c r="AD834" s="152"/>
      <c r="AE834" s="152"/>
      <c r="AG834" s="9"/>
      <c r="AN834" s="152"/>
      <c r="AO834" s="152"/>
      <c r="AP834" s="152"/>
      <c r="AQ834" s="152"/>
      <c r="AR834" s="152"/>
      <c r="AS834" s="152"/>
      <c r="AT834" s="152"/>
      <c r="AU834" s="152"/>
      <c r="AV834" s="152"/>
      <c r="AX834" s="152"/>
    </row>
    <row r="835" spans="27:50" ht="12.95" customHeight="1">
      <c r="AA835" s="152"/>
      <c r="AB835" s="152"/>
      <c r="AC835" s="152"/>
      <c r="AD835" s="152"/>
      <c r="AE835" s="152"/>
      <c r="AG835" s="9"/>
      <c r="AN835" s="152"/>
      <c r="AO835" s="152"/>
      <c r="AP835" s="152"/>
      <c r="AQ835" s="152"/>
      <c r="AR835" s="152"/>
      <c r="AS835" s="152"/>
      <c r="AT835" s="152"/>
      <c r="AU835" s="152"/>
    </row>
    <row r="836" spans="27:50" ht="12.95" customHeight="1">
      <c r="AA836" s="152"/>
      <c r="AB836" s="152"/>
      <c r="AC836" s="152"/>
      <c r="AD836" s="152"/>
      <c r="AE836" s="152"/>
      <c r="AG836" s="9"/>
      <c r="AN836" s="152"/>
      <c r="AO836" s="152"/>
      <c r="AP836" s="152"/>
      <c r="AQ836" s="152"/>
      <c r="AR836" s="152"/>
      <c r="AS836" s="152"/>
      <c r="AT836" s="152"/>
      <c r="AU836" s="152"/>
    </row>
    <row r="837" spans="27:50" ht="12.95" customHeight="1">
      <c r="AA837" s="152"/>
      <c r="AB837" s="152"/>
      <c r="AC837" s="152"/>
      <c r="AD837" s="152"/>
      <c r="AE837" s="152"/>
      <c r="AG837" s="9"/>
      <c r="AN837" s="152"/>
      <c r="AO837" s="152"/>
      <c r="AP837" s="152"/>
      <c r="AQ837" s="152"/>
      <c r="AR837" s="152"/>
      <c r="AS837" s="152"/>
      <c r="AT837" s="152"/>
      <c r="AU837" s="152"/>
    </row>
    <row r="838" spans="27:50" ht="12.95" customHeight="1">
      <c r="AA838" s="152"/>
      <c r="AB838" s="152"/>
      <c r="AC838" s="152"/>
      <c r="AD838" s="152"/>
      <c r="AE838" s="152"/>
      <c r="AG838" s="9"/>
      <c r="AN838" s="152"/>
      <c r="AO838" s="152"/>
      <c r="AP838" s="152"/>
      <c r="AQ838" s="152"/>
      <c r="AR838" s="152"/>
      <c r="AS838" s="152"/>
      <c r="AT838" s="152"/>
      <c r="AU838" s="152"/>
    </row>
    <row r="839" spans="27:50" ht="12.95" customHeight="1">
      <c r="AA839" s="152"/>
      <c r="AB839" s="152"/>
      <c r="AC839" s="152"/>
      <c r="AD839" s="152"/>
      <c r="AE839" s="152"/>
      <c r="AG839" s="9"/>
      <c r="AN839" s="152"/>
      <c r="AO839" s="152"/>
      <c r="AP839" s="152"/>
      <c r="AQ839" s="152"/>
      <c r="AR839" s="152"/>
      <c r="AS839" s="152"/>
      <c r="AT839" s="152"/>
      <c r="AU839" s="152"/>
    </row>
    <row r="840" spans="27:50" ht="12.95" customHeight="1">
      <c r="AA840" s="152"/>
      <c r="AB840" s="152"/>
      <c r="AC840" s="152"/>
      <c r="AD840" s="152"/>
      <c r="AE840" s="152"/>
      <c r="AG840" s="9"/>
      <c r="AN840" s="152"/>
      <c r="AO840" s="152"/>
      <c r="AP840" s="152"/>
      <c r="AQ840" s="152"/>
      <c r="AR840" s="152"/>
      <c r="AS840" s="152"/>
      <c r="AT840" s="152"/>
      <c r="AU840" s="152"/>
    </row>
    <row r="841" spans="27:50" ht="12.95" customHeight="1">
      <c r="AA841" s="152"/>
      <c r="AB841" s="152"/>
      <c r="AC841" s="152"/>
      <c r="AD841" s="152"/>
      <c r="AE841" s="152"/>
      <c r="AG841" s="9"/>
      <c r="AN841" s="152"/>
      <c r="AO841" s="152"/>
      <c r="AP841" s="152"/>
      <c r="AQ841" s="152"/>
      <c r="AR841" s="152"/>
      <c r="AS841" s="152"/>
      <c r="AT841" s="152"/>
      <c r="AU841" s="152"/>
    </row>
    <row r="842" spans="27:50" ht="12.95" customHeight="1">
      <c r="AA842" s="152"/>
      <c r="AB842" s="152"/>
      <c r="AC842" s="152"/>
      <c r="AD842" s="152"/>
      <c r="AE842" s="152"/>
      <c r="AG842" s="9"/>
      <c r="AN842" s="152"/>
      <c r="AO842" s="152"/>
      <c r="AP842" s="152"/>
      <c r="AQ842" s="152"/>
      <c r="AR842" s="152"/>
      <c r="AS842" s="152"/>
      <c r="AT842" s="152"/>
      <c r="AU842" s="152"/>
    </row>
    <row r="843" spans="27:50" ht="12.95" customHeight="1">
      <c r="AA843" s="152"/>
      <c r="AB843" s="152"/>
      <c r="AC843" s="152"/>
      <c r="AD843" s="152"/>
      <c r="AE843" s="152"/>
      <c r="AG843" s="9"/>
      <c r="AN843" s="152"/>
      <c r="AO843" s="152"/>
      <c r="AP843" s="152"/>
      <c r="AQ843" s="152"/>
      <c r="AR843" s="152"/>
      <c r="AS843" s="152"/>
      <c r="AT843" s="152"/>
      <c r="AU843" s="152"/>
    </row>
    <row r="844" spans="27:50" ht="12.95" customHeight="1">
      <c r="AA844" s="152"/>
      <c r="AB844" s="152"/>
      <c r="AC844" s="152"/>
      <c r="AD844" s="152"/>
      <c r="AE844" s="152"/>
      <c r="AG844" s="9"/>
      <c r="AN844" s="152"/>
      <c r="AO844" s="152"/>
      <c r="AP844" s="152"/>
      <c r="AQ844" s="152"/>
      <c r="AR844" s="152"/>
      <c r="AS844" s="152"/>
      <c r="AT844" s="152"/>
      <c r="AU844" s="152"/>
    </row>
    <row r="845" spans="27:50" ht="12.95" customHeight="1">
      <c r="AA845" s="152"/>
      <c r="AB845" s="152"/>
      <c r="AC845" s="152"/>
      <c r="AD845" s="152"/>
      <c r="AE845" s="152"/>
      <c r="AG845" s="9"/>
      <c r="AN845" s="152"/>
      <c r="AO845" s="152"/>
      <c r="AP845" s="152"/>
      <c r="AQ845" s="152"/>
      <c r="AR845" s="152"/>
      <c r="AS845" s="152"/>
      <c r="AT845" s="152"/>
      <c r="AU845" s="152"/>
    </row>
    <row r="846" spans="27:50" ht="12.95" customHeight="1">
      <c r="AA846" s="152"/>
      <c r="AB846" s="152"/>
      <c r="AC846" s="152"/>
      <c r="AD846" s="152"/>
      <c r="AE846" s="152"/>
      <c r="AG846" s="9"/>
      <c r="AN846" s="152"/>
      <c r="AO846" s="152"/>
      <c r="AP846" s="152"/>
      <c r="AQ846" s="152"/>
      <c r="AR846" s="152"/>
      <c r="AS846" s="152"/>
      <c r="AT846" s="152"/>
      <c r="AU846" s="152"/>
    </row>
    <row r="847" spans="27:50" ht="12.95" customHeight="1">
      <c r="AA847" s="152"/>
      <c r="AB847" s="152"/>
      <c r="AC847" s="152"/>
      <c r="AD847" s="152"/>
      <c r="AE847" s="152"/>
      <c r="AG847" s="9"/>
      <c r="AN847" s="152"/>
      <c r="AO847" s="152"/>
      <c r="AP847" s="152"/>
      <c r="AQ847" s="152"/>
      <c r="AR847" s="152"/>
      <c r="AS847" s="152"/>
      <c r="AT847" s="152"/>
      <c r="AU847" s="152"/>
    </row>
    <row r="848" spans="27:50" ht="12.95" customHeight="1">
      <c r="AA848" s="152"/>
      <c r="AB848" s="152"/>
      <c r="AC848" s="152"/>
      <c r="AD848" s="152"/>
      <c r="AE848" s="152"/>
      <c r="AG848" s="9"/>
      <c r="AN848" s="152"/>
      <c r="AO848" s="152"/>
      <c r="AP848" s="152"/>
      <c r="AQ848" s="152"/>
      <c r="AR848" s="152"/>
      <c r="AS848" s="152"/>
      <c r="AT848" s="152"/>
      <c r="AU848" s="152"/>
    </row>
    <row r="849" spans="27:47" ht="12.95" customHeight="1">
      <c r="AA849" s="152"/>
      <c r="AB849" s="152"/>
      <c r="AC849" s="152"/>
      <c r="AD849" s="152"/>
      <c r="AE849" s="152"/>
      <c r="AG849" s="9"/>
      <c r="AN849" s="152"/>
      <c r="AO849" s="152"/>
      <c r="AP849" s="152"/>
      <c r="AQ849" s="152"/>
      <c r="AR849" s="152"/>
      <c r="AS849" s="152"/>
      <c r="AT849" s="152"/>
      <c r="AU849" s="152"/>
    </row>
    <row r="850" spans="27:47" ht="12.95" customHeight="1">
      <c r="AA850" s="152"/>
      <c r="AB850" s="152"/>
      <c r="AC850" s="152"/>
      <c r="AD850" s="152"/>
      <c r="AE850" s="152"/>
      <c r="AG850" s="9"/>
      <c r="AN850" s="152"/>
      <c r="AO850" s="152"/>
      <c r="AP850" s="152"/>
      <c r="AQ850" s="152"/>
      <c r="AR850" s="152"/>
      <c r="AS850" s="152"/>
      <c r="AT850" s="152"/>
      <c r="AU850" s="152"/>
    </row>
    <row r="851" spans="27:47" ht="12.95" customHeight="1">
      <c r="AA851" s="152"/>
      <c r="AB851" s="152"/>
      <c r="AC851" s="152"/>
      <c r="AD851" s="152"/>
      <c r="AE851" s="152"/>
      <c r="AG851" s="9"/>
      <c r="AN851" s="152"/>
      <c r="AO851" s="152"/>
      <c r="AP851" s="152"/>
      <c r="AQ851" s="152"/>
      <c r="AR851" s="152"/>
      <c r="AS851" s="152"/>
      <c r="AT851" s="152"/>
      <c r="AU851" s="152"/>
    </row>
    <row r="852" spans="27:47" ht="12.95" customHeight="1">
      <c r="AA852" s="152"/>
      <c r="AB852" s="152"/>
      <c r="AC852" s="152"/>
      <c r="AD852" s="152"/>
      <c r="AE852" s="152"/>
      <c r="AG852" s="9"/>
      <c r="AN852" s="152"/>
      <c r="AO852" s="152"/>
      <c r="AP852" s="152"/>
      <c r="AQ852" s="152"/>
      <c r="AR852" s="152"/>
      <c r="AS852" s="152"/>
      <c r="AT852" s="152"/>
      <c r="AU852" s="152"/>
    </row>
    <row r="853" spans="27:47" ht="12.95" customHeight="1">
      <c r="AA853" s="152"/>
      <c r="AB853" s="152"/>
      <c r="AC853" s="152"/>
      <c r="AD853" s="152"/>
      <c r="AE853" s="152"/>
      <c r="AG853" s="9"/>
      <c r="AN853" s="152"/>
      <c r="AO853" s="152"/>
      <c r="AP853" s="152"/>
      <c r="AQ853" s="152"/>
      <c r="AR853" s="152"/>
      <c r="AS853" s="152"/>
      <c r="AT853" s="152"/>
      <c r="AU853" s="152"/>
    </row>
    <row r="854" spans="27:47" ht="12.95" customHeight="1">
      <c r="AA854" s="152"/>
      <c r="AB854" s="152"/>
      <c r="AC854" s="152"/>
      <c r="AD854" s="152"/>
      <c r="AE854" s="152"/>
      <c r="AG854" s="9"/>
      <c r="AN854" s="152"/>
      <c r="AO854" s="152"/>
      <c r="AP854" s="152"/>
      <c r="AQ854" s="152"/>
      <c r="AR854" s="152"/>
      <c r="AS854" s="152"/>
      <c r="AT854" s="152"/>
      <c r="AU854" s="152"/>
    </row>
    <row r="855" spans="27:47" ht="12.95" customHeight="1">
      <c r="AA855" s="152"/>
      <c r="AB855" s="152"/>
      <c r="AC855" s="152"/>
      <c r="AD855" s="152"/>
      <c r="AE855" s="152"/>
      <c r="AG855" s="9"/>
      <c r="AN855" s="152"/>
      <c r="AO855" s="152"/>
      <c r="AP855" s="152"/>
      <c r="AQ855" s="152"/>
      <c r="AR855" s="152"/>
      <c r="AS855" s="152"/>
      <c r="AT855" s="152"/>
      <c r="AU855" s="152"/>
    </row>
    <row r="856" spans="27:47" ht="12.95" customHeight="1">
      <c r="AA856" s="152"/>
      <c r="AB856" s="152"/>
      <c r="AC856" s="152"/>
      <c r="AD856" s="152"/>
      <c r="AE856" s="152"/>
      <c r="AG856" s="9"/>
      <c r="AN856" s="152"/>
      <c r="AO856" s="152"/>
      <c r="AP856" s="152"/>
      <c r="AQ856" s="152"/>
      <c r="AR856" s="152"/>
      <c r="AS856" s="152"/>
      <c r="AT856" s="152"/>
      <c r="AU856" s="152"/>
    </row>
    <row r="857" spans="27:47" ht="12.95" customHeight="1">
      <c r="AA857" s="152"/>
      <c r="AB857" s="152"/>
      <c r="AC857" s="152"/>
      <c r="AD857" s="152"/>
      <c r="AE857" s="152"/>
      <c r="AG857" s="9"/>
      <c r="AN857" s="152"/>
      <c r="AO857" s="152"/>
      <c r="AP857" s="152"/>
      <c r="AQ857" s="152"/>
      <c r="AR857" s="152"/>
      <c r="AS857" s="152"/>
      <c r="AT857" s="152"/>
      <c r="AU857" s="152"/>
    </row>
    <row r="858" spans="27:47" ht="12.95" customHeight="1">
      <c r="AA858" s="152"/>
      <c r="AB858" s="152"/>
      <c r="AC858" s="152"/>
      <c r="AD858" s="152"/>
      <c r="AE858" s="152"/>
      <c r="AG858" s="9"/>
      <c r="AN858" s="152"/>
      <c r="AO858" s="152"/>
      <c r="AP858" s="152"/>
      <c r="AQ858" s="152"/>
      <c r="AR858" s="152"/>
      <c r="AS858" s="152"/>
      <c r="AT858" s="152"/>
      <c r="AU858" s="152"/>
    </row>
    <row r="859" spans="27:47" ht="12.95" customHeight="1">
      <c r="AA859" s="152"/>
      <c r="AB859" s="152"/>
      <c r="AC859" s="152"/>
      <c r="AD859" s="152"/>
      <c r="AE859" s="152"/>
      <c r="AG859" s="9"/>
      <c r="AN859" s="152"/>
      <c r="AO859" s="152"/>
      <c r="AP859" s="152"/>
      <c r="AQ859" s="152"/>
      <c r="AR859" s="152"/>
      <c r="AS859" s="152"/>
      <c r="AT859" s="152"/>
      <c r="AU859" s="152"/>
    </row>
    <row r="860" spans="27:47" ht="12.95" customHeight="1">
      <c r="AA860" s="152"/>
      <c r="AB860" s="152"/>
      <c r="AC860" s="152"/>
      <c r="AD860" s="152"/>
      <c r="AE860" s="152"/>
      <c r="AG860" s="9"/>
      <c r="AN860" s="152"/>
      <c r="AO860" s="152"/>
      <c r="AP860" s="152"/>
      <c r="AQ860" s="152"/>
      <c r="AR860" s="152"/>
      <c r="AS860" s="152"/>
      <c r="AT860" s="152"/>
      <c r="AU860" s="152"/>
    </row>
    <row r="861" spans="27:47" ht="12.95" customHeight="1">
      <c r="AA861" s="152"/>
      <c r="AB861" s="152"/>
      <c r="AC861" s="152"/>
      <c r="AD861" s="152"/>
      <c r="AE861" s="152"/>
      <c r="AG861" s="9"/>
      <c r="AN861" s="152"/>
      <c r="AO861" s="152"/>
      <c r="AP861" s="152"/>
      <c r="AQ861" s="152"/>
      <c r="AR861" s="152"/>
      <c r="AS861" s="152"/>
      <c r="AT861" s="152"/>
      <c r="AU861" s="152"/>
    </row>
    <row r="862" spans="27:47" ht="12.95" customHeight="1">
      <c r="AA862" s="152"/>
      <c r="AB862" s="152"/>
      <c r="AC862" s="152"/>
      <c r="AD862" s="152"/>
      <c r="AE862" s="152"/>
      <c r="AG862" s="9"/>
      <c r="AN862" s="152"/>
      <c r="AO862" s="152"/>
      <c r="AP862" s="152"/>
      <c r="AQ862" s="152"/>
      <c r="AR862" s="152"/>
      <c r="AS862" s="152"/>
      <c r="AT862" s="152"/>
      <c r="AU862" s="152"/>
    </row>
    <row r="863" spans="27:47" ht="12.95" customHeight="1">
      <c r="AA863" s="152"/>
      <c r="AB863" s="152"/>
      <c r="AC863" s="152"/>
      <c r="AD863" s="152"/>
      <c r="AE863" s="152"/>
      <c r="AG863" s="9"/>
      <c r="AN863" s="152"/>
      <c r="AO863" s="152"/>
      <c r="AP863" s="152"/>
      <c r="AQ863" s="152"/>
      <c r="AR863" s="152"/>
      <c r="AS863" s="152"/>
      <c r="AT863" s="152"/>
      <c r="AU863" s="152"/>
    </row>
    <row r="864" spans="27:47" ht="12.95" customHeight="1">
      <c r="AA864" s="152"/>
      <c r="AB864" s="152"/>
      <c r="AC864" s="152"/>
      <c r="AD864" s="152"/>
      <c r="AE864" s="152"/>
      <c r="AG864" s="9"/>
      <c r="AN864" s="152"/>
      <c r="AO864" s="152"/>
      <c r="AP864" s="152"/>
      <c r="AQ864" s="152"/>
      <c r="AR864" s="152"/>
      <c r="AS864" s="152"/>
      <c r="AT864" s="152"/>
      <c r="AU864" s="152"/>
    </row>
    <row r="865" spans="27:47" ht="12.95" customHeight="1">
      <c r="AA865" s="152"/>
      <c r="AB865" s="152"/>
      <c r="AC865" s="152"/>
      <c r="AD865" s="152"/>
      <c r="AE865" s="152"/>
      <c r="AG865" s="9"/>
      <c r="AN865" s="152"/>
      <c r="AO865" s="152"/>
      <c r="AP865" s="152"/>
      <c r="AQ865" s="152"/>
      <c r="AR865" s="152"/>
      <c r="AS865" s="152"/>
      <c r="AT865" s="152"/>
      <c r="AU865" s="152"/>
    </row>
    <row r="866" spans="27:47" ht="12.95" customHeight="1">
      <c r="AA866" s="152"/>
      <c r="AB866" s="152"/>
      <c r="AC866" s="152"/>
      <c r="AD866" s="152"/>
      <c r="AE866" s="152"/>
      <c r="AG866" s="9"/>
      <c r="AN866" s="152"/>
      <c r="AO866" s="152"/>
      <c r="AP866" s="152"/>
      <c r="AQ866" s="152"/>
      <c r="AR866" s="152"/>
      <c r="AS866" s="152"/>
      <c r="AT866" s="152"/>
      <c r="AU866" s="152"/>
    </row>
    <row r="867" spans="27:47" ht="12.95" customHeight="1">
      <c r="AA867" s="152"/>
      <c r="AB867" s="152"/>
      <c r="AC867" s="152"/>
      <c r="AD867" s="152"/>
      <c r="AE867" s="152"/>
      <c r="AG867" s="9"/>
      <c r="AN867" s="152"/>
      <c r="AO867" s="152"/>
      <c r="AP867" s="152"/>
      <c r="AQ867" s="152"/>
      <c r="AR867" s="152"/>
      <c r="AS867" s="152"/>
      <c r="AT867" s="152"/>
      <c r="AU867" s="152"/>
    </row>
    <row r="868" spans="27:47" ht="12.95" customHeight="1">
      <c r="AA868" s="152"/>
      <c r="AB868" s="152"/>
      <c r="AC868" s="152"/>
      <c r="AD868" s="152"/>
      <c r="AE868" s="152"/>
      <c r="AG868" s="9"/>
      <c r="AN868" s="152"/>
      <c r="AO868" s="152"/>
      <c r="AP868" s="152"/>
      <c r="AQ868" s="152"/>
      <c r="AR868" s="152"/>
      <c r="AS868" s="152"/>
      <c r="AT868" s="152"/>
      <c r="AU868" s="152"/>
    </row>
    <row r="869" spans="27:47" ht="12.95" customHeight="1">
      <c r="AA869" s="152"/>
      <c r="AB869" s="152"/>
      <c r="AC869" s="152"/>
      <c r="AD869" s="152"/>
      <c r="AE869" s="152"/>
      <c r="AG869" s="9"/>
      <c r="AN869" s="152"/>
      <c r="AO869" s="152"/>
      <c r="AP869" s="152"/>
      <c r="AQ869" s="152"/>
      <c r="AR869" s="152"/>
      <c r="AS869" s="152"/>
      <c r="AT869" s="152"/>
      <c r="AU869" s="152"/>
    </row>
    <row r="870" spans="27:47" ht="12.95" customHeight="1">
      <c r="AA870" s="152"/>
      <c r="AB870" s="152"/>
      <c r="AC870" s="152"/>
      <c r="AD870" s="152"/>
      <c r="AE870" s="152"/>
      <c r="AG870" s="9"/>
      <c r="AN870" s="152"/>
      <c r="AO870" s="152"/>
      <c r="AP870" s="152"/>
      <c r="AQ870" s="152"/>
      <c r="AR870" s="152"/>
      <c r="AS870" s="152"/>
      <c r="AT870" s="152"/>
      <c r="AU870" s="152"/>
    </row>
    <row r="871" spans="27:47" ht="12.95" customHeight="1">
      <c r="AA871" s="152"/>
      <c r="AB871" s="152"/>
      <c r="AC871" s="152"/>
      <c r="AD871" s="152"/>
      <c r="AE871" s="152"/>
      <c r="AG871" s="9"/>
      <c r="AN871" s="152"/>
      <c r="AO871" s="152"/>
      <c r="AP871" s="152"/>
      <c r="AQ871" s="152"/>
      <c r="AR871" s="152"/>
      <c r="AS871" s="152"/>
      <c r="AT871" s="152"/>
      <c r="AU871" s="152"/>
    </row>
    <row r="872" spans="27:47" ht="12.95" customHeight="1">
      <c r="AA872" s="152"/>
      <c r="AB872" s="152"/>
      <c r="AC872" s="152"/>
      <c r="AD872" s="152"/>
      <c r="AE872" s="152"/>
      <c r="AG872" s="9"/>
      <c r="AN872" s="152"/>
      <c r="AO872" s="152"/>
      <c r="AP872" s="152"/>
      <c r="AQ872" s="152"/>
      <c r="AR872" s="152"/>
      <c r="AS872" s="152"/>
      <c r="AT872" s="152"/>
      <c r="AU872" s="152"/>
    </row>
    <row r="873" spans="27:47" ht="12.95" customHeight="1">
      <c r="AA873" s="152"/>
      <c r="AB873" s="152"/>
      <c r="AC873" s="152"/>
      <c r="AD873" s="152"/>
      <c r="AE873" s="152"/>
      <c r="AG873" s="9"/>
      <c r="AN873" s="152"/>
      <c r="AO873" s="152"/>
      <c r="AP873" s="152"/>
      <c r="AQ873" s="152"/>
      <c r="AR873" s="152"/>
      <c r="AS873" s="152"/>
      <c r="AT873" s="152"/>
      <c r="AU873" s="152"/>
    </row>
    <row r="874" spans="27:47" ht="12.95" customHeight="1">
      <c r="AA874" s="152"/>
      <c r="AB874" s="152"/>
      <c r="AC874" s="152"/>
      <c r="AD874" s="152"/>
      <c r="AE874" s="152"/>
      <c r="AG874" s="9"/>
      <c r="AN874" s="152"/>
      <c r="AO874" s="152"/>
      <c r="AP874" s="152"/>
      <c r="AQ874" s="152"/>
      <c r="AR874" s="152"/>
      <c r="AS874" s="152"/>
      <c r="AT874" s="152"/>
      <c r="AU874" s="152"/>
    </row>
    <row r="875" spans="27:47" ht="12.95" customHeight="1">
      <c r="AA875" s="152"/>
      <c r="AB875" s="152"/>
      <c r="AC875" s="152"/>
      <c r="AD875" s="152"/>
      <c r="AE875" s="152"/>
      <c r="AG875" s="9"/>
      <c r="AN875" s="152"/>
      <c r="AO875" s="152"/>
      <c r="AP875" s="152"/>
      <c r="AQ875" s="152"/>
      <c r="AR875" s="152"/>
      <c r="AS875" s="152"/>
      <c r="AT875" s="152"/>
      <c r="AU875" s="152"/>
    </row>
    <row r="876" spans="27:47" ht="12.95" customHeight="1">
      <c r="AA876" s="152"/>
      <c r="AB876" s="152"/>
      <c r="AC876" s="152"/>
      <c r="AD876" s="152"/>
      <c r="AE876" s="152"/>
      <c r="AG876" s="9"/>
      <c r="AN876" s="152"/>
      <c r="AO876" s="152"/>
      <c r="AP876" s="152"/>
      <c r="AQ876" s="152"/>
      <c r="AR876" s="152"/>
      <c r="AS876" s="152"/>
      <c r="AT876" s="152"/>
      <c r="AU876" s="152"/>
    </row>
    <row r="877" spans="27:47" ht="12.95" customHeight="1">
      <c r="AA877" s="152"/>
      <c r="AB877" s="152"/>
      <c r="AC877" s="152"/>
      <c r="AD877" s="152"/>
      <c r="AE877" s="152"/>
      <c r="AG877" s="9"/>
      <c r="AN877" s="152"/>
      <c r="AO877" s="152"/>
      <c r="AP877" s="152"/>
      <c r="AQ877" s="152"/>
      <c r="AR877" s="152"/>
      <c r="AS877" s="152"/>
      <c r="AT877" s="152"/>
      <c r="AU877" s="152"/>
    </row>
    <row r="878" spans="27:47" ht="12.95" customHeight="1">
      <c r="AA878" s="152"/>
      <c r="AB878" s="152"/>
      <c r="AC878" s="152"/>
      <c r="AD878" s="152"/>
      <c r="AE878" s="152"/>
      <c r="AG878" s="9"/>
      <c r="AN878" s="152"/>
      <c r="AO878" s="152"/>
      <c r="AP878" s="152"/>
      <c r="AQ878" s="152"/>
      <c r="AR878" s="152"/>
      <c r="AS878" s="152"/>
      <c r="AT878" s="152"/>
      <c r="AU878" s="152"/>
    </row>
    <row r="879" spans="27:47" ht="12.95" customHeight="1">
      <c r="AA879" s="152"/>
      <c r="AB879" s="152"/>
      <c r="AC879" s="152"/>
      <c r="AD879" s="152"/>
      <c r="AE879" s="152"/>
      <c r="AG879" s="9"/>
      <c r="AN879" s="152"/>
      <c r="AO879" s="152"/>
      <c r="AP879" s="152"/>
      <c r="AQ879" s="152"/>
      <c r="AR879" s="152"/>
      <c r="AS879" s="152"/>
      <c r="AT879" s="152"/>
      <c r="AU879" s="152"/>
    </row>
    <row r="880" spans="27:47" ht="12.95" customHeight="1">
      <c r="AA880" s="152"/>
      <c r="AB880" s="152"/>
      <c r="AC880" s="152"/>
      <c r="AD880" s="152"/>
      <c r="AE880" s="152"/>
      <c r="AG880" s="9"/>
      <c r="AN880" s="152"/>
      <c r="AO880" s="152"/>
      <c r="AP880" s="152"/>
      <c r="AQ880" s="152"/>
      <c r="AR880" s="152"/>
      <c r="AS880" s="152"/>
      <c r="AT880" s="152"/>
      <c r="AU880" s="152"/>
    </row>
    <row r="881" spans="27:48" ht="12.95" customHeight="1">
      <c r="AA881" s="152"/>
      <c r="AB881" s="152"/>
      <c r="AC881" s="152"/>
      <c r="AD881" s="152"/>
      <c r="AE881" s="152"/>
      <c r="AG881" s="9"/>
      <c r="AN881" s="152"/>
      <c r="AO881" s="152"/>
      <c r="AP881" s="152"/>
      <c r="AQ881" s="152"/>
      <c r="AR881" s="152"/>
      <c r="AS881" s="152"/>
      <c r="AT881" s="152"/>
      <c r="AU881" s="152"/>
    </row>
    <row r="882" spans="27:48" ht="12.95" customHeight="1">
      <c r="AA882" s="152"/>
      <c r="AB882" s="152"/>
      <c r="AC882" s="152"/>
      <c r="AD882" s="152"/>
      <c r="AE882" s="152"/>
      <c r="AG882" s="9"/>
      <c r="AN882" s="152"/>
      <c r="AO882" s="152"/>
      <c r="AP882" s="152"/>
      <c r="AQ882" s="152"/>
      <c r="AR882" s="152"/>
      <c r="AS882" s="152"/>
      <c r="AT882" s="152"/>
      <c r="AU882" s="152"/>
    </row>
    <row r="883" spans="27:48" ht="12.95" customHeight="1">
      <c r="AA883" s="152"/>
      <c r="AB883" s="152"/>
      <c r="AC883" s="152"/>
      <c r="AD883" s="152"/>
      <c r="AE883" s="152"/>
      <c r="AG883" s="9"/>
      <c r="AN883" s="152"/>
      <c r="AO883" s="152"/>
      <c r="AP883" s="152"/>
      <c r="AQ883" s="152"/>
      <c r="AR883" s="152"/>
      <c r="AS883" s="152"/>
      <c r="AT883" s="152"/>
      <c r="AU883" s="152"/>
    </row>
    <row r="884" spans="27:48" ht="12.95" customHeight="1">
      <c r="AA884" s="152"/>
      <c r="AB884" s="152"/>
      <c r="AC884" s="152"/>
      <c r="AD884" s="152"/>
      <c r="AE884" s="152"/>
      <c r="AG884" s="9"/>
      <c r="AN884" s="152"/>
      <c r="AO884" s="152"/>
      <c r="AP884" s="152"/>
      <c r="AQ884" s="152"/>
      <c r="AR884" s="152"/>
      <c r="AS884" s="152"/>
      <c r="AT884" s="152"/>
      <c r="AU884" s="152"/>
    </row>
    <row r="885" spans="27:48" ht="12.95" customHeight="1">
      <c r="AA885" s="152"/>
      <c r="AB885" s="152"/>
      <c r="AC885" s="152"/>
      <c r="AD885" s="152"/>
      <c r="AE885" s="152"/>
      <c r="AG885" s="9"/>
      <c r="AN885" s="152"/>
      <c r="AO885" s="152"/>
      <c r="AP885" s="152"/>
      <c r="AQ885" s="152"/>
      <c r="AR885" s="152"/>
      <c r="AS885" s="152"/>
      <c r="AT885" s="152"/>
      <c r="AU885" s="152"/>
    </row>
    <row r="886" spans="27:48" ht="12.95" customHeight="1">
      <c r="AA886" s="152"/>
      <c r="AB886" s="152"/>
      <c r="AC886" s="152"/>
      <c r="AD886" s="152"/>
      <c r="AE886" s="152"/>
      <c r="AG886" s="9"/>
      <c r="AN886" s="152"/>
      <c r="AO886" s="152"/>
      <c r="AP886" s="152"/>
      <c r="AQ886" s="152"/>
      <c r="AR886" s="152"/>
      <c r="AS886" s="152"/>
      <c r="AT886" s="152"/>
      <c r="AU886" s="152"/>
    </row>
    <row r="887" spans="27:48" ht="12.95" customHeight="1">
      <c r="AA887" s="152"/>
      <c r="AB887" s="152"/>
      <c r="AC887" s="152"/>
      <c r="AD887" s="152"/>
      <c r="AE887" s="152"/>
      <c r="AG887" s="9"/>
      <c r="AN887" s="152"/>
      <c r="AO887" s="152"/>
      <c r="AP887" s="152"/>
      <c r="AQ887" s="152"/>
      <c r="AR887" s="152"/>
      <c r="AS887" s="152"/>
      <c r="AT887" s="152"/>
      <c r="AU887" s="152"/>
    </row>
    <row r="888" spans="27:48" ht="12.95" customHeight="1">
      <c r="AA888" s="152"/>
      <c r="AB888" s="152"/>
      <c r="AC888" s="152"/>
      <c r="AD888" s="152"/>
      <c r="AE888" s="152"/>
      <c r="AG888" s="9"/>
      <c r="AN888" s="152"/>
      <c r="AO888" s="152"/>
      <c r="AP888" s="152"/>
      <c r="AQ888" s="152"/>
      <c r="AR888" s="152"/>
      <c r="AS888" s="152"/>
      <c r="AT888" s="152"/>
      <c r="AU888" s="152"/>
    </row>
    <row r="889" spans="27:48" ht="12.95" customHeight="1">
      <c r="AA889" s="152"/>
      <c r="AB889" s="152"/>
      <c r="AC889" s="152"/>
      <c r="AD889" s="152"/>
      <c r="AE889" s="152"/>
      <c r="AG889" s="9"/>
      <c r="AN889" s="152"/>
      <c r="AO889" s="152"/>
      <c r="AP889" s="152"/>
      <c r="AQ889" s="152"/>
      <c r="AR889" s="152"/>
      <c r="AS889" s="152"/>
      <c r="AT889" s="152"/>
      <c r="AU889" s="152"/>
      <c r="AV889" s="152"/>
    </row>
    <row r="890" spans="27:48" ht="12.95" customHeight="1">
      <c r="AA890" s="152"/>
      <c r="AB890" s="152"/>
      <c r="AC890" s="152"/>
      <c r="AD890" s="152"/>
      <c r="AE890" s="152"/>
      <c r="AG890" s="9"/>
      <c r="AN890" s="152"/>
      <c r="AO890" s="152"/>
      <c r="AP890" s="152"/>
      <c r="AQ890" s="152"/>
      <c r="AR890" s="152"/>
      <c r="AS890" s="152"/>
      <c r="AT890" s="152"/>
      <c r="AU890" s="152"/>
    </row>
    <row r="891" spans="27:48" ht="12.95" customHeight="1">
      <c r="AA891" s="152"/>
      <c r="AB891" s="152"/>
      <c r="AC891" s="152"/>
      <c r="AD891" s="152"/>
      <c r="AE891" s="152"/>
      <c r="AG891" s="9"/>
      <c r="AN891" s="152"/>
      <c r="AO891" s="152"/>
      <c r="AP891" s="152"/>
      <c r="AQ891" s="152"/>
      <c r="AR891" s="152"/>
      <c r="AS891" s="152"/>
      <c r="AT891" s="152"/>
      <c r="AU891" s="152"/>
    </row>
    <row r="892" spans="27:48" ht="12.95" customHeight="1">
      <c r="AA892" s="152"/>
      <c r="AB892" s="152"/>
      <c r="AC892" s="152"/>
      <c r="AD892" s="152"/>
      <c r="AE892" s="152"/>
      <c r="AG892" s="9"/>
      <c r="AN892" s="152"/>
      <c r="AO892" s="152"/>
      <c r="AP892" s="152"/>
      <c r="AQ892" s="152"/>
      <c r="AR892" s="152"/>
      <c r="AS892" s="152"/>
      <c r="AT892" s="152"/>
      <c r="AU892" s="152"/>
    </row>
    <row r="893" spans="27:48" ht="12.95" customHeight="1">
      <c r="AA893" s="152"/>
      <c r="AB893" s="152"/>
      <c r="AC893" s="152"/>
      <c r="AD893" s="152"/>
      <c r="AE893" s="152"/>
      <c r="AG893" s="9"/>
      <c r="AN893" s="152"/>
      <c r="AO893" s="152"/>
      <c r="AP893" s="152"/>
      <c r="AQ893" s="152"/>
      <c r="AR893" s="152"/>
      <c r="AS893" s="152"/>
      <c r="AT893" s="152"/>
      <c r="AU893" s="152"/>
    </row>
    <row r="894" spans="27:48" ht="12.95" customHeight="1">
      <c r="AA894" s="152"/>
      <c r="AB894" s="152"/>
      <c r="AC894" s="152"/>
      <c r="AD894" s="152"/>
      <c r="AE894" s="152"/>
      <c r="AG894" s="9"/>
      <c r="AN894" s="152"/>
      <c r="AO894" s="152"/>
      <c r="AP894" s="152"/>
      <c r="AQ894" s="152"/>
      <c r="AR894" s="152"/>
      <c r="AS894" s="152"/>
      <c r="AT894" s="152"/>
      <c r="AU894" s="152"/>
    </row>
    <row r="895" spans="27:48" ht="12.95" customHeight="1">
      <c r="AA895" s="152"/>
      <c r="AB895" s="152"/>
      <c r="AC895" s="152"/>
      <c r="AD895" s="152"/>
      <c r="AE895" s="152"/>
      <c r="AG895" s="9"/>
      <c r="AN895" s="152"/>
      <c r="AO895" s="152"/>
      <c r="AP895" s="152"/>
      <c r="AQ895" s="152"/>
      <c r="AR895" s="152"/>
      <c r="AS895" s="152"/>
      <c r="AT895" s="152"/>
      <c r="AU895" s="152"/>
    </row>
    <row r="896" spans="27:48" ht="12.95" customHeight="1">
      <c r="AA896" s="152"/>
      <c r="AB896" s="152"/>
      <c r="AC896" s="152"/>
      <c r="AD896" s="152"/>
      <c r="AE896" s="152"/>
      <c r="AG896" s="9"/>
      <c r="AN896" s="152"/>
      <c r="AO896" s="152"/>
      <c r="AP896" s="152"/>
      <c r="AQ896" s="152"/>
      <c r="AR896" s="152"/>
      <c r="AS896" s="152"/>
      <c r="AT896" s="152"/>
      <c r="AU896" s="152"/>
    </row>
    <row r="897" spans="27:64" ht="12.95" customHeight="1">
      <c r="AA897" s="152"/>
      <c r="AB897" s="152"/>
      <c r="AC897" s="152"/>
      <c r="AD897" s="152"/>
      <c r="AE897" s="152"/>
      <c r="AG897" s="9"/>
      <c r="AN897" s="152"/>
      <c r="AO897" s="152"/>
      <c r="AP897" s="152"/>
      <c r="AQ897" s="152"/>
      <c r="AR897" s="152"/>
      <c r="AS897" s="152"/>
      <c r="AT897" s="152"/>
      <c r="AU897" s="152"/>
    </row>
    <row r="898" spans="27:64" ht="12.95" customHeight="1">
      <c r="AA898" s="152"/>
      <c r="AB898" s="152"/>
      <c r="AC898" s="152"/>
      <c r="AD898" s="152"/>
      <c r="AE898" s="152"/>
      <c r="AG898" s="9"/>
      <c r="AN898" s="152"/>
      <c r="AO898" s="152"/>
      <c r="AP898" s="152"/>
      <c r="AQ898" s="152"/>
      <c r="AR898" s="152"/>
      <c r="AS898" s="152"/>
      <c r="AT898" s="152"/>
      <c r="AU898" s="152"/>
    </row>
    <row r="899" spans="27:64" ht="12.95" customHeight="1">
      <c r="AA899" s="152"/>
      <c r="AB899" s="152"/>
      <c r="AC899" s="152"/>
      <c r="AD899" s="152"/>
      <c r="AE899" s="152"/>
      <c r="AG899" s="9"/>
      <c r="AN899" s="152"/>
      <c r="AO899" s="152"/>
      <c r="AP899" s="152"/>
      <c r="AQ899" s="152"/>
      <c r="AR899" s="152"/>
      <c r="AS899" s="152"/>
      <c r="AT899" s="152"/>
      <c r="AU899" s="152"/>
    </row>
    <row r="900" spans="27:64" ht="12.95" customHeight="1">
      <c r="AA900" s="152"/>
      <c r="AB900" s="152"/>
      <c r="AC900" s="152"/>
      <c r="AD900" s="152"/>
      <c r="AE900" s="152"/>
      <c r="AG900" s="9"/>
      <c r="AN900" s="152"/>
      <c r="AO900" s="152"/>
      <c r="AP900" s="152"/>
      <c r="AQ900" s="152"/>
      <c r="AR900" s="152"/>
      <c r="AS900" s="152"/>
      <c r="AT900" s="152"/>
      <c r="AU900" s="152"/>
    </row>
    <row r="901" spans="27:64" ht="12.95" customHeight="1">
      <c r="AA901" s="152"/>
      <c r="AB901" s="152"/>
      <c r="AC901" s="152"/>
      <c r="AD901" s="152"/>
      <c r="AE901" s="152"/>
      <c r="AG901" s="9"/>
      <c r="AN901" s="152"/>
      <c r="AO901" s="152"/>
      <c r="AP901" s="152"/>
      <c r="AQ901" s="152"/>
      <c r="AR901" s="152"/>
      <c r="AS901" s="152"/>
      <c r="AT901" s="152"/>
      <c r="AU901" s="152"/>
    </row>
    <row r="902" spans="27:64" ht="12.95" customHeight="1">
      <c r="AA902" s="152"/>
      <c r="AB902" s="152"/>
      <c r="AC902" s="152"/>
      <c r="AD902" s="152"/>
      <c r="AE902" s="152"/>
      <c r="AG902" s="9"/>
      <c r="AN902" s="152"/>
      <c r="AO902" s="152"/>
      <c r="AP902" s="152"/>
      <c r="AQ902" s="152"/>
      <c r="AR902" s="152"/>
      <c r="AS902" s="152"/>
      <c r="AT902" s="152"/>
      <c r="AU902" s="152"/>
    </row>
    <row r="903" spans="27:64" ht="12.95" customHeight="1">
      <c r="AA903" s="152"/>
      <c r="AB903" s="152"/>
      <c r="AC903" s="152"/>
      <c r="AD903" s="152"/>
      <c r="AE903" s="152"/>
      <c r="AG903" s="9"/>
      <c r="AN903" s="152"/>
      <c r="AO903" s="152"/>
      <c r="AP903" s="152"/>
      <c r="AQ903" s="152"/>
      <c r="AR903" s="152"/>
      <c r="AS903" s="152"/>
      <c r="AT903" s="152"/>
      <c r="AU903" s="152"/>
    </row>
    <row r="904" spans="27:64" ht="12.95" customHeight="1">
      <c r="AA904" s="152"/>
      <c r="AB904" s="152"/>
      <c r="AC904" s="152"/>
      <c r="AD904" s="152"/>
      <c r="AE904" s="152"/>
      <c r="AG904" s="9"/>
      <c r="AN904" s="152"/>
      <c r="AO904" s="152"/>
      <c r="AP904" s="152"/>
      <c r="AQ904" s="152"/>
      <c r="AR904" s="152"/>
      <c r="AS904" s="152"/>
      <c r="AT904" s="152"/>
      <c r="AU904" s="152"/>
      <c r="AV904" s="152"/>
      <c r="AW904" s="152"/>
      <c r="AX904" s="152"/>
      <c r="AY904" s="152"/>
      <c r="AZ904" s="152"/>
      <c r="BA904" s="152"/>
      <c r="BB904" s="152"/>
      <c r="BC904" s="152"/>
      <c r="BD904" s="152"/>
      <c r="BE904" s="152"/>
      <c r="BF904" s="152"/>
      <c r="BG904" s="152"/>
      <c r="BH904" s="152"/>
      <c r="BI904" s="152"/>
      <c r="BJ904" s="152"/>
      <c r="BK904" s="152"/>
      <c r="BL904" s="152"/>
    </row>
    <row r="905" spans="27:64" ht="12.95" customHeight="1">
      <c r="AA905" s="152"/>
      <c r="AB905" s="152"/>
      <c r="AC905" s="152"/>
      <c r="AD905" s="152"/>
      <c r="AE905" s="152"/>
      <c r="AG905" s="9"/>
      <c r="AN905" s="152"/>
      <c r="AO905" s="152"/>
      <c r="AP905" s="152"/>
      <c r="AQ905" s="152"/>
      <c r="AR905" s="152"/>
      <c r="AS905" s="152"/>
      <c r="AT905" s="152"/>
      <c r="AU905" s="152"/>
    </row>
    <row r="906" spans="27:64" ht="12.95" customHeight="1">
      <c r="AA906" s="152"/>
      <c r="AB906" s="152"/>
      <c r="AC906" s="152"/>
      <c r="AD906" s="152"/>
      <c r="AE906" s="152"/>
      <c r="AG906" s="9"/>
      <c r="AN906" s="152"/>
      <c r="AO906" s="152"/>
      <c r="AP906" s="152"/>
      <c r="AQ906" s="152"/>
      <c r="AR906" s="152"/>
      <c r="AS906" s="152"/>
      <c r="AT906" s="152"/>
      <c r="AU906" s="152"/>
    </row>
    <row r="907" spans="27:64" ht="12.95" customHeight="1">
      <c r="AA907" s="152"/>
      <c r="AB907" s="152"/>
      <c r="AC907" s="152"/>
      <c r="AD907" s="152"/>
      <c r="AE907" s="152"/>
      <c r="AG907" s="9"/>
      <c r="AN907" s="152"/>
      <c r="AO907" s="152"/>
      <c r="AP907" s="152"/>
      <c r="AQ907" s="152"/>
      <c r="AR907" s="152"/>
      <c r="AS907" s="152"/>
      <c r="AT907" s="152"/>
      <c r="AU907" s="152"/>
    </row>
    <row r="908" spans="27:64" ht="12.95" customHeight="1">
      <c r="AA908" s="152"/>
      <c r="AB908" s="152"/>
      <c r="AC908" s="152"/>
      <c r="AD908" s="152"/>
      <c r="AE908" s="152"/>
      <c r="AG908" s="9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  <c r="BI908" s="152"/>
      <c r="BJ908" s="152"/>
      <c r="BK908" s="152"/>
      <c r="BL908" s="152"/>
    </row>
    <row r="909" spans="27:64" ht="12.95" customHeight="1">
      <c r="AA909" s="152"/>
      <c r="AB909" s="152"/>
      <c r="AC909" s="152"/>
      <c r="AD909" s="152"/>
      <c r="AE909" s="152"/>
      <c r="AG909" s="9"/>
      <c r="AN909" s="152"/>
      <c r="AO909" s="152"/>
      <c r="AP909" s="152"/>
      <c r="AQ909" s="152"/>
      <c r="AR909" s="152"/>
      <c r="AS909" s="152"/>
      <c r="AT909" s="152"/>
      <c r="AU909" s="152"/>
    </row>
    <row r="910" spans="27:64" ht="12.95" customHeight="1">
      <c r="AA910" s="152"/>
      <c r="AB910" s="152"/>
      <c r="AC910" s="152"/>
      <c r="AD910" s="152"/>
      <c r="AE910" s="152"/>
      <c r="AG910" s="9"/>
      <c r="AN910" s="152"/>
      <c r="AO910" s="152"/>
      <c r="AP910" s="152"/>
      <c r="AQ910" s="152"/>
      <c r="AR910" s="152"/>
      <c r="AS910" s="152"/>
      <c r="AT910" s="152"/>
      <c r="AU910" s="152"/>
    </row>
    <row r="911" spans="27:64" ht="12.95" customHeight="1">
      <c r="AA911" s="152"/>
      <c r="AB911" s="152"/>
      <c r="AC911" s="152"/>
      <c r="AD911" s="152"/>
      <c r="AE911" s="152"/>
      <c r="AG911" s="9"/>
      <c r="AN911" s="152"/>
      <c r="AO911" s="152"/>
      <c r="AP911" s="152"/>
      <c r="AQ911" s="152"/>
      <c r="AR911" s="152"/>
      <c r="AS911" s="152"/>
      <c r="AT911" s="152"/>
      <c r="AU911" s="152"/>
    </row>
    <row r="912" spans="27:64" ht="12.95" customHeight="1">
      <c r="AA912" s="152"/>
      <c r="AB912" s="152"/>
      <c r="AC912" s="152"/>
      <c r="AD912" s="152"/>
      <c r="AE912" s="152"/>
      <c r="AG912" s="9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  <c r="BI912" s="152"/>
      <c r="BJ912" s="152"/>
      <c r="BK912" s="152"/>
      <c r="BL912" s="152"/>
    </row>
    <row r="913" spans="27:64" ht="12.95" customHeight="1">
      <c r="AA913" s="152"/>
      <c r="AB913" s="152"/>
      <c r="AC913" s="152"/>
      <c r="AD913" s="152"/>
      <c r="AE913" s="152"/>
      <c r="AG913" s="9"/>
      <c r="AN913" s="152"/>
      <c r="AO913" s="152"/>
      <c r="AP913" s="152"/>
      <c r="AQ913" s="152"/>
      <c r="AR913" s="152"/>
      <c r="AS913" s="152"/>
      <c r="AT913" s="152"/>
      <c r="AU913" s="152"/>
    </row>
    <row r="914" spans="27:64" ht="12.95" customHeight="1">
      <c r="AA914" s="152"/>
      <c r="AB914" s="152"/>
      <c r="AC914" s="152"/>
      <c r="AD914" s="152"/>
      <c r="AE914" s="152"/>
      <c r="AG914" s="9"/>
      <c r="AN914" s="152"/>
      <c r="AO914" s="152"/>
      <c r="AP914" s="152"/>
      <c r="AQ914" s="152"/>
      <c r="AR914" s="152"/>
      <c r="AS914" s="152"/>
      <c r="AT914" s="152"/>
      <c r="AU914" s="152"/>
    </row>
    <row r="915" spans="27:64" ht="12.95" customHeight="1">
      <c r="AA915" s="152"/>
      <c r="AB915" s="152"/>
      <c r="AC915" s="152"/>
      <c r="AD915" s="152"/>
      <c r="AE915" s="152"/>
      <c r="AG915" s="9"/>
      <c r="AN915" s="152"/>
      <c r="AO915" s="152"/>
      <c r="AP915" s="152"/>
      <c r="AQ915" s="152"/>
      <c r="AR915" s="152"/>
      <c r="AS915" s="152"/>
      <c r="AT915" s="152"/>
      <c r="AU915" s="152"/>
    </row>
    <row r="916" spans="27:64" ht="12.95" customHeight="1">
      <c r="AA916" s="152"/>
      <c r="AB916" s="152"/>
      <c r="AC916" s="152"/>
      <c r="AD916" s="152"/>
      <c r="AE916" s="152"/>
      <c r="AG916" s="9"/>
      <c r="AN916" s="152"/>
      <c r="AO916" s="152"/>
      <c r="AP916" s="152"/>
      <c r="AQ916" s="152"/>
      <c r="AR916" s="152"/>
      <c r="AS916" s="152"/>
      <c r="AT916" s="152"/>
      <c r="AU916" s="152"/>
    </row>
    <row r="917" spans="27:64" ht="12.95" customHeight="1">
      <c r="AA917" s="152"/>
      <c r="AB917" s="152"/>
      <c r="AC917" s="152"/>
      <c r="AD917" s="152"/>
      <c r="AE917" s="152"/>
      <c r="AG917" s="9"/>
      <c r="AN917" s="152"/>
      <c r="AO917" s="152"/>
      <c r="AP917" s="152"/>
      <c r="AQ917" s="152"/>
      <c r="AR917" s="152"/>
      <c r="AS917" s="152"/>
      <c r="AT917" s="152"/>
      <c r="AU917" s="152"/>
    </row>
    <row r="918" spans="27:64" ht="12.95" customHeight="1">
      <c r="AA918" s="152"/>
      <c r="AB918" s="152"/>
      <c r="AC918" s="152"/>
      <c r="AD918" s="152"/>
      <c r="AE918" s="152"/>
      <c r="AG918" s="9"/>
      <c r="AN918" s="152"/>
      <c r="AO918" s="152"/>
      <c r="AP918" s="152"/>
      <c r="AQ918" s="152"/>
      <c r="AR918" s="152"/>
      <c r="AS918" s="152"/>
      <c r="AT918" s="152"/>
      <c r="AU918" s="152"/>
    </row>
    <row r="919" spans="27:64" ht="12.95" customHeight="1">
      <c r="AA919" s="152"/>
      <c r="AB919" s="152"/>
      <c r="AC919" s="152"/>
      <c r="AD919" s="152"/>
      <c r="AE919" s="152"/>
      <c r="AG919" s="9"/>
      <c r="AN919" s="152"/>
      <c r="AO919" s="152"/>
      <c r="AP919" s="152"/>
      <c r="AQ919" s="152"/>
      <c r="AR919" s="152"/>
      <c r="AS919" s="152"/>
      <c r="AT919" s="152"/>
      <c r="AU919" s="152"/>
    </row>
    <row r="920" spans="27:64" ht="12.95" customHeight="1">
      <c r="AA920" s="152"/>
      <c r="AB920" s="152"/>
      <c r="AC920" s="152"/>
      <c r="AD920" s="152"/>
      <c r="AE920" s="152"/>
      <c r="AG920" s="9"/>
      <c r="AN920" s="152"/>
      <c r="AO920" s="152"/>
      <c r="AP920" s="152"/>
      <c r="AQ920" s="152"/>
      <c r="AR920" s="152"/>
      <c r="AS920" s="152"/>
      <c r="AT920" s="152"/>
      <c r="AU920" s="152"/>
    </row>
    <row r="921" spans="27:64" ht="12.95" customHeight="1">
      <c r="AA921" s="152"/>
      <c r="AB921" s="152"/>
      <c r="AC921" s="152"/>
      <c r="AD921" s="152"/>
      <c r="AE921" s="152"/>
      <c r="AG921" s="9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  <c r="BI921" s="152"/>
      <c r="BJ921" s="152"/>
      <c r="BK921" s="152"/>
      <c r="BL921" s="152"/>
    </row>
    <row r="922" spans="27:64" ht="12.95" customHeight="1">
      <c r="AA922" s="152"/>
      <c r="AB922" s="152"/>
      <c r="AC922" s="152"/>
      <c r="AD922" s="152"/>
      <c r="AE922" s="152"/>
      <c r="AG922" s="9"/>
      <c r="AN922" s="152"/>
      <c r="AO922" s="152"/>
      <c r="AP922" s="152"/>
      <c r="AQ922" s="152"/>
      <c r="AR922" s="152"/>
      <c r="AS922" s="152"/>
      <c r="AT922" s="152"/>
      <c r="AU922" s="152"/>
    </row>
    <row r="923" spans="27:64" ht="12.95" customHeight="1">
      <c r="AA923" s="152"/>
      <c r="AB923" s="152"/>
      <c r="AC923" s="152"/>
      <c r="AD923" s="152"/>
      <c r="AE923" s="152"/>
      <c r="AG923" s="9"/>
      <c r="AN923" s="152"/>
      <c r="AO923" s="152"/>
      <c r="AP923" s="152"/>
      <c r="AQ923" s="152"/>
      <c r="AR923" s="152"/>
      <c r="AS923" s="152"/>
      <c r="AT923" s="152"/>
      <c r="AU923" s="152"/>
    </row>
    <row r="924" spans="27:64" ht="12.95" customHeight="1">
      <c r="AA924" s="152"/>
      <c r="AB924" s="152"/>
      <c r="AC924" s="152"/>
      <c r="AD924" s="152"/>
      <c r="AE924" s="152"/>
      <c r="AG924" s="9"/>
      <c r="AN924" s="152"/>
      <c r="AO924" s="152"/>
      <c r="AP924" s="152"/>
      <c r="AQ924" s="152"/>
      <c r="AR924" s="152"/>
      <c r="AS924" s="152"/>
      <c r="AT924" s="152"/>
      <c r="AU924" s="152"/>
    </row>
    <row r="925" spans="27:64" ht="12.95" customHeight="1">
      <c r="AA925" s="152"/>
      <c r="AB925" s="152"/>
      <c r="AC925" s="152"/>
      <c r="AD925" s="152"/>
      <c r="AE925" s="152"/>
      <c r="AG925" s="9"/>
      <c r="AN925" s="152"/>
      <c r="AO925" s="152"/>
      <c r="AP925" s="152"/>
      <c r="AQ925" s="152"/>
      <c r="AR925" s="152"/>
      <c r="AS925" s="152"/>
      <c r="AT925" s="152"/>
      <c r="AU925" s="152"/>
    </row>
    <row r="926" spans="27:64" ht="12.95" customHeight="1">
      <c r="AA926" s="152"/>
      <c r="AB926" s="152"/>
      <c r="AC926" s="152"/>
      <c r="AD926" s="152"/>
      <c r="AE926" s="152"/>
      <c r="AG926" s="9"/>
      <c r="AN926" s="152"/>
      <c r="AO926" s="152"/>
      <c r="AP926" s="152"/>
      <c r="AQ926" s="152"/>
      <c r="AR926" s="152"/>
      <c r="AS926" s="152"/>
      <c r="AT926" s="152"/>
      <c r="AU926" s="152"/>
    </row>
    <row r="927" spans="27:64" ht="12.95" customHeight="1">
      <c r="AA927" s="152"/>
      <c r="AB927" s="152"/>
      <c r="AC927" s="152"/>
      <c r="AD927" s="152"/>
      <c r="AE927" s="152"/>
      <c r="AG927" s="9"/>
      <c r="AN927" s="152"/>
      <c r="AO927" s="152"/>
      <c r="AP927" s="152"/>
      <c r="AQ927" s="152"/>
      <c r="AR927" s="152"/>
      <c r="AS927" s="152"/>
      <c r="AT927" s="152"/>
      <c r="AU927" s="152"/>
    </row>
    <row r="928" spans="27:64" ht="12.95" customHeight="1">
      <c r="AA928" s="152"/>
      <c r="AB928" s="152"/>
      <c r="AC928" s="152"/>
      <c r="AD928" s="152"/>
      <c r="AE928" s="152"/>
      <c r="AG928" s="9"/>
      <c r="AN928" s="152"/>
      <c r="AO928" s="152"/>
      <c r="AP928" s="152"/>
      <c r="AQ928" s="152"/>
      <c r="AR928" s="152"/>
      <c r="AS928" s="152"/>
      <c r="AT928" s="152"/>
      <c r="AU928" s="152"/>
    </row>
    <row r="929" spans="27:64" ht="12.95" customHeight="1">
      <c r="AA929" s="152"/>
      <c r="AB929" s="152"/>
      <c r="AC929" s="152"/>
      <c r="AD929" s="152"/>
      <c r="AE929" s="152"/>
      <c r="AG929" s="9"/>
      <c r="AN929" s="152"/>
      <c r="AO929" s="152"/>
      <c r="AP929" s="152"/>
      <c r="AQ929" s="152"/>
      <c r="AR929" s="152"/>
      <c r="AS929" s="152"/>
      <c r="AT929" s="152"/>
      <c r="AU929" s="152"/>
    </row>
    <row r="930" spans="27:64" ht="12.95" customHeight="1">
      <c r="AA930" s="152"/>
      <c r="AB930" s="152"/>
      <c r="AC930" s="152"/>
      <c r="AD930" s="152"/>
      <c r="AE930" s="152"/>
      <c r="AG930" s="9"/>
      <c r="AN930" s="152"/>
      <c r="AO930" s="152"/>
      <c r="AP930" s="152"/>
      <c r="AQ930" s="152"/>
      <c r="AR930" s="152"/>
      <c r="AS930" s="152"/>
      <c r="AT930" s="152"/>
      <c r="AU930" s="152"/>
    </row>
    <row r="931" spans="27:64" ht="12.95" customHeight="1">
      <c r="AA931" s="152"/>
      <c r="AB931" s="152"/>
      <c r="AC931" s="152"/>
      <c r="AD931" s="152"/>
      <c r="AE931" s="152"/>
      <c r="AG931" s="9"/>
      <c r="AN931" s="152"/>
      <c r="AO931" s="152"/>
      <c r="AP931" s="152"/>
      <c r="AQ931" s="152"/>
      <c r="AR931" s="152"/>
      <c r="AS931" s="152"/>
      <c r="AT931" s="152"/>
      <c r="AU931" s="152"/>
    </row>
    <row r="932" spans="27:64" ht="12.95" customHeight="1">
      <c r="AA932" s="152"/>
      <c r="AB932" s="152"/>
      <c r="AC932" s="152"/>
      <c r="AD932" s="152"/>
      <c r="AE932" s="152"/>
      <c r="AG932" s="9"/>
      <c r="AN932" s="152"/>
      <c r="AO932" s="152"/>
      <c r="AP932" s="152"/>
      <c r="AQ932" s="152"/>
      <c r="AR932" s="152"/>
      <c r="AS932" s="152"/>
      <c r="AT932" s="152"/>
      <c r="AU932" s="152"/>
    </row>
    <row r="933" spans="27:64" ht="12.95" customHeight="1">
      <c r="AA933" s="152"/>
      <c r="AB933" s="152"/>
      <c r="AC933" s="152"/>
      <c r="AD933" s="152"/>
      <c r="AE933" s="152"/>
      <c r="AG933" s="9"/>
      <c r="AN933" s="152"/>
      <c r="AO933" s="152"/>
      <c r="AP933" s="152"/>
      <c r="AQ933" s="152"/>
      <c r="AR933" s="152"/>
      <c r="AS933" s="152"/>
      <c r="AT933" s="152"/>
      <c r="AU933" s="152"/>
    </row>
    <row r="934" spans="27:64" ht="12.95" customHeight="1">
      <c r="AA934" s="152"/>
      <c r="AB934" s="152"/>
      <c r="AC934" s="152"/>
      <c r="AD934" s="152"/>
      <c r="AE934" s="152"/>
      <c r="AG934" s="9"/>
      <c r="AN934" s="152"/>
      <c r="AO934" s="152"/>
      <c r="AP934" s="152"/>
      <c r="AQ934" s="152"/>
      <c r="AR934" s="152"/>
      <c r="AS934" s="152"/>
      <c r="AT934" s="152"/>
      <c r="AU934" s="152"/>
    </row>
    <row r="935" spans="27:64" ht="12.95" customHeight="1">
      <c r="AA935" s="152"/>
      <c r="AB935" s="152"/>
      <c r="AC935" s="152"/>
      <c r="AD935" s="152"/>
      <c r="AE935" s="152"/>
      <c r="AG935" s="9"/>
      <c r="AN935" s="152"/>
      <c r="AO935" s="152"/>
      <c r="AP935" s="152"/>
      <c r="AQ935" s="152"/>
      <c r="AR935" s="152"/>
      <c r="AS935" s="152"/>
      <c r="AT935" s="152"/>
      <c r="AU935" s="152"/>
    </row>
    <row r="936" spans="27:64" ht="12.95" customHeight="1">
      <c r="AA936" s="152"/>
      <c r="AB936" s="152"/>
      <c r="AC936" s="152"/>
      <c r="AD936" s="152"/>
      <c r="AE936" s="152"/>
      <c r="AG936" s="9"/>
      <c r="AN936" s="152"/>
      <c r="AO936" s="152"/>
      <c r="AP936" s="152"/>
      <c r="AQ936" s="152"/>
      <c r="AR936" s="152"/>
      <c r="AS936" s="152"/>
      <c r="AT936" s="152"/>
      <c r="AU936" s="152"/>
    </row>
    <row r="937" spans="27:64" ht="12.95" customHeight="1">
      <c r="AA937" s="152"/>
      <c r="AB937" s="152"/>
      <c r="AC937" s="152"/>
      <c r="AD937" s="152"/>
      <c r="AE937" s="152"/>
      <c r="AG937" s="9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  <c r="BI937" s="152"/>
      <c r="BJ937" s="152"/>
      <c r="BK937" s="152"/>
      <c r="BL937" s="152"/>
    </row>
    <row r="938" spans="27:64" ht="12.95" customHeight="1">
      <c r="AA938" s="152"/>
      <c r="AB938" s="152"/>
      <c r="AC938" s="152"/>
      <c r="AD938" s="152"/>
      <c r="AE938" s="152"/>
      <c r="AG938" s="9"/>
      <c r="AN938" s="152"/>
      <c r="AO938" s="152"/>
      <c r="AP938" s="152"/>
      <c r="AQ938" s="152"/>
      <c r="AR938" s="152"/>
      <c r="AS938" s="152"/>
      <c r="AT938" s="152"/>
      <c r="AU938" s="152"/>
    </row>
    <row r="939" spans="27:64" ht="12.95" customHeight="1">
      <c r="AA939" s="152"/>
      <c r="AB939" s="152"/>
      <c r="AC939" s="152"/>
      <c r="AD939" s="152"/>
      <c r="AE939" s="152"/>
      <c r="AG939" s="9"/>
      <c r="AN939" s="152"/>
      <c r="AO939" s="152"/>
      <c r="AP939" s="152"/>
      <c r="AQ939" s="152"/>
      <c r="AR939" s="152"/>
      <c r="AS939" s="152"/>
      <c r="AT939" s="152"/>
      <c r="AU939" s="152"/>
    </row>
    <row r="940" spans="27:64" ht="12.95" customHeight="1">
      <c r="AA940" s="152"/>
      <c r="AB940" s="152"/>
      <c r="AC940" s="152"/>
      <c r="AD940" s="152"/>
      <c r="AE940" s="152"/>
      <c r="AG940" s="9"/>
      <c r="AN940" s="152"/>
      <c r="AO940" s="152"/>
      <c r="AP940" s="152"/>
      <c r="AQ940" s="152"/>
      <c r="AR940" s="152"/>
      <c r="AS940" s="152"/>
      <c r="AT940" s="152"/>
      <c r="AU940" s="152"/>
    </row>
    <row r="941" spans="27:64" ht="12.95" customHeight="1">
      <c r="AA941" s="152"/>
      <c r="AB941" s="152"/>
      <c r="AC941" s="152"/>
      <c r="AD941" s="152"/>
      <c r="AE941" s="152"/>
      <c r="AG941" s="9"/>
      <c r="AN941" s="152"/>
      <c r="AO941" s="152"/>
      <c r="AP941" s="152"/>
      <c r="AQ941" s="152"/>
      <c r="AR941" s="152"/>
      <c r="AS941" s="152"/>
      <c r="AT941" s="152"/>
      <c r="AU941" s="152"/>
    </row>
    <row r="942" spans="27:64" ht="12.95" customHeight="1">
      <c r="AA942" s="152"/>
      <c r="AB942" s="152"/>
      <c r="AC942" s="152"/>
      <c r="AD942" s="152"/>
      <c r="AE942" s="152"/>
      <c r="AG942" s="9"/>
      <c r="AN942" s="152"/>
      <c r="AO942" s="152"/>
      <c r="AP942" s="152"/>
      <c r="AQ942" s="152"/>
      <c r="AR942" s="152"/>
      <c r="AS942" s="152"/>
      <c r="AT942" s="152"/>
      <c r="AU942" s="152"/>
    </row>
    <row r="943" spans="27:64" ht="12.95" customHeight="1">
      <c r="AA943" s="152"/>
      <c r="AB943" s="152"/>
      <c r="AC943" s="152"/>
      <c r="AD943" s="152"/>
      <c r="AE943" s="152"/>
      <c r="AG943" s="9"/>
      <c r="AN943" s="152"/>
      <c r="AO943" s="152"/>
      <c r="AP943" s="152"/>
      <c r="AQ943" s="152"/>
      <c r="AR943" s="152"/>
      <c r="AS943" s="152"/>
      <c r="AT943" s="152"/>
      <c r="AU943" s="152"/>
    </row>
    <row r="944" spans="27:64" ht="12.95" customHeight="1">
      <c r="AA944" s="152"/>
      <c r="AB944" s="152"/>
      <c r="AC944" s="152"/>
      <c r="AD944" s="152"/>
      <c r="AE944" s="152"/>
      <c r="AG944" s="9"/>
      <c r="AN944" s="152"/>
      <c r="AO944" s="152"/>
      <c r="AP944" s="152"/>
      <c r="AQ944" s="152"/>
      <c r="AR944" s="152"/>
      <c r="AS944" s="152"/>
      <c r="AT944" s="152"/>
      <c r="AU944" s="152"/>
      <c r="AV944" s="152"/>
      <c r="AW944" s="152"/>
      <c r="AX944" s="152"/>
      <c r="AY944" s="152"/>
      <c r="AZ944" s="152"/>
      <c r="BA944" s="152"/>
      <c r="BB944" s="152"/>
      <c r="BC944" s="152"/>
      <c r="BD944" s="152"/>
      <c r="BE944" s="152"/>
      <c r="BF944" s="152"/>
      <c r="BG944" s="152"/>
      <c r="BH944" s="152"/>
      <c r="BI944" s="152"/>
      <c r="BJ944" s="152"/>
      <c r="BK944" s="152"/>
      <c r="BL944" s="152"/>
    </row>
    <row r="945" spans="27:64" ht="12.95" customHeight="1">
      <c r="AA945" s="152"/>
      <c r="AB945" s="152"/>
      <c r="AC945" s="152"/>
      <c r="AD945" s="152"/>
      <c r="AE945" s="152"/>
      <c r="AG945" s="9"/>
      <c r="AN945" s="152"/>
      <c r="AO945" s="152"/>
      <c r="AP945" s="152"/>
      <c r="AQ945" s="152"/>
      <c r="AR945" s="152"/>
      <c r="AS945" s="152"/>
      <c r="AT945" s="152"/>
      <c r="AU945" s="152"/>
    </row>
    <row r="946" spans="27:64" ht="12.95" customHeight="1">
      <c r="AA946" s="152"/>
      <c r="AB946" s="152"/>
      <c r="AC946" s="152"/>
      <c r="AD946" s="152"/>
      <c r="AE946" s="152"/>
      <c r="AG946" s="9"/>
      <c r="AN946" s="152"/>
      <c r="AO946" s="152"/>
      <c r="AP946" s="152"/>
      <c r="AQ946" s="152"/>
      <c r="AR946" s="152"/>
      <c r="AS946" s="152"/>
      <c r="AT946" s="152"/>
      <c r="AU946" s="152"/>
    </row>
    <row r="947" spans="27:64" ht="12.95" customHeight="1">
      <c r="AA947" s="152"/>
      <c r="AB947" s="152"/>
      <c r="AC947" s="152"/>
      <c r="AD947" s="152"/>
      <c r="AE947" s="152"/>
      <c r="AG947" s="9"/>
      <c r="AN947" s="152"/>
      <c r="AO947" s="152"/>
      <c r="AP947" s="152"/>
      <c r="AQ947" s="152"/>
      <c r="AR947" s="152"/>
      <c r="AS947" s="152"/>
      <c r="AT947" s="152"/>
      <c r="AU947" s="152"/>
    </row>
    <row r="948" spans="27:64" ht="12.95" customHeight="1">
      <c r="AA948" s="152"/>
      <c r="AB948" s="152"/>
      <c r="AC948" s="152"/>
      <c r="AD948" s="152"/>
      <c r="AE948" s="152"/>
      <c r="AG948" s="9"/>
      <c r="AN948" s="152"/>
      <c r="AO948" s="152"/>
      <c r="AP948" s="152"/>
      <c r="AQ948" s="152"/>
      <c r="AR948" s="152"/>
      <c r="AS948" s="152"/>
      <c r="AT948" s="152"/>
      <c r="AU948" s="152"/>
    </row>
    <row r="949" spans="27:64" ht="12.95" customHeight="1">
      <c r="AA949" s="152"/>
      <c r="AB949" s="152"/>
      <c r="AC949" s="152"/>
      <c r="AD949" s="152"/>
      <c r="AE949" s="152"/>
      <c r="AG949" s="9"/>
      <c r="AN949" s="152"/>
      <c r="AO949" s="152"/>
      <c r="AP949" s="152"/>
      <c r="AQ949" s="152"/>
      <c r="AR949" s="152"/>
      <c r="AS949" s="152"/>
      <c r="AT949" s="152"/>
      <c r="AU949" s="152"/>
    </row>
    <row r="950" spans="27:64" ht="12.95" customHeight="1">
      <c r="AA950" s="152"/>
      <c r="AB950" s="152"/>
      <c r="AC950" s="152"/>
      <c r="AD950" s="152"/>
      <c r="AE950" s="152"/>
      <c r="AG950" s="9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  <c r="BI950" s="152"/>
      <c r="BJ950" s="152"/>
      <c r="BK950" s="152"/>
      <c r="BL950" s="152"/>
    </row>
    <row r="951" spans="27:64" ht="12.95" customHeight="1">
      <c r="AA951" s="152"/>
      <c r="AB951" s="152"/>
      <c r="AC951" s="152"/>
      <c r="AD951" s="152"/>
      <c r="AE951" s="152"/>
      <c r="AG951" s="9"/>
      <c r="AN951" s="152"/>
      <c r="AO951" s="152"/>
      <c r="AP951" s="152"/>
      <c r="AQ951" s="152"/>
      <c r="AR951" s="152"/>
      <c r="AS951" s="152"/>
      <c r="AT951" s="152"/>
      <c r="AU951" s="152"/>
    </row>
    <row r="952" spans="27:64" ht="12.95" customHeight="1">
      <c r="AA952" s="152"/>
      <c r="AB952" s="152"/>
      <c r="AC952" s="152"/>
      <c r="AD952" s="152"/>
      <c r="AE952" s="152"/>
      <c r="AG952" s="9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52"/>
      <c r="BG952" s="152"/>
      <c r="BH952" s="152"/>
      <c r="BI952" s="152"/>
      <c r="BJ952" s="152"/>
      <c r="BK952" s="152"/>
      <c r="BL952" s="152"/>
    </row>
    <row r="953" spans="27:64" ht="12.95" customHeight="1">
      <c r="AA953" s="152"/>
      <c r="AB953" s="152"/>
      <c r="AC953" s="152"/>
      <c r="AD953" s="152"/>
      <c r="AE953" s="152"/>
      <c r="AG953" s="9"/>
      <c r="AN953" s="152"/>
      <c r="AO953" s="152"/>
      <c r="AP953" s="152"/>
      <c r="AQ953" s="152"/>
      <c r="AR953" s="152"/>
      <c r="AS953" s="152"/>
      <c r="AT953" s="152"/>
      <c r="AU953" s="152"/>
    </row>
    <row r="954" spans="27:64" ht="12.95" customHeight="1">
      <c r="AA954" s="152"/>
      <c r="AB954" s="152"/>
      <c r="AC954" s="152"/>
      <c r="AD954" s="152"/>
      <c r="AE954" s="152"/>
      <c r="AG954" s="9"/>
      <c r="AN954" s="152"/>
      <c r="AO954" s="152"/>
      <c r="AP954" s="152"/>
      <c r="AQ954" s="152"/>
      <c r="AR954" s="152"/>
      <c r="AS954" s="152"/>
      <c r="AT954" s="152"/>
      <c r="AU954" s="152"/>
      <c r="AV954" s="152"/>
    </row>
    <row r="955" spans="27:64" ht="12.95" customHeight="1">
      <c r="AA955" s="152"/>
      <c r="AB955" s="152"/>
      <c r="AC955" s="152"/>
      <c r="AD955" s="152"/>
      <c r="AE955" s="152"/>
      <c r="AG955" s="9"/>
      <c r="AN955" s="152"/>
      <c r="AO955" s="152"/>
      <c r="AP955" s="152"/>
      <c r="AQ955" s="152"/>
      <c r="AR955" s="152"/>
      <c r="AS955" s="152"/>
      <c r="AT955" s="152"/>
      <c r="AU955" s="152"/>
    </row>
    <row r="956" spans="27:64" ht="12.95" customHeight="1">
      <c r="AA956" s="152"/>
      <c r="AB956" s="152"/>
      <c r="AC956" s="152"/>
      <c r="AD956" s="152"/>
      <c r="AE956" s="152"/>
      <c r="AG956" s="9"/>
      <c r="AN956" s="152"/>
      <c r="AO956" s="152"/>
      <c r="AP956" s="152"/>
      <c r="AQ956" s="152"/>
      <c r="AR956" s="152"/>
      <c r="AS956" s="152"/>
      <c r="AT956" s="152"/>
      <c r="AU956" s="152"/>
    </row>
    <row r="957" spans="27:64" ht="12.95" customHeight="1">
      <c r="AA957" s="152"/>
      <c r="AB957" s="152"/>
      <c r="AC957" s="152"/>
      <c r="AD957" s="152"/>
      <c r="AE957" s="152"/>
      <c r="AG957" s="9"/>
      <c r="AN957" s="152"/>
      <c r="AO957" s="152"/>
      <c r="AP957" s="152"/>
      <c r="AQ957" s="152"/>
      <c r="AR957" s="152"/>
      <c r="AS957" s="152"/>
      <c r="AT957" s="152"/>
      <c r="AU957" s="152"/>
    </row>
    <row r="958" spans="27:64" ht="12.95" customHeight="1">
      <c r="AA958" s="152"/>
      <c r="AB958" s="152"/>
      <c r="AC958" s="152"/>
      <c r="AD958" s="152"/>
      <c r="AE958" s="152"/>
      <c r="AG958" s="9"/>
      <c r="AN958" s="152"/>
      <c r="AO958" s="152"/>
      <c r="AP958" s="152"/>
      <c r="AQ958" s="152"/>
      <c r="AR958" s="152"/>
      <c r="AS958" s="152"/>
      <c r="AT958" s="152"/>
      <c r="AU958" s="152"/>
    </row>
    <row r="959" spans="27:64" ht="12.95" customHeight="1">
      <c r="AA959" s="152"/>
      <c r="AB959" s="152"/>
      <c r="AC959" s="152"/>
      <c r="AD959" s="152"/>
      <c r="AE959" s="152"/>
      <c r="AG959" s="9"/>
      <c r="AN959" s="152"/>
      <c r="AO959" s="152"/>
      <c r="AP959" s="152"/>
      <c r="AQ959" s="152"/>
      <c r="AR959" s="152"/>
      <c r="AS959" s="152"/>
      <c r="AT959" s="152"/>
      <c r="AU959" s="152"/>
    </row>
    <row r="960" spans="27:64" ht="12.95" customHeight="1">
      <c r="AA960" s="152"/>
      <c r="AB960" s="152"/>
      <c r="AC960" s="152"/>
      <c r="AD960" s="152"/>
      <c r="AE960" s="152"/>
      <c r="AG960" s="9"/>
      <c r="AN960" s="152"/>
      <c r="AO960" s="152"/>
      <c r="AP960" s="152"/>
      <c r="AQ960" s="152"/>
      <c r="AR960" s="152"/>
      <c r="AS960" s="152"/>
      <c r="AT960" s="152"/>
      <c r="AU960" s="152"/>
      <c r="AV960" s="152"/>
    </row>
    <row r="961" spans="27:48" ht="12.95" customHeight="1">
      <c r="AA961" s="152"/>
      <c r="AB961" s="152"/>
      <c r="AC961" s="152"/>
      <c r="AD961" s="152"/>
      <c r="AE961" s="152"/>
      <c r="AG961" s="9"/>
      <c r="AN961" s="152"/>
      <c r="AO961" s="152"/>
      <c r="AP961" s="152"/>
      <c r="AQ961" s="152"/>
      <c r="AR961" s="152"/>
      <c r="AS961" s="152"/>
      <c r="AT961" s="152"/>
      <c r="AU961" s="152"/>
    </row>
    <row r="962" spans="27:48" ht="12.95" customHeight="1">
      <c r="AA962" s="152"/>
      <c r="AB962" s="152"/>
      <c r="AC962" s="152"/>
      <c r="AD962" s="152"/>
      <c r="AE962" s="152"/>
      <c r="AG962" s="9"/>
      <c r="AN962" s="152"/>
      <c r="AO962" s="152"/>
      <c r="AP962" s="152"/>
      <c r="AQ962" s="152"/>
      <c r="AR962" s="152"/>
      <c r="AS962" s="152"/>
      <c r="AT962" s="152"/>
      <c r="AU962" s="152"/>
    </row>
    <row r="963" spans="27:48" ht="12.95" customHeight="1">
      <c r="AA963" s="152"/>
      <c r="AB963" s="152"/>
      <c r="AC963" s="152"/>
      <c r="AD963" s="152"/>
      <c r="AE963" s="152"/>
      <c r="AG963" s="9"/>
      <c r="AN963" s="152"/>
      <c r="AO963" s="152"/>
      <c r="AP963" s="152"/>
      <c r="AQ963" s="152"/>
      <c r="AR963" s="152"/>
      <c r="AS963" s="152"/>
      <c r="AT963" s="152"/>
      <c r="AU963" s="152"/>
    </row>
    <row r="964" spans="27:48" ht="12.95" customHeight="1">
      <c r="AA964" s="152"/>
      <c r="AB964" s="152"/>
      <c r="AC964" s="152"/>
      <c r="AD964" s="152"/>
      <c r="AE964" s="152"/>
      <c r="AG964" s="9"/>
      <c r="AN964" s="152"/>
      <c r="AO964" s="152"/>
      <c r="AP964" s="152"/>
      <c r="AQ964" s="152"/>
      <c r="AR964" s="152"/>
      <c r="AS964" s="152"/>
      <c r="AT964" s="152"/>
      <c r="AU964" s="152"/>
    </row>
    <row r="965" spans="27:48" ht="12.95" customHeight="1">
      <c r="AA965" s="152"/>
      <c r="AB965" s="152"/>
      <c r="AC965" s="152"/>
      <c r="AD965" s="152"/>
      <c r="AE965" s="152"/>
      <c r="AG965" s="9"/>
      <c r="AN965" s="152"/>
      <c r="AO965" s="152"/>
      <c r="AP965" s="152"/>
      <c r="AQ965" s="152"/>
      <c r="AR965" s="152"/>
      <c r="AS965" s="152"/>
      <c r="AT965" s="152"/>
      <c r="AU965" s="152"/>
    </row>
    <row r="966" spans="27:48" ht="12.95" customHeight="1">
      <c r="AA966" s="152"/>
      <c r="AB966" s="152"/>
      <c r="AC966" s="152"/>
      <c r="AD966" s="152"/>
      <c r="AE966" s="152"/>
      <c r="AG966" s="9"/>
      <c r="AN966" s="152"/>
      <c r="AO966" s="152"/>
      <c r="AP966" s="152"/>
      <c r="AQ966" s="152"/>
      <c r="AR966" s="152"/>
      <c r="AS966" s="152"/>
      <c r="AT966" s="152"/>
      <c r="AU966" s="152"/>
    </row>
    <row r="967" spans="27:48" ht="12.95" customHeight="1">
      <c r="AA967" s="152"/>
      <c r="AB967" s="152"/>
      <c r="AC967" s="152"/>
      <c r="AD967" s="152"/>
      <c r="AE967" s="152"/>
      <c r="AG967" s="9"/>
      <c r="AN967" s="152"/>
      <c r="AO967" s="152"/>
      <c r="AP967" s="152"/>
      <c r="AQ967" s="152"/>
      <c r="AR967" s="152"/>
      <c r="AS967" s="152"/>
      <c r="AT967" s="152"/>
      <c r="AU967" s="152"/>
    </row>
    <row r="968" spans="27:48" ht="12.95" customHeight="1">
      <c r="AA968" s="152"/>
      <c r="AB968" s="152"/>
      <c r="AC968" s="152"/>
      <c r="AD968" s="152"/>
      <c r="AE968" s="152"/>
      <c r="AG968" s="9"/>
      <c r="AN968" s="152"/>
      <c r="AO968" s="152"/>
      <c r="AP968" s="152"/>
      <c r="AQ968" s="152"/>
      <c r="AR968" s="152"/>
      <c r="AS968" s="152"/>
      <c r="AT968" s="152"/>
      <c r="AU968" s="152"/>
    </row>
    <row r="969" spans="27:48" ht="12.95" customHeight="1">
      <c r="AA969" s="152"/>
      <c r="AB969" s="152"/>
      <c r="AC969" s="152"/>
      <c r="AD969" s="152"/>
      <c r="AE969" s="152"/>
      <c r="AG969" s="9"/>
      <c r="AN969" s="152"/>
      <c r="AO969" s="152"/>
      <c r="AP969" s="152"/>
      <c r="AQ969" s="152"/>
      <c r="AR969" s="152"/>
      <c r="AS969" s="152"/>
      <c r="AT969" s="152"/>
      <c r="AU969" s="152"/>
    </row>
    <row r="970" spans="27:48" ht="12.95" customHeight="1">
      <c r="AA970" s="152"/>
      <c r="AB970" s="152"/>
      <c r="AC970" s="152"/>
      <c r="AD970" s="152"/>
      <c r="AE970" s="152"/>
      <c r="AG970" s="9"/>
      <c r="AN970" s="152"/>
      <c r="AO970" s="152"/>
      <c r="AP970" s="152"/>
      <c r="AQ970" s="152"/>
      <c r="AR970" s="152"/>
      <c r="AS970" s="152"/>
      <c r="AT970" s="152"/>
      <c r="AU970" s="152"/>
    </row>
    <row r="971" spans="27:48" ht="12.95" customHeight="1">
      <c r="AA971" s="152"/>
      <c r="AB971" s="152"/>
      <c r="AC971" s="152"/>
      <c r="AD971" s="152"/>
      <c r="AE971" s="152"/>
      <c r="AG971" s="9"/>
      <c r="AN971" s="152"/>
      <c r="AO971" s="152"/>
      <c r="AP971" s="152"/>
      <c r="AQ971" s="152"/>
      <c r="AR971" s="152"/>
      <c r="AS971" s="152"/>
      <c r="AT971" s="152"/>
      <c r="AU971" s="152"/>
      <c r="AV971" s="152"/>
    </row>
    <row r="972" spans="27:48" ht="12.95" customHeight="1">
      <c r="AA972" s="152"/>
      <c r="AB972" s="152"/>
      <c r="AC972" s="152"/>
      <c r="AD972" s="152"/>
      <c r="AE972" s="152"/>
      <c r="AG972" s="9"/>
      <c r="AN972" s="152"/>
      <c r="AO972" s="152"/>
      <c r="AP972" s="152"/>
      <c r="AQ972" s="152"/>
      <c r="AR972" s="152"/>
      <c r="AS972" s="152"/>
      <c r="AT972" s="152"/>
      <c r="AU972" s="152"/>
    </row>
    <row r="973" spans="27:48" ht="12.95" customHeight="1">
      <c r="AA973" s="152"/>
      <c r="AB973" s="152"/>
      <c r="AC973" s="152"/>
      <c r="AD973" s="152"/>
      <c r="AE973" s="152"/>
      <c r="AG973" s="9"/>
      <c r="AN973" s="152"/>
      <c r="AO973" s="152"/>
      <c r="AP973" s="152"/>
      <c r="AQ973" s="152"/>
      <c r="AR973" s="152"/>
      <c r="AS973" s="152"/>
      <c r="AT973" s="152"/>
      <c r="AU973" s="152"/>
    </row>
    <row r="974" spans="27:48" ht="12.95" customHeight="1">
      <c r="AA974" s="152"/>
      <c r="AB974" s="152"/>
      <c r="AC974" s="152"/>
      <c r="AD974" s="152"/>
      <c r="AE974" s="152"/>
      <c r="AG974" s="9"/>
      <c r="AN974" s="152"/>
      <c r="AO974" s="152"/>
      <c r="AP974" s="152"/>
      <c r="AQ974" s="152"/>
      <c r="AR974" s="152"/>
      <c r="AS974" s="152"/>
      <c r="AT974" s="152"/>
      <c r="AU974" s="152"/>
    </row>
    <row r="975" spans="27:48" ht="12.95" customHeight="1">
      <c r="AA975" s="152"/>
      <c r="AB975" s="152"/>
      <c r="AC975" s="152"/>
      <c r="AD975" s="152"/>
      <c r="AE975" s="152"/>
      <c r="AG975" s="9"/>
      <c r="AN975" s="152"/>
      <c r="AO975" s="152"/>
      <c r="AP975" s="152"/>
      <c r="AQ975" s="152"/>
      <c r="AR975" s="152"/>
      <c r="AS975" s="152"/>
      <c r="AT975" s="152"/>
      <c r="AU975" s="152"/>
    </row>
    <row r="976" spans="27:48" ht="12.95" customHeight="1">
      <c r="AA976" s="152"/>
      <c r="AB976" s="152"/>
      <c r="AC976" s="152"/>
      <c r="AD976" s="152"/>
      <c r="AE976" s="152"/>
      <c r="AG976" s="9"/>
      <c r="AN976" s="152"/>
      <c r="AO976" s="152"/>
      <c r="AP976" s="152"/>
      <c r="AQ976" s="152"/>
      <c r="AR976" s="152"/>
      <c r="AS976" s="152"/>
      <c r="AT976" s="152"/>
      <c r="AU976" s="152"/>
    </row>
    <row r="977" spans="27:64" ht="12.95" customHeight="1">
      <c r="AA977" s="152"/>
      <c r="AB977" s="152"/>
      <c r="AC977" s="152"/>
      <c r="AD977" s="152"/>
      <c r="AE977" s="152"/>
      <c r="AG977" s="9"/>
      <c r="AN977" s="152"/>
      <c r="AO977" s="152"/>
      <c r="AP977" s="152"/>
      <c r="AQ977" s="152"/>
      <c r="AR977" s="152"/>
      <c r="AS977" s="152"/>
      <c r="AT977" s="152"/>
      <c r="AU977" s="152"/>
      <c r="AV977" s="152"/>
    </row>
    <row r="978" spans="27:64" ht="12.95" customHeight="1">
      <c r="AA978" s="152"/>
      <c r="AB978" s="152"/>
      <c r="AC978" s="152"/>
      <c r="AD978" s="152"/>
      <c r="AE978" s="152"/>
      <c r="AG978" s="9"/>
      <c r="AN978" s="152"/>
      <c r="AO978" s="152"/>
      <c r="AP978" s="152"/>
      <c r="AQ978" s="152"/>
      <c r="AR978" s="152"/>
      <c r="AS978" s="152"/>
      <c r="AT978" s="152"/>
      <c r="AU978" s="152"/>
    </row>
    <row r="979" spans="27:64" ht="12.95" customHeight="1">
      <c r="AA979" s="152"/>
      <c r="AB979" s="152"/>
      <c r="AC979" s="152"/>
      <c r="AD979" s="152"/>
      <c r="AE979" s="152"/>
      <c r="AG979" s="9"/>
      <c r="AN979" s="152"/>
      <c r="AO979" s="152"/>
      <c r="AP979" s="152"/>
      <c r="AQ979" s="152"/>
      <c r="AR979" s="152"/>
      <c r="AS979" s="152"/>
      <c r="AT979" s="152"/>
      <c r="AU979" s="152"/>
    </row>
    <row r="980" spans="27:64" ht="12.95" customHeight="1">
      <c r="AA980" s="152"/>
      <c r="AB980" s="152"/>
      <c r="AC980" s="152"/>
      <c r="AD980" s="152"/>
      <c r="AE980" s="152"/>
      <c r="AG980" s="9"/>
      <c r="AN980" s="152"/>
      <c r="AO980" s="152"/>
      <c r="AP980" s="152"/>
      <c r="AQ980" s="152"/>
      <c r="AR980" s="152"/>
      <c r="AS980" s="152"/>
      <c r="AT980" s="152"/>
      <c r="AU980" s="152"/>
    </row>
    <row r="981" spans="27:64" ht="12.95" customHeight="1">
      <c r="AA981" s="152"/>
      <c r="AB981" s="152"/>
      <c r="AC981" s="152"/>
      <c r="AD981" s="152"/>
      <c r="AE981" s="152"/>
      <c r="AG981" s="9"/>
      <c r="AN981" s="152"/>
      <c r="AO981" s="152"/>
      <c r="AP981" s="152"/>
      <c r="AQ981" s="152"/>
      <c r="AR981" s="152"/>
      <c r="AS981" s="152"/>
      <c r="AT981" s="152"/>
      <c r="AU981" s="152"/>
    </row>
    <row r="982" spans="27:64" ht="12.95" customHeight="1">
      <c r="AA982" s="152"/>
      <c r="AB982" s="152"/>
      <c r="AC982" s="152"/>
      <c r="AD982" s="152"/>
      <c r="AE982" s="152"/>
      <c r="AG982" s="9"/>
      <c r="AN982" s="152"/>
      <c r="AO982" s="152"/>
      <c r="AP982" s="152"/>
      <c r="AQ982" s="152"/>
      <c r="AR982" s="152"/>
      <c r="AS982" s="152"/>
      <c r="AT982" s="152"/>
      <c r="AU982" s="152"/>
    </row>
    <row r="983" spans="27:64" ht="12.95" customHeight="1">
      <c r="AA983" s="152"/>
      <c r="AB983" s="152"/>
      <c r="AC983" s="152"/>
      <c r="AD983" s="152"/>
      <c r="AE983" s="152"/>
      <c r="AG983" s="9"/>
      <c r="AN983" s="152"/>
      <c r="AO983" s="152"/>
      <c r="AP983" s="152"/>
      <c r="AQ983" s="152"/>
      <c r="AR983" s="152"/>
      <c r="AS983" s="152"/>
      <c r="AT983" s="152"/>
      <c r="AU983" s="152"/>
    </row>
    <row r="984" spans="27:64" ht="12.95" customHeight="1">
      <c r="AA984" s="152"/>
      <c r="AB984" s="152"/>
      <c r="AC984" s="152"/>
      <c r="AD984" s="152"/>
      <c r="AE984" s="152"/>
      <c r="AG984" s="9"/>
      <c r="AN984" s="152"/>
      <c r="AO984" s="152"/>
      <c r="AP984" s="152"/>
      <c r="AQ984" s="152"/>
      <c r="AR984" s="152"/>
      <c r="AS984" s="152"/>
      <c r="AT984" s="152"/>
      <c r="AU984" s="152"/>
    </row>
    <row r="985" spans="27:64" ht="12.95" customHeight="1">
      <c r="AA985" s="152"/>
      <c r="AB985" s="152"/>
      <c r="AC985" s="152"/>
      <c r="AD985" s="152"/>
      <c r="AE985" s="152"/>
      <c r="AG985" s="9"/>
      <c r="AN985" s="152"/>
      <c r="AO985" s="152"/>
      <c r="AP985" s="152"/>
      <c r="AQ985" s="152"/>
      <c r="AR985" s="152"/>
      <c r="AS985" s="152"/>
      <c r="AT985" s="152"/>
      <c r="AU985" s="152"/>
    </row>
    <row r="986" spans="27:64" ht="12.95" customHeight="1">
      <c r="AA986" s="152"/>
      <c r="AB986" s="152"/>
      <c r="AC986" s="152"/>
      <c r="AD986" s="152"/>
      <c r="AE986" s="152"/>
      <c r="AG986" s="9"/>
      <c r="AN986" s="152"/>
      <c r="AO986" s="152"/>
      <c r="AP986" s="152"/>
      <c r="AQ986" s="152"/>
      <c r="AR986" s="152"/>
      <c r="AS986" s="152"/>
      <c r="AT986" s="152"/>
      <c r="AU986" s="152"/>
    </row>
    <row r="987" spans="27:64" ht="12.95" customHeight="1">
      <c r="AA987" s="152"/>
      <c r="AB987" s="152"/>
      <c r="AC987" s="152"/>
      <c r="AD987" s="152"/>
      <c r="AE987" s="152"/>
      <c r="AG987" s="9"/>
      <c r="AN987" s="152"/>
      <c r="AO987" s="152"/>
      <c r="AP987" s="152"/>
      <c r="AQ987" s="152"/>
      <c r="AR987" s="152"/>
      <c r="AS987" s="152"/>
      <c r="AT987" s="152"/>
      <c r="AU987" s="152"/>
    </row>
    <row r="988" spans="27:64" ht="12.95" customHeight="1">
      <c r="AA988" s="152"/>
      <c r="AB988" s="152"/>
      <c r="AC988" s="152"/>
      <c r="AD988" s="152"/>
      <c r="AE988" s="152"/>
      <c r="AG988" s="9"/>
      <c r="AN988" s="152"/>
      <c r="AO988" s="152"/>
      <c r="AP988" s="152"/>
      <c r="AQ988" s="152"/>
      <c r="AR988" s="152"/>
      <c r="AS988" s="152"/>
      <c r="AT988" s="152"/>
      <c r="AU988" s="152"/>
    </row>
    <row r="989" spans="27:64" ht="12.95" customHeight="1">
      <c r="AA989" s="152"/>
      <c r="AB989" s="152"/>
      <c r="AC989" s="152"/>
      <c r="AD989" s="152"/>
      <c r="AE989" s="152"/>
      <c r="AG989" s="9"/>
      <c r="AN989" s="152"/>
      <c r="AO989" s="152"/>
      <c r="AP989" s="152"/>
      <c r="AQ989" s="152"/>
      <c r="AR989" s="152"/>
      <c r="AS989" s="152"/>
      <c r="AT989" s="152"/>
      <c r="AU989" s="152"/>
    </row>
    <row r="990" spans="27:64" ht="12.95" customHeight="1">
      <c r="AA990" s="152"/>
      <c r="AB990" s="152"/>
      <c r="AC990" s="152"/>
      <c r="AD990" s="152"/>
      <c r="AE990" s="152"/>
      <c r="AG990" s="9"/>
      <c r="AN990" s="152"/>
      <c r="AO990" s="152"/>
      <c r="AP990" s="152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52"/>
      <c r="BC990" s="152"/>
      <c r="BD990" s="152"/>
      <c r="BE990" s="152"/>
      <c r="BF990" s="152"/>
      <c r="BG990" s="152"/>
      <c r="BH990" s="152"/>
      <c r="BI990" s="152"/>
      <c r="BJ990" s="152"/>
      <c r="BK990" s="152"/>
      <c r="BL990" s="152"/>
    </row>
    <row r="991" spans="27:64" ht="12.95" customHeight="1">
      <c r="AA991" s="152"/>
      <c r="AB991" s="152"/>
      <c r="AC991" s="152"/>
      <c r="AD991" s="152"/>
      <c r="AE991" s="152"/>
      <c r="AG991" s="9"/>
      <c r="AN991" s="152"/>
      <c r="AO991" s="152"/>
      <c r="AP991" s="152"/>
      <c r="AQ991" s="152"/>
      <c r="AR991" s="152"/>
      <c r="AS991" s="152"/>
      <c r="AT991" s="152"/>
      <c r="AU991" s="152"/>
    </row>
    <row r="992" spans="27:64" ht="12.95" customHeight="1">
      <c r="AA992" s="152"/>
      <c r="AB992" s="152"/>
      <c r="AC992" s="152"/>
      <c r="AD992" s="152"/>
      <c r="AE992" s="152"/>
      <c r="AG992" s="9"/>
      <c r="AN992" s="152"/>
      <c r="AO992" s="152"/>
      <c r="AP992" s="152"/>
      <c r="AQ992" s="152"/>
      <c r="AR992" s="152"/>
      <c r="AS992" s="152"/>
      <c r="AT992" s="152"/>
      <c r="AU992" s="152"/>
    </row>
    <row r="993" spans="27:64" ht="12.95" customHeight="1">
      <c r="AA993" s="152"/>
      <c r="AB993" s="152"/>
      <c r="AC993" s="152"/>
      <c r="AD993" s="152"/>
      <c r="AE993" s="152"/>
      <c r="AG993" s="9"/>
      <c r="AN993" s="152"/>
      <c r="AO993" s="152"/>
      <c r="AP993" s="152"/>
      <c r="AQ993" s="152"/>
      <c r="AR993" s="152"/>
      <c r="AS993" s="152"/>
      <c r="AT993" s="152"/>
      <c r="AU993" s="152"/>
    </row>
    <row r="994" spans="27:64" ht="12.95" customHeight="1">
      <c r="AA994" s="152"/>
      <c r="AB994" s="152"/>
      <c r="AC994" s="152"/>
      <c r="AD994" s="152"/>
      <c r="AE994" s="152"/>
      <c r="AG994" s="9"/>
      <c r="AN994" s="152"/>
      <c r="AO994" s="152"/>
      <c r="AP994" s="152"/>
      <c r="AQ994" s="152"/>
      <c r="AR994" s="152"/>
      <c r="AS994" s="152"/>
      <c r="AT994" s="152"/>
      <c r="AU994" s="152"/>
    </row>
    <row r="995" spans="27:64" ht="12.95" customHeight="1">
      <c r="AA995" s="152"/>
      <c r="AB995" s="152"/>
      <c r="AC995" s="152"/>
      <c r="AD995" s="152"/>
      <c r="AE995" s="152"/>
      <c r="AG995" s="9"/>
      <c r="AN995" s="152"/>
      <c r="AO995" s="152"/>
      <c r="AP995" s="152"/>
      <c r="AQ995" s="152"/>
      <c r="AR995" s="152"/>
      <c r="AS995" s="152"/>
      <c r="AT995" s="152"/>
      <c r="AU995" s="152"/>
    </row>
    <row r="996" spans="27:64" ht="12.95" customHeight="1">
      <c r="AA996" s="152"/>
      <c r="AB996" s="152"/>
      <c r="AC996" s="152"/>
      <c r="AD996" s="152"/>
      <c r="AE996" s="152"/>
      <c r="AG996" s="9"/>
      <c r="AN996" s="152"/>
      <c r="AO996" s="152"/>
      <c r="AP996" s="152"/>
      <c r="AQ996" s="152"/>
      <c r="AR996" s="152"/>
      <c r="AS996" s="152"/>
      <c r="AT996" s="152"/>
      <c r="AU996" s="152"/>
    </row>
    <row r="997" spans="27:64" ht="12.95" customHeight="1">
      <c r="AA997" s="152"/>
      <c r="AB997" s="152"/>
      <c r="AC997" s="152"/>
      <c r="AD997" s="152"/>
      <c r="AE997" s="152"/>
      <c r="AG997" s="9"/>
      <c r="AN997" s="152"/>
      <c r="AO997" s="152"/>
      <c r="AP997" s="152"/>
      <c r="AQ997" s="152"/>
      <c r="AR997" s="152"/>
      <c r="AS997" s="152"/>
      <c r="AT997" s="152"/>
      <c r="AU997" s="152"/>
    </row>
    <row r="998" spans="27:64" ht="12.95" customHeight="1">
      <c r="AA998" s="152"/>
      <c r="AB998" s="152"/>
      <c r="AC998" s="152"/>
      <c r="AD998" s="152"/>
      <c r="AE998" s="152"/>
      <c r="AG998" s="9"/>
      <c r="AN998" s="152"/>
      <c r="AO998" s="152"/>
      <c r="AP998" s="152"/>
      <c r="AQ998" s="152"/>
      <c r="AR998" s="152"/>
      <c r="AS998" s="152"/>
      <c r="AT998" s="152"/>
      <c r="AU998" s="152"/>
    </row>
    <row r="999" spans="27:64" ht="12.95" customHeight="1">
      <c r="AA999" s="152"/>
      <c r="AB999" s="152"/>
      <c r="AC999" s="152"/>
      <c r="AD999" s="152"/>
      <c r="AE999" s="152"/>
      <c r="AG999" s="9"/>
      <c r="AN999" s="152"/>
      <c r="AO999" s="152"/>
      <c r="AP999" s="152"/>
      <c r="AQ999" s="152"/>
      <c r="AR999" s="152"/>
      <c r="AS999" s="152"/>
      <c r="AT999" s="152"/>
      <c r="AU999" s="152"/>
    </row>
    <row r="1000" spans="27:64" ht="12.95" customHeight="1">
      <c r="AA1000" s="152"/>
      <c r="AB1000" s="152"/>
      <c r="AC1000" s="152"/>
      <c r="AD1000" s="152"/>
      <c r="AE1000" s="152"/>
      <c r="AG1000" s="9"/>
      <c r="AN1000" s="152"/>
      <c r="AO1000" s="152"/>
      <c r="AP1000" s="152"/>
      <c r="AQ1000" s="152"/>
      <c r="AR1000" s="152"/>
      <c r="AS1000" s="152"/>
      <c r="AT1000" s="152"/>
      <c r="AU1000" s="152"/>
    </row>
    <row r="1001" spans="27:64" ht="12.95" customHeight="1">
      <c r="AA1001" s="152"/>
      <c r="AB1001" s="152"/>
      <c r="AC1001" s="152"/>
      <c r="AD1001" s="152"/>
      <c r="AE1001" s="152"/>
      <c r="AG1001" s="9"/>
      <c r="AN1001" s="152"/>
      <c r="AO1001" s="152"/>
      <c r="AP1001" s="152"/>
      <c r="AQ1001" s="152"/>
      <c r="AR1001" s="152"/>
      <c r="AS1001" s="152"/>
      <c r="AT1001" s="152"/>
      <c r="AU1001" s="152"/>
    </row>
    <row r="1002" spans="27:64" ht="12.95" customHeight="1">
      <c r="AA1002" s="152"/>
      <c r="AB1002" s="152"/>
      <c r="AC1002" s="152"/>
      <c r="AD1002" s="152"/>
      <c r="AE1002" s="152"/>
      <c r="AG1002" s="9"/>
      <c r="AN1002" s="152"/>
      <c r="AO1002" s="152"/>
      <c r="AP1002" s="152"/>
      <c r="AQ1002" s="152"/>
      <c r="AR1002" s="152"/>
      <c r="AS1002" s="152"/>
      <c r="AT1002" s="152"/>
      <c r="AU1002" s="152"/>
    </row>
    <row r="1003" spans="27:64" ht="12.95" customHeight="1">
      <c r="AA1003" s="152"/>
      <c r="AB1003" s="152"/>
      <c r="AC1003" s="152"/>
      <c r="AD1003" s="152"/>
      <c r="AE1003" s="152"/>
      <c r="AG1003" s="9"/>
      <c r="AN1003" s="152"/>
      <c r="AO1003" s="152"/>
      <c r="AP1003" s="152"/>
      <c r="AQ1003" s="152"/>
      <c r="AR1003" s="152"/>
      <c r="AS1003" s="152"/>
      <c r="AT1003" s="152"/>
      <c r="AU1003" s="152"/>
    </row>
    <row r="1004" spans="27:64" ht="12.95" customHeight="1">
      <c r="AA1004" s="152"/>
      <c r="AB1004" s="152"/>
      <c r="AC1004" s="152"/>
      <c r="AD1004" s="152"/>
      <c r="AE1004" s="152"/>
      <c r="AG1004" s="9"/>
      <c r="AN1004" s="152"/>
      <c r="AO1004" s="152"/>
      <c r="AP1004" s="152"/>
      <c r="AQ1004" s="152"/>
      <c r="AR1004" s="152"/>
      <c r="AS1004" s="152"/>
      <c r="AT1004" s="152"/>
      <c r="AU1004" s="152"/>
    </row>
    <row r="1005" spans="27:64" ht="12.95" customHeight="1">
      <c r="AA1005" s="152"/>
      <c r="AB1005" s="152"/>
      <c r="AC1005" s="152"/>
      <c r="AD1005" s="152"/>
      <c r="AE1005" s="152"/>
      <c r="AG1005" s="9"/>
      <c r="AN1005" s="152"/>
      <c r="AO1005" s="152"/>
      <c r="AP1005" s="152"/>
      <c r="AQ1005" s="152"/>
      <c r="AR1005" s="152"/>
      <c r="AS1005" s="152"/>
      <c r="AT1005" s="152"/>
      <c r="AU1005" s="152"/>
    </row>
    <row r="1006" spans="27:64" ht="12.95" customHeight="1">
      <c r="AA1006" s="152"/>
      <c r="AB1006" s="152"/>
      <c r="AC1006" s="152"/>
      <c r="AD1006" s="152"/>
      <c r="AE1006" s="152"/>
      <c r="AG1006" s="9"/>
      <c r="AN1006" s="152"/>
      <c r="AO1006" s="152"/>
      <c r="AP1006" s="152"/>
      <c r="AQ1006" s="152"/>
      <c r="AR1006" s="152"/>
      <c r="AS1006" s="152"/>
      <c r="AT1006" s="152"/>
      <c r="AU1006" s="152"/>
    </row>
    <row r="1007" spans="27:64" ht="12.95" customHeight="1">
      <c r="AA1007" s="152"/>
      <c r="AB1007" s="152"/>
      <c r="AC1007" s="152"/>
      <c r="AD1007" s="152"/>
      <c r="AE1007" s="152"/>
      <c r="AG1007" s="9"/>
      <c r="AN1007" s="152"/>
      <c r="AO1007" s="152"/>
      <c r="AP1007" s="152"/>
      <c r="AQ1007" s="152"/>
      <c r="AR1007" s="152"/>
      <c r="AS1007" s="152"/>
      <c r="AT1007" s="152"/>
      <c r="AU1007" s="152"/>
    </row>
    <row r="1008" spans="27:64" ht="12.95" customHeight="1">
      <c r="AA1008" s="152"/>
      <c r="AB1008" s="152"/>
      <c r="AC1008" s="152"/>
      <c r="AD1008" s="152"/>
      <c r="AE1008" s="152"/>
      <c r="AG1008" s="9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  <c r="BI1008" s="152"/>
      <c r="BJ1008" s="152"/>
      <c r="BK1008" s="152"/>
      <c r="BL1008" s="152"/>
    </row>
    <row r="1009" spans="27:47" ht="12.95" customHeight="1">
      <c r="AA1009" s="152"/>
      <c r="AB1009" s="152"/>
      <c r="AC1009" s="152"/>
      <c r="AD1009" s="152"/>
      <c r="AE1009" s="152"/>
      <c r="AG1009" s="9"/>
      <c r="AN1009" s="152"/>
      <c r="AO1009" s="152"/>
      <c r="AP1009" s="152"/>
      <c r="AQ1009" s="152"/>
      <c r="AR1009" s="152"/>
      <c r="AS1009" s="152"/>
      <c r="AT1009" s="152"/>
      <c r="AU1009" s="152"/>
    </row>
    <row r="1010" spans="27:47" ht="12.95" customHeight="1">
      <c r="AA1010" s="152"/>
      <c r="AB1010" s="152"/>
      <c r="AC1010" s="152"/>
      <c r="AD1010" s="152"/>
      <c r="AE1010" s="152"/>
      <c r="AG1010" s="9"/>
      <c r="AN1010" s="152"/>
      <c r="AO1010" s="152"/>
      <c r="AP1010" s="152"/>
      <c r="AQ1010" s="152"/>
      <c r="AR1010" s="152"/>
      <c r="AS1010" s="152"/>
      <c r="AT1010" s="152"/>
      <c r="AU1010" s="152"/>
    </row>
    <row r="1011" spans="27:47" ht="12.95" customHeight="1">
      <c r="AA1011" s="152"/>
      <c r="AB1011" s="152"/>
      <c r="AC1011" s="152"/>
      <c r="AD1011" s="152"/>
      <c r="AE1011" s="152"/>
      <c r="AG1011" s="9"/>
      <c r="AN1011" s="152"/>
      <c r="AO1011" s="152"/>
      <c r="AP1011" s="152"/>
      <c r="AQ1011" s="152"/>
      <c r="AR1011" s="152"/>
      <c r="AS1011" s="152"/>
      <c r="AT1011" s="152"/>
      <c r="AU1011" s="152"/>
    </row>
    <row r="1012" spans="27:47" ht="12.95" customHeight="1">
      <c r="AA1012" s="152"/>
      <c r="AB1012" s="152"/>
      <c r="AC1012" s="152"/>
      <c r="AD1012" s="152"/>
      <c r="AE1012" s="152"/>
      <c r="AG1012" s="9"/>
      <c r="AN1012" s="152"/>
      <c r="AO1012" s="152"/>
      <c r="AP1012" s="152"/>
      <c r="AQ1012" s="152"/>
      <c r="AR1012" s="152"/>
      <c r="AS1012" s="152"/>
      <c r="AT1012" s="152"/>
      <c r="AU1012" s="152"/>
    </row>
    <row r="1013" spans="27:47" ht="12.95" customHeight="1">
      <c r="AA1013" s="152"/>
      <c r="AB1013" s="152"/>
      <c r="AC1013" s="152"/>
      <c r="AD1013" s="152"/>
      <c r="AE1013" s="152"/>
      <c r="AG1013" s="9"/>
      <c r="AN1013" s="152"/>
      <c r="AO1013" s="152"/>
      <c r="AP1013" s="152"/>
      <c r="AQ1013" s="152"/>
      <c r="AR1013" s="152"/>
      <c r="AS1013" s="152"/>
      <c r="AT1013" s="152"/>
      <c r="AU1013" s="152"/>
    </row>
    <row r="1014" spans="27:47" ht="12.95" customHeight="1">
      <c r="AA1014" s="152"/>
      <c r="AB1014" s="152"/>
      <c r="AC1014" s="152"/>
      <c r="AD1014" s="152"/>
      <c r="AE1014" s="152"/>
      <c r="AG1014" s="9"/>
      <c r="AN1014" s="152"/>
      <c r="AO1014" s="152"/>
      <c r="AP1014" s="152"/>
      <c r="AQ1014" s="152"/>
      <c r="AR1014" s="152"/>
      <c r="AS1014" s="152"/>
      <c r="AT1014" s="152"/>
      <c r="AU1014" s="152"/>
    </row>
    <row r="1015" spans="27:47" ht="12.95" customHeight="1">
      <c r="AA1015" s="152"/>
      <c r="AB1015" s="152"/>
      <c r="AC1015" s="152"/>
      <c r="AD1015" s="152"/>
      <c r="AE1015" s="152"/>
      <c r="AG1015" s="9"/>
      <c r="AN1015" s="152"/>
      <c r="AO1015" s="152"/>
      <c r="AP1015" s="152"/>
      <c r="AQ1015" s="152"/>
      <c r="AR1015" s="152"/>
      <c r="AS1015" s="152"/>
      <c r="AT1015" s="152"/>
      <c r="AU1015" s="152"/>
    </row>
    <row r="1016" spans="27:47" ht="12.95" customHeight="1">
      <c r="AA1016" s="152"/>
      <c r="AB1016" s="152"/>
      <c r="AC1016" s="152"/>
      <c r="AD1016" s="152"/>
      <c r="AE1016" s="152"/>
      <c r="AG1016" s="9"/>
      <c r="AN1016" s="152"/>
      <c r="AO1016" s="152"/>
      <c r="AP1016" s="152"/>
      <c r="AQ1016" s="152"/>
      <c r="AR1016" s="152"/>
      <c r="AS1016" s="152"/>
      <c r="AT1016" s="152"/>
      <c r="AU1016" s="152"/>
    </row>
    <row r="1017" spans="27:47" ht="12.95" customHeight="1">
      <c r="AA1017" s="152"/>
      <c r="AB1017" s="152"/>
      <c r="AC1017" s="152"/>
      <c r="AD1017" s="152"/>
      <c r="AE1017" s="152"/>
      <c r="AG1017" s="9"/>
      <c r="AN1017" s="152"/>
      <c r="AO1017" s="152"/>
      <c r="AP1017" s="152"/>
      <c r="AQ1017" s="152"/>
      <c r="AR1017" s="152"/>
      <c r="AS1017" s="152"/>
      <c r="AT1017" s="152"/>
      <c r="AU1017" s="152"/>
    </row>
    <row r="1018" spans="27:47" ht="12.95" customHeight="1">
      <c r="AA1018" s="152"/>
      <c r="AB1018" s="152"/>
      <c r="AC1018" s="152"/>
      <c r="AD1018" s="152"/>
      <c r="AE1018" s="152"/>
      <c r="AG1018" s="9"/>
      <c r="AN1018" s="152"/>
      <c r="AO1018" s="152"/>
      <c r="AP1018" s="152"/>
      <c r="AQ1018" s="152"/>
      <c r="AR1018" s="152"/>
      <c r="AS1018" s="152"/>
      <c r="AT1018" s="152"/>
      <c r="AU1018" s="152"/>
    </row>
    <row r="1019" spans="27:47" ht="12.95" customHeight="1">
      <c r="AA1019" s="152"/>
      <c r="AB1019" s="152"/>
      <c r="AC1019" s="152"/>
      <c r="AD1019" s="152"/>
      <c r="AE1019" s="152"/>
      <c r="AG1019" s="9"/>
      <c r="AN1019" s="152"/>
      <c r="AO1019" s="152"/>
      <c r="AP1019" s="152"/>
      <c r="AQ1019" s="152"/>
      <c r="AR1019" s="152"/>
      <c r="AS1019" s="152"/>
      <c r="AT1019" s="152"/>
      <c r="AU1019" s="152"/>
    </row>
    <row r="1020" spans="27:47" ht="12.95" customHeight="1">
      <c r="AA1020" s="152"/>
      <c r="AB1020" s="152"/>
      <c r="AC1020" s="152"/>
      <c r="AD1020" s="152"/>
      <c r="AE1020" s="152"/>
      <c r="AG1020" s="9"/>
      <c r="AN1020" s="152"/>
      <c r="AO1020" s="152"/>
      <c r="AP1020" s="152"/>
      <c r="AQ1020" s="152"/>
      <c r="AR1020" s="152"/>
      <c r="AS1020" s="152"/>
      <c r="AT1020" s="152"/>
      <c r="AU1020" s="152"/>
    </row>
    <row r="1021" spans="27:47" ht="12.95" customHeight="1">
      <c r="AA1021" s="152"/>
      <c r="AB1021" s="152"/>
      <c r="AC1021" s="152"/>
      <c r="AD1021" s="152"/>
      <c r="AE1021" s="152"/>
      <c r="AG1021" s="9"/>
      <c r="AN1021" s="152"/>
      <c r="AO1021" s="152"/>
      <c r="AP1021" s="152"/>
      <c r="AQ1021" s="152"/>
      <c r="AR1021" s="152"/>
      <c r="AS1021" s="152"/>
      <c r="AT1021" s="152"/>
      <c r="AU1021" s="152"/>
    </row>
    <row r="1022" spans="27:47" ht="12.95" customHeight="1">
      <c r="AA1022" s="152"/>
      <c r="AB1022" s="152"/>
      <c r="AC1022" s="152"/>
      <c r="AD1022" s="152"/>
      <c r="AE1022" s="152"/>
      <c r="AG1022" s="9"/>
      <c r="AN1022" s="152"/>
      <c r="AO1022" s="152"/>
      <c r="AP1022" s="152"/>
      <c r="AQ1022" s="152"/>
      <c r="AR1022" s="152"/>
      <c r="AS1022" s="152"/>
      <c r="AT1022" s="152"/>
      <c r="AU1022" s="152"/>
    </row>
    <row r="1023" spans="27:47" ht="12.95" customHeight="1">
      <c r="AA1023" s="152"/>
      <c r="AB1023" s="152"/>
      <c r="AC1023" s="152"/>
      <c r="AD1023" s="152"/>
      <c r="AE1023" s="152"/>
      <c r="AG1023" s="9"/>
      <c r="AN1023" s="152"/>
      <c r="AO1023" s="152"/>
      <c r="AP1023" s="152"/>
      <c r="AQ1023" s="152"/>
      <c r="AR1023" s="152"/>
      <c r="AS1023" s="152"/>
      <c r="AT1023" s="152"/>
      <c r="AU1023" s="152"/>
    </row>
    <row r="1024" spans="27:47" ht="12.95" customHeight="1">
      <c r="AA1024" s="152"/>
      <c r="AB1024" s="152"/>
      <c r="AC1024" s="152"/>
      <c r="AD1024" s="152"/>
      <c r="AE1024" s="152"/>
      <c r="AG1024" s="9"/>
      <c r="AN1024" s="152"/>
      <c r="AO1024" s="152"/>
      <c r="AP1024" s="152"/>
      <c r="AQ1024" s="152"/>
      <c r="AR1024" s="152"/>
      <c r="AS1024" s="152"/>
      <c r="AT1024" s="152"/>
      <c r="AU1024" s="152"/>
    </row>
    <row r="1025" spans="27:47" ht="12.95" customHeight="1">
      <c r="AA1025" s="152"/>
      <c r="AB1025" s="152"/>
      <c r="AC1025" s="152"/>
      <c r="AD1025" s="152"/>
      <c r="AE1025" s="152"/>
      <c r="AG1025" s="9"/>
      <c r="AN1025" s="152"/>
      <c r="AO1025" s="152"/>
      <c r="AP1025" s="152"/>
      <c r="AQ1025" s="152"/>
      <c r="AR1025" s="152"/>
      <c r="AS1025" s="152"/>
      <c r="AT1025" s="152"/>
      <c r="AU1025" s="152"/>
    </row>
    <row r="1026" spans="27:47" ht="12.95" customHeight="1">
      <c r="AA1026" s="152"/>
      <c r="AB1026" s="152"/>
      <c r="AC1026" s="152"/>
      <c r="AD1026" s="152"/>
      <c r="AE1026" s="152"/>
      <c r="AG1026" s="9"/>
      <c r="AN1026" s="152"/>
      <c r="AO1026" s="152"/>
      <c r="AP1026" s="152"/>
      <c r="AQ1026" s="152"/>
      <c r="AR1026" s="152"/>
      <c r="AS1026" s="152"/>
      <c r="AT1026" s="152"/>
      <c r="AU1026" s="152"/>
    </row>
    <row r="1027" spans="27:47" ht="12.95" customHeight="1">
      <c r="AA1027" s="152"/>
      <c r="AB1027" s="152"/>
      <c r="AC1027" s="152"/>
      <c r="AD1027" s="152"/>
      <c r="AE1027" s="152"/>
      <c r="AG1027" s="9"/>
      <c r="AN1027" s="152"/>
      <c r="AO1027" s="152"/>
      <c r="AP1027" s="152"/>
      <c r="AQ1027" s="152"/>
      <c r="AR1027" s="152"/>
      <c r="AS1027" s="152"/>
      <c r="AT1027" s="152"/>
      <c r="AU1027" s="152"/>
    </row>
    <row r="1028" spans="27:47" ht="12.95" customHeight="1">
      <c r="AA1028" s="152"/>
      <c r="AB1028" s="152"/>
      <c r="AC1028" s="152"/>
      <c r="AD1028" s="152"/>
      <c r="AE1028" s="152"/>
      <c r="AG1028" s="9"/>
      <c r="AN1028" s="152"/>
      <c r="AO1028" s="152"/>
      <c r="AP1028" s="152"/>
      <c r="AQ1028" s="152"/>
      <c r="AR1028" s="152"/>
      <c r="AS1028" s="152"/>
      <c r="AT1028" s="152"/>
      <c r="AU1028" s="152"/>
    </row>
    <row r="1029" spans="27:47" ht="12.95" customHeight="1">
      <c r="AA1029" s="152"/>
      <c r="AB1029" s="152"/>
      <c r="AC1029" s="152"/>
      <c r="AD1029" s="152"/>
      <c r="AE1029" s="152"/>
      <c r="AG1029" s="9"/>
      <c r="AN1029" s="152"/>
      <c r="AO1029" s="152"/>
      <c r="AP1029" s="152"/>
      <c r="AQ1029" s="152"/>
      <c r="AR1029" s="152"/>
      <c r="AS1029" s="152"/>
      <c r="AT1029" s="152"/>
      <c r="AU1029" s="152"/>
    </row>
    <row r="1030" spans="27:47" ht="12.95" customHeight="1">
      <c r="AA1030" s="152"/>
      <c r="AB1030" s="152"/>
      <c r="AC1030" s="152"/>
      <c r="AD1030" s="152"/>
      <c r="AE1030" s="152"/>
      <c r="AG1030" s="9"/>
      <c r="AN1030" s="152"/>
      <c r="AO1030" s="152"/>
      <c r="AP1030" s="152"/>
      <c r="AQ1030" s="152"/>
      <c r="AR1030" s="152"/>
      <c r="AS1030" s="152"/>
      <c r="AT1030" s="152"/>
      <c r="AU1030" s="152"/>
    </row>
    <row r="1031" spans="27:47" ht="12.95" customHeight="1">
      <c r="AA1031" s="152"/>
      <c r="AB1031" s="152"/>
      <c r="AC1031" s="152"/>
      <c r="AD1031" s="152"/>
      <c r="AE1031" s="152"/>
      <c r="AG1031" s="9"/>
      <c r="AN1031" s="152"/>
      <c r="AO1031" s="152"/>
      <c r="AP1031" s="152"/>
      <c r="AQ1031" s="152"/>
      <c r="AR1031" s="152"/>
      <c r="AS1031" s="152"/>
      <c r="AT1031" s="152"/>
      <c r="AU1031" s="152"/>
    </row>
    <row r="1032" spans="27:47" ht="12.95" customHeight="1">
      <c r="AA1032" s="152"/>
      <c r="AB1032" s="152"/>
      <c r="AC1032" s="152"/>
      <c r="AD1032" s="152"/>
      <c r="AE1032" s="152"/>
      <c r="AG1032" s="9"/>
      <c r="AN1032" s="152"/>
      <c r="AO1032" s="152"/>
      <c r="AP1032" s="152"/>
      <c r="AQ1032" s="152"/>
      <c r="AR1032" s="152"/>
      <c r="AS1032" s="152"/>
      <c r="AT1032" s="152"/>
      <c r="AU1032" s="152"/>
    </row>
    <row r="1033" spans="27:47" ht="12.95" customHeight="1">
      <c r="AA1033" s="152"/>
      <c r="AB1033" s="152"/>
      <c r="AC1033" s="152"/>
      <c r="AD1033" s="152"/>
      <c r="AE1033" s="152"/>
      <c r="AG1033" s="9"/>
      <c r="AN1033" s="152"/>
      <c r="AO1033" s="152"/>
      <c r="AP1033" s="152"/>
      <c r="AQ1033" s="152"/>
      <c r="AR1033" s="152"/>
      <c r="AS1033" s="152"/>
      <c r="AT1033" s="152"/>
      <c r="AU1033" s="152"/>
    </row>
    <row r="1034" spans="27:47" ht="12.95" customHeight="1">
      <c r="AA1034" s="152"/>
      <c r="AB1034" s="152"/>
      <c r="AC1034" s="152"/>
      <c r="AD1034" s="152"/>
      <c r="AE1034" s="152"/>
      <c r="AG1034" s="9"/>
      <c r="AN1034" s="152"/>
      <c r="AO1034" s="152"/>
      <c r="AP1034" s="152"/>
      <c r="AQ1034" s="152"/>
      <c r="AR1034" s="152"/>
      <c r="AS1034" s="152"/>
      <c r="AT1034" s="152"/>
      <c r="AU1034" s="152"/>
    </row>
    <row r="1035" spans="27:47" ht="12.95" customHeight="1">
      <c r="AA1035" s="152"/>
      <c r="AB1035" s="152"/>
      <c r="AC1035" s="152"/>
      <c r="AD1035" s="152"/>
      <c r="AE1035" s="152"/>
      <c r="AG1035" s="9"/>
      <c r="AN1035" s="152"/>
      <c r="AO1035" s="152"/>
      <c r="AP1035" s="152"/>
      <c r="AQ1035" s="152"/>
      <c r="AR1035" s="152"/>
      <c r="AS1035" s="152"/>
      <c r="AT1035" s="152"/>
      <c r="AU1035" s="152"/>
    </row>
    <row r="1036" spans="27:47" ht="12.95" customHeight="1">
      <c r="AA1036" s="152"/>
      <c r="AB1036" s="152"/>
      <c r="AC1036" s="152"/>
      <c r="AD1036" s="152"/>
      <c r="AE1036" s="152"/>
      <c r="AG1036" s="9"/>
      <c r="AN1036" s="152"/>
      <c r="AO1036" s="152"/>
      <c r="AP1036" s="152"/>
      <c r="AQ1036" s="152"/>
      <c r="AR1036" s="152"/>
      <c r="AS1036" s="152"/>
      <c r="AT1036" s="152"/>
      <c r="AU1036" s="152"/>
    </row>
    <row r="1037" spans="27:47" ht="12.95" customHeight="1">
      <c r="AA1037" s="152"/>
      <c r="AB1037" s="152"/>
      <c r="AC1037" s="152"/>
      <c r="AD1037" s="152"/>
      <c r="AE1037" s="152"/>
      <c r="AG1037" s="9"/>
      <c r="AN1037" s="152"/>
      <c r="AO1037" s="152"/>
      <c r="AP1037" s="152"/>
      <c r="AQ1037" s="152"/>
      <c r="AR1037" s="152"/>
      <c r="AS1037" s="152"/>
      <c r="AT1037" s="152"/>
      <c r="AU1037" s="152"/>
    </row>
    <row r="1038" spans="27:47" ht="12.95" customHeight="1">
      <c r="AA1038" s="152"/>
      <c r="AB1038" s="152"/>
      <c r="AC1038" s="152"/>
      <c r="AD1038" s="152"/>
      <c r="AE1038" s="152"/>
      <c r="AG1038" s="9"/>
      <c r="AN1038" s="152"/>
      <c r="AO1038" s="152"/>
      <c r="AP1038" s="152"/>
      <c r="AQ1038" s="152"/>
      <c r="AR1038" s="152"/>
      <c r="AS1038" s="152"/>
      <c r="AT1038" s="152"/>
      <c r="AU1038" s="152"/>
    </row>
    <row r="1039" spans="27:47" ht="12.95" customHeight="1">
      <c r="AA1039" s="152"/>
      <c r="AB1039" s="152"/>
      <c r="AC1039" s="152"/>
      <c r="AD1039" s="152"/>
      <c r="AE1039" s="152"/>
      <c r="AG1039" s="9"/>
      <c r="AN1039" s="152"/>
      <c r="AO1039" s="152"/>
      <c r="AP1039" s="152"/>
      <c r="AQ1039" s="152"/>
      <c r="AR1039" s="152"/>
      <c r="AS1039" s="152"/>
      <c r="AT1039" s="152"/>
      <c r="AU1039" s="152"/>
    </row>
    <row r="1040" spans="27:47" ht="12.95" customHeight="1">
      <c r="AA1040" s="152"/>
      <c r="AB1040" s="152"/>
      <c r="AC1040" s="152"/>
      <c r="AD1040" s="152"/>
      <c r="AE1040" s="152"/>
      <c r="AG1040" s="9"/>
      <c r="AN1040" s="152"/>
      <c r="AO1040" s="152"/>
      <c r="AP1040" s="152"/>
      <c r="AQ1040" s="152"/>
      <c r="AR1040" s="152"/>
      <c r="AS1040" s="152"/>
      <c r="AT1040" s="152"/>
      <c r="AU1040" s="152"/>
    </row>
    <row r="1041" spans="27:48" ht="12.95" customHeight="1">
      <c r="AA1041" s="152"/>
      <c r="AB1041" s="152"/>
      <c r="AC1041" s="152"/>
      <c r="AD1041" s="152"/>
      <c r="AE1041" s="152"/>
      <c r="AG1041" s="9"/>
      <c r="AN1041" s="152"/>
      <c r="AO1041" s="152"/>
      <c r="AP1041" s="152"/>
      <c r="AQ1041" s="152"/>
      <c r="AR1041" s="152"/>
      <c r="AS1041" s="152"/>
      <c r="AT1041" s="152"/>
      <c r="AU1041" s="152"/>
    </row>
    <row r="1042" spans="27:48" ht="12.95" customHeight="1">
      <c r="AA1042" s="152"/>
      <c r="AB1042" s="152"/>
      <c r="AC1042" s="152"/>
      <c r="AD1042" s="152"/>
      <c r="AE1042" s="152"/>
      <c r="AG1042" s="9"/>
      <c r="AN1042" s="152"/>
      <c r="AO1042" s="152"/>
      <c r="AP1042" s="152"/>
      <c r="AQ1042" s="152"/>
      <c r="AR1042" s="152"/>
      <c r="AS1042" s="152"/>
      <c r="AT1042" s="152"/>
      <c r="AU1042" s="152"/>
    </row>
    <row r="1043" spans="27:48" ht="12.95" customHeight="1">
      <c r="AA1043" s="152"/>
      <c r="AB1043" s="152"/>
      <c r="AC1043" s="152"/>
      <c r="AD1043" s="152"/>
      <c r="AE1043" s="152"/>
      <c r="AG1043" s="9"/>
      <c r="AN1043" s="152"/>
      <c r="AO1043" s="152"/>
      <c r="AP1043" s="152"/>
      <c r="AQ1043" s="152"/>
      <c r="AR1043" s="152"/>
      <c r="AS1043" s="152"/>
      <c r="AT1043" s="152"/>
      <c r="AU1043" s="152"/>
    </row>
    <row r="1044" spans="27:48" ht="12.95" customHeight="1">
      <c r="AA1044" s="152"/>
      <c r="AB1044" s="152"/>
      <c r="AC1044" s="152"/>
      <c r="AD1044" s="152"/>
      <c r="AE1044" s="152"/>
      <c r="AG1044" s="9"/>
      <c r="AN1044" s="152"/>
      <c r="AO1044" s="152"/>
      <c r="AP1044" s="152"/>
      <c r="AQ1044" s="152"/>
      <c r="AR1044" s="152"/>
      <c r="AS1044" s="152"/>
      <c r="AT1044" s="152"/>
      <c r="AU1044" s="152"/>
    </row>
    <row r="1045" spans="27:48" ht="12.95" customHeight="1">
      <c r="AA1045" s="152"/>
      <c r="AB1045" s="152"/>
      <c r="AC1045" s="152"/>
      <c r="AD1045" s="152"/>
      <c r="AE1045" s="152"/>
      <c r="AG1045" s="9"/>
      <c r="AN1045" s="152"/>
      <c r="AO1045" s="152"/>
      <c r="AP1045" s="152"/>
      <c r="AQ1045" s="152"/>
      <c r="AR1045" s="152"/>
      <c r="AS1045" s="152"/>
      <c r="AT1045" s="152"/>
      <c r="AU1045" s="152"/>
      <c r="AV1045" s="152"/>
    </row>
    <row r="1046" spans="27:48" ht="12.95" customHeight="1">
      <c r="AA1046" s="152"/>
      <c r="AB1046" s="152"/>
      <c r="AC1046" s="152"/>
      <c r="AD1046" s="152"/>
      <c r="AE1046" s="152"/>
      <c r="AG1046" s="9"/>
      <c r="AN1046" s="152"/>
      <c r="AO1046" s="152"/>
      <c r="AP1046" s="152"/>
      <c r="AQ1046" s="152"/>
      <c r="AR1046" s="152"/>
      <c r="AS1046" s="152"/>
      <c r="AT1046" s="152"/>
      <c r="AU1046" s="152"/>
      <c r="AV1046" s="152"/>
    </row>
    <row r="1047" spans="27:48" ht="12.95" customHeight="1">
      <c r="AA1047" s="152"/>
      <c r="AB1047" s="152"/>
      <c r="AC1047" s="152"/>
      <c r="AD1047" s="152"/>
      <c r="AE1047" s="152"/>
      <c r="AG1047" s="9"/>
      <c r="AN1047" s="152"/>
      <c r="AO1047" s="152"/>
      <c r="AP1047" s="152"/>
      <c r="AQ1047" s="152"/>
      <c r="AR1047" s="152"/>
      <c r="AS1047" s="152"/>
      <c r="AT1047" s="152"/>
      <c r="AU1047" s="152"/>
    </row>
    <row r="1048" spans="27:48" ht="12.95" customHeight="1">
      <c r="AA1048" s="152"/>
      <c r="AB1048" s="152"/>
      <c r="AC1048" s="152"/>
      <c r="AD1048" s="152"/>
      <c r="AE1048" s="152"/>
      <c r="AG1048" s="9"/>
      <c r="AN1048" s="152"/>
      <c r="AO1048" s="152"/>
      <c r="AP1048" s="152"/>
      <c r="AQ1048" s="152"/>
      <c r="AR1048" s="152"/>
      <c r="AS1048" s="152"/>
      <c r="AT1048" s="152"/>
      <c r="AU1048" s="152"/>
    </row>
    <row r="1049" spans="27:48" ht="12.95" customHeight="1">
      <c r="AA1049" s="152"/>
      <c r="AB1049" s="152"/>
      <c r="AC1049" s="152"/>
      <c r="AD1049" s="152"/>
      <c r="AE1049" s="152"/>
      <c r="AG1049" s="9"/>
      <c r="AN1049" s="152"/>
      <c r="AO1049" s="152"/>
      <c r="AP1049" s="152"/>
      <c r="AQ1049" s="152"/>
      <c r="AR1049" s="152"/>
      <c r="AS1049" s="152"/>
      <c r="AT1049" s="152"/>
      <c r="AU1049" s="152"/>
    </row>
    <row r="1050" spans="27:48" ht="12.95" customHeight="1">
      <c r="AA1050" s="152"/>
      <c r="AB1050" s="152"/>
      <c r="AC1050" s="152"/>
      <c r="AD1050" s="152"/>
      <c r="AE1050" s="152"/>
      <c r="AG1050" s="9"/>
      <c r="AN1050" s="152"/>
      <c r="AO1050" s="152"/>
      <c r="AP1050" s="152"/>
      <c r="AQ1050" s="152"/>
      <c r="AR1050" s="152"/>
      <c r="AS1050" s="152"/>
      <c r="AT1050" s="152"/>
      <c r="AU1050" s="152"/>
    </row>
    <row r="1051" spans="27:48" ht="12.95" customHeight="1">
      <c r="AA1051" s="152"/>
      <c r="AB1051" s="152"/>
      <c r="AC1051" s="152"/>
      <c r="AD1051" s="152"/>
      <c r="AE1051" s="152"/>
      <c r="AG1051" s="9"/>
      <c r="AN1051" s="152"/>
      <c r="AO1051" s="152"/>
      <c r="AP1051" s="152"/>
      <c r="AQ1051" s="152"/>
      <c r="AR1051" s="152"/>
      <c r="AS1051" s="152"/>
      <c r="AT1051" s="152"/>
      <c r="AU1051" s="152"/>
    </row>
    <row r="1052" spans="27:48" ht="12.95" customHeight="1">
      <c r="AA1052" s="152"/>
      <c r="AB1052" s="152"/>
      <c r="AC1052" s="152"/>
      <c r="AD1052" s="152"/>
      <c r="AE1052" s="152"/>
      <c r="AG1052" s="9"/>
      <c r="AN1052" s="152"/>
      <c r="AO1052" s="152"/>
      <c r="AP1052" s="152"/>
      <c r="AQ1052" s="152"/>
      <c r="AR1052" s="152"/>
      <c r="AS1052" s="152"/>
      <c r="AT1052" s="152"/>
      <c r="AU1052" s="152"/>
    </row>
    <row r="1053" spans="27:48" ht="12.95" customHeight="1">
      <c r="AA1053" s="152"/>
      <c r="AB1053" s="152"/>
      <c r="AC1053" s="152"/>
      <c r="AD1053" s="152"/>
      <c r="AE1053" s="152"/>
      <c r="AG1053" s="9"/>
      <c r="AN1053" s="152"/>
      <c r="AO1053" s="152"/>
      <c r="AP1053" s="152"/>
      <c r="AQ1053" s="152"/>
      <c r="AR1053" s="152"/>
      <c r="AS1053" s="152"/>
      <c r="AT1053" s="152"/>
      <c r="AU1053" s="152"/>
    </row>
    <row r="1054" spans="27:48" ht="12.95" customHeight="1">
      <c r="AA1054" s="152"/>
      <c r="AB1054" s="152"/>
      <c r="AC1054" s="152"/>
      <c r="AD1054" s="152"/>
      <c r="AE1054" s="152"/>
      <c r="AG1054" s="9"/>
      <c r="AN1054" s="152"/>
      <c r="AO1054" s="152"/>
      <c r="AP1054" s="152"/>
      <c r="AQ1054" s="152"/>
      <c r="AR1054" s="152"/>
      <c r="AS1054" s="152"/>
      <c r="AT1054" s="152"/>
      <c r="AU1054" s="152"/>
    </row>
    <row r="1055" spans="27:48" ht="12.95" customHeight="1">
      <c r="AA1055" s="152"/>
      <c r="AB1055" s="152"/>
      <c r="AC1055" s="152"/>
      <c r="AD1055" s="152"/>
      <c r="AE1055" s="152"/>
      <c r="AG1055" s="9"/>
      <c r="AN1055" s="152"/>
      <c r="AO1055" s="152"/>
      <c r="AP1055" s="152"/>
      <c r="AQ1055" s="152"/>
      <c r="AR1055" s="152"/>
      <c r="AS1055" s="152"/>
      <c r="AT1055" s="152"/>
      <c r="AU1055" s="152"/>
    </row>
    <row r="1056" spans="27:48" ht="12.95" customHeight="1">
      <c r="AA1056" s="152"/>
      <c r="AB1056" s="152"/>
      <c r="AC1056" s="152"/>
      <c r="AD1056" s="152"/>
      <c r="AE1056" s="152"/>
      <c r="AG1056" s="9"/>
      <c r="AN1056" s="152"/>
      <c r="AO1056" s="152"/>
      <c r="AP1056" s="152"/>
      <c r="AQ1056" s="152"/>
      <c r="AR1056" s="152"/>
      <c r="AS1056" s="152"/>
      <c r="AT1056" s="152"/>
      <c r="AU1056" s="152"/>
    </row>
    <row r="1057" spans="27:64" ht="12.95" customHeight="1">
      <c r="AA1057" s="152"/>
      <c r="AB1057" s="152"/>
      <c r="AC1057" s="152"/>
      <c r="AD1057" s="152"/>
      <c r="AE1057" s="152"/>
      <c r="AG1057" s="9"/>
      <c r="AN1057" s="152"/>
      <c r="AO1057" s="152"/>
      <c r="AP1057" s="152"/>
      <c r="AQ1057" s="152"/>
      <c r="AR1057" s="152"/>
      <c r="AS1057" s="152"/>
      <c r="AT1057" s="152"/>
      <c r="AU1057" s="152"/>
    </row>
    <row r="1058" spans="27:64" ht="12.95" customHeight="1">
      <c r="AA1058" s="152"/>
      <c r="AB1058" s="152"/>
      <c r="AC1058" s="152"/>
      <c r="AD1058" s="152"/>
      <c r="AE1058" s="152"/>
      <c r="AG1058" s="9"/>
      <c r="AN1058" s="152"/>
      <c r="AO1058" s="152"/>
      <c r="AP1058" s="152"/>
      <c r="AQ1058" s="152"/>
      <c r="AR1058" s="152"/>
      <c r="AS1058" s="152"/>
      <c r="AT1058" s="152"/>
      <c r="AU1058" s="152"/>
    </row>
    <row r="1059" spans="27:64" ht="12.95" customHeight="1">
      <c r="AA1059" s="152"/>
      <c r="AB1059" s="152"/>
      <c r="AC1059" s="152"/>
      <c r="AD1059" s="152"/>
      <c r="AE1059" s="152"/>
      <c r="AG1059" s="9"/>
      <c r="AN1059" s="152"/>
      <c r="AO1059" s="152"/>
      <c r="AP1059" s="152"/>
      <c r="AQ1059" s="152"/>
      <c r="AR1059" s="152"/>
      <c r="AS1059" s="152"/>
      <c r="AT1059" s="152"/>
      <c r="AU1059" s="152"/>
    </row>
    <row r="1060" spans="27:64" ht="12.95" customHeight="1">
      <c r="AA1060" s="152"/>
      <c r="AB1060" s="152"/>
      <c r="AC1060" s="152"/>
      <c r="AD1060" s="152"/>
      <c r="AE1060" s="152"/>
      <c r="AG1060" s="9"/>
      <c r="AN1060" s="152"/>
      <c r="AO1060" s="152"/>
      <c r="AP1060" s="152"/>
      <c r="AQ1060" s="152"/>
      <c r="AR1060" s="152"/>
      <c r="AS1060" s="152"/>
      <c r="AT1060" s="152"/>
      <c r="AU1060" s="152"/>
    </row>
    <row r="1061" spans="27:64" ht="12.95" customHeight="1">
      <c r="AA1061" s="152"/>
      <c r="AB1061" s="152"/>
      <c r="AC1061" s="152"/>
      <c r="AD1061" s="152"/>
      <c r="AE1061" s="152"/>
      <c r="AG1061" s="9"/>
      <c r="AN1061" s="152"/>
      <c r="AO1061" s="152"/>
      <c r="AP1061" s="152"/>
      <c r="AQ1061" s="152"/>
      <c r="AR1061" s="152"/>
      <c r="AS1061" s="152"/>
      <c r="AT1061" s="152"/>
      <c r="AU1061" s="152"/>
    </row>
    <row r="1062" spans="27:64" ht="12.95" customHeight="1">
      <c r="AA1062" s="152"/>
      <c r="AB1062" s="152"/>
      <c r="AC1062" s="152"/>
      <c r="AD1062" s="152"/>
      <c r="AE1062" s="152"/>
      <c r="AG1062" s="9"/>
      <c r="AN1062" s="152"/>
      <c r="AO1062" s="152"/>
      <c r="AP1062" s="152"/>
      <c r="AQ1062" s="152"/>
      <c r="AR1062" s="152"/>
      <c r="AS1062" s="152"/>
      <c r="AT1062" s="152"/>
      <c r="AU1062" s="152"/>
    </row>
    <row r="1063" spans="27:64" ht="12.95" customHeight="1">
      <c r="AA1063" s="152"/>
      <c r="AB1063" s="152"/>
      <c r="AC1063" s="152"/>
      <c r="AD1063" s="152"/>
      <c r="AE1063" s="152"/>
      <c r="AG1063" s="9"/>
      <c r="AN1063" s="152"/>
      <c r="AO1063" s="152"/>
      <c r="AP1063" s="152"/>
      <c r="AQ1063" s="152"/>
      <c r="AR1063" s="152"/>
      <c r="AS1063" s="152"/>
      <c r="AT1063" s="152"/>
      <c r="AU1063" s="152"/>
    </row>
    <row r="1064" spans="27:64" ht="12.95" customHeight="1">
      <c r="AA1064" s="152"/>
      <c r="AB1064" s="152"/>
      <c r="AC1064" s="152"/>
      <c r="AD1064" s="152"/>
      <c r="AE1064" s="152"/>
      <c r="AG1064" s="9"/>
      <c r="AN1064" s="152"/>
      <c r="AO1064" s="152"/>
      <c r="AP1064" s="152"/>
      <c r="AQ1064" s="152"/>
      <c r="AR1064" s="152"/>
      <c r="AS1064" s="152"/>
      <c r="AT1064" s="152"/>
      <c r="AU1064" s="152"/>
    </row>
    <row r="1065" spans="27:64" ht="12.95" customHeight="1">
      <c r="AA1065" s="152"/>
      <c r="AB1065" s="152"/>
      <c r="AC1065" s="152"/>
      <c r="AD1065" s="152"/>
      <c r="AE1065" s="152"/>
      <c r="AG1065" s="9"/>
      <c r="AN1065" s="152"/>
      <c r="AO1065" s="152"/>
      <c r="AP1065" s="152"/>
      <c r="AQ1065" s="152"/>
      <c r="AR1065" s="152"/>
      <c r="AS1065" s="152"/>
      <c r="AT1065" s="152"/>
      <c r="AU1065" s="152"/>
    </row>
    <row r="1066" spans="27:64" ht="12.95" customHeight="1">
      <c r="AA1066" s="152"/>
      <c r="AB1066" s="152"/>
      <c r="AC1066" s="152"/>
      <c r="AD1066" s="152"/>
      <c r="AE1066" s="152"/>
      <c r="AG1066" s="9"/>
      <c r="AN1066" s="152"/>
      <c r="AO1066" s="152"/>
      <c r="AP1066" s="152"/>
      <c r="AQ1066" s="152"/>
      <c r="AR1066" s="152"/>
      <c r="AS1066" s="152"/>
      <c r="AT1066" s="152"/>
      <c r="AU1066" s="152"/>
    </row>
    <row r="1067" spans="27:64" ht="12.95" customHeight="1">
      <c r="AA1067" s="152"/>
      <c r="AB1067" s="152"/>
      <c r="AC1067" s="152"/>
      <c r="AD1067" s="152"/>
      <c r="AE1067" s="152"/>
      <c r="AG1067" s="9"/>
      <c r="AN1067" s="152"/>
      <c r="AO1067" s="152"/>
      <c r="AP1067" s="152"/>
      <c r="AQ1067" s="152"/>
      <c r="AR1067" s="152"/>
      <c r="AS1067" s="152"/>
      <c r="AT1067" s="152"/>
      <c r="AU1067" s="152"/>
    </row>
    <row r="1068" spans="27:64" ht="12.95" customHeight="1">
      <c r="AA1068" s="152"/>
      <c r="AB1068" s="152"/>
      <c r="AC1068" s="152"/>
      <c r="AD1068" s="152"/>
      <c r="AE1068" s="152"/>
      <c r="AG1068" s="9"/>
      <c r="AN1068" s="152"/>
      <c r="AO1068" s="152"/>
      <c r="AP1068" s="152"/>
      <c r="AQ1068" s="152"/>
      <c r="AR1068" s="152"/>
      <c r="AS1068" s="152"/>
      <c r="AT1068" s="152"/>
      <c r="AU1068" s="152"/>
    </row>
    <row r="1069" spans="27:64" ht="12.95" customHeight="1">
      <c r="AA1069" s="152"/>
      <c r="AB1069" s="152"/>
      <c r="AC1069" s="152"/>
      <c r="AD1069" s="152"/>
      <c r="AE1069" s="152"/>
      <c r="AG1069" s="9"/>
      <c r="AN1069" s="152"/>
      <c r="AO1069" s="152"/>
      <c r="AP1069" s="152"/>
      <c r="AQ1069" s="152"/>
      <c r="AR1069" s="152"/>
      <c r="AS1069" s="152"/>
      <c r="AT1069" s="152"/>
      <c r="AU1069" s="152"/>
    </row>
    <row r="1070" spans="27:64" ht="12.95" customHeight="1">
      <c r="AA1070" s="152"/>
      <c r="AB1070" s="152"/>
      <c r="AC1070" s="152"/>
      <c r="AD1070" s="152"/>
      <c r="AE1070" s="152"/>
      <c r="AG1070" s="9"/>
      <c r="AN1070" s="152"/>
      <c r="AO1070" s="152"/>
      <c r="AP1070" s="152"/>
      <c r="AQ1070" s="152"/>
      <c r="AR1070" s="152"/>
      <c r="AS1070" s="152"/>
      <c r="AT1070" s="152"/>
      <c r="AU1070" s="152"/>
      <c r="AV1070" s="152"/>
      <c r="AW1070" s="152"/>
      <c r="AX1070" s="152"/>
      <c r="AY1070" s="152"/>
      <c r="AZ1070" s="152"/>
      <c r="BA1070" s="152"/>
      <c r="BB1070" s="152"/>
      <c r="BC1070" s="152"/>
      <c r="BD1070" s="152"/>
      <c r="BE1070" s="152"/>
      <c r="BF1070" s="152"/>
      <c r="BG1070" s="152"/>
      <c r="BH1070" s="152"/>
      <c r="BI1070" s="152"/>
      <c r="BJ1070" s="152"/>
      <c r="BK1070" s="152"/>
      <c r="BL1070" s="152"/>
    </row>
    <row r="1071" spans="27:64" ht="12.95" customHeight="1">
      <c r="AA1071" s="152"/>
      <c r="AB1071" s="152"/>
      <c r="AC1071" s="152"/>
      <c r="AD1071" s="152"/>
      <c r="AE1071" s="152"/>
      <c r="AG1071" s="9"/>
      <c r="AN1071" s="152"/>
      <c r="AO1071" s="152"/>
      <c r="AP1071" s="152"/>
      <c r="AQ1071" s="152"/>
      <c r="AR1071" s="152"/>
      <c r="AS1071" s="152"/>
      <c r="AT1071" s="152"/>
      <c r="AU1071" s="152"/>
    </row>
    <row r="1072" spans="27:64" ht="12.95" customHeight="1">
      <c r="AA1072" s="152"/>
      <c r="AB1072" s="152"/>
      <c r="AC1072" s="152"/>
      <c r="AD1072" s="152"/>
      <c r="AE1072" s="152"/>
      <c r="AG1072" s="9"/>
      <c r="AN1072" s="152"/>
      <c r="AO1072" s="152"/>
      <c r="AP1072" s="152"/>
      <c r="AQ1072" s="152"/>
      <c r="AR1072" s="152"/>
      <c r="AS1072" s="152"/>
      <c r="AT1072" s="152"/>
      <c r="AU1072" s="152"/>
    </row>
    <row r="1073" spans="27:48" ht="12.95" customHeight="1">
      <c r="AA1073" s="152"/>
      <c r="AB1073" s="152"/>
      <c r="AC1073" s="152"/>
      <c r="AD1073" s="152"/>
      <c r="AE1073" s="152"/>
      <c r="AG1073" s="9"/>
      <c r="AN1073" s="152"/>
      <c r="AO1073" s="152"/>
      <c r="AP1073" s="152"/>
      <c r="AQ1073" s="152"/>
      <c r="AR1073" s="152"/>
      <c r="AS1073" s="152"/>
      <c r="AT1073" s="152"/>
      <c r="AU1073" s="152"/>
    </row>
    <row r="1074" spans="27:48" ht="12.95" customHeight="1">
      <c r="AA1074" s="152"/>
      <c r="AB1074" s="152"/>
      <c r="AC1074" s="152"/>
      <c r="AD1074" s="152"/>
      <c r="AE1074" s="152"/>
      <c r="AG1074" s="9"/>
      <c r="AN1074" s="152"/>
      <c r="AO1074" s="152"/>
      <c r="AP1074" s="152"/>
      <c r="AQ1074" s="152"/>
      <c r="AR1074" s="152"/>
      <c r="AS1074" s="152"/>
      <c r="AT1074" s="152"/>
      <c r="AU1074" s="152"/>
    </row>
    <row r="1075" spans="27:48" ht="12.95" customHeight="1">
      <c r="AA1075" s="152"/>
      <c r="AB1075" s="152"/>
      <c r="AC1075" s="152"/>
      <c r="AD1075" s="152"/>
      <c r="AE1075" s="152"/>
      <c r="AG1075" s="9"/>
      <c r="AN1075" s="152"/>
      <c r="AO1075" s="152"/>
      <c r="AP1075" s="152"/>
      <c r="AQ1075" s="152"/>
      <c r="AR1075" s="152"/>
      <c r="AS1075" s="152"/>
      <c r="AT1075" s="152"/>
      <c r="AU1075" s="152"/>
    </row>
    <row r="1076" spans="27:48" ht="12.95" customHeight="1">
      <c r="AA1076" s="152"/>
      <c r="AB1076" s="152"/>
      <c r="AC1076" s="152"/>
      <c r="AD1076" s="152"/>
      <c r="AE1076" s="152"/>
      <c r="AG1076" s="9"/>
      <c r="AN1076" s="152"/>
      <c r="AO1076" s="152"/>
      <c r="AP1076" s="152"/>
      <c r="AQ1076" s="152"/>
      <c r="AR1076" s="152"/>
      <c r="AS1076" s="152"/>
      <c r="AT1076" s="152"/>
      <c r="AU1076" s="152"/>
    </row>
    <row r="1077" spans="27:48" ht="12.95" customHeight="1">
      <c r="AA1077" s="152"/>
      <c r="AB1077" s="152"/>
      <c r="AC1077" s="152"/>
      <c r="AD1077" s="152"/>
      <c r="AE1077" s="152"/>
      <c r="AG1077" s="9"/>
      <c r="AN1077" s="152"/>
      <c r="AO1077" s="152"/>
      <c r="AP1077" s="152"/>
      <c r="AQ1077" s="152"/>
      <c r="AR1077" s="152"/>
      <c r="AS1077" s="152"/>
      <c r="AT1077" s="152"/>
      <c r="AU1077" s="152"/>
    </row>
    <row r="1078" spans="27:48" ht="12.95" customHeight="1">
      <c r="AA1078" s="152"/>
      <c r="AB1078" s="152"/>
      <c r="AC1078" s="152"/>
      <c r="AD1078" s="152"/>
      <c r="AE1078" s="152"/>
      <c r="AG1078" s="9"/>
      <c r="AN1078" s="152"/>
      <c r="AO1078" s="152"/>
      <c r="AP1078" s="152"/>
      <c r="AQ1078" s="152"/>
      <c r="AR1078" s="152"/>
      <c r="AS1078" s="152"/>
      <c r="AT1078" s="152"/>
      <c r="AU1078" s="152"/>
    </row>
    <row r="1079" spans="27:48" ht="12.95" customHeight="1">
      <c r="AA1079" s="152"/>
      <c r="AB1079" s="152"/>
      <c r="AC1079" s="152"/>
      <c r="AD1079" s="152"/>
      <c r="AE1079" s="152"/>
      <c r="AG1079" s="9"/>
      <c r="AN1079" s="152"/>
      <c r="AO1079" s="152"/>
      <c r="AP1079" s="152"/>
      <c r="AQ1079" s="152"/>
      <c r="AR1079" s="152"/>
      <c r="AS1079" s="152"/>
      <c r="AT1079" s="152"/>
      <c r="AU1079" s="152"/>
    </row>
    <row r="1080" spans="27:48" ht="12.95" customHeight="1">
      <c r="AA1080" s="152"/>
      <c r="AB1080" s="152"/>
      <c r="AC1080" s="152"/>
      <c r="AD1080" s="152"/>
      <c r="AE1080" s="152"/>
      <c r="AG1080" s="9"/>
      <c r="AN1080" s="152"/>
      <c r="AO1080" s="152"/>
      <c r="AP1080" s="152"/>
      <c r="AQ1080" s="152"/>
      <c r="AR1080" s="152"/>
      <c r="AS1080" s="152"/>
      <c r="AT1080" s="152"/>
      <c r="AU1080" s="152"/>
    </row>
    <row r="1081" spans="27:48" ht="12.95" customHeight="1">
      <c r="AA1081" s="152"/>
      <c r="AB1081" s="152"/>
      <c r="AC1081" s="152"/>
      <c r="AD1081" s="152"/>
      <c r="AE1081" s="152"/>
      <c r="AG1081" s="9"/>
      <c r="AN1081" s="152"/>
      <c r="AO1081" s="152"/>
      <c r="AP1081" s="152"/>
      <c r="AQ1081" s="152"/>
      <c r="AR1081" s="152"/>
      <c r="AS1081" s="152"/>
      <c r="AT1081" s="152"/>
      <c r="AU1081" s="152"/>
    </row>
    <row r="1082" spans="27:48" ht="12.95" customHeight="1">
      <c r="AA1082" s="152"/>
      <c r="AB1082" s="152"/>
      <c r="AC1082" s="152"/>
      <c r="AD1082" s="152"/>
      <c r="AE1082" s="152"/>
      <c r="AG1082" s="9"/>
      <c r="AN1082" s="152"/>
      <c r="AO1082" s="152"/>
      <c r="AP1082" s="152"/>
      <c r="AQ1082" s="152"/>
      <c r="AR1082" s="152"/>
      <c r="AS1082" s="152"/>
      <c r="AT1082" s="152"/>
      <c r="AU1082" s="152"/>
      <c r="AV1082" s="152"/>
    </row>
    <row r="1083" spans="27:48" ht="12.95" customHeight="1">
      <c r="AA1083" s="152"/>
      <c r="AB1083" s="152"/>
      <c r="AC1083" s="152"/>
      <c r="AD1083" s="152"/>
      <c r="AE1083" s="152"/>
      <c r="AG1083" s="9"/>
      <c r="AN1083" s="152"/>
      <c r="AO1083" s="152"/>
      <c r="AP1083" s="152"/>
      <c r="AQ1083" s="152"/>
      <c r="AR1083" s="152"/>
      <c r="AS1083" s="152"/>
      <c r="AT1083" s="152"/>
      <c r="AU1083" s="152"/>
    </row>
    <row r="1084" spans="27:48" ht="12.95" customHeight="1">
      <c r="AA1084" s="152"/>
      <c r="AB1084" s="152"/>
      <c r="AC1084" s="152"/>
      <c r="AD1084" s="152"/>
      <c r="AE1084" s="152"/>
      <c r="AG1084" s="9"/>
      <c r="AN1084" s="152"/>
      <c r="AO1084" s="152"/>
      <c r="AP1084" s="152"/>
      <c r="AQ1084" s="152"/>
      <c r="AR1084" s="152"/>
      <c r="AS1084" s="152"/>
      <c r="AT1084" s="152"/>
      <c r="AU1084" s="152"/>
      <c r="AV1084" s="152"/>
    </row>
    <row r="1085" spans="27:48" ht="12.95" customHeight="1">
      <c r="AA1085" s="152"/>
      <c r="AB1085" s="152"/>
      <c r="AC1085" s="152"/>
      <c r="AD1085" s="152"/>
      <c r="AE1085" s="152"/>
      <c r="AG1085" s="9"/>
      <c r="AN1085" s="152"/>
      <c r="AO1085" s="152"/>
      <c r="AP1085" s="152"/>
      <c r="AQ1085" s="152"/>
      <c r="AR1085" s="152"/>
      <c r="AS1085" s="152"/>
      <c r="AT1085" s="152"/>
      <c r="AU1085" s="152"/>
    </row>
    <row r="1086" spans="27:48" ht="12.95" customHeight="1">
      <c r="AA1086" s="152"/>
      <c r="AB1086" s="152"/>
      <c r="AC1086" s="152"/>
      <c r="AD1086" s="152"/>
      <c r="AE1086" s="152"/>
      <c r="AG1086" s="9"/>
      <c r="AN1086" s="152"/>
      <c r="AO1086" s="152"/>
      <c r="AP1086" s="152"/>
      <c r="AQ1086" s="152"/>
      <c r="AR1086" s="152"/>
      <c r="AS1086" s="152"/>
      <c r="AT1086" s="152"/>
      <c r="AU1086" s="152"/>
    </row>
    <row r="1087" spans="27:48" ht="12.95" customHeight="1">
      <c r="AA1087" s="152"/>
      <c r="AB1087" s="152"/>
      <c r="AC1087" s="152"/>
      <c r="AD1087" s="152"/>
      <c r="AE1087" s="152"/>
      <c r="AG1087" s="9"/>
      <c r="AN1087" s="152"/>
      <c r="AO1087" s="152"/>
      <c r="AP1087" s="152"/>
      <c r="AQ1087" s="152"/>
      <c r="AR1087" s="152"/>
      <c r="AS1087" s="152"/>
      <c r="AT1087" s="152"/>
      <c r="AU1087" s="152"/>
    </row>
    <row r="1088" spans="27:48" ht="12.95" customHeight="1">
      <c r="AA1088" s="152"/>
      <c r="AB1088" s="152"/>
      <c r="AC1088" s="152"/>
      <c r="AD1088" s="152"/>
      <c r="AE1088" s="152"/>
      <c r="AG1088" s="9"/>
      <c r="AN1088" s="152"/>
      <c r="AO1088" s="152"/>
      <c r="AP1088" s="152"/>
      <c r="AQ1088" s="152"/>
      <c r="AR1088" s="152"/>
      <c r="AS1088" s="152"/>
      <c r="AT1088" s="152"/>
      <c r="AU1088" s="152"/>
    </row>
    <row r="1089" spans="27:47" ht="12.95" customHeight="1">
      <c r="AA1089" s="152"/>
      <c r="AB1089" s="152"/>
      <c r="AC1089" s="152"/>
      <c r="AD1089" s="152"/>
      <c r="AE1089" s="152"/>
      <c r="AG1089" s="9"/>
      <c r="AN1089" s="152"/>
      <c r="AO1089" s="152"/>
      <c r="AP1089" s="152"/>
      <c r="AQ1089" s="152"/>
      <c r="AR1089" s="152"/>
      <c r="AS1089" s="152"/>
      <c r="AT1089" s="152"/>
      <c r="AU1089" s="152"/>
    </row>
    <row r="1090" spans="27:47" ht="12.95" customHeight="1">
      <c r="AA1090" s="152"/>
      <c r="AB1090" s="152"/>
      <c r="AC1090" s="152"/>
      <c r="AD1090" s="152"/>
      <c r="AE1090" s="152"/>
      <c r="AG1090" s="9"/>
      <c r="AN1090" s="152"/>
      <c r="AO1090" s="152"/>
      <c r="AP1090" s="152"/>
      <c r="AQ1090" s="152"/>
      <c r="AR1090" s="152"/>
      <c r="AS1090" s="152"/>
      <c r="AT1090" s="152"/>
      <c r="AU1090" s="152"/>
    </row>
    <row r="1091" spans="27:47" ht="12.95" customHeight="1">
      <c r="AA1091" s="152"/>
      <c r="AB1091" s="152"/>
      <c r="AC1091" s="152"/>
      <c r="AD1091" s="152"/>
      <c r="AE1091" s="152"/>
      <c r="AG1091" s="9"/>
      <c r="AN1091" s="152"/>
      <c r="AO1091" s="152"/>
      <c r="AP1091" s="152"/>
      <c r="AQ1091" s="152"/>
      <c r="AR1091" s="152"/>
      <c r="AS1091" s="152"/>
      <c r="AT1091" s="152"/>
      <c r="AU1091" s="152"/>
    </row>
    <row r="1092" spans="27:47" ht="12.95" customHeight="1">
      <c r="AA1092" s="152"/>
      <c r="AB1092" s="152"/>
      <c r="AC1092" s="152"/>
      <c r="AD1092" s="152"/>
      <c r="AE1092" s="152"/>
      <c r="AG1092" s="9"/>
      <c r="AN1092" s="152"/>
      <c r="AO1092" s="152"/>
      <c r="AP1092" s="152"/>
      <c r="AQ1092" s="152"/>
      <c r="AR1092" s="152"/>
      <c r="AS1092" s="152"/>
      <c r="AT1092" s="152"/>
      <c r="AU1092" s="152"/>
    </row>
    <row r="1093" spans="27:47" ht="12.95" customHeight="1">
      <c r="AA1093" s="152"/>
      <c r="AB1093" s="152"/>
      <c r="AC1093" s="152"/>
      <c r="AD1093" s="152"/>
      <c r="AE1093" s="152"/>
      <c r="AG1093" s="9"/>
      <c r="AN1093" s="152"/>
      <c r="AO1093" s="152"/>
      <c r="AP1093" s="152"/>
      <c r="AQ1093" s="152"/>
      <c r="AR1093" s="152"/>
      <c r="AS1093" s="152"/>
      <c r="AT1093" s="152"/>
      <c r="AU1093" s="152"/>
    </row>
    <row r="1094" spans="27:47" ht="12.95" customHeight="1">
      <c r="AA1094" s="152"/>
      <c r="AB1094" s="152"/>
      <c r="AC1094" s="152"/>
      <c r="AD1094" s="152"/>
      <c r="AE1094" s="152"/>
      <c r="AG1094" s="9"/>
      <c r="AN1094" s="152"/>
      <c r="AO1094" s="152"/>
      <c r="AP1094" s="152"/>
      <c r="AQ1094" s="152"/>
      <c r="AR1094" s="152"/>
      <c r="AS1094" s="152"/>
      <c r="AT1094" s="152"/>
      <c r="AU1094" s="152"/>
    </row>
    <row r="1095" spans="27:47" ht="12.95" customHeight="1">
      <c r="AA1095" s="152"/>
      <c r="AB1095" s="152"/>
      <c r="AC1095" s="152"/>
      <c r="AD1095" s="152"/>
      <c r="AE1095" s="152"/>
      <c r="AG1095" s="9"/>
      <c r="AN1095" s="152"/>
      <c r="AO1095" s="152"/>
      <c r="AP1095" s="152"/>
      <c r="AQ1095" s="152"/>
      <c r="AR1095" s="152"/>
      <c r="AS1095" s="152"/>
      <c r="AT1095" s="152"/>
      <c r="AU1095" s="152"/>
    </row>
    <row r="1096" spans="27:47" ht="12.95" customHeight="1">
      <c r="AA1096" s="152"/>
      <c r="AB1096" s="152"/>
      <c r="AC1096" s="152"/>
      <c r="AD1096" s="152"/>
      <c r="AE1096" s="152"/>
      <c r="AG1096" s="9"/>
      <c r="AN1096" s="152"/>
      <c r="AO1096" s="152"/>
      <c r="AP1096" s="152"/>
      <c r="AQ1096" s="152"/>
      <c r="AR1096" s="152"/>
      <c r="AS1096" s="152"/>
      <c r="AT1096" s="152"/>
      <c r="AU1096" s="152"/>
    </row>
    <row r="1097" spans="27:47" ht="12.95" customHeight="1">
      <c r="AA1097" s="152"/>
      <c r="AB1097" s="152"/>
      <c r="AC1097" s="152"/>
      <c r="AD1097" s="152"/>
      <c r="AE1097" s="152"/>
      <c r="AG1097" s="9"/>
      <c r="AN1097" s="152"/>
      <c r="AO1097" s="152"/>
      <c r="AP1097" s="152"/>
      <c r="AQ1097" s="152"/>
      <c r="AR1097" s="152"/>
      <c r="AS1097" s="152"/>
      <c r="AT1097" s="152"/>
      <c r="AU1097" s="152"/>
    </row>
    <row r="1098" spans="27:47" ht="12.95" customHeight="1">
      <c r="AA1098" s="152"/>
      <c r="AB1098" s="152"/>
      <c r="AC1098" s="152"/>
      <c r="AD1098" s="152"/>
      <c r="AE1098" s="152"/>
      <c r="AG1098" s="9"/>
      <c r="AN1098" s="152"/>
      <c r="AO1098" s="152"/>
      <c r="AP1098" s="152"/>
      <c r="AQ1098" s="152"/>
      <c r="AR1098" s="152"/>
      <c r="AS1098" s="152"/>
      <c r="AT1098" s="152"/>
      <c r="AU1098" s="152"/>
    </row>
    <row r="1099" spans="27:47" ht="12.95" customHeight="1">
      <c r="AA1099" s="152"/>
      <c r="AB1099" s="152"/>
      <c r="AC1099" s="152"/>
      <c r="AD1099" s="152"/>
      <c r="AE1099" s="152"/>
      <c r="AG1099" s="9"/>
      <c r="AN1099" s="152"/>
      <c r="AO1099" s="152"/>
      <c r="AP1099" s="152"/>
      <c r="AQ1099" s="152"/>
      <c r="AR1099" s="152"/>
      <c r="AS1099" s="152"/>
      <c r="AT1099" s="152"/>
      <c r="AU1099" s="152"/>
    </row>
    <row r="1100" spans="27:47" ht="12.95" customHeight="1">
      <c r="AA1100" s="152"/>
      <c r="AB1100" s="152"/>
      <c r="AC1100" s="152"/>
      <c r="AD1100" s="152"/>
      <c r="AE1100" s="152"/>
      <c r="AG1100" s="9"/>
      <c r="AN1100" s="152"/>
      <c r="AO1100" s="152"/>
      <c r="AP1100" s="152"/>
      <c r="AQ1100" s="152"/>
      <c r="AR1100" s="152"/>
      <c r="AS1100" s="152"/>
      <c r="AT1100" s="152"/>
      <c r="AU1100" s="152"/>
    </row>
    <row r="1101" spans="27:47" ht="12.95" customHeight="1">
      <c r="AA1101" s="152"/>
      <c r="AB1101" s="152"/>
      <c r="AC1101" s="152"/>
      <c r="AD1101" s="152"/>
      <c r="AE1101" s="152"/>
      <c r="AG1101" s="9"/>
      <c r="AN1101" s="152"/>
      <c r="AO1101" s="152"/>
      <c r="AP1101" s="152"/>
      <c r="AQ1101" s="152"/>
      <c r="AR1101" s="152"/>
      <c r="AS1101" s="152"/>
      <c r="AT1101" s="152"/>
      <c r="AU1101" s="152"/>
    </row>
    <row r="1102" spans="27:47" ht="12.95" customHeight="1">
      <c r="AA1102" s="152"/>
      <c r="AB1102" s="152"/>
      <c r="AC1102" s="152"/>
      <c r="AD1102" s="152"/>
      <c r="AE1102" s="152"/>
      <c r="AG1102" s="9"/>
      <c r="AN1102" s="152"/>
      <c r="AO1102" s="152"/>
      <c r="AP1102" s="152"/>
      <c r="AQ1102" s="152"/>
      <c r="AR1102" s="152"/>
      <c r="AS1102" s="152"/>
      <c r="AT1102" s="152"/>
      <c r="AU1102" s="152"/>
    </row>
    <row r="1103" spans="27:47" ht="12.95" customHeight="1">
      <c r="AA1103" s="152"/>
      <c r="AB1103" s="152"/>
      <c r="AC1103" s="152"/>
      <c r="AD1103" s="152"/>
      <c r="AE1103" s="152"/>
      <c r="AG1103" s="9"/>
      <c r="AN1103" s="152"/>
      <c r="AO1103" s="152"/>
      <c r="AP1103" s="152"/>
      <c r="AQ1103" s="152"/>
      <c r="AR1103" s="152"/>
      <c r="AS1103" s="152"/>
      <c r="AT1103" s="152"/>
      <c r="AU1103" s="152"/>
    </row>
    <row r="1104" spans="27:47" ht="12.95" customHeight="1">
      <c r="AA1104" s="152"/>
      <c r="AB1104" s="152"/>
      <c r="AC1104" s="152"/>
      <c r="AD1104" s="152"/>
      <c r="AE1104" s="152"/>
      <c r="AG1104" s="9"/>
      <c r="AN1104" s="152"/>
      <c r="AO1104" s="152"/>
      <c r="AP1104" s="152"/>
      <c r="AQ1104" s="152"/>
      <c r="AR1104" s="152"/>
      <c r="AS1104" s="152"/>
      <c r="AT1104" s="152"/>
      <c r="AU1104" s="152"/>
    </row>
    <row r="1105" spans="27:47" ht="12.95" customHeight="1">
      <c r="AA1105" s="152"/>
      <c r="AB1105" s="152"/>
      <c r="AC1105" s="152"/>
      <c r="AD1105" s="152"/>
      <c r="AE1105" s="152"/>
      <c r="AG1105" s="9"/>
      <c r="AN1105" s="152"/>
      <c r="AO1105" s="152"/>
      <c r="AP1105" s="152"/>
      <c r="AQ1105" s="152"/>
      <c r="AR1105" s="152"/>
      <c r="AS1105" s="152"/>
      <c r="AT1105" s="152"/>
      <c r="AU1105" s="152"/>
    </row>
    <row r="1106" spans="27:47" ht="12.95" customHeight="1">
      <c r="AA1106" s="152"/>
      <c r="AB1106" s="152"/>
      <c r="AC1106" s="152"/>
      <c r="AD1106" s="152"/>
      <c r="AE1106" s="152"/>
      <c r="AG1106" s="9"/>
      <c r="AN1106" s="152"/>
      <c r="AO1106" s="152"/>
      <c r="AP1106" s="152"/>
      <c r="AQ1106" s="152"/>
      <c r="AR1106" s="152"/>
      <c r="AS1106" s="152"/>
      <c r="AT1106" s="152"/>
      <c r="AU1106" s="152"/>
    </row>
    <row r="1107" spans="27:47" ht="12.95" customHeight="1">
      <c r="AA1107" s="152"/>
      <c r="AB1107" s="152"/>
      <c r="AC1107" s="152"/>
      <c r="AD1107" s="152"/>
      <c r="AE1107" s="152"/>
      <c r="AG1107" s="9"/>
      <c r="AN1107" s="152"/>
      <c r="AO1107" s="152"/>
      <c r="AP1107" s="152"/>
      <c r="AQ1107" s="152"/>
      <c r="AR1107" s="152"/>
      <c r="AS1107" s="152"/>
      <c r="AT1107" s="152"/>
      <c r="AU1107" s="152"/>
    </row>
    <row r="1108" spans="27:47" ht="12.95" customHeight="1">
      <c r="AA1108" s="152"/>
      <c r="AB1108" s="152"/>
      <c r="AC1108" s="152"/>
      <c r="AD1108" s="152"/>
      <c r="AE1108" s="152"/>
      <c r="AG1108" s="9"/>
      <c r="AN1108" s="152"/>
      <c r="AO1108" s="152"/>
      <c r="AP1108" s="152"/>
      <c r="AQ1108" s="152"/>
      <c r="AR1108" s="152"/>
      <c r="AS1108" s="152"/>
      <c r="AT1108" s="152"/>
      <c r="AU1108" s="152"/>
    </row>
    <row r="1109" spans="27:47" ht="12.95" customHeight="1">
      <c r="AA1109" s="152"/>
      <c r="AB1109" s="152"/>
      <c r="AC1109" s="152"/>
      <c r="AD1109" s="152"/>
      <c r="AE1109" s="152"/>
      <c r="AG1109" s="9"/>
      <c r="AN1109" s="152"/>
      <c r="AO1109" s="152"/>
      <c r="AP1109" s="152"/>
      <c r="AQ1109" s="152"/>
      <c r="AR1109" s="152"/>
      <c r="AS1109" s="152"/>
      <c r="AT1109" s="152"/>
      <c r="AU1109" s="152"/>
    </row>
    <row r="1110" spans="27:47" ht="12.95" customHeight="1">
      <c r="AA1110" s="152"/>
      <c r="AB1110" s="152"/>
      <c r="AC1110" s="152"/>
      <c r="AD1110" s="152"/>
      <c r="AE1110" s="152"/>
      <c r="AG1110" s="9"/>
      <c r="AN1110" s="152"/>
      <c r="AO1110" s="152"/>
      <c r="AP1110" s="152"/>
      <c r="AQ1110" s="152"/>
      <c r="AR1110" s="152"/>
      <c r="AS1110" s="152"/>
      <c r="AT1110" s="152"/>
      <c r="AU1110" s="152"/>
    </row>
    <row r="1111" spans="27:47" ht="12.95" customHeight="1">
      <c r="AA1111" s="152"/>
      <c r="AB1111" s="152"/>
      <c r="AC1111" s="152"/>
      <c r="AD1111" s="152"/>
      <c r="AE1111" s="152"/>
      <c r="AG1111" s="9"/>
      <c r="AN1111" s="152"/>
      <c r="AO1111" s="152"/>
      <c r="AP1111" s="152"/>
      <c r="AQ1111" s="152"/>
      <c r="AR1111" s="152"/>
      <c r="AS1111" s="152"/>
      <c r="AT1111" s="152"/>
      <c r="AU1111" s="152"/>
    </row>
    <row r="1112" spans="27:47" ht="12.95" customHeight="1">
      <c r="AA1112" s="152"/>
      <c r="AB1112" s="152"/>
      <c r="AC1112" s="152"/>
      <c r="AD1112" s="152"/>
      <c r="AE1112" s="152"/>
      <c r="AG1112" s="9"/>
      <c r="AN1112" s="152"/>
      <c r="AO1112" s="152"/>
      <c r="AP1112" s="152"/>
      <c r="AQ1112" s="152"/>
      <c r="AR1112" s="152"/>
      <c r="AS1112" s="152"/>
      <c r="AT1112" s="152"/>
      <c r="AU1112" s="152"/>
    </row>
    <row r="1113" spans="27:47" ht="12.95" customHeight="1">
      <c r="AA1113" s="152"/>
      <c r="AB1113" s="152"/>
      <c r="AC1113" s="152"/>
      <c r="AD1113" s="152"/>
      <c r="AE1113" s="152"/>
      <c r="AG1113" s="9"/>
      <c r="AN1113" s="152"/>
      <c r="AO1113" s="152"/>
      <c r="AP1113" s="152"/>
      <c r="AQ1113" s="152"/>
      <c r="AR1113" s="152"/>
      <c r="AS1113" s="152"/>
      <c r="AT1113" s="152"/>
      <c r="AU1113" s="152"/>
    </row>
    <row r="1114" spans="27:47" ht="12.95" customHeight="1">
      <c r="AA1114" s="152"/>
      <c r="AB1114" s="152"/>
      <c r="AC1114" s="152"/>
      <c r="AD1114" s="152"/>
      <c r="AE1114" s="152"/>
      <c r="AG1114" s="9"/>
      <c r="AN1114" s="152"/>
      <c r="AO1114" s="152"/>
      <c r="AP1114" s="152"/>
      <c r="AQ1114" s="152"/>
      <c r="AR1114" s="152"/>
      <c r="AS1114" s="152"/>
      <c r="AT1114" s="152"/>
      <c r="AU1114" s="152"/>
    </row>
    <row r="1115" spans="27:47" ht="12.95" customHeight="1">
      <c r="AA1115" s="152"/>
      <c r="AB1115" s="152"/>
      <c r="AC1115" s="152"/>
      <c r="AD1115" s="152"/>
      <c r="AE1115" s="152"/>
      <c r="AG1115" s="9"/>
      <c r="AN1115" s="152"/>
      <c r="AO1115" s="152"/>
      <c r="AP1115" s="152"/>
      <c r="AQ1115" s="152"/>
      <c r="AR1115" s="152"/>
      <c r="AS1115" s="152"/>
      <c r="AT1115" s="152"/>
      <c r="AU1115" s="152"/>
    </row>
    <row r="1116" spans="27:47" ht="12.95" customHeight="1">
      <c r="AA1116" s="152"/>
      <c r="AB1116" s="152"/>
      <c r="AC1116" s="152"/>
      <c r="AD1116" s="152"/>
      <c r="AE1116" s="152"/>
      <c r="AG1116" s="9"/>
      <c r="AN1116" s="152"/>
      <c r="AO1116" s="152"/>
      <c r="AP1116" s="152"/>
      <c r="AQ1116" s="152"/>
      <c r="AR1116" s="152"/>
      <c r="AS1116" s="152"/>
      <c r="AT1116" s="152"/>
      <c r="AU1116" s="152"/>
    </row>
    <row r="1117" spans="27:47" ht="12.95" customHeight="1">
      <c r="AA1117" s="152"/>
      <c r="AB1117" s="152"/>
      <c r="AC1117" s="152"/>
      <c r="AD1117" s="152"/>
      <c r="AE1117" s="152"/>
      <c r="AG1117" s="9"/>
      <c r="AN1117" s="152"/>
      <c r="AO1117" s="152"/>
      <c r="AP1117" s="152"/>
      <c r="AQ1117" s="152"/>
      <c r="AR1117" s="152"/>
      <c r="AS1117" s="152"/>
      <c r="AT1117" s="152"/>
      <c r="AU1117" s="152"/>
    </row>
    <row r="1118" spans="27:47" ht="12.95" customHeight="1">
      <c r="AA1118" s="152"/>
      <c r="AB1118" s="152"/>
      <c r="AC1118" s="152"/>
      <c r="AD1118" s="152"/>
      <c r="AE1118" s="152"/>
      <c r="AG1118" s="9"/>
      <c r="AN1118" s="152"/>
      <c r="AO1118" s="152"/>
      <c r="AP1118" s="152"/>
      <c r="AQ1118" s="152"/>
      <c r="AR1118" s="152"/>
      <c r="AS1118" s="152"/>
      <c r="AT1118" s="152"/>
      <c r="AU1118" s="152"/>
    </row>
    <row r="1119" spans="27:47" ht="12.95" customHeight="1">
      <c r="AA1119" s="152"/>
      <c r="AB1119" s="152"/>
      <c r="AC1119" s="152"/>
      <c r="AD1119" s="152"/>
      <c r="AE1119" s="152"/>
      <c r="AG1119" s="9"/>
      <c r="AN1119" s="152"/>
      <c r="AO1119" s="152"/>
      <c r="AP1119" s="152"/>
      <c r="AQ1119" s="152"/>
      <c r="AR1119" s="152"/>
      <c r="AS1119" s="152"/>
      <c r="AT1119" s="152"/>
      <c r="AU1119" s="152"/>
    </row>
    <row r="1120" spans="27:47" ht="12.95" customHeight="1">
      <c r="AA1120" s="152"/>
      <c r="AB1120" s="152"/>
      <c r="AC1120" s="152"/>
      <c r="AD1120" s="152"/>
      <c r="AE1120" s="152"/>
      <c r="AG1120" s="9"/>
      <c r="AN1120" s="152"/>
      <c r="AO1120" s="152"/>
      <c r="AP1120" s="152"/>
      <c r="AQ1120" s="152"/>
      <c r="AR1120" s="152"/>
      <c r="AS1120" s="152"/>
      <c r="AT1120" s="152"/>
      <c r="AU1120" s="152"/>
    </row>
    <row r="1121" spans="27:47" ht="12.95" customHeight="1">
      <c r="AA1121" s="152"/>
      <c r="AB1121" s="152"/>
      <c r="AC1121" s="152"/>
      <c r="AD1121" s="152"/>
      <c r="AE1121" s="152"/>
      <c r="AG1121" s="9"/>
      <c r="AN1121" s="152"/>
      <c r="AO1121" s="152"/>
      <c r="AP1121" s="152"/>
      <c r="AQ1121" s="152"/>
      <c r="AR1121" s="152"/>
      <c r="AS1121" s="152"/>
      <c r="AT1121" s="152"/>
      <c r="AU1121" s="152"/>
    </row>
    <row r="1122" spans="27:47" ht="12.95" customHeight="1">
      <c r="AA1122" s="152"/>
      <c r="AB1122" s="152"/>
      <c r="AC1122" s="152"/>
      <c r="AD1122" s="152"/>
      <c r="AE1122" s="152"/>
      <c r="AG1122" s="9"/>
      <c r="AN1122" s="152"/>
      <c r="AO1122" s="152"/>
      <c r="AP1122" s="152"/>
      <c r="AQ1122" s="152"/>
      <c r="AR1122" s="152"/>
      <c r="AS1122" s="152"/>
      <c r="AT1122" s="152"/>
      <c r="AU1122" s="152"/>
    </row>
    <row r="1123" spans="27:47" ht="12.95" customHeight="1">
      <c r="AA1123" s="152"/>
      <c r="AB1123" s="152"/>
      <c r="AC1123" s="152"/>
      <c r="AD1123" s="152"/>
      <c r="AE1123" s="152"/>
      <c r="AG1123" s="9"/>
      <c r="AN1123" s="152"/>
      <c r="AO1123" s="152"/>
      <c r="AP1123" s="152"/>
      <c r="AQ1123" s="152"/>
      <c r="AR1123" s="152"/>
      <c r="AS1123" s="152"/>
      <c r="AT1123" s="152"/>
      <c r="AU1123" s="152"/>
    </row>
    <row r="1124" spans="27:47" ht="12.95" customHeight="1">
      <c r="AA1124" s="152"/>
      <c r="AB1124" s="152"/>
      <c r="AC1124" s="152"/>
      <c r="AD1124" s="152"/>
      <c r="AE1124" s="152"/>
      <c r="AG1124" s="9"/>
      <c r="AN1124" s="152"/>
      <c r="AO1124" s="152"/>
      <c r="AP1124" s="152"/>
      <c r="AQ1124" s="152"/>
      <c r="AR1124" s="152"/>
      <c r="AS1124" s="152"/>
      <c r="AT1124" s="152"/>
      <c r="AU1124" s="152"/>
    </row>
    <row r="1125" spans="27:47" ht="12.95" customHeight="1">
      <c r="AA1125" s="152"/>
      <c r="AB1125" s="152"/>
      <c r="AC1125" s="152"/>
      <c r="AD1125" s="152"/>
      <c r="AE1125" s="152"/>
      <c r="AG1125" s="9"/>
      <c r="AN1125" s="152"/>
      <c r="AO1125" s="152"/>
      <c r="AP1125" s="152"/>
      <c r="AQ1125" s="152"/>
      <c r="AR1125" s="152"/>
      <c r="AS1125" s="152"/>
      <c r="AT1125" s="152"/>
      <c r="AU1125" s="152"/>
    </row>
    <row r="1126" spans="27:47" ht="12.95" customHeight="1">
      <c r="AA1126" s="152"/>
      <c r="AB1126" s="152"/>
      <c r="AC1126" s="152"/>
      <c r="AD1126" s="152"/>
      <c r="AE1126" s="152"/>
      <c r="AG1126" s="9"/>
      <c r="AN1126" s="152"/>
      <c r="AO1126" s="152"/>
      <c r="AP1126" s="152"/>
      <c r="AQ1126" s="152"/>
      <c r="AR1126" s="152"/>
      <c r="AS1126" s="152"/>
      <c r="AT1126" s="152"/>
      <c r="AU1126" s="152"/>
    </row>
    <row r="1127" spans="27:47" ht="12.95" customHeight="1">
      <c r="AA1127" s="152"/>
      <c r="AB1127" s="152"/>
      <c r="AC1127" s="152"/>
      <c r="AD1127" s="152"/>
      <c r="AE1127" s="152"/>
      <c r="AG1127" s="9"/>
      <c r="AN1127" s="152"/>
      <c r="AO1127" s="152"/>
      <c r="AP1127" s="152"/>
      <c r="AQ1127" s="152"/>
      <c r="AR1127" s="152"/>
      <c r="AS1127" s="152"/>
      <c r="AT1127" s="152"/>
      <c r="AU1127" s="152"/>
    </row>
    <row r="1128" spans="27:47" ht="12.95" customHeight="1">
      <c r="AA1128" s="152"/>
      <c r="AB1128" s="152"/>
      <c r="AC1128" s="152"/>
      <c r="AD1128" s="152"/>
      <c r="AE1128" s="152"/>
      <c r="AG1128" s="9"/>
      <c r="AN1128" s="152"/>
      <c r="AO1128" s="152"/>
      <c r="AP1128" s="152"/>
      <c r="AQ1128" s="152"/>
      <c r="AR1128" s="152"/>
      <c r="AS1128" s="152"/>
      <c r="AT1128" s="152"/>
      <c r="AU1128" s="152"/>
    </row>
    <row r="1129" spans="27:47" ht="12.95" customHeight="1">
      <c r="AA1129" s="152"/>
      <c r="AB1129" s="152"/>
      <c r="AC1129" s="152"/>
      <c r="AD1129" s="152"/>
      <c r="AE1129" s="152"/>
      <c r="AG1129" s="9"/>
      <c r="AN1129" s="152"/>
      <c r="AO1129" s="152"/>
      <c r="AP1129" s="152"/>
      <c r="AQ1129" s="152"/>
      <c r="AR1129" s="152"/>
      <c r="AS1129" s="152"/>
      <c r="AT1129" s="152"/>
      <c r="AU1129" s="152"/>
    </row>
    <row r="1130" spans="27:47" ht="12.95" customHeight="1">
      <c r="AA1130" s="152"/>
      <c r="AB1130" s="152"/>
      <c r="AC1130" s="152"/>
      <c r="AD1130" s="152"/>
      <c r="AE1130" s="152"/>
      <c r="AG1130" s="9"/>
      <c r="AN1130" s="152"/>
      <c r="AO1130" s="152"/>
      <c r="AP1130" s="152"/>
      <c r="AQ1130" s="152"/>
      <c r="AR1130" s="152"/>
      <c r="AS1130" s="152"/>
      <c r="AT1130" s="152"/>
      <c r="AU1130" s="152"/>
    </row>
    <row r="1131" spans="27:47" ht="12.95" customHeight="1">
      <c r="AA1131" s="152"/>
      <c r="AB1131" s="152"/>
      <c r="AC1131" s="152"/>
      <c r="AD1131" s="152"/>
      <c r="AE1131" s="152"/>
      <c r="AG1131" s="9"/>
      <c r="AN1131" s="152"/>
      <c r="AO1131" s="152"/>
      <c r="AP1131" s="152"/>
      <c r="AQ1131" s="152"/>
      <c r="AR1131" s="152"/>
      <c r="AS1131" s="152"/>
      <c r="AT1131" s="152"/>
      <c r="AU1131" s="152"/>
    </row>
    <row r="1132" spans="27:47" ht="12.95" customHeight="1">
      <c r="AA1132" s="152"/>
      <c r="AB1132" s="152"/>
      <c r="AC1132" s="152"/>
      <c r="AD1132" s="152"/>
      <c r="AE1132" s="152"/>
      <c r="AG1132" s="9"/>
      <c r="AN1132" s="152"/>
      <c r="AO1132" s="152"/>
      <c r="AP1132" s="152"/>
      <c r="AQ1132" s="152"/>
      <c r="AR1132" s="152"/>
      <c r="AS1132" s="152"/>
      <c r="AT1132" s="152"/>
      <c r="AU1132" s="152"/>
    </row>
    <row r="1133" spans="27:47" ht="12.95" customHeight="1">
      <c r="AA1133" s="152"/>
      <c r="AB1133" s="152"/>
      <c r="AC1133" s="152"/>
      <c r="AD1133" s="152"/>
      <c r="AE1133" s="152"/>
      <c r="AG1133" s="9"/>
      <c r="AN1133" s="152"/>
      <c r="AO1133" s="152"/>
      <c r="AP1133" s="152"/>
      <c r="AQ1133" s="152"/>
      <c r="AR1133" s="152"/>
      <c r="AS1133" s="152"/>
      <c r="AT1133" s="152"/>
      <c r="AU1133" s="152"/>
    </row>
    <row r="1134" spans="27:47" ht="12.95" customHeight="1">
      <c r="AA1134" s="152"/>
      <c r="AB1134" s="152"/>
      <c r="AC1134" s="152"/>
      <c r="AD1134" s="152"/>
      <c r="AE1134" s="152"/>
      <c r="AG1134" s="9"/>
      <c r="AN1134" s="152"/>
      <c r="AO1134" s="152"/>
      <c r="AP1134" s="152"/>
      <c r="AQ1134" s="152"/>
      <c r="AR1134" s="152"/>
      <c r="AS1134" s="152"/>
      <c r="AT1134" s="152"/>
      <c r="AU1134" s="152"/>
    </row>
    <row r="1135" spans="27:47" ht="12.95" customHeight="1">
      <c r="AA1135" s="152"/>
      <c r="AB1135" s="152"/>
      <c r="AC1135" s="152"/>
      <c r="AD1135" s="152"/>
      <c r="AE1135" s="152"/>
      <c r="AG1135" s="9"/>
      <c r="AN1135" s="152"/>
      <c r="AO1135" s="152"/>
      <c r="AP1135" s="152"/>
      <c r="AQ1135" s="152"/>
      <c r="AR1135" s="152"/>
      <c r="AS1135" s="152"/>
      <c r="AT1135" s="152"/>
      <c r="AU1135" s="152"/>
    </row>
    <row r="1136" spans="27:47" ht="12.95" customHeight="1">
      <c r="AA1136" s="152"/>
      <c r="AB1136" s="152"/>
      <c r="AC1136" s="152"/>
      <c r="AD1136" s="152"/>
      <c r="AE1136" s="152"/>
      <c r="AG1136" s="9"/>
      <c r="AN1136" s="152"/>
      <c r="AO1136" s="152"/>
      <c r="AP1136" s="152"/>
      <c r="AQ1136" s="152"/>
      <c r="AR1136" s="152"/>
      <c r="AS1136" s="152"/>
      <c r="AT1136" s="152"/>
      <c r="AU1136" s="152"/>
    </row>
    <row r="1137" spans="27:47" ht="12.95" customHeight="1">
      <c r="AA1137" s="152"/>
      <c r="AB1137" s="152"/>
      <c r="AC1137" s="152"/>
      <c r="AD1137" s="152"/>
      <c r="AE1137" s="152"/>
      <c r="AG1137" s="9"/>
      <c r="AN1137" s="152"/>
      <c r="AO1137" s="152"/>
      <c r="AP1137" s="152"/>
      <c r="AQ1137" s="152"/>
      <c r="AR1137" s="152"/>
      <c r="AS1137" s="152"/>
      <c r="AT1137" s="152"/>
      <c r="AU1137" s="152"/>
    </row>
    <row r="1138" spans="27:47" ht="12.95" customHeight="1">
      <c r="AA1138" s="152"/>
      <c r="AB1138" s="152"/>
      <c r="AC1138" s="152"/>
      <c r="AD1138" s="152"/>
      <c r="AE1138" s="152"/>
      <c r="AG1138" s="9"/>
      <c r="AN1138" s="152"/>
      <c r="AO1138" s="152"/>
      <c r="AP1138" s="152"/>
      <c r="AQ1138" s="152"/>
      <c r="AR1138" s="152"/>
      <c r="AS1138" s="152"/>
      <c r="AT1138" s="152"/>
      <c r="AU1138" s="152"/>
    </row>
    <row r="1139" spans="27:47" ht="12.95" customHeight="1">
      <c r="AA1139" s="152"/>
      <c r="AB1139" s="152"/>
      <c r="AC1139" s="152"/>
      <c r="AD1139" s="152"/>
      <c r="AE1139" s="152"/>
      <c r="AG1139" s="9"/>
      <c r="AN1139" s="152"/>
      <c r="AO1139" s="152"/>
      <c r="AP1139" s="152"/>
      <c r="AQ1139" s="152"/>
      <c r="AR1139" s="152"/>
      <c r="AS1139" s="152"/>
      <c r="AT1139" s="152"/>
      <c r="AU1139" s="152"/>
    </row>
    <row r="1140" spans="27:47" ht="12.95" customHeight="1">
      <c r="AA1140" s="152"/>
      <c r="AB1140" s="152"/>
      <c r="AC1140" s="152"/>
      <c r="AD1140" s="152"/>
      <c r="AE1140" s="152"/>
      <c r="AG1140" s="9"/>
      <c r="AN1140" s="152"/>
      <c r="AO1140" s="152"/>
      <c r="AP1140" s="152"/>
      <c r="AQ1140" s="152"/>
      <c r="AR1140" s="152"/>
      <c r="AS1140" s="152"/>
      <c r="AT1140" s="152"/>
      <c r="AU1140" s="152"/>
    </row>
    <row r="1141" spans="27:47" ht="12.95" customHeight="1">
      <c r="AA1141" s="152"/>
      <c r="AB1141" s="152"/>
      <c r="AC1141" s="152"/>
      <c r="AD1141" s="152"/>
      <c r="AE1141" s="152"/>
      <c r="AG1141" s="9"/>
      <c r="AN1141" s="152"/>
      <c r="AO1141" s="152"/>
      <c r="AP1141" s="152"/>
      <c r="AQ1141" s="152"/>
      <c r="AR1141" s="152"/>
      <c r="AS1141" s="152"/>
      <c r="AT1141" s="152"/>
      <c r="AU1141" s="152"/>
    </row>
    <row r="1142" spans="27:47" ht="12.95" customHeight="1">
      <c r="AA1142" s="152"/>
      <c r="AB1142" s="152"/>
      <c r="AC1142" s="152"/>
      <c r="AD1142" s="152"/>
      <c r="AE1142" s="152"/>
      <c r="AG1142" s="9"/>
      <c r="AN1142" s="152"/>
      <c r="AO1142" s="152"/>
      <c r="AP1142" s="152"/>
      <c r="AQ1142" s="152"/>
      <c r="AR1142" s="152"/>
      <c r="AS1142" s="152"/>
      <c r="AT1142" s="152"/>
      <c r="AU1142" s="152"/>
    </row>
    <row r="1143" spans="27:47" ht="12.95" customHeight="1">
      <c r="AA1143" s="152"/>
      <c r="AB1143" s="152"/>
      <c r="AC1143" s="152"/>
      <c r="AD1143" s="152"/>
      <c r="AE1143" s="152"/>
      <c r="AG1143" s="9"/>
      <c r="AN1143" s="152"/>
      <c r="AO1143" s="152"/>
      <c r="AP1143" s="152"/>
      <c r="AQ1143" s="152"/>
      <c r="AR1143" s="152"/>
      <c r="AS1143" s="152"/>
      <c r="AT1143" s="152"/>
      <c r="AU1143" s="152"/>
    </row>
    <row r="1144" spans="27:47" ht="12.95" customHeight="1">
      <c r="AA1144" s="152"/>
      <c r="AB1144" s="152"/>
      <c r="AC1144" s="152"/>
      <c r="AD1144" s="152"/>
      <c r="AE1144" s="152"/>
      <c r="AG1144" s="9"/>
      <c r="AN1144" s="152"/>
      <c r="AO1144" s="152"/>
      <c r="AP1144" s="152"/>
      <c r="AQ1144" s="152"/>
      <c r="AR1144" s="152"/>
      <c r="AS1144" s="152"/>
      <c r="AT1144" s="152"/>
      <c r="AU1144" s="152"/>
    </row>
    <row r="1145" spans="27:47" ht="12.95" customHeight="1">
      <c r="AA1145" s="152"/>
      <c r="AB1145" s="152"/>
      <c r="AC1145" s="152"/>
      <c r="AD1145" s="152"/>
      <c r="AE1145" s="152"/>
      <c r="AG1145" s="9"/>
      <c r="AN1145" s="152"/>
      <c r="AO1145" s="152"/>
      <c r="AP1145" s="152"/>
      <c r="AQ1145" s="152"/>
      <c r="AR1145" s="152"/>
      <c r="AS1145" s="152"/>
      <c r="AT1145" s="152"/>
      <c r="AU1145" s="152"/>
    </row>
    <row r="1146" spans="27:47" ht="12.95" customHeight="1">
      <c r="AA1146" s="152"/>
      <c r="AB1146" s="152"/>
      <c r="AC1146" s="152"/>
      <c r="AD1146" s="152"/>
      <c r="AE1146" s="152"/>
      <c r="AG1146" s="9"/>
      <c r="AN1146" s="152"/>
      <c r="AO1146" s="152"/>
      <c r="AP1146" s="152"/>
      <c r="AQ1146" s="152"/>
      <c r="AR1146" s="152"/>
      <c r="AS1146" s="152"/>
      <c r="AT1146" s="152"/>
      <c r="AU1146" s="152"/>
    </row>
    <row r="1147" spans="27:47" ht="12.95" customHeight="1">
      <c r="AA1147" s="152"/>
      <c r="AB1147" s="152"/>
      <c r="AC1147" s="152"/>
      <c r="AD1147" s="152"/>
      <c r="AE1147" s="152"/>
      <c r="AG1147" s="9"/>
      <c r="AN1147" s="152"/>
      <c r="AO1147" s="152"/>
      <c r="AP1147" s="152"/>
      <c r="AQ1147" s="152"/>
      <c r="AR1147" s="152"/>
      <c r="AS1147" s="152"/>
      <c r="AT1147" s="152"/>
      <c r="AU1147" s="152"/>
    </row>
    <row r="1148" spans="27:47" ht="12.95" customHeight="1">
      <c r="AA1148" s="152"/>
      <c r="AB1148" s="152"/>
      <c r="AC1148" s="152"/>
      <c r="AD1148" s="152"/>
      <c r="AE1148" s="152"/>
      <c r="AG1148" s="9"/>
      <c r="AN1148" s="152"/>
      <c r="AO1148" s="152"/>
      <c r="AP1148" s="152"/>
      <c r="AQ1148" s="152"/>
      <c r="AR1148" s="152"/>
      <c r="AS1148" s="152"/>
      <c r="AT1148" s="152"/>
      <c r="AU1148" s="152"/>
    </row>
    <row r="1149" spans="27:47" ht="12.95" customHeight="1">
      <c r="AA1149" s="152"/>
      <c r="AB1149" s="152"/>
      <c r="AC1149" s="152"/>
      <c r="AD1149" s="152"/>
      <c r="AE1149" s="152"/>
      <c r="AG1149" s="9"/>
      <c r="AN1149" s="152"/>
      <c r="AO1149" s="152"/>
      <c r="AP1149" s="152"/>
      <c r="AQ1149" s="152"/>
      <c r="AR1149" s="152"/>
      <c r="AS1149" s="152"/>
      <c r="AT1149" s="152"/>
      <c r="AU1149" s="152"/>
    </row>
    <row r="1150" spans="27:47" ht="12.95" customHeight="1">
      <c r="AA1150" s="152"/>
      <c r="AB1150" s="152"/>
      <c r="AC1150" s="152"/>
      <c r="AD1150" s="152"/>
      <c r="AE1150" s="152"/>
      <c r="AG1150" s="9"/>
      <c r="AN1150" s="152"/>
      <c r="AO1150" s="152"/>
      <c r="AP1150" s="152"/>
      <c r="AQ1150" s="152"/>
      <c r="AR1150" s="152"/>
      <c r="AS1150" s="152"/>
      <c r="AT1150" s="152"/>
      <c r="AU1150" s="152"/>
    </row>
    <row r="1151" spans="27:47" ht="12.95" customHeight="1">
      <c r="AA1151" s="152"/>
      <c r="AB1151" s="152"/>
      <c r="AC1151" s="152"/>
      <c r="AD1151" s="152"/>
      <c r="AE1151" s="152"/>
      <c r="AG1151" s="9"/>
      <c r="AN1151" s="152"/>
      <c r="AO1151" s="152"/>
      <c r="AP1151" s="152"/>
      <c r="AQ1151" s="152"/>
      <c r="AR1151" s="152"/>
      <c r="AS1151" s="152"/>
      <c r="AT1151" s="152"/>
      <c r="AU1151" s="152"/>
    </row>
    <row r="1152" spans="27:47" ht="12.95" customHeight="1">
      <c r="AA1152" s="152"/>
      <c r="AB1152" s="152"/>
      <c r="AC1152" s="152"/>
      <c r="AD1152" s="152"/>
      <c r="AE1152" s="152"/>
      <c r="AG1152" s="9"/>
      <c r="AN1152" s="152"/>
      <c r="AO1152" s="152"/>
      <c r="AP1152" s="152"/>
      <c r="AQ1152" s="152"/>
      <c r="AR1152" s="152"/>
      <c r="AS1152" s="152"/>
      <c r="AT1152" s="152"/>
      <c r="AU1152" s="152"/>
    </row>
    <row r="1153" spans="27:48" ht="12.95" customHeight="1">
      <c r="AA1153" s="152"/>
      <c r="AB1153" s="152"/>
      <c r="AC1153" s="152"/>
      <c r="AD1153" s="152"/>
      <c r="AE1153" s="152"/>
      <c r="AG1153" s="9"/>
      <c r="AN1153" s="152"/>
      <c r="AO1153" s="152"/>
      <c r="AP1153" s="152"/>
      <c r="AQ1153" s="152"/>
      <c r="AR1153" s="152"/>
      <c r="AS1153" s="152"/>
      <c r="AT1153" s="152"/>
      <c r="AU1153" s="152"/>
    </row>
    <row r="1154" spans="27:48" ht="12.95" customHeight="1">
      <c r="AA1154" s="152"/>
      <c r="AB1154" s="152"/>
      <c r="AC1154" s="152"/>
      <c r="AD1154" s="152"/>
      <c r="AE1154" s="152"/>
      <c r="AG1154" s="9"/>
      <c r="AN1154" s="152"/>
      <c r="AO1154" s="152"/>
      <c r="AP1154" s="152"/>
      <c r="AQ1154" s="152"/>
      <c r="AR1154" s="152"/>
      <c r="AS1154" s="152"/>
      <c r="AT1154" s="152"/>
      <c r="AU1154" s="152"/>
    </row>
    <row r="1155" spans="27:48" ht="12.95" customHeight="1">
      <c r="AA1155" s="152"/>
      <c r="AB1155" s="152"/>
      <c r="AC1155" s="152"/>
      <c r="AD1155" s="152"/>
      <c r="AE1155" s="152"/>
      <c r="AG1155" s="9"/>
      <c r="AN1155" s="152"/>
      <c r="AO1155" s="152"/>
      <c r="AP1155" s="152"/>
      <c r="AQ1155" s="152"/>
      <c r="AR1155" s="152"/>
      <c r="AS1155" s="152"/>
      <c r="AT1155" s="152"/>
      <c r="AU1155" s="152"/>
    </row>
    <row r="1156" spans="27:48" ht="12.95" customHeight="1">
      <c r="AA1156" s="152"/>
      <c r="AB1156" s="152"/>
      <c r="AC1156" s="152"/>
      <c r="AD1156" s="152"/>
      <c r="AE1156" s="152"/>
      <c r="AG1156" s="9"/>
      <c r="AN1156" s="152"/>
      <c r="AO1156" s="152"/>
      <c r="AP1156" s="152"/>
      <c r="AQ1156" s="152"/>
      <c r="AR1156" s="152"/>
      <c r="AS1156" s="152"/>
      <c r="AT1156" s="152"/>
      <c r="AU1156" s="152"/>
    </row>
    <row r="1157" spans="27:48" ht="12.95" customHeight="1">
      <c r="AA1157" s="152"/>
      <c r="AB1157" s="152"/>
      <c r="AC1157" s="152"/>
      <c r="AD1157" s="152"/>
      <c r="AE1157" s="152"/>
      <c r="AG1157" s="9"/>
      <c r="AN1157" s="152"/>
      <c r="AO1157" s="152"/>
      <c r="AP1157" s="152"/>
      <c r="AQ1157" s="152"/>
      <c r="AR1157" s="152"/>
      <c r="AS1157" s="152"/>
      <c r="AT1157" s="152"/>
      <c r="AU1157" s="152"/>
    </row>
    <row r="1158" spans="27:48" ht="12.95" customHeight="1">
      <c r="AA1158" s="152"/>
      <c r="AB1158" s="152"/>
      <c r="AC1158" s="152"/>
      <c r="AD1158" s="152"/>
      <c r="AE1158" s="152"/>
      <c r="AG1158" s="9"/>
      <c r="AN1158" s="152"/>
      <c r="AO1158" s="152"/>
      <c r="AP1158" s="152"/>
      <c r="AQ1158" s="152"/>
      <c r="AR1158" s="152"/>
      <c r="AS1158" s="152"/>
      <c r="AT1158" s="152"/>
      <c r="AU1158" s="152"/>
      <c r="AV1158" s="152"/>
    </row>
    <row r="1159" spans="27:48" ht="12.95" customHeight="1">
      <c r="AA1159" s="152"/>
      <c r="AB1159" s="152"/>
      <c r="AC1159" s="152"/>
      <c r="AD1159" s="152"/>
      <c r="AE1159" s="152"/>
      <c r="AG1159" s="9"/>
      <c r="AN1159" s="152"/>
      <c r="AO1159" s="152"/>
      <c r="AP1159" s="152"/>
      <c r="AQ1159" s="152"/>
      <c r="AR1159" s="152"/>
      <c r="AS1159" s="152"/>
      <c r="AT1159" s="152"/>
      <c r="AU1159" s="152"/>
    </row>
    <row r="1160" spans="27:48" ht="12.95" customHeight="1">
      <c r="AA1160" s="152"/>
      <c r="AB1160" s="152"/>
      <c r="AC1160" s="152"/>
      <c r="AD1160" s="152"/>
      <c r="AE1160" s="152"/>
      <c r="AG1160" s="9"/>
      <c r="AN1160" s="152"/>
      <c r="AO1160" s="152"/>
      <c r="AP1160" s="152"/>
      <c r="AQ1160" s="152"/>
      <c r="AR1160" s="152"/>
      <c r="AS1160" s="152"/>
      <c r="AT1160" s="152"/>
      <c r="AU1160" s="152"/>
    </row>
    <row r="1161" spans="27:48" ht="12.95" customHeight="1">
      <c r="AA1161" s="152"/>
      <c r="AB1161" s="152"/>
      <c r="AC1161" s="152"/>
      <c r="AD1161" s="152"/>
      <c r="AE1161" s="152"/>
      <c r="AG1161" s="9"/>
      <c r="AN1161" s="152"/>
      <c r="AO1161" s="152"/>
      <c r="AP1161" s="152"/>
      <c r="AQ1161" s="152"/>
      <c r="AR1161" s="152"/>
      <c r="AS1161" s="152"/>
      <c r="AT1161" s="152"/>
      <c r="AU1161" s="152"/>
    </row>
    <row r="1162" spans="27:48" ht="12.95" customHeight="1">
      <c r="AA1162" s="152"/>
      <c r="AB1162" s="152"/>
      <c r="AC1162" s="152"/>
      <c r="AD1162" s="152"/>
      <c r="AE1162" s="152"/>
      <c r="AG1162" s="9"/>
      <c r="AN1162" s="152"/>
      <c r="AO1162" s="152"/>
      <c r="AP1162" s="152"/>
      <c r="AQ1162" s="152"/>
      <c r="AR1162" s="152"/>
      <c r="AS1162" s="152"/>
      <c r="AT1162" s="152"/>
      <c r="AU1162" s="152"/>
    </row>
    <row r="1163" spans="27:48" ht="12.95" customHeight="1">
      <c r="AA1163" s="152"/>
      <c r="AB1163" s="152"/>
      <c r="AC1163" s="152"/>
      <c r="AD1163" s="152"/>
      <c r="AE1163" s="152"/>
      <c r="AG1163" s="9"/>
      <c r="AN1163" s="152"/>
      <c r="AO1163" s="152"/>
      <c r="AP1163" s="152"/>
      <c r="AQ1163" s="152"/>
      <c r="AR1163" s="152"/>
      <c r="AS1163" s="152"/>
      <c r="AT1163" s="152"/>
      <c r="AU1163" s="152"/>
    </row>
    <row r="1164" spans="27:48" ht="12.95" customHeight="1">
      <c r="AA1164" s="152"/>
      <c r="AB1164" s="152"/>
      <c r="AC1164" s="152"/>
      <c r="AD1164" s="152"/>
      <c r="AE1164" s="152"/>
      <c r="AG1164" s="9"/>
      <c r="AN1164" s="152"/>
      <c r="AO1164" s="152"/>
      <c r="AP1164" s="152"/>
      <c r="AQ1164" s="152"/>
      <c r="AR1164" s="152"/>
      <c r="AS1164" s="152"/>
      <c r="AT1164" s="152"/>
      <c r="AU1164" s="152"/>
    </row>
    <row r="1165" spans="27:48" ht="12.95" customHeight="1">
      <c r="AA1165" s="152"/>
      <c r="AB1165" s="152"/>
      <c r="AC1165" s="152"/>
      <c r="AD1165" s="152"/>
      <c r="AE1165" s="152"/>
      <c r="AG1165" s="9"/>
      <c r="AN1165" s="152"/>
      <c r="AO1165" s="152"/>
      <c r="AP1165" s="152"/>
      <c r="AQ1165" s="152"/>
      <c r="AR1165" s="152"/>
      <c r="AS1165" s="152"/>
      <c r="AT1165" s="152"/>
      <c r="AU1165" s="152"/>
    </row>
    <row r="1166" spans="27:48" ht="12.95" customHeight="1">
      <c r="AA1166" s="152"/>
      <c r="AB1166" s="152"/>
      <c r="AC1166" s="152"/>
      <c r="AD1166" s="152"/>
      <c r="AE1166" s="152"/>
      <c r="AG1166" s="9"/>
      <c r="AN1166" s="152"/>
      <c r="AO1166" s="152"/>
      <c r="AP1166" s="152"/>
      <c r="AQ1166" s="152"/>
      <c r="AR1166" s="152"/>
      <c r="AS1166" s="152"/>
      <c r="AT1166" s="152"/>
      <c r="AU1166" s="152"/>
    </row>
    <row r="1167" spans="27:48" ht="12.95" customHeight="1">
      <c r="AA1167" s="152"/>
      <c r="AB1167" s="152"/>
      <c r="AC1167" s="152"/>
      <c r="AD1167" s="152"/>
      <c r="AE1167" s="152"/>
      <c r="AG1167" s="9"/>
      <c r="AN1167" s="152"/>
      <c r="AO1167" s="152"/>
      <c r="AP1167" s="152"/>
      <c r="AQ1167" s="152"/>
      <c r="AR1167" s="152"/>
      <c r="AS1167" s="152"/>
      <c r="AT1167" s="152"/>
      <c r="AU1167" s="152"/>
    </row>
    <row r="1168" spans="27:48" ht="12.95" customHeight="1">
      <c r="AA1168" s="152"/>
      <c r="AB1168" s="152"/>
      <c r="AC1168" s="152"/>
      <c r="AD1168" s="152"/>
      <c r="AE1168" s="152"/>
      <c r="AG1168" s="9"/>
      <c r="AN1168" s="152"/>
      <c r="AO1168" s="152"/>
      <c r="AP1168" s="152"/>
      <c r="AQ1168" s="152"/>
      <c r="AR1168" s="152"/>
      <c r="AS1168" s="152"/>
      <c r="AT1168" s="152"/>
      <c r="AU1168" s="152"/>
    </row>
    <row r="1169" spans="27:64" ht="12.95" customHeight="1">
      <c r="AA1169" s="152"/>
      <c r="AB1169" s="152"/>
      <c r="AC1169" s="152"/>
      <c r="AD1169" s="152"/>
      <c r="AE1169" s="152"/>
      <c r="AG1169" s="9"/>
      <c r="AN1169" s="152"/>
      <c r="AO1169" s="152"/>
      <c r="AP1169" s="152"/>
      <c r="AQ1169" s="152"/>
      <c r="AR1169" s="152"/>
      <c r="AS1169" s="152"/>
      <c r="AT1169" s="152"/>
      <c r="AU1169" s="152"/>
    </row>
    <row r="1170" spans="27:64" ht="12.95" customHeight="1">
      <c r="AA1170" s="152"/>
      <c r="AB1170" s="152"/>
      <c r="AC1170" s="152"/>
      <c r="AD1170" s="152"/>
      <c r="AE1170" s="152"/>
      <c r="AG1170" s="9"/>
      <c r="AN1170" s="152"/>
      <c r="AO1170" s="152"/>
      <c r="AP1170" s="152"/>
      <c r="AQ1170" s="152"/>
      <c r="AR1170" s="152"/>
      <c r="AS1170" s="152"/>
      <c r="AT1170" s="152"/>
      <c r="AU1170" s="152"/>
    </row>
    <row r="1171" spans="27:64" ht="12.95" customHeight="1">
      <c r="AA1171" s="152"/>
      <c r="AB1171" s="152"/>
      <c r="AC1171" s="152"/>
      <c r="AD1171" s="152"/>
      <c r="AE1171" s="152"/>
      <c r="AG1171" s="9"/>
      <c r="AN1171" s="152"/>
      <c r="AO1171" s="152"/>
      <c r="AP1171" s="152"/>
      <c r="AQ1171" s="152"/>
      <c r="AR1171" s="152"/>
      <c r="AS1171" s="152"/>
      <c r="AT1171" s="152"/>
      <c r="AU1171" s="152"/>
    </row>
    <row r="1172" spans="27:64" ht="12.95" customHeight="1">
      <c r="AA1172" s="152"/>
      <c r="AB1172" s="152"/>
      <c r="AC1172" s="152"/>
      <c r="AD1172" s="152"/>
      <c r="AE1172" s="152"/>
      <c r="AG1172" s="9"/>
      <c r="AN1172" s="152"/>
      <c r="AO1172" s="152"/>
      <c r="AP1172" s="152"/>
      <c r="AQ1172" s="152"/>
      <c r="AR1172" s="152"/>
      <c r="AS1172" s="152"/>
      <c r="AT1172" s="152"/>
      <c r="AU1172" s="152"/>
    </row>
    <row r="1173" spans="27:64" ht="12.95" customHeight="1">
      <c r="AA1173" s="152"/>
      <c r="AB1173" s="152"/>
      <c r="AC1173" s="152"/>
      <c r="AD1173" s="152"/>
      <c r="AE1173" s="152"/>
      <c r="AG1173" s="9"/>
      <c r="AN1173" s="152"/>
      <c r="AO1173" s="152"/>
      <c r="AP1173" s="152"/>
      <c r="AQ1173" s="152"/>
      <c r="AR1173" s="152"/>
      <c r="AS1173" s="152"/>
      <c r="AT1173" s="152"/>
      <c r="AU1173" s="152"/>
    </row>
    <row r="1174" spans="27:64" ht="12.95" customHeight="1">
      <c r="AA1174" s="152"/>
      <c r="AB1174" s="152"/>
      <c r="AC1174" s="152"/>
      <c r="AD1174" s="152"/>
      <c r="AE1174" s="152"/>
      <c r="AG1174" s="9"/>
      <c r="AN1174" s="152"/>
      <c r="AO1174" s="152"/>
      <c r="AP1174" s="152"/>
      <c r="AQ1174" s="152"/>
      <c r="AR1174" s="152"/>
      <c r="AS1174" s="152"/>
      <c r="AT1174" s="152"/>
      <c r="AU1174" s="152"/>
    </row>
    <row r="1175" spans="27:64" ht="12.95" customHeight="1">
      <c r="AA1175" s="152"/>
      <c r="AB1175" s="152"/>
      <c r="AC1175" s="152"/>
      <c r="AD1175" s="152"/>
      <c r="AE1175" s="152"/>
      <c r="AG1175" s="9"/>
      <c r="AN1175" s="152"/>
      <c r="AO1175" s="152"/>
      <c r="AP1175" s="152"/>
      <c r="AQ1175" s="152"/>
      <c r="AR1175" s="152"/>
      <c r="AS1175" s="152"/>
      <c r="AT1175" s="152"/>
      <c r="AU1175" s="152"/>
    </row>
    <row r="1176" spans="27:64" ht="12.95" customHeight="1">
      <c r="AA1176" s="152"/>
      <c r="AB1176" s="152"/>
      <c r="AC1176" s="152"/>
      <c r="AD1176" s="152"/>
      <c r="AE1176" s="152"/>
      <c r="AG1176" s="9"/>
      <c r="AN1176" s="152"/>
      <c r="AO1176" s="152"/>
      <c r="AP1176" s="152"/>
      <c r="AQ1176" s="152"/>
      <c r="AR1176" s="152"/>
      <c r="AS1176" s="152"/>
      <c r="AT1176" s="152"/>
      <c r="AU1176" s="152"/>
    </row>
    <row r="1177" spans="27:64" ht="12.95" customHeight="1">
      <c r="AA1177" s="152"/>
      <c r="AB1177" s="152"/>
      <c r="AC1177" s="152"/>
      <c r="AD1177" s="152"/>
      <c r="AE1177" s="152"/>
      <c r="AG1177" s="9"/>
      <c r="AN1177" s="152"/>
      <c r="AO1177" s="152"/>
      <c r="AP1177" s="152"/>
      <c r="AQ1177" s="152"/>
      <c r="AR1177" s="152"/>
      <c r="AS1177" s="152"/>
      <c r="AT1177" s="152"/>
      <c r="AU1177" s="152"/>
    </row>
    <row r="1178" spans="27:64" ht="12.95" customHeight="1">
      <c r="AA1178" s="152"/>
      <c r="AB1178" s="152"/>
      <c r="AC1178" s="152"/>
      <c r="AD1178" s="152"/>
      <c r="AE1178" s="152"/>
      <c r="AG1178" s="9"/>
      <c r="AN1178" s="152"/>
      <c r="AO1178" s="152"/>
      <c r="AP1178" s="152"/>
      <c r="AQ1178" s="152"/>
      <c r="AR1178" s="152"/>
      <c r="AS1178" s="152"/>
      <c r="AT1178" s="152"/>
      <c r="AU1178" s="152"/>
      <c r="AV1178" s="152"/>
      <c r="AW1178" s="152"/>
      <c r="AX1178" s="152"/>
      <c r="AY1178" s="152"/>
      <c r="AZ1178" s="152"/>
      <c r="BA1178" s="152"/>
      <c r="BB1178" s="152"/>
      <c r="BC1178" s="152"/>
      <c r="BD1178" s="152"/>
      <c r="BE1178" s="152"/>
      <c r="BF1178" s="152"/>
      <c r="BG1178" s="152"/>
      <c r="BH1178" s="152"/>
      <c r="BI1178" s="152"/>
      <c r="BJ1178" s="152"/>
      <c r="BK1178" s="152"/>
      <c r="BL1178" s="152"/>
    </row>
    <row r="1179" spans="27:64" ht="12.95" customHeight="1">
      <c r="AA1179" s="152"/>
      <c r="AB1179" s="152"/>
      <c r="AC1179" s="152"/>
      <c r="AD1179" s="152"/>
      <c r="AE1179" s="152"/>
      <c r="AG1179" s="9"/>
      <c r="AN1179" s="152"/>
      <c r="AO1179" s="152"/>
      <c r="AP1179" s="152"/>
      <c r="AQ1179" s="152"/>
      <c r="AR1179" s="152"/>
      <c r="AS1179" s="152"/>
      <c r="AT1179" s="152"/>
      <c r="AU1179" s="152"/>
    </row>
    <row r="1180" spans="27:64" ht="12.95" customHeight="1">
      <c r="AA1180" s="152"/>
      <c r="AB1180" s="152"/>
      <c r="AC1180" s="152"/>
      <c r="AD1180" s="152"/>
      <c r="AE1180" s="152"/>
      <c r="AG1180" s="9"/>
      <c r="AN1180" s="152"/>
      <c r="AO1180" s="152"/>
      <c r="AP1180" s="152"/>
      <c r="AQ1180" s="152"/>
      <c r="AR1180" s="152"/>
      <c r="AS1180" s="152"/>
      <c r="AT1180" s="152"/>
      <c r="AU1180" s="152"/>
    </row>
    <row r="1181" spans="27:64" ht="12.95" customHeight="1">
      <c r="AA1181" s="152"/>
      <c r="AB1181" s="152"/>
      <c r="AC1181" s="152"/>
      <c r="AD1181" s="152"/>
      <c r="AE1181" s="152"/>
      <c r="AG1181" s="9"/>
      <c r="AN1181" s="152"/>
      <c r="AO1181" s="152"/>
      <c r="AP1181" s="152"/>
      <c r="AQ1181" s="152"/>
      <c r="AR1181" s="152"/>
      <c r="AS1181" s="152"/>
      <c r="AT1181" s="152"/>
      <c r="AU1181" s="152"/>
    </row>
    <row r="1182" spans="27:64" ht="12.95" customHeight="1">
      <c r="AA1182" s="152"/>
      <c r="AB1182" s="152"/>
      <c r="AC1182" s="152"/>
      <c r="AD1182" s="152"/>
      <c r="AE1182" s="152"/>
      <c r="AG1182" s="9"/>
      <c r="AN1182" s="152"/>
      <c r="AO1182" s="152"/>
      <c r="AP1182" s="152"/>
      <c r="AQ1182" s="152"/>
      <c r="AR1182" s="152"/>
      <c r="AS1182" s="152"/>
      <c r="AT1182" s="152"/>
      <c r="AU1182" s="152"/>
    </row>
    <row r="1183" spans="27:64" ht="12.95" customHeight="1">
      <c r="AA1183" s="152"/>
      <c r="AB1183" s="152"/>
      <c r="AC1183" s="152"/>
      <c r="AD1183" s="152"/>
      <c r="AE1183" s="152"/>
      <c r="AG1183" s="9"/>
      <c r="AN1183" s="152"/>
      <c r="AO1183" s="152"/>
      <c r="AP1183" s="152"/>
      <c r="AQ1183" s="152"/>
      <c r="AR1183" s="152"/>
      <c r="AS1183" s="152"/>
      <c r="AT1183" s="152"/>
      <c r="AU1183" s="152"/>
    </row>
    <row r="1184" spans="27:64" ht="12.95" customHeight="1">
      <c r="AA1184" s="152"/>
      <c r="AB1184" s="152"/>
      <c r="AC1184" s="152"/>
      <c r="AD1184" s="152"/>
      <c r="AE1184" s="152"/>
      <c r="AG1184" s="9"/>
      <c r="AN1184" s="152"/>
      <c r="AO1184" s="152"/>
      <c r="AP1184" s="152"/>
      <c r="AQ1184" s="152"/>
      <c r="AR1184" s="152"/>
      <c r="AS1184" s="152"/>
      <c r="AT1184" s="152"/>
      <c r="AU1184" s="152"/>
    </row>
    <row r="1185" spans="27:48" ht="12.95" customHeight="1">
      <c r="AA1185" s="152"/>
      <c r="AB1185" s="152"/>
      <c r="AC1185" s="152"/>
      <c r="AD1185" s="152"/>
      <c r="AE1185" s="152"/>
      <c r="AG1185" s="9"/>
      <c r="AN1185" s="152"/>
      <c r="AO1185" s="152"/>
      <c r="AP1185" s="152"/>
      <c r="AQ1185" s="152"/>
      <c r="AR1185" s="152"/>
      <c r="AS1185" s="152"/>
      <c r="AT1185" s="152"/>
      <c r="AU1185" s="152"/>
    </row>
    <row r="1186" spans="27:48" ht="12.95" customHeight="1">
      <c r="AA1186" s="152"/>
      <c r="AB1186" s="152"/>
      <c r="AC1186" s="152"/>
      <c r="AD1186" s="152"/>
      <c r="AE1186" s="152"/>
      <c r="AG1186" s="9"/>
      <c r="AN1186" s="152"/>
      <c r="AO1186" s="152"/>
      <c r="AP1186" s="152"/>
      <c r="AQ1186" s="152"/>
      <c r="AR1186" s="152"/>
      <c r="AS1186" s="152"/>
      <c r="AT1186" s="152"/>
      <c r="AU1186" s="152"/>
    </row>
    <row r="1187" spans="27:48" ht="12.95" customHeight="1">
      <c r="AA1187" s="152"/>
      <c r="AB1187" s="152"/>
      <c r="AC1187" s="152"/>
      <c r="AD1187" s="152"/>
      <c r="AE1187" s="152"/>
      <c r="AG1187" s="9"/>
      <c r="AN1187" s="152"/>
      <c r="AO1187" s="152"/>
      <c r="AP1187" s="152"/>
      <c r="AQ1187" s="152"/>
      <c r="AR1187" s="152"/>
      <c r="AS1187" s="152"/>
      <c r="AT1187" s="152"/>
      <c r="AU1187" s="152"/>
    </row>
    <row r="1188" spans="27:48" ht="12.95" customHeight="1">
      <c r="AA1188" s="152"/>
      <c r="AB1188" s="152"/>
      <c r="AC1188" s="152"/>
      <c r="AD1188" s="152"/>
      <c r="AE1188" s="152"/>
      <c r="AG1188" s="9"/>
      <c r="AN1188" s="152"/>
      <c r="AO1188" s="152"/>
      <c r="AP1188" s="152"/>
      <c r="AQ1188" s="152"/>
      <c r="AR1188" s="152"/>
      <c r="AS1188" s="152"/>
      <c r="AT1188" s="152"/>
      <c r="AU1188" s="152"/>
    </row>
    <row r="1189" spans="27:48" ht="12.95" customHeight="1">
      <c r="AA1189" s="152"/>
      <c r="AB1189" s="152"/>
      <c r="AC1189" s="152"/>
      <c r="AD1189" s="152"/>
      <c r="AE1189" s="152"/>
      <c r="AG1189" s="9"/>
      <c r="AN1189" s="152"/>
      <c r="AO1189" s="152"/>
      <c r="AP1189" s="152"/>
      <c r="AQ1189" s="152"/>
      <c r="AR1189" s="152"/>
      <c r="AS1189" s="152"/>
      <c r="AT1189" s="152"/>
      <c r="AU1189" s="152"/>
    </row>
    <row r="1190" spans="27:48" ht="12.95" customHeight="1">
      <c r="AA1190" s="152"/>
      <c r="AB1190" s="152"/>
      <c r="AC1190" s="152"/>
      <c r="AD1190" s="152"/>
      <c r="AE1190" s="152"/>
      <c r="AG1190" s="9"/>
      <c r="AN1190" s="152"/>
      <c r="AO1190" s="152"/>
      <c r="AP1190" s="152"/>
      <c r="AQ1190" s="152"/>
      <c r="AR1190" s="152"/>
      <c r="AS1190" s="152"/>
      <c r="AT1190" s="152"/>
      <c r="AU1190" s="152"/>
    </row>
    <row r="1191" spans="27:48" ht="12.95" customHeight="1">
      <c r="AA1191" s="152"/>
      <c r="AB1191" s="152"/>
      <c r="AC1191" s="152"/>
      <c r="AD1191" s="152"/>
      <c r="AE1191" s="152"/>
      <c r="AG1191" s="9"/>
      <c r="AN1191" s="152"/>
      <c r="AO1191" s="152"/>
      <c r="AP1191" s="152"/>
      <c r="AQ1191" s="152"/>
      <c r="AR1191" s="152"/>
      <c r="AS1191" s="152"/>
      <c r="AT1191" s="152"/>
      <c r="AU1191" s="152"/>
      <c r="AV1191" s="152"/>
    </row>
    <row r="1192" spans="27:48" ht="12.95" customHeight="1">
      <c r="AA1192" s="152"/>
      <c r="AB1192" s="152"/>
      <c r="AC1192" s="152"/>
      <c r="AD1192" s="152"/>
      <c r="AE1192" s="152"/>
      <c r="AG1192" s="9"/>
      <c r="AN1192" s="152"/>
      <c r="AO1192" s="152"/>
      <c r="AP1192" s="152"/>
      <c r="AQ1192" s="152"/>
      <c r="AR1192" s="152"/>
      <c r="AS1192" s="152"/>
      <c r="AT1192" s="152"/>
      <c r="AU1192" s="152"/>
    </row>
    <row r="1193" spans="27:48" ht="12.95" customHeight="1">
      <c r="AA1193" s="152"/>
      <c r="AB1193" s="152"/>
      <c r="AC1193" s="152"/>
      <c r="AD1193" s="152"/>
      <c r="AE1193" s="152"/>
      <c r="AG1193" s="9"/>
      <c r="AN1193" s="152"/>
      <c r="AO1193" s="152"/>
      <c r="AP1193" s="152"/>
      <c r="AQ1193" s="152"/>
      <c r="AR1193" s="152"/>
      <c r="AS1193" s="152"/>
      <c r="AT1193" s="152"/>
      <c r="AU1193" s="152"/>
    </row>
    <row r="1194" spans="27:48" ht="12.95" customHeight="1">
      <c r="AA1194" s="152"/>
      <c r="AB1194" s="152"/>
      <c r="AC1194" s="152"/>
      <c r="AD1194" s="152"/>
      <c r="AE1194" s="152"/>
      <c r="AG1194" s="9"/>
      <c r="AN1194" s="152"/>
      <c r="AO1194" s="152"/>
      <c r="AP1194" s="152"/>
      <c r="AQ1194" s="152"/>
      <c r="AR1194" s="152"/>
      <c r="AS1194" s="152"/>
      <c r="AT1194" s="152"/>
      <c r="AU1194" s="152"/>
      <c r="AV1194" s="152"/>
    </row>
    <row r="1195" spans="27:48" ht="12.95" customHeight="1">
      <c r="AA1195" s="152"/>
      <c r="AB1195" s="152"/>
      <c r="AC1195" s="152"/>
      <c r="AD1195" s="152"/>
      <c r="AE1195" s="152"/>
      <c r="AG1195" s="9"/>
      <c r="AN1195" s="152"/>
      <c r="AO1195" s="152"/>
      <c r="AP1195" s="152"/>
      <c r="AQ1195" s="152"/>
      <c r="AR1195" s="152"/>
      <c r="AS1195" s="152"/>
      <c r="AT1195" s="152"/>
      <c r="AU1195" s="152"/>
    </row>
    <row r="1196" spans="27:48" ht="12.95" customHeight="1">
      <c r="AA1196" s="152"/>
      <c r="AB1196" s="152"/>
      <c r="AC1196" s="152"/>
      <c r="AD1196" s="152"/>
      <c r="AE1196" s="152"/>
      <c r="AG1196" s="9"/>
      <c r="AN1196" s="152"/>
      <c r="AO1196" s="152"/>
      <c r="AP1196" s="152"/>
      <c r="AQ1196" s="152"/>
      <c r="AR1196" s="152"/>
      <c r="AS1196" s="152"/>
      <c r="AT1196" s="152"/>
      <c r="AU1196" s="152"/>
    </row>
    <row r="1197" spans="27:48" ht="12.95" customHeight="1">
      <c r="AA1197" s="152"/>
      <c r="AB1197" s="152"/>
      <c r="AC1197" s="152"/>
      <c r="AD1197" s="152"/>
      <c r="AE1197" s="152"/>
      <c r="AG1197" s="9"/>
      <c r="AN1197" s="152"/>
      <c r="AO1197" s="152"/>
      <c r="AP1197" s="152"/>
      <c r="AQ1197" s="152"/>
      <c r="AR1197" s="152"/>
      <c r="AS1197" s="152"/>
      <c r="AT1197" s="152"/>
      <c r="AU1197" s="152"/>
    </row>
    <row r="1198" spans="27:48" ht="12.95" customHeight="1">
      <c r="AA1198" s="152"/>
      <c r="AB1198" s="152"/>
      <c r="AC1198" s="152"/>
      <c r="AD1198" s="152"/>
      <c r="AE1198" s="152"/>
      <c r="AG1198" s="9"/>
      <c r="AN1198" s="152"/>
      <c r="AO1198" s="152"/>
      <c r="AP1198" s="152"/>
      <c r="AQ1198" s="152"/>
      <c r="AR1198" s="152"/>
      <c r="AS1198" s="152"/>
      <c r="AT1198" s="152"/>
      <c r="AU1198" s="152"/>
    </row>
    <row r="1199" spans="27:48" ht="12.95" customHeight="1">
      <c r="AA1199" s="152"/>
      <c r="AB1199" s="152"/>
      <c r="AC1199" s="152"/>
      <c r="AD1199" s="152"/>
      <c r="AE1199" s="152"/>
      <c r="AG1199" s="9"/>
      <c r="AN1199" s="152"/>
      <c r="AO1199" s="152"/>
      <c r="AP1199" s="152"/>
      <c r="AQ1199" s="152"/>
      <c r="AR1199" s="152"/>
      <c r="AS1199" s="152"/>
      <c r="AT1199" s="152"/>
      <c r="AU1199" s="152"/>
    </row>
    <row r="1200" spans="27:48" ht="12.95" customHeight="1">
      <c r="AA1200" s="152"/>
      <c r="AB1200" s="152"/>
      <c r="AC1200" s="152"/>
      <c r="AD1200" s="152"/>
      <c r="AE1200" s="152"/>
      <c r="AG1200" s="9"/>
      <c r="AN1200" s="152"/>
      <c r="AO1200" s="152"/>
      <c r="AP1200" s="152"/>
      <c r="AQ1200" s="152"/>
      <c r="AR1200" s="152"/>
      <c r="AS1200" s="152"/>
      <c r="AT1200" s="152"/>
      <c r="AU1200" s="152"/>
    </row>
    <row r="1201" spans="27:48" ht="12.95" customHeight="1">
      <c r="AA1201" s="152"/>
      <c r="AB1201" s="152"/>
      <c r="AC1201" s="152"/>
      <c r="AD1201" s="152"/>
      <c r="AE1201" s="152"/>
      <c r="AG1201" s="9"/>
      <c r="AN1201" s="152"/>
      <c r="AO1201" s="152"/>
      <c r="AP1201" s="152"/>
      <c r="AQ1201" s="152"/>
      <c r="AR1201" s="152"/>
      <c r="AS1201" s="152"/>
      <c r="AT1201" s="152"/>
      <c r="AU1201" s="152"/>
    </row>
    <row r="1202" spans="27:48" ht="12.95" customHeight="1">
      <c r="AA1202" s="152"/>
      <c r="AB1202" s="152"/>
      <c r="AC1202" s="152"/>
      <c r="AD1202" s="152"/>
      <c r="AE1202" s="152"/>
      <c r="AG1202" s="9"/>
      <c r="AN1202" s="152"/>
      <c r="AO1202" s="152"/>
      <c r="AP1202" s="152"/>
      <c r="AQ1202" s="152"/>
      <c r="AR1202" s="152"/>
      <c r="AS1202" s="152"/>
      <c r="AT1202" s="152"/>
      <c r="AU1202" s="152"/>
    </row>
    <row r="1203" spans="27:48" ht="12.95" customHeight="1">
      <c r="AA1203" s="152"/>
      <c r="AB1203" s="152"/>
      <c r="AC1203" s="152"/>
      <c r="AD1203" s="152"/>
      <c r="AE1203" s="152"/>
      <c r="AG1203" s="9"/>
      <c r="AN1203" s="152"/>
      <c r="AO1203" s="152"/>
      <c r="AP1203" s="152"/>
      <c r="AQ1203" s="152"/>
      <c r="AR1203" s="152"/>
      <c r="AS1203" s="152"/>
      <c r="AT1203" s="152"/>
      <c r="AU1203" s="152"/>
    </row>
    <row r="1204" spans="27:48" ht="12.95" customHeight="1">
      <c r="AA1204" s="152"/>
      <c r="AB1204" s="152"/>
      <c r="AC1204" s="152"/>
      <c r="AD1204" s="152"/>
      <c r="AE1204" s="152"/>
      <c r="AG1204" s="9"/>
      <c r="AN1204" s="152"/>
      <c r="AO1204" s="152"/>
      <c r="AP1204" s="152"/>
      <c r="AQ1204" s="152"/>
      <c r="AR1204" s="152"/>
      <c r="AS1204" s="152"/>
      <c r="AT1204" s="152"/>
      <c r="AU1204" s="152"/>
    </row>
    <row r="1205" spans="27:48" ht="12.95" customHeight="1">
      <c r="AA1205" s="152"/>
      <c r="AB1205" s="152"/>
      <c r="AC1205" s="152"/>
      <c r="AD1205" s="152"/>
      <c r="AE1205" s="152"/>
      <c r="AG1205" s="9"/>
      <c r="AN1205" s="152"/>
      <c r="AO1205" s="152"/>
      <c r="AP1205" s="152"/>
      <c r="AQ1205" s="152"/>
      <c r="AR1205" s="152"/>
      <c r="AS1205" s="152"/>
      <c r="AT1205" s="152"/>
      <c r="AU1205" s="152"/>
    </row>
    <row r="1206" spans="27:48" ht="12.95" customHeight="1">
      <c r="AA1206" s="152"/>
      <c r="AB1206" s="152"/>
      <c r="AC1206" s="152"/>
      <c r="AD1206" s="152"/>
      <c r="AE1206" s="152"/>
      <c r="AG1206" s="9"/>
      <c r="AN1206" s="152"/>
      <c r="AO1206" s="152"/>
      <c r="AP1206" s="152"/>
      <c r="AQ1206" s="152"/>
      <c r="AR1206" s="152"/>
      <c r="AS1206" s="152"/>
      <c r="AT1206" s="152"/>
      <c r="AU1206" s="152"/>
      <c r="AV1206" s="152"/>
    </row>
    <row r="1207" spans="27:48" ht="12.95" customHeight="1">
      <c r="AA1207" s="152"/>
      <c r="AB1207" s="152"/>
      <c r="AC1207" s="152"/>
      <c r="AD1207" s="152"/>
      <c r="AE1207" s="152"/>
      <c r="AG1207" s="9"/>
      <c r="AN1207" s="152"/>
      <c r="AO1207" s="152"/>
      <c r="AP1207" s="152"/>
      <c r="AQ1207" s="152"/>
      <c r="AR1207" s="152"/>
      <c r="AS1207" s="152"/>
      <c r="AT1207" s="152"/>
      <c r="AU1207" s="152"/>
    </row>
    <row r="1208" spans="27:48" ht="12.95" customHeight="1">
      <c r="AA1208" s="152"/>
      <c r="AB1208" s="152"/>
      <c r="AC1208" s="152"/>
      <c r="AD1208" s="152"/>
      <c r="AE1208" s="152"/>
      <c r="AG1208" s="9"/>
      <c r="AN1208" s="152"/>
      <c r="AO1208" s="152"/>
      <c r="AP1208" s="152"/>
      <c r="AQ1208" s="152"/>
      <c r="AR1208" s="152"/>
      <c r="AS1208" s="152"/>
      <c r="AT1208" s="152"/>
      <c r="AU1208" s="152"/>
    </row>
    <row r="1209" spans="27:48" ht="12.95" customHeight="1">
      <c r="AA1209" s="152"/>
      <c r="AB1209" s="152"/>
      <c r="AC1209" s="152"/>
      <c r="AD1209" s="152"/>
      <c r="AE1209" s="152"/>
      <c r="AG1209" s="9"/>
      <c r="AN1209" s="152"/>
      <c r="AO1209" s="152"/>
      <c r="AP1209" s="152"/>
      <c r="AQ1209" s="152"/>
      <c r="AR1209" s="152"/>
      <c r="AS1209" s="152"/>
      <c r="AT1209" s="152"/>
      <c r="AU1209" s="152"/>
    </row>
    <row r="1210" spans="27:48" ht="12.95" customHeight="1">
      <c r="AA1210" s="152"/>
      <c r="AB1210" s="152"/>
      <c r="AC1210" s="152"/>
      <c r="AD1210" s="152"/>
      <c r="AE1210" s="152"/>
      <c r="AG1210" s="9"/>
      <c r="AN1210" s="152"/>
      <c r="AO1210" s="152"/>
      <c r="AP1210" s="152"/>
      <c r="AQ1210" s="152"/>
      <c r="AR1210" s="152"/>
      <c r="AS1210" s="152"/>
      <c r="AT1210" s="152"/>
      <c r="AU1210" s="152"/>
    </row>
    <row r="1211" spans="27:48" ht="12.95" customHeight="1">
      <c r="AA1211" s="152"/>
      <c r="AB1211" s="152"/>
      <c r="AC1211" s="152"/>
      <c r="AD1211" s="152"/>
      <c r="AE1211" s="152"/>
      <c r="AG1211" s="9"/>
      <c r="AN1211" s="152"/>
      <c r="AO1211" s="152"/>
      <c r="AP1211" s="152"/>
      <c r="AQ1211" s="152"/>
      <c r="AR1211" s="152"/>
      <c r="AS1211" s="152"/>
      <c r="AT1211" s="152"/>
      <c r="AU1211" s="152"/>
    </row>
    <row r="1212" spans="27:48" ht="12.95" customHeight="1">
      <c r="AA1212" s="152"/>
      <c r="AB1212" s="152"/>
      <c r="AC1212" s="152"/>
      <c r="AD1212" s="152"/>
      <c r="AE1212" s="152"/>
      <c r="AG1212" s="9"/>
      <c r="AN1212" s="152"/>
      <c r="AO1212" s="152"/>
      <c r="AP1212" s="152"/>
      <c r="AQ1212" s="152"/>
      <c r="AR1212" s="152"/>
      <c r="AS1212" s="152"/>
      <c r="AT1212" s="152"/>
      <c r="AU1212" s="152"/>
    </row>
    <row r="1213" spans="27:48" ht="12.95" customHeight="1">
      <c r="AA1213" s="152"/>
      <c r="AB1213" s="152"/>
      <c r="AC1213" s="152"/>
      <c r="AD1213" s="152"/>
      <c r="AE1213" s="152"/>
      <c r="AG1213" s="9"/>
      <c r="AN1213" s="152"/>
      <c r="AO1213" s="152"/>
      <c r="AP1213" s="152"/>
      <c r="AQ1213" s="152"/>
      <c r="AR1213" s="152"/>
      <c r="AS1213" s="152"/>
      <c r="AT1213" s="152"/>
      <c r="AU1213" s="152"/>
    </row>
    <row r="1214" spans="27:48" ht="12.95" customHeight="1">
      <c r="AA1214" s="152"/>
      <c r="AB1214" s="152"/>
      <c r="AC1214" s="152"/>
      <c r="AD1214" s="152"/>
      <c r="AE1214" s="152"/>
      <c r="AG1214" s="9"/>
      <c r="AN1214" s="152"/>
      <c r="AO1214" s="152"/>
      <c r="AP1214" s="152"/>
      <c r="AQ1214" s="152"/>
      <c r="AR1214" s="152"/>
      <c r="AS1214" s="152"/>
      <c r="AT1214" s="152"/>
      <c r="AU1214" s="152"/>
    </row>
    <row r="1215" spans="27:48" ht="12.95" customHeight="1">
      <c r="AA1215" s="152"/>
      <c r="AB1215" s="152"/>
      <c r="AC1215" s="152"/>
      <c r="AD1215" s="152"/>
      <c r="AE1215" s="152"/>
      <c r="AG1215" s="9"/>
      <c r="AN1215" s="152"/>
      <c r="AO1215" s="152"/>
      <c r="AP1215" s="152"/>
      <c r="AQ1215" s="152"/>
      <c r="AR1215" s="152"/>
      <c r="AS1215" s="152"/>
      <c r="AT1215" s="152"/>
      <c r="AU1215" s="152"/>
    </row>
    <row r="1216" spans="27:48" ht="12.95" customHeight="1">
      <c r="AA1216" s="152"/>
      <c r="AB1216" s="152"/>
      <c r="AC1216" s="152"/>
      <c r="AD1216" s="152"/>
      <c r="AE1216" s="152"/>
      <c r="AG1216" s="9"/>
      <c r="AN1216" s="152"/>
      <c r="AO1216" s="152"/>
      <c r="AP1216" s="152"/>
      <c r="AQ1216" s="152"/>
      <c r="AR1216" s="152"/>
      <c r="AS1216" s="152"/>
      <c r="AT1216" s="152"/>
      <c r="AU1216" s="152"/>
    </row>
    <row r="1217" spans="27:47" ht="12.95" customHeight="1">
      <c r="AA1217" s="152"/>
      <c r="AB1217" s="152"/>
      <c r="AC1217" s="152"/>
      <c r="AD1217" s="152"/>
      <c r="AE1217" s="152"/>
      <c r="AG1217" s="9"/>
      <c r="AN1217" s="152"/>
      <c r="AO1217" s="152"/>
      <c r="AP1217" s="152"/>
      <c r="AQ1217" s="152"/>
      <c r="AR1217" s="152"/>
      <c r="AS1217" s="152"/>
      <c r="AT1217" s="152"/>
      <c r="AU1217" s="152"/>
    </row>
    <row r="1218" spans="27:47" ht="12.95" customHeight="1">
      <c r="AA1218" s="152"/>
      <c r="AB1218" s="152"/>
      <c r="AC1218" s="152"/>
      <c r="AD1218" s="152"/>
      <c r="AE1218" s="152"/>
      <c r="AG1218" s="9"/>
      <c r="AN1218" s="152"/>
      <c r="AO1218" s="152"/>
      <c r="AP1218" s="152"/>
      <c r="AQ1218" s="152"/>
      <c r="AR1218" s="152"/>
      <c r="AS1218" s="152"/>
      <c r="AT1218" s="152"/>
      <c r="AU1218" s="152"/>
    </row>
    <row r="1219" spans="27:47" ht="12.95" customHeight="1">
      <c r="AA1219" s="152"/>
      <c r="AB1219" s="152"/>
      <c r="AC1219" s="152"/>
      <c r="AD1219" s="152"/>
      <c r="AE1219" s="152"/>
      <c r="AG1219" s="9"/>
      <c r="AN1219" s="152"/>
      <c r="AO1219" s="152"/>
      <c r="AP1219" s="152"/>
      <c r="AQ1219" s="152"/>
      <c r="AR1219" s="152"/>
      <c r="AS1219" s="152"/>
      <c r="AT1219" s="152"/>
      <c r="AU1219" s="152"/>
    </row>
    <row r="1220" spans="27:47" ht="12.95" customHeight="1">
      <c r="AA1220" s="152"/>
      <c r="AB1220" s="152"/>
      <c r="AC1220" s="152"/>
      <c r="AD1220" s="152"/>
      <c r="AE1220" s="152"/>
      <c r="AG1220" s="9"/>
      <c r="AN1220" s="152"/>
      <c r="AO1220" s="152"/>
      <c r="AP1220" s="152"/>
      <c r="AQ1220" s="152"/>
      <c r="AR1220" s="152"/>
      <c r="AS1220" s="152"/>
      <c r="AT1220" s="152"/>
      <c r="AU1220" s="152"/>
    </row>
    <row r="1221" spans="27:47" ht="12.95" customHeight="1">
      <c r="AA1221" s="152"/>
      <c r="AB1221" s="152"/>
      <c r="AC1221" s="152"/>
      <c r="AD1221" s="152"/>
      <c r="AE1221" s="152"/>
      <c r="AG1221" s="9"/>
      <c r="AN1221" s="152"/>
      <c r="AO1221" s="152"/>
      <c r="AP1221" s="152"/>
      <c r="AQ1221" s="152"/>
      <c r="AR1221" s="152"/>
      <c r="AS1221" s="152"/>
      <c r="AT1221" s="152"/>
      <c r="AU1221" s="152"/>
    </row>
    <row r="1222" spans="27:47" ht="12.95" customHeight="1">
      <c r="AA1222" s="152"/>
      <c r="AB1222" s="152"/>
      <c r="AC1222" s="152"/>
      <c r="AD1222" s="152"/>
      <c r="AE1222" s="152"/>
      <c r="AG1222" s="9"/>
      <c r="AN1222" s="152"/>
      <c r="AO1222" s="152"/>
      <c r="AP1222" s="152"/>
      <c r="AQ1222" s="152"/>
      <c r="AR1222" s="152"/>
      <c r="AS1222" s="152"/>
      <c r="AT1222" s="152"/>
      <c r="AU1222" s="152"/>
    </row>
    <row r="1223" spans="27:47" ht="12.95" customHeight="1">
      <c r="AA1223" s="152"/>
      <c r="AB1223" s="152"/>
      <c r="AC1223" s="152"/>
      <c r="AD1223" s="152"/>
      <c r="AE1223" s="152"/>
      <c r="AG1223" s="9"/>
      <c r="AN1223" s="152"/>
      <c r="AO1223" s="152"/>
      <c r="AP1223" s="152"/>
      <c r="AQ1223" s="152"/>
      <c r="AR1223" s="152"/>
      <c r="AS1223" s="152"/>
      <c r="AT1223" s="152"/>
      <c r="AU1223" s="152"/>
    </row>
    <row r="1224" spans="27:47" ht="12.95" customHeight="1">
      <c r="AA1224" s="152"/>
      <c r="AB1224" s="152"/>
      <c r="AC1224" s="152"/>
      <c r="AD1224" s="152"/>
      <c r="AE1224" s="152"/>
      <c r="AG1224" s="9"/>
      <c r="AN1224" s="152"/>
      <c r="AO1224" s="152"/>
      <c r="AP1224" s="152"/>
      <c r="AQ1224" s="152"/>
      <c r="AR1224" s="152"/>
      <c r="AS1224" s="152"/>
      <c r="AT1224" s="152"/>
      <c r="AU1224" s="152"/>
    </row>
    <row r="1225" spans="27:47" ht="12.95" customHeight="1">
      <c r="AA1225" s="152"/>
      <c r="AB1225" s="152"/>
      <c r="AC1225" s="152"/>
      <c r="AD1225" s="152"/>
      <c r="AE1225" s="152"/>
      <c r="AG1225" s="9"/>
      <c r="AN1225" s="152"/>
      <c r="AO1225" s="152"/>
      <c r="AP1225" s="152"/>
      <c r="AQ1225" s="152"/>
      <c r="AR1225" s="152"/>
      <c r="AS1225" s="152"/>
      <c r="AT1225" s="152"/>
      <c r="AU1225" s="152"/>
    </row>
    <row r="1226" spans="27:47" ht="12.95" customHeight="1">
      <c r="AA1226" s="152"/>
      <c r="AB1226" s="152"/>
      <c r="AC1226" s="152"/>
      <c r="AD1226" s="152"/>
      <c r="AE1226" s="152"/>
      <c r="AG1226" s="9"/>
      <c r="AN1226" s="152"/>
      <c r="AO1226" s="152"/>
      <c r="AP1226" s="152"/>
      <c r="AQ1226" s="152"/>
      <c r="AR1226" s="152"/>
      <c r="AS1226" s="152"/>
      <c r="AT1226" s="152"/>
      <c r="AU1226" s="152"/>
    </row>
    <row r="1227" spans="27:47" ht="12.95" customHeight="1">
      <c r="AA1227" s="152"/>
      <c r="AB1227" s="152"/>
      <c r="AC1227" s="152"/>
      <c r="AD1227" s="152"/>
      <c r="AE1227" s="152"/>
      <c r="AG1227" s="9"/>
      <c r="AN1227" s="152"/>
      <c r="AO1227" s="152"/>
      <c r="AP1227" s="152"/>
      <c r="AQ1227" s="152"/>
      <c r="AR1227" s="152"/>
      <c r="AS1227" s="152"/>
      <c r="AT1227" s="152"/>
      <c r="AU1227" s="152"/>
    </row>
    <row r="1228" spans="27:47" ht="12.95" customHeight="1">
      <c r="AA1228" s="152"/>
      <c r="AB1228" s="152"/>
      <c r="AC1228" s="152"/>
      <c r="AD1228" s="152"/>
      <c r="AE1228" s="152"/>
      <c r="AG1228" s="9"/>
      <c r="AN1228" s="152"/>
      <c r="AO1228" s="152"/>
      <c r="AP1228" s="152"/>
      <c r="AQ1228" s="152"/>
      <c r="AR1228" s="152"/>
      <c r="AS1228" s="152"/>
      <c r="AT1228" s="152"/>
      <c r="AU1228" s="152"/>
    </row>
    <row r="1229" spans="27:47" ht="12.95" customHeight="1">
      <c r="AA1229" s="152"/>
      <c r="AB1229" s="152"/>
      <c r="AC1229" s="152"/>
      <c r="AD1229" s="152"/>
      <c r="AE1229" s="152"/>
      <c r="AG1229" s="9"/>
      <c r="AN1229" s="152"/>
      <c r="AO1229" s="152"/>
      <c r="AP1229" s="152"/>
      <c r="AQ1229" s="152"/>
      <c r="AR1229" s="152"/>
      <c r="AS1229" s="152"/>
      <c r="AT1229" s="152"/>
      <c r="AU1229" s="152"/>
    </row>
    <row r="1230" spans="27:47" ht="12.95" customHeight="1">
      <c r="AA1230" s="152"/>
      <c r="AB1230" s="152"/>
      <c r="AC1230" s="152"/>
      <c r="AD1230" s="152"/>
      <c r="AE1230" s="152"/>
      <c r="AG1230" s="9"/>
      <c r="AN1230" s="152"/>
      <c r="AO1230" s="152"/>
      <c r="AP1230" s="152"/>
      <c r="AQ1230" s="152"/>
      <c r="AR1230" s="152"/>
      <c r="AS1230" s="152"/>
      <c r="AT1230" s="152"/>
      <c r="AU1230" s="152"/>
    </row>
    <row r="1231" spans="27:47" ht="12.95" customHeight="1">
      <c r="AA1231" s="152"/>
      <c r="AB1231" s="152"/>
      <c r="AC1231" s="152"/>
      <c r="AD1231" s="152"/>
      <c r="AE1231" s="152"/>
      <c r="AG1231" s="9"/>
      <c r="AN1231" s="152"/>
      <c r="AO1231" s="152"/>
      <c r="AP1231" s="152"/>
      <c r="AQ1231" s="152"/>
      <c r="AR1231" s="152"/>
      <c r="AS1231" s="152"/>
      <c r="AT1231" s="152"/>
      <c r="AU1231" s="152"/>
    </row>
    <row r="1232" spans="27:47" ht="12.95" customHeight="1">
      <c r="AA1232" s="152"/>
      <c r="AB1232" s="152"/>
      <c r="AC1232" s="152"/>
      <c r="AD1232" s="152"/>
      <c r="AE1232" s="152"/>
      <c r="AG1232" s="9"/>
      <c r="AN1232" s="152"/>
      <c r="AO1232" s="152"/>
      <c r="AP1232" s="152"/>
      <c r="AQ1232" s="152"/>
      <c r="AR1232" s="152"/>
      <c r="AS1232" s="152"/>
      <c r="AT1232" s="152"/>
      <c r="AU1232" s="152"/>
    </row>
    <row r="1233" spans="27:64" ht="12.95" customHeight="1">
      <c r="AA1233" s="152"/>
      <c r="AB1233" s="152"/>
      <c r="AC1233" s="152"/>
      <c r="AD1233" s="152"/>
      <c r="AE1233" s="152"/>
      <c r="AG1233" s="9"/>
      <c r="AN1233" s="152"/>
      <c r="AO1233" s="152"/>
      <c r="AP1233" s="152"/>
      <c r="AQ1233" s="152"/>
      <c r="AR1233" s="152"/>
      <c r="AS1233" s="152"/>
      <c r="AT1233" s="152"/>
      <c r="AU1233" s="152"/>
      <c r="AV1233" s="152"/>
      <c r="AW1233" s="152"/>
      <c r="AX1233" s="152"/>
      <c r="AY1233" s="152"/>
      <c r="AZ1233" s="152"/>
      <c r="BA1233" s="152"/>
      <c r="BB1233" s="152"/>
      <c r="BC1233" s="152"/>
      <c r="BD1233" s="152"/>
      <c r="BE1233" s="152"/>
      <c r="BF1233" s="152"/>
      <c r="BG1233" s="152"/>
      <c r="BH1233" s="152"/>
      <c r="BI1233" s="152"/>
      <c r="BJ1233" s="152"/>
      <c r="BK1233" s="152"/>
      <c r="BL1233" s="152"/>
    </row>
    <row r="1234" spans="27:64" ht="12.95" customHeight="1">
      <c r="AA1234" s="152"/>
      <c r="AB1234" s="152"/>
      <c r="AC1234" s="152"/>
      <c r="AD1234" s="152"/>
      <c r="AE1234" s="152"/>
      <c r="AG1234" s="9"/>
      <c r="AN1234" s="152"/>
      <c r="AO1234" s="152"/>
      <c r="AP1234" s="152"/>
      <c r="AQ1234" s="152"/>
      <c r="AR1234" s="152"/>
      <c r="AS1234" s="152"/>
      <c r="AT1234" s="152"/>
      <c r="AU1234" s="152"/>
    </row>
    <row r="1235" spans="27:64" ht="12.95" customHeight="1">
      <c r="AA1235" s="152"/>
      <c r="AB1235" s="152"/>
      <c r="AC1235" s="152"/>
      <c r="AD1235" s="152"/>
      <c r="AE1235" s="152"/>
      <c r="AG1235" s="9"/>
      <c r="AN1235" s="152"/>
      <c r="AO1235" s="152"/>
      <c r="AP1235" s="152"/>
      <c r="AQ1235" s="152"/>
      <c r="AR1235" s="152"/>
      <c r="AS1235" s="152"/>
      <c r="AT1235" s="152"/>
      <c r="AU1235" s="152"/>
    </row>
    <row r="1236" spans="27:64" ht="12.95" customHeight="1">
      <c r="AA1236" s="152"/>
      <c r="AB1236" s="152"/>
      <c r="AC1236" s="152"/>
      <c r="AD1236" s="152"/>
      <c r="AE1236" s="152"/>
      <c r="AG1236" s="9"/>
      <c r="AN1236" s="152"/>
      <c r="AO1236" s="152"/>
      <c r="AP1236" s="152"/>
      <c r="AQ1236" s="152"/>
      <c r="AR1236" s="152"/>
      <c r="AS1236" s="152"/>
      <c r="AT1236" s="152"/>
      <c r="AU1236" s="152"/>
    </row>
    <row r="1237" spans="27:64" ht="12.95" customHeight="1">
      <c r="AA1237" s="152"/>
      <c r="AB1237" s="152"/>
      <c r="AC1237" s="152"/>
      <c r="AD1237" s="152"/>
      <c r="AE1237" s="152"/>
      <c r="AG1237" s="9"/>
      <c r="AN1237" s="152"/>
      <c r="AO1237" s="152"/>
      <c r="AP1237" s="152"/>
      <c r="AQ1237" s="152"/>
      <c r="AR1237" s="152"/>
      <c r="AS1237" s="152"/>
      <c r="AT1237" s="152"/>
      <c r="AU1237" s="152"/>
    </row>
    <row r="1238" spans="27:64" ht="12.95" customHeight="1">
      <c r="AA1238" s="152"/>
      <c r="AB1238" s="152"/>
      <c r="AC1238" s="152"/>
      <c r="AD1238" s="152"/>
      <c r="AE1238" s="152"/>
      <c r="AG1238" s="9"/>
      <c r="AN1238" s="152"/>
      <c r="AO1238" s="152"/>
      <c r="AP1238" s="152"/>
      <c r="AQ1238" s="152"/>
      <c r="AR1238" s="152"/>
      <c r="AS1238" s="152"/>
      <c r="AT1238" s="152"/>
      <c r="AU1238" s="152"/>
    </row>
    <row r="1239" spans="27:64" ht="12.95" customHeight="1">
      <c r="AA1239" s="152"/>
      <c r="AB1239" s="152"/>
      <c r="AC1239" s="152"/>
      <c r="AD1239" s="152"/>
      <c r="AE1239" s="152"/>
      <c r="AG1239" s="9"/>
      <c r="AN1239" s="152"/>
      <c r="AO1239" s="152"/>
      <c r="AP1239" s="152"/>
      <c r="AQ1239" s="152"/>
      <c r="AR1239" s="152"/>
      <c r="AS1239" s="152"/>
      <c r="AT1239" s="152"/>
      <c r="AU1239" s="152"/>
    </row>
    <row r="1240" spans="27:64" ht="12.95" customHeight="1">
      <c r="AA1240" s="152"/>
      <c r="AB1240" s="152"/>
      <c r="AC1240" s="152"/>
      <c r="AD1240" s="152"/>
      <c r="AE1240" s="152"/>
      <c r="AG1240" s="9"/>
      <c r="AN1240" s="152"/>
      <c r="AO1240" s="152"/>
      <c r="AP1240" s="152"/>
      <c r="AQ1240" s="152"/>
      <c r="AR1240" s="152"/>
      <c r="AS1240" s="152"/>
      <c r="AT1240" s="152"/>
      <c r="AU1240" s="152"/>
    </row>
    <row r="1241" spans="27:64" ht="12.95" customHeight="1">
      <c r="AA1241" s="152"/>
      <c r="AB1241" s="152"/>
      <c r="AC1241" s="152"/>
      <c r="AD1241" s="152"/>
      <c r="AE1241" s="152"/>
      <c r="AG1241" s="9"/>
      <c r="AN1241" s="152"/>
      <c r="AO1241" s="152"/>
      <c r="AP1241" s="152"/>
      <c r="AQ1241" s="152"/>
      <c r="AR1241" s="152"/>
      <c r="AS1241" s="152"/>
      <c r="AT1241" s="152"/>
      <c r="AU1241" s="152"/>
    </row>
    <row r="1242" spans="27:64" ht="12.95" customHeight="1">
      <c r="AA1242" s="152"/>
      <c r="AB1242" s="152"/>
      <c r="AC1242" s="152"/>
      <c r="AD1242" s="152"/>
      <c r="AE1242" s="152"/>
      <c r="AG1242" s="9"/>
      <c r="AN1242" s="152"/>
      <c r="AO1242" s="152"/>
      <c r="AP1242" s="152"/>
      <c r="AQ1242" s="152"/>
      <c r="AR1242" s="152"/>
      <c r="AS1242" s="152"/>
      <c r="AT1242" s="152"/>
      <c r="AU1242" s="152"/>
    </row>
    <row r="1243" spans="27:64" ht="12.95" customHeight="1">
      <c r="AA1243" s="152"/>
      <c r="AB1243" s="152"/>
      <c r="AC1243" s="152"/>
      <c r="AD1243" s="152"/>
      <c r="AE1243" s="152"/>
      <c r="AG1243" s="9"/>
      <c r="AN1243" s="152"/>
      <c r="AO1243" s="152"/>
      <c r="AP1243" s="152"/>
      <c r="AQ1243" s="152"/>
      <c r="AR1243" s="152"/>
      <c r="AS1243" s="152"/>
      <c r="AT1243" s="152"/>
      <c r="AU1243" s="152"/>
    </row>
    <row r="1244" spans="27:64" ht="12.95" customHeight="1">
      <c r="AA1244" s="152"/>
      <c r="AB1244" s="152"/>
      <c r="AC1244" s="152"/>
      <c r="AD1244" s="152"/>
      <c r="AE1244" s="152"/>
      <c r="AG1244" s="9"/>
      <c r="AN1244" s="152"/>
      <c r="AO1244" s="152"/>
      <c r="AP1244" s="152"/>
      <c r="AQ1244" s="152"/>
      <c r="AR1244" s="152"/>
      <c r="AS1244" s="152"/>
      <c r="AT1244" s="152"/>
      <c r="AU1244" s="152"/>
    </row>
    <row r="1245" spans="27:64" ht="12.95" customHeight="1">
      <c r="AA1245" s="152"/>
      <c r="AB1245" s="152"/>
      <c r="AC1245" s="152"/>
      <c r="AD1245" s="152"/>
      <c r="AE1245" s="152"/>
      <c r="AG1245" s="9"/>
      <c r="AN1245" s="152"/>
      <c r="AO1245" s="152"/>
      <c r="AP1245" s="152"/>
      <c r="AQ1245" s="152"/>
      <c r="AR1245" s="152"/>
      <c r="AS1245" s="152"/>
      <c r="AT1245" s="152"/>
      <c r="AU1245" s="152"/>
    </row>
    <row r="1246" spans="27:64" ht="12.95" customHeight="1">
      <c r="AA1246" s="152"/>
      <c r="AB1246" s="152"/>
      <c r="AC1246" s="152"/>
      <c r="AD1246" s="152"/>
      <c r="AE1246" s="152"/>
      <c r="AG1246" s="9"/>
      <c r="AN1246" s="152"/>
      <c r="AO1246" s="152"/>
      <c r="AP1246" s="152"/>
      <c r="AQ1246" s="152"/>
      <c r="AR1246" s="152"/>
      <c r="AS1246" s="152"/>
      <c r="AT1246" s="152"/>
      <c r="AU1246" s="152"/>
    </row>
    <row r="1247" spans="27:64" ht="12.95" customHeight="1">
      <c r="AA1247" s="152"/>
      <c r="AB1247" s="152"/>
      <c r="AC1247" s="152"/>
      <c r="AD1247" s="152"/>
      <c r="AE1247" s="152"/>
      <c r="AG1247" s="9"/>
      <c r="AN1247" s="152"/>
      <c r="AO1247" s="152"/>
      <c r="AP1247" s="152"/>
      <c r="AQ1247" s="152"/>
      <c r="AR1247" s="152"/>
      <c r="AS1247" s="152"/>
      <c r="AT1247" s="152"/>
      <c r="AU1247" s="152"/>
    </row>
    <row r="1248" spans="27:64" ht="12.95" customHeight="1">
      <c r="AA1248" s="152"/>
      <c r="AB1248" s="152"/>
      <c r="AC1248" s="152"/>
      <c r="AD1248" s="152"/>
      <c r="AE1248" s="152"/>
      <c r="AG1248" s="9"/>
      <c r="AN1248" s="152"/>
      <c r="AO1248" s="152"/>
      <c r="AP1248" s="152"/>
      <c r="AQ1248" s="152"/>
      <c r="AR1248" s="152"/>
      <c r="AS1248" s="152"/>
      <c r="AT1248" s="152"/>
      <c r="AU1248" s="152"/>
    </row>
    <row r="1249" spans="27:64" ht="12.95" customHeight="1">
      <c r="AA1249" s="152"/>
      <c r="AB1249" s="152"/>
      <c r="AC1249" s="152"/>
      <c r="AD1249" s="152"/>
      <c r="AE1249" s="152"/>
      <c r="AG1249" s="9"/>
      <c r="AN1249" s="152"/>
      <c r="AO1249" s="152"/>
      <c r="AP1249" s="152"/>
      <c r="AQ1249" s="152"/>
      <c r="AR1249" s="152"/>
      <c r="AS1249" s="152"/>
      <c r="AT1249" s="152"/>
      <c r="AU1249" s="152"/>
    </row>
    <row r="1250" spans="27:64" ht="12.95" customHeight="1">
      <c r="AA1250" s="152"/>
      <c r="AB1250" s="152"/>
      <c r="AC1250" s="152"/>
      <c r="AD1250" s="152"/>
      <c r="AE1250" s="152"/>
      <c r="AG1250" s="9"/>
      <c r="AN1250" s="152"/>
      <c r="AO1250" s="152"/>
      <c r="AP1250" s="152"/>
      <c r="AQ1250" s="152"/>
      <c r="AR1250" s="152"/>
      <c r="AS1250" s="152"/>
      <c r="AT1250" s="152"/>
      <c r="AU1250" s="152"/>
      <c r="AV1250" s="152"/>
      <c r="AW1250" s="152"/>
      <c r="AX1250" s="152"/>
      <c r="AY1250" s="152"/>
      <c r="AZ1250" s="152"/>
      <c r="BA1250" s="152"/>
      <c r="BB1250" s="152"/>
      <c r="BC1250" s="152"/>
      <c r="BD1250" s="152"/>
      <c r="BE1250" s="152"/>
      <c r="BF1250" s="152"/>
      <c r="BG1250" s="152"/>
      <c r="BH1250" s="152"/>
      <c r="BI1250" s="152"/>
      <c r="BJ1250" s="152"/>
      <c r="BK1250" s="152"/>
      <c r="BL1250" s="152"/>
    </row>
    <row r="1251" spans="27:64" ht="12.95" customHeight="1">
      <c r="AA1251" s="152"/>
      <c r="AB1251" s="152"/>
      <c r="AC1251" s="152"/>
      <c r="AD1251" s="152"/>
      <c r="AE1251" s="152"/>
      <c r="AG1251" s="9"/>
      <c r="AN1251" s="152"/>
      <c r="AO1251" s="152"/>
      <c r="AP1251" s="152"/>
      <c r="AQ1251" s="152"/>
      <c r="AR1251" s="152"/>
      <c r="AS1251" s="152"/>
      <c r="AT1251" s="152"/>
      <c r="AU1251" s="152"/>
    </row>
    <row r="1252" spans="27:64" ht="12.95" customHeight="1">
      <c r="AA1252" s="152"/>
      <c r="AB1252" s="152"/>
      <c r="AC1252" s="152"/>
      <c r="AD1252" s="152"/>
      <c r="AE1252" s="152"/>
      <c r="AG1252" s="9"/>
      <c r="AN1252" s="152"/>
      <c r="AO1252" s="152"/>
      <c r="AP1252" s="152"/>
      <c r="AQ1252" s="152"/>
      <c r="AR1252" s="152"/>
      <c r="AS1252" s="152"/>
      <c r="AT1252" s="152"/>
      <c r="AU1252" s="152"/>
    </row>
    <row r="1253" spans="27:64" ht="12.95" customHeight="1">
      <c r="AA1253" s="152"/>
      <c r="AB1253" s="152"/>
      <c r="AC1253" s="152"/>
      <c r="AD1253" s="152"/>
      <c r="AE1253" s="152"/>
      <c r="AG1253" s="9"/>
      <c r="AN1253" s="152"/>
      <c r="AO1253" s="152"/>
      <c r="AP1253" s="152"/>
      <c r="AQ1253" s="152"/>
      <c r="AR1253" s="152"/>
      <c r="AS1253" s="152"/>
      <c r="AT1253" s="152"/>
      <c r="AU1253" s="152"/>
    </row>
    <row r="1254" spans="27:64" ht="12.95" customHeight="1">
      <c r="AA1254" s="152"/>
      <c r="AB1254" s="152"/>
      <c r="AC1254" s="152"/>
      <c r="AD1254" s="152"/>
      <c r="AE1254" s="152"/>
      <c r="AG1254" s="9"/>
      <c r="AN1254" s="152"/>
      <c r="AO1254" s="152"/>
      <c r="AP1254" s="152"/>
      <c r="AQ1254" s="152"/>
      <c r="AR1254" s="152"/>
      <c r="AS1254" s="152"/>
      <c r="AT1254" s="152"/>
      <c r="AU1254" s="152"/>
    </row>
    <row r="1255" spans="27:64" ht="12.95" customHeight="1">
      <c r="AA1255" s="152"/>
      <c r="AB1255" s="152"/>
      <c r="AC1255" s="152"/>
      <c r="AD1255" s="152"/>
      <c r="AE1255" s="152"/>
      <c r="AG1255" s="9"/>
      <c r="AN1255" s="152"/>
      <c r="AO1255" s="152"/>
      <c r="AP1255" s="152"/>
      <c r="AQ1255" s="152"/>
      <c r="AR1255" s="152"/>
      <c r="AS1255" s="152"/>
      <c r="AT1255" s="152"/>
      <c r="AU1255" s="152"/>
    </row>
    <row r="1256" spans="27:64" ht="12.95" customHeight="1">
      <c r="AA1256" s="152"/>
      <c r="AB1256" s="152"/>
      <c r="AC1256" s="152"/>
      <c r="AD1256" s="152"/>
      <c r="AE1256" s="152"/>
      <c r="AG1256" s="9"/>
      <c r="AN1256" s="152"/>
      <c r="AO1256" s="152"/>
      <c r="AP1256" s="152"/>
      <c r="AQ1256" s="152"/>
      <c r="AR1256" s="152"/>
      <c r="AS1256" s="152"/>
      <c r="AT1256" s="152"/>
      <c r="AU1256" s="152"/>
    </row>
    <row r="1257" spans="27:64" ht="12.95" customHeight="1">
      <c r="AA1257" s="152"/>
      <c r="AB1257" s="152"/>
      <c r="AC1257" s="152"/>
      <c r="AD1257" s="152"/>
      <c r="AE1257" s="152"/>
      <c r="AG1257" s="9"/>
      <c r="AN1257" s="152"/>
      <c r="AO1257" s="152"/>
      <c r="AP1257" s="152"/>
      <c r="AQ1257" s="152"/>
      <c r="AR1257" s="152"/>
      <c r="AS1257" s="152"/>
      <c r="AT1257" s="152"/>
      <c r="AU1257" s="152"/>
    </row>
    <row r="1258" spans="27:64" ht="12.95" customHeight="1">
      <c r="AA1258" s="152"/>
      <c r="AB1258" s="152"/>
      <c r="AC1258" s="152"/>
      <c r="AD1258" s="152"/>
      <c r="AE1258" s="152"/>
      <c r="AG1258" s="9"/>
      <c r="AN1258" s="152"/>
      <c r="AO1258" s="152"/>
      <c r="AP1258" s="152"/>
      <c r="AQ1258" s="152"/>
      <c r="AR1258" s="152"/>
      <c r="AS1258" s="152"/>
      <c r="AT1258" s="152"/>
      <c r="AU1258" s="152"/>
    </row>
    <row r="1259" spans="27:64" ht="12.95" customHeight="1">
      <c r="AA1259" s="152"/>
      <c r="AB1259" s="152"/>
      <c r="AC1259" s="152"/>
      <c r="AD1259" s="152"/>
      <c r="AE1259" s="152"/>
      <c r="AG1259" s="9"/>
      <c r="AN1259" s="152"/>
      <c r="AO1259" s="152"/>
      <c r="AP1259" s="152"/>
      <c r="AQ1259" s="152"/>
      <c r="AR1259" s="152"/>
      <c r="AS1259" s="152"/>
      <c r="AT1259" s="152"/>
      <c r="AU1259" s="152"/>
      <c r="AV1259" s="152"/>
      <c r="AW1259" s="152"/>
      <c r="AX1259" s="152"/>
      <c r="AY1259" s="152"/>
      <c r="AZ1259" s="152"/>
      <c r="BA1259" s="152"/>
      <c r="BB1259" s="152"/>
      <c r="BC1259" s="152"/>
      <c r="BD1259" s="152"/>
      <c r="BE1259" s="152"/>
      <c r="BF1259" s="152"/>
      <c r="BG1259" s="152"/>
      <c r="BH1259" s="152"/>
      <c r="BI1259" s="152"/>
      <c r="BJ1259" s="152"/>
      <c r="BK1259" s="152"/>
      <c r="BL1259" s="152"/>
    </row>
    <row r="1260" spans="27:64" ht="12.95" customHeight="1">
      <c r="AA1260" s="152"/>
      <c r="AB1260" s="152"/>
      <c r="AC1260" s="152"/>
      <c r="AD1260" s="152"/>
      <c r="AE1260" s="152"/>
      <c r="AG1260" s="9"/>
      <c r="AN1260" s="152"/>
      <c r="AO1260" s="152"/>
      <c r="AP1260" s="152"/>
      <c r="AQ1260" s="152"/>
      <c r="AR1260" s="152"/>
      <c r="AS1260" s="152"/>
      <c r="AT1260" s="152"/>
      <c r="AU1260" s="152"/>
    </row>
    <row r="1261" spans="27:64" ht="12.95" customHeight="1">
      <c r="AA1261" s="152"/>
      <c r="AB1261" s="152"/>
      <c r="AC1261" s="152"/>
      <c r="AD1261" s="152"/>
      <c r="AE1261" s="152"/>
      <c r="AG1261" s="9"/>
      <c r="AN1261" s="152"/>
      <c r="AO1261" s="152"/>
      <c r="AP1261" s="152"/>
      <c r="AQ1261" s="152"/>
      <c r="AR1261" s="152"/>
      <c r="AS1261" s="152"/>
      <c r="AT1261" s="152"/>
      <c r="AU1261" s="152"/>
    </row>
    <row r="1262" spans="27:64" ht="12.95" customHeight="1">
      <c r="AA1262" s="152"/>
      <c r="AB1262" s="152"/>
      <c r="AC1262" s="152"/>
      <c r="AD1262" s="152"/>
      <c r="AE1262" s="152"/>
      <c r="AG1262" s="9"/>
      <c r="AN1262" s="152"/>
      <c r="AO1262" s="152"/>
      <c r="AP1262" s="152"/>
      <c r="AQ1262" s="152"/>
      <c r="AR1262" s="152"/>
      <c r="AS1262" s="152"/>
      <c r="AT1262" s="152"/>
      <c r="AU1262" s="152"/>
    </row>
    <row r="1263" spans="27:64" ht="12.95" customHeight="1">
      <c r="AA1263" s="152"/>
      <c r="AB1263" s="152"/>
      <c r="AC1263" s="152"/>
      <c r="AD1263" s="152"/>
      <c r="AE1263" s="152"/>
      <c r="AG1263" s="9"/>
      <c r="AN1263" s="152"/>
      <c r="AO1263" s="152"/>
      <c r="AP1263" s="152"/>
      <c r="AQ1263" s="152"/>
      <c r="AR1263" s="152"/>
      <c r="AS1263" s="152"/>
      <c r="AT1263" s="152"/>
      <c r="AU1263" s="152"/>
    </row>
    <row r="1264" spans="27:64" ht="12.95" customHeight="1">
      <c r="AA1264" s="152"/>
      <c r="AB1264" s="152"/>
      <c r="AC1264" s="152"/>
      <c r="AD1264" s="152"/>
      <c r="AE1264" s="152"/>
      <c r="AG1264" s="9"/>
      <c r="AN1264" s="152"/>
      <c r="AO1264" s="152"/>
      <c r="AP1264" s="152"/>
      <c r="AQ1264" s="152"/>
      <c r="AR1264" s="152"/>
      <c r="AS1264" s="152"/>
      <c r="AT1264" s="152"/>
      <c r="AU1264" s="152"/>
    </row>
    <row r="1265" spans="27:47" ht="12.95" customHeight="1">
      <c r="AA1265" s="152"/>
      <c r="AB1265" s="152"/>
      <c r="AC1265" s="152"/>
      <c r="AD1265" s="152"/>
      <c r="AE1265" s="152"/>
      <c r="AG1265" s="9"/>
      <c r="AN1265" s="152"/>
      <c r="AO1265" s="152"/>
      <c r="AP1265" s="152"/>
      <c r="AQ1265" s="152"/>
      <c r="AR1265" s="152"/>
      <c r="AS1265" s="152"/>
      <c r="AT1265" s="152"/>
      <c r="AU1265" s="152"/>
    </row>
    <row r="1266" spans="27:47" ht="12.95" customHeight="1">
      <c r="AA1266" s="152"/>
      <c r="AB1266" s="152"/>
      <c r="AC1266" s="152"/>
      <c r="AD1266" s="152"/>
      <c r="AE1266" s="152"/>
      <c r="AG1266" s="9"/>
      <c r="AN1266" s="152"/>
      <c r="AO1266" s="152"/>
      <c r="AP1266" s="152"/>
      <c r="AQ1266" s="152"/>
      <c r="AR1266" s="152"/>
      <c r="AS1266" s="152"/>
      <c r="AT1266" s="152"/>
      <c r="AU1266" s="152"/>
    </row>
    <row r="1267" spans="27:47" ht="12.95" customHeight="1">
      <c r="AA1267" s="152"/>
      <c r="AB1267" s="152"/>
      <c r="AC1267" s="152"/>
      <c r="AD1267" s="152"/>
      <c r="AE1267" s="152"/>
      <c r="AG1267" s="9"/>
      <c r="AN1267" s="152"/>
      <c r="AO1267" s="152"/>
      <c r="AP1267" s="152"/>
      <c r="AQ1267" s="152"/>
      <c r="AR1267" s="152"/>
      <c r="AS1267" s="152"/>
      <c r="AT1267" s="152"/>
      <c r="AU1267" s="152"/>
    </row>
    <row r="1268" spans="27:47" ht="12.95" customHeight="1">
      <c r="AA1268" s="152"/>
      <c r="AB1268" s="152"/>
      <c r="AC1268" s="152"/>
      <c r="AD1268" s="152"/>
      <c r="AE1268" s="152"/>
      <c r="AG1268" s="9"/>
      <c r="AN1268" s="152"/>
      <c r="AO1268" s="152"/>
      <c r="AP1268" s="152"/>
      <c r="AQ1268" s="152"/>
      <c r="AR1268" s="152"/>
      <c r="AS1268" s="152"/>
      <c r="AT1268" s="152"/>
      <c r="AU1268" s="152"/>
    </row>
    <row r="1269" spans="27:47" ht="12.95" customHeight="1">
      <c r="AA1269" s="152"/>
      <c r="AB1269" s="152"/>
      <c r="AC1269" s="152"/>
      <c r="AD1269" s="152"/>
      <c r="AE1269" s="152"/>
      <c r="AG1269" s="9"/>
      <c r="AN1269" s="152"/>
      <c r="AO1269" s="152"/>
      <c r="AP1269" s="152"/>
      <c r="AQ1269" s="152"/>
      <c r="AR1269" s="152"/>
      <c r="AS1269" s="152"/>
      <c r="AT1269" s="152"/>
      <c r="AU1269" s="152"/>
    </row>
    <row r="1270" spans="27:47" ht="12.95" customHeight="1">
      <c r="AA1270" s="152"/>
      <c r="AB1270" s="152"/>
      <c r="AC1270" s="152"/>
      <c r="AD1270" s="152"/>
      <c r="AE1270" s="152"/>
      <c r="AG1270" s="9"/>
      <c r="AN1270" s="152"/>
      <c r="AO1270" s="152"/>
      <c r="AP1270" s="152"/>
      <c r="AQ1270" s="152"/>
      <c r="AR1270" s="152"/>
      <c r="AS1270" s="152"/>
      <c r="AT1270" s="152"/>
      <c r="AU1270" s="152"/>
    </row>
    <row r="1271" spans="27:47" ht="12.95" customHeight="1">
      <c r="AA1271" s="152"/>
      <c r="AB1271" s="152"/>
      <c r="AC1271" s="152"/>
      <c r="AD1271" s="152"/>
      <c r="AE1271" s="152"/>
      <c r="AG1271" s="9"/>
      <c r="AN1271" s="152"/>
      <c r="AO1271" s="152"/>
      <c r="AP1271" s="152"/>
      <c r="AQ1271" s="152"/>
      <c r="AR1271" s="152"/>
      <c r="AS1271" s="152"/>
      <c r="AT1271" s="152"/>
      <c r="AU1271" s="152"/>
    </row>
    <row r="1272" spans="27:47" ht="12.95" customHeight="1">
      <c r="AA1272" s="152"/>
      <c r="AB1272" s="152"/>
      <c r="AC1272" s="152"/>
      <c r="AD1272" s="152"/>
      <c r="AE1272" s="152"/>
      <c r="AG1272" s="9"/>
      <c r="AN1272" s="152"/>
      <c r="AO1272" s="152"/>
      <c r="AP1272" s="152"/>
      <c r="AQ1272" s="152"/>
      <c r="AR1272" s="152"/>
      <c r="AS1272" s="152"/>
      <c r="AT1272" s="152"/>
      <c r="AU1272" s="152"/>
    </row>
    <row r="1273" spans="27:47" ht="12.95" customHeight="1">
      <c r="AA1273" s="152"/>
      <c r="AB1273" s="152"/>
      <c r="AC1273" s="152"/>
      <c r="AD1273" s="152"/>
      <c r="AE1273" s="152"/>
      <c r="AG1273" s="9"/>
      <c r="AN1273" s="152"/>
      <c r="AO1273" s="152"/>
      <c r="AP1273" s="152"/>
      <c r="AQ1273" s="152"/>
      <c r="AR1273" s="152"/>
      <c r="AS1273" s="152"/>
      <c r="AT1273" s="152"/>
      <c r="AU1273" s="152"/>
    </row>
    <row r="1274" spans="27:47" ht="12.95" customHeight="1">
      <c r="AA1274" s="152"/>
      <c r="AB1274" s="152"/>
      <c r="AC1274" s="152"/>
      <c r="AD1274" s="152"/>
      <c r="AE1274" s="152"/>
      <c r="AG1274" s="9"/>
      <c r="AN1274" s="152"/>
      <c r="AO1274" s="152"/>
      <c r="AP1274" s="152"/>
      <c r="AQ1274" s="152"/>
      <c r="AR1274" s="152"/>
      <c r="AS1274" s="152"/>
      <c r="AT1274" s="152"/>
      <c r="AU1274" s="152"/>
    </row>
    <row r="1275" spans="27:47" ht="12.95" customHeight="1">
      <c r="AA1275" s="152"/>
      <c r="AB1275" s="152"/>
      <c r="AC1275" s="152"/>
      <c r="AD1275" s="152"/>
      <c r="AE1275" s="152"/>
      <c r="AG1275" s="9"/>
      <c r="AN1275" s="152"/>
      <c r="AO1275" s="152"/>
      <c r="AP1275" s="152"/>
      <c r="AQ1275" s="152"/>
      <c r="AR1275" s="152"/>
      <c r="AS1275" s="152"/>
      <c r="AT1275" s="152"/>
      <c r="AU1275" s="152"/>
    </row>
    <row r="1276" spans="27:47" ht="12.95" customHeight="1">
      <c r="AA1276" s="152"/>
      <c r="AB1276" s="152"/>
      <c r="AC1276" s="152"/>
      <c r="AD1276" s="152"/>
      <c r="AE1276" s="152"/>
      <c r="AG1276" s="9"/>
      <c r="AN1276" s="152"/>
      <c r="AO1276" s="152"/>
      <c r="AP1276" s="152"/>
      <c r="AQ1276" s="152"/>
      <c r="AR1276" s="152"/>
      <c r="AS1276" s="152"/>
      <c r="AT1276" s="152"/>
      <c r="AU1276" s="152"/>
    </row>
    <row r="1277" spans="27:47" ht="12.95" customHeight="1">
      <c r="AA1277" s="152"/>
      <c r="AB1277" s="152"/>
      <c r="AC1277" s="152"/>
      <c r="AD1277" s="152"/>
      <c r="AE1277" s="152"/>
      <c r="AG1277" s="9"/>
      <c r="AN1277" s="152"/>
      <c r="AO1277" s="152"/>
      <c r="AP1277" s="152"/>
      <c r="AQ1277" s="152"/>
      <c r="AR1277" s="152"/>
      <c r="AS1277" s="152"/>
      <c r="AT1277" s="152"/>
      <c r="AU1277" s="152"/>
    </row>
    <row r="1278" spans="27:47" ht="12.95" customHeight="1">
      <c r="AA1278" s="152"/>
      <c r="AB1278" s="152"/>
      <c r="AC1278" s="152"/>
      <c r="AD1278" s="152"/>
      <c r="AE1278" s="152"/>
      <c r="AG1278" s="9"/>
      <c r="AN1278" s="152"/>
      <c r="AO1278" s="152"/>
      <c r="AP1278" s="152"/>
      <c r="AQ1278" s="152"/>
      <c r="AR1278" s="152"/>
      <c r="AS1278" s="152"/>
      <c r="AT1278" s="152"/>
      <c r="AU1278" s="152"/>
    </row>
    <row r="1279" spans="27:47" ht="12.95" customHeight="1">
      <c r="AA1279" s="152"/>
      <c r="AB1279" s="152"/>
      <c r="AC1279" s="152"/>
      <c r="AD1279" s="152"/>
      <c r="AE1279" s="152"/>
      <c r="AG1279" s="9"/>
      <c r="AN1279" s="152"/>
      <c r="AO1279" s="152"/>
      <c r="AP1279" s="152"/>
      <c r="AQ1279" s="152"/>
      <c r="AR1279" s="152"/>
      <c r="AS1279" s="152"/>
      <c r="AT1279" s="152"/>
      <c r="AU1279" s="152"/>
    </row>
    <row r="1280" spans="27:47" ht="12.95" customHeight="1">
      <c r="AA1280" s="152"/>
      <c r="AB1280" s="152"/>
      <c r="AC1280" s="152"/>
      <c r="AD1280" s="152"/>
      <c r="AE1280" s="152"/>
      <c r="AG1280" s="9"/>
      <c r="AN1280" s="152"/>
      <c r="AO1280" s="152"/>
      <c r="AP1280" s="152"/>
      <c r="AQ1280" s="152"/>
      <c r="AR1280" s="152"/>
      <c r="AS1280" s="152"/>
      <c r="AT1280" s="152"/>
      <c r="AU1280" s="152"/>
    </row>
    <row r="1281" spans="27:64" ht="12.95" customHeight="1">
      <c r="AA1281" s="152"/>
      <c r="AB1281" s="152"/>
      <c r="AC1281" s="152"/>
      <c r="AD1281" s="152"/>
      <c r="AE1281" s="152"/>
      <c r="AG1281" s="9"/>
      <c r="AN1281" s="152"/>
      <c r="AO1281" s="152"/>
      <c r="AP1281" s="152"/>
      <c r="AQ1281" s="152"/>
      <c r="AR1281" s="152"/>
      <c r="AS1281" s="152"/>
      <c r="AT1281" s="152"/>
      <c r="AU1281" s="152"/>
    </row>
    <row r="1282" spans="27:64" ht="12.95" customHeight="1">
      <c r="AA1282" s="152"/>
      <c r="AB1282" s="152"/>
      <c r="AC1282" s="152"/>
      <c r="AD1282" s="152"/>
      <c r="AE1282" s="152"/>
      <c r="AG1282" s="9"/>
      <c r="AN1282" s="152"/>
      <c r="AO1282" s="152"/>
      <c r="AP1282" s="152"/>
      <c r="AQ1282" s="152"/>
      <c r="AR1282" s="152"/>
      <c r="AS1282" s="152"/>
      <c r="AT1282" s="152"/>
      <c r="AU1282" s="152"/>
    </row>
    <row r="1283" spans="27:64" ht="12.95" customHeight="1">
      <c r="AA1283" s="152"/>
      <c r="AB1283" s="152"/>
      <c r="AC1283" s="152"/>
      <c r="AD1283" s="152"/>
      <c r="AE1283" s="152"/>
      <c r="AG1283" s="9"/>
      <c r="AN1283" s="152"/>
      <c r="AO1283" s="152"/>
      <c r="AP1283" s="152"/>
      <c r="AQ1283" s="152"/>
      <c r="AR1283" s="152"/>
      <c r="AS1283" s="152"/>
      <c r="AT1283" s="152"/>
      <c r="AU1283" s="152"/>
    </row>
    <row r="1284" spans="27:64" ht="12.95" customHeight="1">
      <c r="AA1284" s="152"/>
      <c r="AB1284" s="152"/>
      <c r="AC1284" s="152"/>
      <c r="AD1284" s="152"/>
      <c r="AE1284" s="152"/>
      <c r="AG1284" s="9"/>
      <c r="AN1284" s="152"/>
      <c r="AO1284" s="152"/>
      <c r="AP1284" s="152"/>
      <c r="AQ1284" s="152"/>
      <c r="AR1284" s="152"/>
      <c r="AS1284" s="152"/>
      <c r="AT1284" s="152"/>
      <c r="AU1284" s="152"/>
    </row>
    <row r="1285" spans="27:64" ht="12.95" customHeight="1">
      <c r="AA1285" s="152"/>
      <c r="AB1285" s="152"/>
      <c r="AC1285" s="152"/>
      <c r="AD1285" s="152"/>
      <c r="AE1285" s="152"/>
      <c r="AG1285" s="9"/>
      <c r="AN1285" s="152"/>
      <c r="AO1285" s="152"/>
      <c r="AP1285" s="152"/>
      <c r="AQ1285" s="152"/>
      <c r="AR1285" s="152"/>
      <c r="AS1285" s="152"/>
      <c r="AT1285" s="152"/>
      <c r="AU1285" s="152"/>
    </row>
    <row r="1286" spans="27:64" ht="12.95" customHeight="1">
      <c r="AA1286" s="152"/>
      <c r="AB1286" s="152"/>
      <c r="AC1286" s="152"/>
      <c r="AD1286" s="152"/>
      <c r="AE1286" s="152"/>
      <c r="AG1286" s="9"/>
      <c r="AN1286" s="152"/>
      <c r="AO1286" s="152"/>
      <c r="AP1286" s="152"/>
      <c r="AQ1286" s="152"/>
      <c r="AR1286" s="152"/>
      <c r="AS1286" s="152"/>
      <c r="AT1286" s="152"/>
      <c r="AU1286" s="152"/>
    </row>
    <row r="1287" spans="27:64" ht="12.95" customHeight="1">
      <c r="AA1287" s="152"/>
      <c r="AB1287" s="152"/>
      <c r="AC1287" s="152"/>
      <c r="AD1287" s="152"/>
      <c r="AE1287" s="152"/>
      <c r="AG1287" s="9"/>
      <c r="AN1287" s="152"/>
      <c r="AO1287" s="152"/>
      <c r="AP1287" s="152"/>
      <c r="AQ1287" s="152"/>
      <c r="AR1287" s="152"/>
      <c r="AS1287" s="152"/>
      <c r="AT1287" s="152"/>
      <c r="AU1287" s="152"/>
    </row>
    <row r="1288" spans="27:64" ht="12.95" customHeight="1">
      <c r="AA1288" s="152"/>
      <c r="AB1288" s="152"/>
      <c r="AC1288" s="152"/>
      <c r="AD1288" s="152"/>
      <c r="AE1288" s="152"/>
      <c r="AG1288" s="9"/>
      <c r="AN1288" s="152"/>
      <c r="AO1288" s="152"/>
      <c r="AP1288" s="152"/>
      <c r="AQ1288" s="152"/>
      <c r="AR1288" s="152"/>
      <c r="AS1288" s="152"/>
      <c r="AT1288" s="152"/>
      <c r="AU1288" s="152"/>
    </row>
    <row r="1289" spans="27:64" ht="12.95" customHeight="1">
      <c r="AA1289" s="152"/>
      <c r="AB1289" s="152"/>
      <c r="AC1289" s="152"/>
      <c r="AD1289" s="152"/>
      <c r="AE1289" s="152"/>
      <c r="AG1289" s="9"/>
      <c r="AN1289" s="152"/>
      <c r="AO1289" s="152"/>
      <c r="AP1289" s="152"/>
      <c r="AQ1289" s="152"/>
      <c r="AR1289" s="152"/>
      <c r="AS1289" s="152"/>
      <c r="AT1289" s="152"/>
      <c r="AU1289" s="152"/>
    </row>
    <row r="1290" spans="27:64" ht="12.95" customHeight="1">
      <c r="AA1290" s="152"/>
      <c r="AB1290" s="152"/>
      <c r="AC1290" s="152"/>
      <c r="AD1290" s="152"/>
      <c r="AE1290" s="152"/>
      <c r="AG1290" s="9"/>
      <c r="AN1290" s="152"/>
      <c r="AO1290" s="152"/>
      <c r="AP1290" s="152"/>
      <c r="AQ1290" s="152"/>
      <c r="AR1290" s="152"/>
      <c r="AS1290" s="152"/>
      <c r="AT1290" s="152"/>
      <c r="AU1290" s="152"/>
    </row>
    <row r="1291" spans="27:64" ht="12.95" customHeight="1">
      <c r="AA1291" s="152"/>
      <c r="AB1291" s="152"/>
      <c r="AC1291" s="152"/>
      <c r="AD1291" s="152"/>
      <c r="AE1291" s="152"/>
      <c r="AG1291" s="9"/>
      <c r="AN1291" s="152"/>
      <c r="AO1291" s="152"/>
      <c r="AP1291" s="152"/>
      <c r="AQ1291" s="152"/>
      <c r="AR1291" s="152"/>
      <c r="AS1291" s="152"/>
      <c r="AT1291" s="152"/>
      <c r="AU1291" s="152"/>
    </row>
    <row r="1292" spans="27:64" ht="12.95" customHeight="1">
      <c r="AA1292" s="152"/>
      <c r="AB1292" s="152"/>
      <c r="AC1292" s="152"/>
      <c r="AD1292" s="152"/>
      <c r="AE1292" s="152"/>
      <c r="AG1292" s="9"/>
      <c r="AN1292" s="152"/>
      <c r="AO1292" s="152"/>
      <c r="AP1292" s="152"/>
      <c r="AQ1292" s="152"/>
      <c r="AR1292" s="152"/>
      <c r="AS1292" s="152"/>
      <c r="AT1292" s="152"/>
      <c r="AU1292" s="152"/>
      <c r="AV1292" s="152"/>
      <c r="AW1292" s="152"/>
      <c r="AX1292" s="152"/>
      <c r="AY1292" s="152"/>
      <c r="AZ1292" s="152"/>
      <c r="BA1292" s="152"/>
      <c r="BB1292" s="152"/>
      <c r="BC1292" s="152"/>
      <c r="BD1292" s="152"/>
      <c r="BE1292" s="152"/>
      <c r="BF1292" s="152"/>
      <c r="BG1292" s="152"/>
      <c r="BH1292" s="152"/>
      <c r="BI1292" s="152"/>
      <c r="BJ1292" s="152"/>
      <c r="BK1292" s="152"/>
      <c r="BL1292" s="152"/>
    </row>
    <row r="1293" spans="27:64" ht="12.95" customHeight="1">
      <c r="AA1293" s="152"/>
      <c r="AB1293" s="152"/>
      <c r="AC1293" s="152"/>
      <c r="AD1293" s="152"/>
      <c r="AE1293" s="152"/>
      <c r="AG1293" s="9"/>
      <c r="AN1293" s="152"/>
      <c r="AO1293" s="152"/>
      <c r="AP1293" s="152"/>
      <c r="AQ1293" s="152"/>
      <c r="AR1293" s="152"/>
      <c r="AS1293" s="152"/>
      <c r="AT1293" s="152"/>
      <c r="AU1293" s="152"/>
    </row>
    <row r="1294" spans="27:64" ht="12.95" customHeight="1">
      <c r="AA1294" s="152"/>
      <c r="AB1294" s="152"/>
      <c r="AC1294" s="152"/>
      <c r="AD1294" s="152"/>
      <c r="AE1294" s="152"/>
      <c r="AG1294" s="9"/>
      <c r="AN1294" s="152"/>
      <c r="AO1294" s="152"/>
      <c r="AP1294" s="152"/>
      <c r="AQ1294" s="152"/>
      <c r="AR1294" s="152"/>
      <c r="AS1294" s="152"/>
      <c r="AT1294" s="152"/>
      <c r="AU1294" s="152"/>
      <c r="AV1294" s="152"/>
      <c r="AW1294" s="152"/>
      <c r="AX1294" s="152"/>
      <c r="AY1294" s="152"/>
      <c r="AZ1294" s="152"/>
      <c r="BA1294" s="152"/>
      <c r="BB1294" s="152"/>
      <c r="BC1294" s="152"/>
      <c r="BD1294" s="152"/>
      <c r="BE1294" s="152"/>
      <c r="BF1294" s="152"/>
      <c r="BG1294" s="152"/>
      <c r="BH1294" s="152"/>
      <c r="BI1294" s="152"/>
      <c r="BJ1294" s="152"/>
      <c r="BK1294" s="152"/>
      <c r="BL1294" s="152"/>
    </row>
    <row r="1295" spans="27:64" ht="12.95" customHeight="1">
      <c r="AA1295" s="152"/>
      <c r="AB1295" s="152"/>
      <c r="AC1295" s="152"/>
      <c r="AD1295" s="152"/>
      <c r="AE1295" s="152"/>
      <c r="AG1295" s="9"/>
      <c r="AN1295" s="152"/>
      <c r="AO1295" s="152"/>
      <c r="AP1295" s="152"/>
      <c r="AQ1295" s="152"/>
      <c r="AR1295" s="152"/>
      <c r="AS1295" s="152"/>
      <c r="AT1295" s="152"/>
      <c r="AU1295" s="152"/>
    </row>
    <row r="1296" spans="27:64" ht="12.95" customHeight="1">
      <c r="AA1296" s="152"/>
      <c r="AB1296" s="152"/>
      <c r="AC1296" s="152"/>
      <c r="AD1296" s="152"/>
      <c r="AE1296" s="152"/>
      <c r="AG1296" s="9"/>
      <c r="AN1296" s="152"/>
      <c r="AO1296" s="152"/>
      <c r="AP1296" s="152"/>
      <c r="AQ1296" s="152"/>
      <c r="AR1296" s="152"/>
      <c r="AS1296" s="152"/>
      <c r="AT1296" s="152"/>
      <c r="AU1296" s="152"/>
      <c r="AV1296" s="152"/>
    </row>
    <row r="1297" spans="27:64" ht="12.95" customHeight="1">
      <c r="AA1297" s="152"/>
      <c r="AB1297" s="152"/>
      <c r="AC1297" s="152"/>
      <c r="AD1297" s="152"/>
      <c r="AE1297" s="152"/>
      <c r="AG1297" s="9"/>
      <c r="AN1297" s="152"/>
      <c r="AO1297" s="152"/>
      <c r="AP1297" s="152"/>
      <c r="AQ1297" s="152"/>
      <c r="AR1297" s="152"/>
      <c r="AS1297" s="152"/>
      <c r="AT1297" s="152"/>
      <c r="AU1297" s="152"/>
    </row>
    <row r="1298" spans="27:64" ht="12.95" customHeight="1">
      <c r="AA1298" s="152"/>
      <c r="AB1298" s="152"/>
      <c r="AC1298" s="152"/>
      <c r="AD1298" s="152"/>
      <c r="AE1298" s="152"/>
      <c r="AG1298" s="9"/>
      <c r="AN1298" s="152"/>
      <c r="AO1298" s="152"/>
      <c r="AP1298" s="152"/>
      <c r="AQ1298" s="152"/>
      <c r="AR1298" s="152"/>
      <c r="AS1298" s="152"/>
      <c r="AT1298" s="152"/>
      <c r="AU1298" s="152"/>
      <c r="AV1298" s="152"/>
      <c r="AW1298" s="152"/>
      <c r="AX1298" s="152"/>
      <c r="AY1298" s="152"/>
      <c r="AZ1298" s="152"/>
      <c r="BA1298" s="152"/>
      <c r="BB1298" s="152"/>
      <c r="BC1298" s="152"/>
      <c r="BD1298" s="152"/>
      <c r="BE1298" s="152"/>
      <c r="BF1298" s="152"/>
      <c r="BG1298" s="152"/>
      <c r="BH1298" s="152"/>
      <c r="BI1298" s="152"/>
      <c r="BJ1298" s="152"/>
      <c r="BK1298" s="152"/>
      <c r="BL1298" s="152"/>
    </row>
    <row r="1299" spans="27:64" ht="12.95" customHeight="1">
      <c r="AA1299" s="152"/>
      <c r="AB1299" s="152"/>
      <c r="AC1299" s="152"/>
      <c r="AD1299" s="152"/>
      <c r="AE1299" s="152"/>
      <c r="AG1299" s="9"/>
      <c r="AN1299" s="152"/>
      <c r="AO1299" s="152"/>
      <c r="AP1299" s="152"/>
      <c r="AQ1299" s="152"/>
      <c r="AR1299" s="152"/>
      <c r="AS1299" s="152"/>
      <c r="AT1299" s="152"/>
      <c r="AU1299" s="152"/>
    </row>
    <row r="1300" spans="27:64" ht="12.95" customHeight="1">
      <c r="AA1300" s="152"/>
      <c r="AB1300" s="152"/>
      <c r="AC1300" s="152"/>
      <c r="AD1300" s="152"/>
      <c r="AE1300" s="152"/>
      <c r="AG1300" s="9"/>
      <c r="AN1300" s="152"/>
      <c r="AO1300" s="152"/>
      <c r="AP1300" s="152"/>
      <c r="AQ1300" s="152"/>
      <c r="AR1300" s="152"/>
      <c r="AS1300" s="152"/>
      <c r="AT1300" s="152"/>
      <c r="AU1300" s="152"/>
    </row>
    <row r="1301" spans="27:64" ht="12.95" customHeight="1">
      <c r="AA1301" s="152"/>
      <c r="AB1301" s="152"/>
      <c r="AC1301" s="152"/>
      <c r="AD1301" s="152"/>
      <c r="AE1301" s="152"/>
      <c r="AG1301" s="9"/>
      <c r="AN1301" s="152"/>
      <c r="AO1301" s="152"/>
      <c r="AP1301" s="152"/>
      <c r="AQ1301" s="152"/>
      <c r="AR1301" s="152"/>
      <c r="AS1301" s="152"/>
      <c r="AT1301" s="152"/>
      <c r="AU1301" s="152"/>
    </row>
    <row r="1302" spans="27:64" ht="12.95" customHeight="1">
      <c r="AA1302" s="152"/>
      <c r="AB1302" s="152"/>
      <c r="AC1302" s="152"/>
      <c r="AD1302" s="152"/>
      <c r="AE1302" s="152"/>
      <c r="AG1302" s="9"/>
      <c r="AN1302" s="152"/>
      <c r="AO1302" s="152"/>
      <c r="AP1302" s="152"/>
      <c r="AQ1302" s="152"/>
      <c r="AR1302" s="152"/>
      <c r="AS1302" s="152"/>
      <c r="AT1302" s="152"/>
      <c r="AU1302" s="152"/>
      <c r="AV1302" s="152"/>
    </row>
    <row r="1303" spans="27:64" ht="12.95" customHeight="1">
      <c r="AA1303" s="152"/>
      <c r="AB1303" s="152"/>
      <c r="AC1303" s="152"/>
      <c r="AD1303" s="152"/>
      <c r="AE1303" s="152"/>
      <c r="AG1303" s="9"/>
      <c r="AN1303" s="152"/>
      <c r="AO1303" s="152"/>
      <c r="AP1303" s="152"/>
      <c r="AQ1303" s="152"/>
      <c r="AR1303" s="152"/>
      <c r="AS1303" s="152"/>
      <c r="AT1303" s="152"/>
      <c r="AU1303" s="152"/>
    </row>
    <row r="1304" spans="27:64" ht="12.95" customHeight="1">
      <c r="AA1304" s="152"/>
      <c r="AB1304" s="152"/>
      <c r="AC1304" s="152"/>
      <c r="AD1304" s="152"/>
      <c r="AE1304" s="152"/>
      <c r="AG1304" s="9"/>
      <c r="AN1304" s="152"/>
      <c r="AO1304" s="152"/>
      <c r="AP1304" s="152"/>
      <c r="AQ1304" s="152"/>
      <c r="AR1304" s="152"/>
      <c r="AS1304" s="152"/>
      <c r="AT1304" s="152"/>
      <c r="AU1304" s="152"/>
    </row>
    <row r="1305" spans="27:64" ht="12.95" customHeight="1">
      <c r="AA1305" s="152"/>
      <c r="AB1305" s="152"/>
      <c r="AC1305" s="152"/>
      <c r="AD1305" s="152"/>
      <c r="AE1305" s="152"/>
      <c r="AG1305" s="9"/>
      <c r="AN1305" s="152"/>
      <c r="AO1305" s="152"/>
      <c r="AP1305" s="152"/>
      <c r="AQ1305" s="152"/>
      <c r="AR1305" s="152"/>
      <c r="AS1305" s="152"/>
      <c r="AT1305" s="152"/>
      <c r="AU1305" s="152"/>
    </row>
    <row r="1306" spans="27:64" ht="12.95" customHeight="1">
      <c r="AA1306" s="152"/>
      <c r="AB1306" s="152"/>
      <c r="AC1306" s="152"/>
      <c r="AD1306" s="152"/>
      <c r="AE1306" s="152"/>
      <c r="AG1306" s="9"/>
      <c r="AN1306" s="152"/>
      <c r="AO1306" s="152"/>
      <c r="AP1306" s="152"/>
      <c r="AQ1306" s="152"/>
      <c r="AR1306" s="152"/>
      <c r="AS1306" s="152"/>
      <c r="AT1306" s="152"/>
      <c r="AU1306" s="152"/>
    </row>
    <row r="1307" spans="27:64" ht="12.95" customHeight="1">
      <c r="AA1307" s="152"/>
      <c r="AB1307" s="152"/>
      <c r="AC1307" s="152"/>
      <c r="AD1307" s="152"/>
      <c r="AE1307" s="152"/>
      <c r="AG1307" s="9"/>
      <c r="AN1307" s="152"/>
      <c r="AO1307" s="152"/>
      <c r="AP1307" s="152"/>
      <c r="AQ1307" s="152"/>
      <c r="AR1307" s="152"/>
      <c r="AS1307" s="152"/>
      <c r="AT1307" s="152"/>
      <c r="AU1307" s="152"/>
    </row>
    <row r="1308" spans="27:64" ht="12.95" customHeight="1">
      <c r="AA1308" s="152"/>
      <c r="AB1308" s="152"/>
      <c r="AC1308" s="152"/>
      <c r="AD1308" s="152"/>
      <c r="AE1308" s="152"/>
      <c r="AG1308" s="9"/>
      <c r="AN1308" s="152"/>
      <c r="AO1308" s="152"/>
      <c r="AP1308" s="152"/>
      <c r="AQ1308" s="152"/>
      <c r="AR1308" s="152"/>
      <c r="AS1308" s="152"/>
      <c r="AT1308" s="152"/>
      <c r="AU1308" s="152"/>
    </row>
    <row r="1309" spans="27:64" ht="12.95" customHeight="1">
      <c r="AA1309" s="152"/>
      <c r="AB1309" s="152"/>
      <c r="AC1309" s="152"/>
      <c r="AD1309" s="152"/>
      <c r="AE1309" s="152"/>
      <c r="AG1309" s="9"/>
      <c r="AN1309" s="152"/>
      <c r="AO1309" s="152"/>
      <c r="AP1309" s="152"/>
      <c r="AQ1309" s="152"/>
      <c r="AR1309" s="152"/>
      <c r="AS1309" s="152"/>
      <c r="AT1309" s="152"/>
      <c r="AU1309" s="152"/>
    </row>
    <row r="1310" spans="27:64" ht="12.95" customHeight="1">
      <c r="AA1310" s="152"/>
      <c r="AB1310" s="152"/>
      <c r="AC1310" s="152"/>
      <c r="AD1310" s="152"/>
      <c r="AE1310" s="152"/>
      <c r="AG1310" s="9"/>
      <c r="AN1310" s="152"/>
      <c r="AO1310" s="152"/>
      <c r="AP1310" s="152"/>
      <c r="AQ1310" s="152"/>
      <c r="AR1310" s="152"/>
      <c r="AS1310" s="152"/>
      <c r="AT1310" s="152"/>
      <c r="AU1310" s="152"/>
    </row>
    <row r="1311" spans="27:64" ht="12.95" customHeight="1">
      <c r="AA1311" s="152"/>
      <c r="AB1311" s="152"/>
      <c r="AC1311" s="152"/>
      <c r="AD1311" s="152"/>
      <c r="AE1311" s="152"/>
      <c r="AG1311" s="9"/>
      <c r="AN1311" s="152"/>
      <c r="AO1311" s="152"/>
      <c r="AP1311" s="152"/>
      <c r="AQ1311" s="152"/>
      <c r="AR1311" s="152"/>
      <c r="AS1311" s="152"/>
      <c r="AT1311" s="152"/>
      <c r="AU1311" s="152"/>
    </row>
    <row r="1312" spans="27:64" ht="12.95" customHeight="1">
      <c r="AA1312" s="152"/>
      <c r="AB1312" s="152"/>
      <c r="AC1312" s="152"/>
      <c r="AD1312" s="152"/>
      <c r="AE1312" s="152"/>
      <c r="AG1312" s="9"/>
      <c r="AN1312" s="152"/>
      <c r="AO1312" s="152"/>
      <c r="AP1312" s="152"/>
      <c r="AQ1312" s="152"/>
      <c r="AR1312" s="152"/>
      <c r="AS1312" s="152"/>
      <c r="AT1312" s="152"/>
      <c r="AU1312" s="152"/>
    </row>
    <row r="1313" spans="27:64" ht="12.95" customHeight="1">
      <c r="AA1313" s="152"/>
      <c r="AB1313" s="152"/>
      <c r="AC1313" s="152"/>
      <c r="AD1313" s="152"/>
      <c r="AE1313" s="152"/>
      <c r="AG1313" s="9"/>
      <c r="AN1313" s="152"/>
      <c r="AO1313" s="152"/>
      <c r="AP1313" s="152"/>
      <c r="AQ1313" s="152"/>
      <c r="AR1313" s="152"/>
      <c r="AS1313" s="152"/>
      <c r="AT1313" s="152"/>
      <c r="AU1313" s="152"/>
    </row>
    <row r="1314" spans="27:64" ht="12.95" customHeight="1">
      <c r="AA1314" s="152"/>
      <c r="AB1314" s="152"/>
      <c r="AC1314" s="152"/>
      <c r="AD1314" s="152"/>
      <c r="AE1314" s="152"/>
      <c r="AG1314" s="9"/>
      <c r="AN1314" s="152"/>
      <c r="AO1314" s="152"/>
      <c r="AP1314" s="152"/>
      <c r="AQ1314" s="152"/>
      <c r="AR1314" s="152"/>
      <c r="AS1314" s="152"/>
      <c r="AT1314" s="152"/>
      <c r="AU1314" s="152"/>
    </row>
    <row r="1315" spans="27:64" ht="12.95" customHeight="1">
      <c r="AA1315" s="152"/>
      <c r="AB1315" s="152"/>
      <c r="AC1315" s="152"/>
      <c r="AD1315" s="152"/>
      <c r="AE1315" s="152"/>
      <c r="AG1315" s="9"/>
      <c r="AN1315" s="152"/>
      <c r="AO1315" s="152"/>
      <c r="AP1315" s="152"/>
      <c r="AQ1315" s="152"/>
      <c r="AR1315" s="152"/>
      <c r="AS1315" s="152"/>
      <c r="AT1315" s="152"/>
      <c r="AU1315" s="152"/>
    </row>
    <row r="1316" spans="27:64" ht="12.95" customHeight="1">
      <c r="AA1316" s="152"/>
      <c r="AB1316" s="152"/>
      <c r="AC1316" s="152"/>
      <c r="AD1316" s="152"/>
      <c r="AE1316" s="152"/>
      <c r="AG1316" s="9"/>
      <c r="AN1316" s="152"/>
      <c r="AO1316" s="152"/>
      <c r="AP1316" s="152"/>
      <c r="AQ1316" s="152"/>
      <c r="AR1316" s="152"/>
      <c r="AS1316" s="152"/>
      <c r="AT1316" s="152"/>
      <c r="AU1316" s="152"/>
    </row>
    <row r="1317" spans="27:64" ht="12.95" customHeight="1">
      <c r="AA1317" s="152"/>
      <c r="AB1317" s="152"/>
      <c r="AC1317" s="152"/>
      <c r="AD1317" s="152"/>
      <c r="AE1317" s="152"/>
      <c r="AG1317" s="9"/>
      <c r="AN1317" s="152"/>
      <c r="AO1317" s="152"/>
      <c r="AP1317" s="152"/>
      <c r="AQ1317" s="152"/>
      <c r="AR1317" s="152"/>
      <c r="AS1317" s="152"/>
      <c r="AT1317" s="152"/>
      <c r="AU1317" s="152"/>
    </row>
    <row r="1318" spans="27:64" ht="12.95" customHeight="1">
      <c r="AA1318" s="152"/>
      <c r="AB1318" s="152"/>
      <c r="AC1318" s="152"/>
      <c r="AD1318" s="152"/>
      <c r="AE1318" s="152"/>
      <c r="AG1318" s="9"/>
      <c r="AN1318" s="152"/>
      <c r="AO1318" s="152"/>
      <c r="AP1318" s="152"/>
      <c r="AQ1318" s="152"/>
      <c r="AR1318" s="152"/>
      <c r="AS1318" s="152"/>
      <c r="AT1318" s="152"/>
      <c r="AU1318" s="152"/>
    </row>
    <row r="1319" spans="27:64" ht="12.95" customHeight="1">
      <c r="AA1319" s="152"/>
      <c r="AB1319" s="152"/>
      <c r="AC1319" s="152"/>
      <c r="AD1319" s="152"/>
      <c r="AE1319" s="152"/>
      <c r="AG1319" s="9"/>
      <c r="AN1319" s="152"/>
      <c r="AO1319" s="152"/>
      <c r="AP1319" s="152"/>
      <c r="AQ1319" s="152"/>
      <c r="AR1319" s="152"/>
      <c r="AS1319" s="152"/>
      <c r="AT1319" s="152"/>
      <c r="AU1319" s="152"/>
    </row>
    <row r="1320" spans="27:64" ht="12.95" customHeight="1">
      <c r="AA1320" s="152"/>
      <c r="AB1320" s="152"/>
      <c r="AC1320" s="152"/>
      <c r="AD1320" s="152"/>
      <c r="AE1320" s="152"/>
      <c r="AG1320" s="9"/>
      <c r="AN1320" s="152"/>
      <c r="AO1320" s="152"/>
      <c r="AP1320" s="152"/>
      <c r="AQ1320" s="152"/>
      <c r="AR1320" s="152"/>
      <c r="AS1320" s="152"/>
      <c r="AT1320" s="152"/>
      <c r="AU1320" s="152"/>
    </row>
    <row r="1321" spans="27:64" ht="12.95" customHeight="1">
      <c r="AA1321" s="152"/>
      <c r="AB1321" s="152"/>
      <c r="AC1321" s="152"/>
      <c r="AD1321" s="152"/>
      <c r="AE1321" s="152"/>
      <c r="AG1321" s="9"/>
      <c r="AN1321" s="152"/>
      <c r="AO1321" s="152"/>
      <c r="AP1321" s="152"/>
      <c r="AQ1321" s="152"/>
      <c r="AR1321" s="152"/>
      <c r="AS1321" s="152"/>
      <c r="AT1321" s="152"/>
      <c r="AU1321" s="152"/>
    </row>
    <row r="1322" spans="27:64" ht="12.95" customHeight="1">
      <c r="AA1322" s="152"/>
      <c r="AB1322" s="152"/>
      <c r="AC1322" s="152"/>
      <c r="AD1322" s="152"/>
      <c r="AE1322" s="152"/>
      <c r="AG1322" s="9"/>
      <c r="AN1322" s="152"/>
      <c r="AO1322" s="152"/>
      <c r="AP1322" s="152"/>
      <c r="AQ1322" s="152"/>
      <c r="AR1322" s="152"/>
      <c r="AS1322" s="152"/>
      <c r="AT1322" s="152"/>
      <c r="AU1322" s="152"/>
    </row>
    <row r="1323" spans="27:64" ht="12.95" customHeight="1">
      <c r="AA1323" s="152"/>
      <c r="AB1323" s="152"/>
      <c r="AC1323" s="152"/>
      <c r="AD1323" s="152"/>
      <c r="AE1323" s="152"/>
      <c r="AG1323" s="9"/>
      <c r="AN1323" s="152"/>
      <c r="AO1323" s="152"/>
      <c r="AP1323" s="152"/>
      <c r="AQ1323" s="152"/>
      <c r="AR1323" s="152"/>
      <c r="AS1323" s="152"/>
      <c r="AT1323" s="152"/>
      <c r="AU1323" s="152"/>
    </row>
    <row r="1324" spans="27:64" ht="12.95" customHeight="1">
      <c r="AA1324" s="152"/>
      <c r="AB1324" s="152"/>
      <c r="AC1324" s="152"/>
      <c r="AD1324" s="152"/>
      <c r="AE1324" s="152"/>
      <c r="AG1324" s="9"/>
      <c r="AN1324" s="152"/>
      <c r="AO1324" s="152"/>
      <c r="AP1324" s="152"/>
      <c r="AQ1324" s="152"/>
      <c r="AR1324" s="152"/>
      <c r="AS1324" s="152"/>
      <c r="AT1324" s="152"/>
      <c r="AU1324" s="152"/>
    </row>
    <row r="1325" spans="27:64" ht="12.95" customHeight="1">
      <c r="AA1325" s="152"/>
      <c r="AB1325" s="152"/>
      <c r="AC1325" s="152"/>
      <c r="AD1325" s="152"/>
      <c r="AE1325" s="152"/>
      <c r="AG1325" s="9"/>
      <c r="AN1325" s="152"/>
      <c r="AO1325" s="152"/>
      <c r="AP1325" s="152"/>
      <c r="AQ1325" s="152"/>
      <c r="AR1325" s="152"/>
      <c r="AS1325" s="152"/>
      <c r="AT1325" s="152"/>
      <c r="AU1325" s="152"/>
    </row>
    <row r="1326" spans="27:64" ht="12.95" customHeight="1">
      <c r="AA1326" s="152"/>
      <c r="AB1326" s="152"/>
      <c r="AC1326" s="152"/>
      <c r="AD1326" s="152"/>
      <c r="AE1326" s="152"/>
      <c r="AG1326" s="9"/>
      <c r="AN1326" s="152"/>
      <c r="AO1326" s="152"/>
      <c r="AP1326" s="152"/>
      <c r="AQ1326" s="152"/>
      <c r="AR1326" s="152"/>
      <c r="AS1326" s="152"/>
      <c r="AT1326" s="152"/>
      <c r="AU1326" s="152"/>
      <c r="AV1326" s="152"/>
      <c r="AW1326" s="152"/>
      <c r="AX1326" s="152"/>
      <c r="AY1326" s="152"/>
      <c r="AZ1326" s="152"/>
      <c r="BA1326" s="152"/>
      <c r="BB1326" s="152"/>
      <c r="BC1326" s="152"/>
      <c r="BD1326" s="152"/>
      <c r="BE1326" s="152"/>
      <c r="BF1326" s="152"/>
      <c r="BG1326" s="152"/>
      <c r="BH1326" s="152"/>
      <c r="BI1326" s="152"/>
      <c r="BJ1326" s="152"/>
      <c r="BK1326" s="152"/>
      <c r="BL1326" s="152"/>
    </row>
    <row r="1327" spans="27:64" ht="12.95" customHeight="1">
      <c r="AA1327" s="152"/>
      <c r="AB1327" s="152"/>
      <c r="AC1327" s="152"/>
      <c r="AD1327" s="152"/>
      <c r="AE1327" s="152"/>
      <c r="AG1327" s="9"/>
      <c r="AN1327" s="152"/>
      <c r="AO1327" s="152"/>
      <c r="AP1327" s="152"/>
      <c r="AQ1327" s="152"/>
      <c r="AR1327" s="152"/>
      <c r="AS1327" s="152"/>
      <c r="AT1327" s="152"/>
      <c r="AU1327" s="152"/>
    </row>
    <row r="1328" spans="27:64" ht="12.95" customHeight="1">
      <c r="AA1328" s="152"/>
      <c r="AB1328" s="152"/>
      <c r="AC1328" s="152"/>
      <c r="AD1328" s="152"/>
      <c r="AE1328" s="152"/>
      <c r="AG1328" s="9"/>
      <c r="AN1328" s="152"/>
      <c r="AO1328" s="152"/>
      <c r="AP1328" s="152"/>
      <c r="AQ1328" s="152"/>
      <c r="AR1328" s="152"/>
      <c r="AS1328" s="152"/>
      <c r="AT1328" s="152"/>
      <c r="AU1328" s="152"/>
      <c r="AV1328" s="152"/>
      <c r="AW1328" s="152"/>
      <c r="AX1328" s="152"/>
      <c r="AY1328" s="152"/>
      <c r="AZ1328" s="152"/>
      <c r="BA1328" s="152"/>
      <c r="BB1328" s="152"/>
      <c r="BC1328" s="152"/>
      <c r="BD1328" s="152"/>
      <c r="BE1328" s="152"/>
      <c r="BF1328" s="152"/>
      <c r="BG1328" s="152"/>
      <c r="BH1328" s="152"/>
      <c r="BI1328" s="152"/>
      <c r="BJ1328" s="152"/>
      <c r="BK1328" s="152"/>
      <c r="BL1328" s="152"/>
    </row>
    <row r="1329" spans="27:64" ht="12.95" customHeight="1">
      <c r="AA1329" s="152"/>
      <c r="AB1329" s="152"/>
      <c r="AC1329" s="152"/>
      <c r="AD1329" s="152"/>
      <c r="AE1329" s="152"/>
      <c r="AG1329" s="9"/>
      <c r="AN1329" s="152"/>
      <c r="AO1329" s="152"/>
      <c r="AP1329" s="152"/>
      <c r="AQ1329" s="152"/>
      <c r="AR1329" s="152"/>
      <c r="AS1329" s="152"/>
      <c r="AT1329" s="152"/>
      <c r="AU1329" s="152"/>
    </row>
    <row r="1330" spans="27:64" ht="12.95" customHeight="1">
      <c r="AA1330" s="152"/>
      <c r="AB1330" s="152"/>
      <c r="AC1330" s="152"/>
      <c r="AD1330" s="152"/>
      <c r="AE1330" s="152"/>
      <c r="AG1330" s="9"/>
      <c r="AN1330" s="152"/>
      <c r="AO1330" s="152"/>
      <c r="AP1330" s="152"/>
      <c r="AQ1330" s="152"/>
      <c r="AR1330" s="152"/>
      <c r="AS1330" s="152"/>
      <c r="AT1330" s="152"/>
      <c r="AU1330" s="152"/>
      <c r="AV1330" s="152"/>
      <c r="AW1330" s="152"/>
      <c r="AX1330" s="152"/>
      <c r="AY1330" s="152"/>
      <c r="AZ1330" s="152"/>
      <c r="BA1330" s="152"/>
      <c r="BB1330" s="152"/>
      <c r="BC1330" s="152"/>
      <c r="BD1330" s="152"/>
      <c r="BE1330" s="152"/>
      <c r="BF1330" s="152"/>
      <c r="BG1330" s="152"/>
      <c r="BH1330" s="152"/>
      <c r="BI1330" s="152"/>
      <c r="BJ1330" s="152"/>
      <c r="BK1330" s="152"/>
      <c r="BL1330" s="152"/>
    </row>
    <row r="1331" spans="27:64" ht="12.95" customHeight="1">
      <c r="AA1331" s="152"/>
      <c r="AB1331" s="152"/>
      <c r="AC1331" s="152"/>
      <c r="AD1331" s="152"/>
      <c r="AE1331" s="152"/>
      <c r="AG1331" s="9"/>
      <c r="AN1331" s="152"/>
      <c r="AO1331" s="152"/>
      <c r="AP1331" s="152"/>
      <c r="AQ1331" s="152"/>
      <c r="AR1331" s="152"/>
      <c r="AS1331" s="152"/>
      <c r="AT1331" s="152"/>
      <c r="AU1331" s="152"/>
    </row>
    <row r="1332" spans="27:64" ht="12.95" customHeight="1">
      <c r="AA1332" s="152"/>
      <c r="AB1332" s="152"/>
      <c r="AC1332" s="152"/>
      <c r="AD1332" s="152"/>
      <c r="AE1332" s="152"/>
      <c r="AG1332" s="9"/>
      <c r="AN1332" s="152"/>
      <c r="AO1332" s="152"/>
      <c r="AP1332" s="152"/>
      <c r="AQ1332" s="152"/>
      <c r="AR1332" s="152"/>
      <c r="AS1332" s="152"/>
      <c r="AT1332" s="152"/>
      <c r="AU1332" s="152"/>
    </row>
    <row r="1333" spans="27:64" ht="12.95" customHeight="1">
      <c r="AA1333" s="152"/>
      <c r="AB1333" s="152"/>
      <c r="AC1333" s="152"/>
      <c r="AD1333" s="152"/>
      <c r="AE1333" s="152"/>
      <c r="AG1333" s="9"/>
      <c r="AN1333" s="152"/>
      <c r="AO1333" s="152"/>
      <c r="AP1333" s="152"/>
      <c r="AQ1333" s="152"/>
      <c r="AR1333" s="152"/>
      <c r="AS1333" s="152"/>
      <c r="AT1333" s="152"/>
      <c r="AU1333" s="152"/>
    </row>
    <row r="1334" spans="27:64" ht="12.95" customHeight="1">
      <c r="AA1334" s="152"/>
      <c r="AB1334" s="152"/>
      <c r="AC1334" s="152"/>
      <c r="AD1334" s="152"/>
      <c r="AE1334" s="152"/>
      <c r="AG1334" s="9"/>
      <c r="AN1334" s="152"/>
      <c r="AO1334" s="152"/>
      <c r="AP1334" s="152"/>
      <c r="AQ1334" s="152"/>
      <c r="AR1334" s="152"/>
      <c r="AS1334" s="152"/>
      <c r="AT1334" s="152"/>
      <c r="AU1334" s="152"/>
    </row>
    <row r="1335" spans="27:64" ht="12.95" customHeight="1">
      <c r="AA1335" s="152"/>
      <c r="AB1335" s="152"/>
      <c r="AC1335" s="152"/>
      <c r="AD1335" s="152"/>
      <c r="AE1335" s="152"/>
      <c r="AG1335" s="9"/>
      <c r="AN1335" s="152"/>
      <c r="AO1335" s="152"/>
      <c r="AP1335" s="152"/>
      <c r="AQ1335" s="152"/>
      <c r="AR1335" s="152"/>
      <c r="AS1335" s="152"/>
      <c r="AT1335" s="152"/>
      <c r="AU1335" s="152"/>
    </row>
    <row r="1336" spans="27:64" ht="12.95" customHeight="1">
      <c r="AA1336" s="152"/>
      <c r="AB1336" s="152"/>
      <c r="AC1336" s="152"/>
      <c r="AD1336" s="152"/>
      <c r="AE1336" s="152"/>
      <c r="AG1336" s="9"/>
      <c r="AN1336" s="152"/>
      <c r="AO1336" s="152"/>
      <c r="AP1336" s="152"/>
      <c r="AQ1336" s="152"/>
      <c r="AR1336" s="152"/>
      <c r="AS1336" s="152"/>
      <c r="AT1336" s="152"/>
      <c r="AU1336" s="152"/>
    </row>
    <row r="1337" spans="27:64" ht="12.95" customHeight="1">
      <c r="AA1337" s="152"/>
      <c r="AB1337" s="152"/>
      <c r="AC1337" s="152"/>
      <c r="AD1337" s="152"/>
      <c r="AE1337" s="152"/>
      <c r="AG1337" s="9"/>
      <c r="AN1337" s="152"/>
      <c r="AO1337" s="152"/>
      <c r="AP1337" s="152"/>
      <c r="AQ1337" s="152"/>
      <c r="AR1337" s="152"/>
      <c r="AS1337" s="152"/>
      <c r="AT1337" s="152"/>
      <c r="AU1337" s="152"/>
    </row>
    <row r="1338" spans="27:64" ht="12.95" customHeight="1">
      <c r="AA1338" s="152"/>
      <c r="AB1338" s="152"/>
      <c r="AC1338" s="152"/>
      <c r="AD1338" s="152"/>
      <c r="AE1338" s="152"/>
      <c r="AG1338" s="9"/>
      <c r="AN1338" s="152"/>
      <c r="AO1338" s="152"/>
      <c r="AP1338" s="152"/>
      <c r="AQ1338" s="152"/>
      <c r="AR1338" s="152"/>
      <c r="AS1338" s="152"/>
      <c r="AT1338" s="152"/>
      <c r="AU1338" s="152"/>
    </row>
    <row r="1339" spans="27:64" ht="12.95" customHeight="1">
      <c r="AA1339" s="152"/>
      <c r="AB1339" s="152"/>
      <c r="AC1339" s="152"/>
      <c r="AD1339" s="152"/>
      <c r="AE1339" s="152"/>
      <c r="AG1339" s="9"/>
      <c r="AN1339" s="152"/>
      <c r="AO1339" s="152"/>
      <c r="AP1339" s="152"/>
      <c r="AQ1339" s="152"/>
      <c r="AR1339" s="152"/>
      <c r="AS1339" s="152"/>
      <c r="AT1339" s="152"/>
      <c r="AU1339" s="152"/>
      <c r="AV1339" s="152"/>
    </row>
    <row r="1340" spans="27:64" ht="12.95" customHeight="1">
      <c r="AA1340" s="152"/>
      <c r="AB1340" s="152"/>
      <c r="AC1340" s="152"/>
      <c r="AD1340" s="152"/>
      <c r="AE1340" s="152"/>
      <c r="AG1340" s="9"/>
      <c r="AN1340" s="152"/>
      <c r="AO1340" s="152"/>
      <c r="AP1340" s="152"/>
      <c r="AQ1340" s="152"/>
      <c r="AR1340" s="152"/>
      <c r="AS1340" s="152"/>
      <c r="AT1340" s="152"/>
      <c r="AU1340" s="152"/>
    </row>
    <row r="1341" spans="27:64" ht="12.95" customHeight="1">
      <c r="AA1341" s="152"/>
      <c r="AB1341" s="152"/>
      <c r="AC1341" s="152"/>
      <c r="AD1341" s="152"/>
      <c r="AE1341" s="152"/>
      <c r="AG1341" s="9"/>
      <c r="AN1341" s="152"/>
      <c r="AO1341" s="152"/>
      <c r="AP1341" s="152"/>
      <c r="AQ1341" s="152"/>
      <c r="AR1341" s="152"/>
      <c r="AS1341" s="152"/>
      <c r="AT1341" s="152"/>
      <c r="AU1341" s="152"/>
      <c r="AV1341" s="152"/>
    </row>
    <row r="1342" spans="27:64" ht="12.95" customHeight="1">
      <c r="AA1342" s="152"/>
      <c r="AB1342" s="152"/>
      <c r="AC1342" s="152"/>
      <c r="AD1342" s="152"/>
      <c r="AE1342" s="152"/>
      <c r="AG1342" s="9"/>
      <c r="AN1342" s="152"/>
      <c r="AO1342" s="152"/>
      <c r="AP1342" s="152"/>
      <c r="AQ1342" s="152"/>
      <c r="AR1342" s="152"/>
      <c r="AS1342" s="152"/>
      <c r="AT1342" s="152"/>
      <c r="AU1342" s="152"/>
      <c r="AV1342" s="152"/>
      <c r="AW1342" s="152"/>
      <c r="AX1342" s="152"/>
      <c r="AY1342" s="152"/>
      <c r="AZ1342" s="152"/>
      <c r="BA1342" s="152"/>
      <c r="BB1342" s="152"/>
      <c r="BC1342" s="152"/>
      <c r="BD1342" s="152"/>
      <c r="BE1342" s="152"/>
      <c r="BF1342" s="152"/>
      <c r="BG1342" s="152"/>
      <c r="BH1342" s="152"/>
      <c r="BI1342" s="152"/>
      <c r="BJ1342" s="152"/>
      <c r="BK1342" s="152"/>
      <c r="BL1342" s="152"/>
    </row>
    <row r="1343" spans="27:64" ht="12.95" customHeight="1">
      <c r="AA1343" s="152"/>
      <c r="AB1343" s="152"/>
      <c r="AC1343" s="152"/>
      <c r="AD1343" s="152"/>
      <c r="AE1343" s="152"/>
      <c r="AG1343" s="9"/>
      <c r="AN1343" s="152"/>
      <c r="AO1343" s="152"/>
      <c r="AP1343" s="152"/>
      <c r="AQ1343" s="152"/>
      <c r="AR1343" s="152"/>
      <c r="AS1343" s="152"/>
      <c r="AT1343" s="152"/>
      <c r="AU1343" s="152"/>
    </row>
    <row r="1344" spans="27:64" ht="12.95" customHeight="1">
      <c r="AA1344" s="152"/>
      <c r="AB1344" s="152"/>
      <c r="AC1344" s="152"/>
      <c r="AD1344" s="152"/>
      <c r="AE1344" s="152"/>
      <c r="AG1344" s="9"/>
      <c r="AN1344" s="152"/>
      <c r="AO1344" s="152"/>
      <c r="AP1344" s="152"/>
      <c r="AQ1344" s="152"/>
      <c r="AR1344" s="152"/>
      <c r="AS1344" s="152"/>
      <c r="AT1344" s="152"/>
      <c r="AU1344" s="152"/>
    </row>
    <row r="1345" spans="27:64" ht="12.95" customHeight="1">
      <c r="AA1345" s="152"/>
      <c r="AB1345" s="152"/>
      <c r="AC1345" s="152"/>
      <c r="AD1345" s="152"/>
      <c r="AE1345" s="152"/>
      <c r="AG1345" s="9"/>
      <c r="AN1345" s="152"/>
      <c r="AO1345" s="152"/>
      <c r="AP1345" s="152"/>
      <c r="AQ1345" s="152"/>
      <c r="AR1345" s="152"/>
      <c r="AS1345" s="152"/>
      <c r="AT1345" s="152"/>
      <c r="AU1345" s="152"/>
    </row>
    <row r="1346" spans="27:64" ht="12.95" customHeight="1">
      <c r="AA1346" s="152"/>
      <c r="AB1346" s="152"/>
      <c r="AC1346" s="152"/>
      <c r="AD1346" s="152"/>
      <c r="AE1346" s="152"/>
      <c r="AG1346" s="9"/>
      <c r="AN1346" s="152"/>
      <c r="AO1346" s="152"/>
      <c r="AP1346" s="152"/>
      <c r="AQ1346" s="152"/>
      <c r="AR1346" s="152"/>
      <c r="AS1346" s="152"/>
      <c r="AT1346" s="152"/>
      <c r="AU1346" s="152"/>
    </row>
    <row r="1347" spans="27:64" ht="12.95" customHeight="1">
      <c r="AA1347" s="152"/>
      <c r="AB1347" s="152"/>
      <c r="AC1347" s="152"/>
      <c r="AD1347" s="152"/>
      <c r="AE1347" s="152"/>
      <c r="AG1347" s="9"/>
      <c r="AN1347" s="152"/>
      <c r="AO1347" s="152"/>
      <c r="AP1347" s="152"/>
      <c r="AQ1347" s="152"/>
      <c r="AR1347" s="152"/>
      <c r="AS1347" s="152"/>
      <c r="AT1347" s="152"/>
      <c r="AU1347" s="152"/>
    </row>
    <row r="1348" spans="27:64" ht="12.95" customHeight="1">
      <c r="AA1348" s="152"/>
      <c r="AB1348" s="152"/>
      <c r="AC1348" s="152"/>
      <c r="AD1348" s="152"/>
      <c r="AE1348" s="152"/>
      <c r="AG1348" s="9"/>
      <c r="AN1348" s="152"/>
      <c r="AO1348" s="152"/>
      <c r="AP1348" s="152"/>
      <c r="AQ1348" s="152"/>
      <c r="AR1348" s="152"/>
      <c r="AS1348" s="152"/>
      <c r="AT1348" s="152"/>
      <c r="AU1348" s="152"/>
    </row>
    <row r="1349" spans="27:64" ht="12.95" customHeight="1">
      <c r="AA1349" s="152"/>
      <c r="AB1349" s="152"/>
      <c r="AC1349" s="152"/>
      <c r="AD1349" s="152"/>
      <c r="AE1349" s="152"/>
      <c r="AG1349" s="9"/>
      <c r="AN1349" s="152"/>
      <c r="AO1349" s="152"/>
      <c r="AP1349" s="152"/>
      <c r="AQ1349" s="152"/>
      <c r="AR1349" s="152"/>
      <c r="AS1349" s="152"/>
      <c r="AT1349" s="152"/>
      <c r="AU1349" s="152"/>
      <c r="AV1349" s="152"/>
      <c r="AW1349" s="152"/>
      <c r="AX1349" s="152"/>
      <c r="AY1349" s="152"/>
      <c r="AZ1349" s="152"/>
      <c r="BA1349" s="152"/>
      <c r="BB1349" s="152"/>
      <c r="BC1349" s="152"/>
      <c r="BD1349" s="152"/>
      <c r="BE1349" s="152"/>
      <c r="BF1349" s="152"/>
      <c r="BG1349" s="152"/>
      <c r="BH1349" s="152"/>
      <c r="BI1349" s="152"/>
      <c r="BJ1349" s="152"/>
      <c r="BK1349" s="152"/>
      <c r="BL1349" s="152"/>
    </row>
    <row r="1350" spans="27:64" ht="12.95" customHeight="1">
      <c r="AA1350" s="152"/>
      <c r="AB1350" s="152"/>
      <c r="AC1350" s="152"/>
      <c r="AD1350" s="152"/>
      <c r="AE1350" s="152"/>
      <c r="AG1350" s="9"/>
      <c r="AN1350" s="152"/>
      <c r="AO1350" s="152"/>
      <c r="AP1350" s="152"/>
      <c r="AQ1350" s="152"/>
      <c r="AR1350" s="152"/>
      <c r="AS1350" s="152"/>
      <c r="AT1350" s="152"/>
      <c r="AU1350" s="152"/>
      <c r="AV1350" s="152"/>
      <c r="AX1350" s="152"/>
    </row>
    <row r="1351" spans="27:64" ht="12.95" customHeight="1">
      <c r="AA1351" s="152"/>
      <c r="AB1351" s="152"/>
      <c r="AC1351" s="152"/>
      <c r="AD1351" s="152"/>
      <c r="AE1351" s="152"/>
      <c r="AG1351" s="9"/>
      <c r="AN1351" s="152"/>
      <c r="AO1351" s="152"/>
      <c r="AP1351" s="152"/>
      <c r="AQ1351" s="152"/>
      <c r="AR1351" s="152"/>
      <c r="AS1351" s="152"/>
      <c r="AT1351" s="152"/>
      <c r="AU1351" s="152"/>
      <c r="AV1351" s="152"/>
      <c r="AW1351" s="152"/>
      <c r="AX1351" s="152"/>
      <c r="AY1351" s="152"/>
      <c r="AZ1351" s="152"/>
      <c r="BA1351" s="152"/>
      <c r="BB1351" s="152"/>
      <c r="BC1351" s="152"/>
      <c r="BD1351" s="152"/>
      <c r="BE1351" s="152"/>
      <c r="BF1351" s="152"/>
      <c r="BG1351" s="152"/>
      <c r="BH1351" s="152"/>
      <c r="BI1351" s="152"/>
      <c r="BJ1351" s="152"/>
      <c r="BK1351" s="152"/>
      <c r="BL1351" s="152"/>
    </row>
    <row r="1352" spans="27:64" ht="12.95" customHeight="1">
      <c r="AA1352" s="152"/>
      <c r="AB1352" s="152"/>
      <c r="AC1352" s="152"/>
      <c r="AD1352" s="152"/>
      <c r="AE1352" s="152"/>
      <c r="AG1352" s="9"/>
      <c r="AN1352" s="152"/>
      <c r="AO1352" s="152"/>
      <c r="AP1352" s="152"/>
      <c r="AQ1352" s="152"/>
      <c r="AR1352" s="152"/>
      <c r="AS1352" s="152"/>
      <c r="AT1352" s="152"/>
      <c r="AU1352" s="152"/>
      <c r="AV1352" s="152"/>
      <c r="AW1352" s="152"/>
      <c r="AX1352" s="152"/>
      <c r="AY1352" s="152"/>
      <c r="AZ1352" s="152"/>
      <c r="BA1352" s="152"/>
      <c r="BB1352" s="152"/>
      <c r="BC1352" s="152"/>
      <c r="BD1352" s="152"/>
      <c r="BE1352" s="152"/>
      <c r="BF1352" s="152"/>
      <c r="BG1352" s="152"/>
      <c r="BH1352" s="152"/>
      <c r="BI1352" s="152"/>
      <c r="BJ1352" s="152"/>
      <c r="BK1352" s="152"/>
      <c r="BL1352" s="152"/>
    </row>
    <row r="1353" spans="27:64" ht="12.95" customHeight="1">
      <c r="AA1353" s="152"/>
      <c r="AB1353" s="152"/>
      <c r="AC1353" s="152"/>
      <c r="AD1353" s="152"/>
      <c r="AE1353" s="152"/>
      <c r="AG1353" s="9"/>
      <c r="AN1353" s="152"/>
      <c r="AO1353" s="152"/>
      <c r="AP1353" s="152"/>
      <c r="AQ1353" s="152"/>
      <c r="AR1353" s="152"/>
      <c r="AS1353" s="152"/>
      <c r="AT1353" s="152"/>
      <c r="AU1353" s="152"/>
    </row>
    <row r="1354" spans="27:64" ht="12.95" customHeight="1">
      <c r="AA1354" s="152"/>
      <c r="AB1354" s="152"/>
      <c r="AC1354" s="152"/>
      <c r="AD1354" s="152"/>
      <c r="AE1354" s="152"/>
      <c r="AG1354" s="9"/>
      <c r="AN1354" s="152"/>
      <c r="AO1354" s="152"/>
      <c r="AP1354" s="152"/>
      <c r="AQ1354" s="152"/>
      <c r="AR1354" s="152"/>
      <c r="AS1354" s="152"/>
      <c r="AT1354" s="152"/>
      <c r="AU1354" s="152"/>
    </row>
    <row r="1355" spans="27:64" ht="12.95" customHeight="1">
      <c r="AA1355" s="152"/>
      <c r="AB1355" s="152"/>
      <c r="AC1355" s="152"/>
      <c r="AD1355" s="152"/>
      <c r="AE1355" s="152"/>
      <c r="AG1355" s="9"/>
      <c r="AN1355" s="152"/>
      <c r="AO1355" s="152"/>
      <c r="AP1355" s="152"/>
      <c r="AQ1355" s="152"/>
      <c r="AR1355" s="152"/>
      <c r="AS1355" s="152"/>
      <c r="AT1355" s="152"/>
      <c r="AU1355" s="152"/>
    </row>
    <row r="1356" spans="27:64" ht="12.95" customHeight="1">
      <c r="AA1356" s="152"/>
      <c r="AB1356" s="152"/>
      <c r="AC1356" s="152"/>
      <c r="AD1356" s="152"/>
      <c r="AE1356" s="152"/>
      <c r="AG1356" s="9"/>
      <c r="AN1356" s="152"/>
      <c r="AO1356" s="152"/>
      <c r="AP1356" s="152"/>
      <c r="AQ1356" s="152"/>
      <c r="AR1356" s="152"/>
      <c r="AS1356" s="152"/>
      <c r="AT1356" s="152"/>
      <c r="AU1356" s="152"/>
    </row>
    <row r="1357" spans="27:64" ht="12.95" customHeight="1">
      <c r="AA1357" s="152"/>
      <c r="AB1357" s="152"/>
      <c r="AC1357" s="152"/>
      <c r="AD1357" s="152"/>
      <c r="AE1357" s="152"/>
      <c r="AG1357" s="9"/>
      <c r="AN1357" s="152"/>
      <c r="AO1357" s="152"/>
      <c r="AP1357" s="152"/>
      <c r="AQ1357" s="152"/>
      <c r="AR1357" s="152"/>
      <c r="AS1357" s="152"/>
      <c r="AT1357" s="152"/>
      <c r="AU1357" s="152"/>
    </row>
    <row r="1358" spans="27:64" ht="12.95" customHeight="1">
      <c r="AA1358" s="152"/>
      <c r="AB1358" s="152"/>
      <c r="AC1358" s="152"/>
      <c r="AD1358" s="152"/>
      <c r="AE1358" s="152"/>
      <c r="AG1358" s="9"/>
      <c r="AN1358" s="152"/>
      <c r="AO1358" s="152"/>
      <c r="AP1358" s="152"/>
      <c r="AQ1358" s="152"/>
      <c r="AR1358" s="152"/>
      <c r="AS1358" s="152"/>
      <c r="AT1358" s="152"/>
      <c r="AU1358" s="152"/>
    </row>
    <row r="1359" spans="27:64" ht="12.95" customHeight="1">
      <c r="AA1359" s="152"/>
      <c r="AB1359" s="152"/>
      <c r="AC1359" s="152"/>
      <c r="AD1359" s="152"/>
      <c r="AE1359" s="152"/>
      <c r="AG1359" s="9"/>
      <c r="AN1359" s="152"/>
      <c r="AO1359" s="152"/>
      <c r="AP1359" s="152"/>
      <c r="AQ1359" s="152"/>
      <c r="AR1359" s="152"/>
      <c r="AS1359" s="152"/>
      <c r="AT1359" s="152"/>
      <c r="AU1359" s="152"/>
    </row>
    <row r="1360" spans="27:64" ht="12.95" customHeight="1">
      <c r="AA1360" s="152"/>
      <c r="AB1360" s="152"/>
      <c r="AC1360" s="152"/>
      <c r="AD1360" s="152"/>
      <c r="AE1360" s="152"/>
      <c r="AG1360" s="9"/>
      <c r="AN1360" s="152"/>
      <c r="AO1360" s="152"/>
      <c r="AP1360" s="152"/>
      <c r="AQ1360" s="152"/>
      <c r="AR1360" s="152"/>
      <c r="AS1360" s="152"/>
      <c r="AT1360" s="152"/>
      <c r="AU1360" s="152"/>
    </row>
    <row r="1361" spans="27:64" ht="12.95" customHeight="1">
      <c r="AA1361" s="152"/>
      <c r="AB1361" s="152"/>
      <c r="AC1361" s="152"/>
      <c r="AD1361" s="152"/>
      <c r="AE1361" s="152"/>
      <c r="AG1361" s="9"/>
      <c r="AN1361" s="152"/>
      <c r="AO1361" s="152"/>
      <c r="AP1361" s="152"/>
      <c r="AQ1361" s="152"/>
      <c r="AR1361" s="152"/>
      <c r="AS1361" s="152"/>
      <c r="AT1361" s="152"/>
      <c r="AU1361" s="152"/>
    </row>
    <row r="1362" spans="27:64" ht="12.95" customHeight="1">
      <c r="AA1362" s="152"/>
      <c r="AB1362" s="152"/>
      <c r="AC1362" s="152"/>
      <c r="AD1362" s="152"/>
      <c r="AE1362" s="152"/>
      <c r="AG1362" s="9"/>
      <c r="AN1362" s="152"/>
      <c r="AO1362" s="152"/>
      <c r="AP1362" s="152"/>
      <c r="AQ1362" s="152"/>
      <c r="AR1362" s="152"/>
      <c r="AS1362" s="152"/>
      <c r="AT1362" s="152"/>
      <c r="AU1362" s="152"/>
    </row>
    <row r="1363" spans="27:64" ht="12.95" customHeight="1">
      <c r="AA1363" s="152"/>
      <c r="AB1363" s="152"/>
      <c r="AC1363" s="152"/>
      <c r="AD1363" s="152"/>
      <c r="AE1363" s="152"/>
      <c r="AG1363" s="9"/>
      <c r="AN1363" s="152"/>
      <c r="AO1363" s="152"/>
      <c r="AP1363" s="152"/>
      <c r="AQ1363" s="152"/>
      <c r="AR1363" s="152"/>
      <c r="AS1363" s="152"/>
      <c r="AT1363" s="152"/>
      <c r="AU1363" s="152"/>
    </row>
    <row r="1364" spans="27:64" ht="12.95" customHeight="1">
      <c r="AA1364" s="152"/>
      <c r="AB1364" s="152"/>
      <c r="AC1364" s="152"/>
      <c r="AD1364" s="152"/>
      <c r="AE1364" s="152"/>
      <c r="AG1364" s="9"/>
      <c r="AN1364" s="152"/>
      <c r="AO1364" s="152"/>
      <c r="AP1364" s="152"/>
      <c r="AQ1364" s="152"/>
      <c r="AR1364" s="152"/>
      <c r="AS1364" s="152"/>
      <c r="AT1364" s="152"/>
      <c r="AU1364" s="152"/>
    </row>
    <row r="1365" spans="27:64" ht="12.95" customHeight="1">
      <c r="AA1365" s="152"/>
      <c r="AB1365" s="152"/>
      <c r="AC1365" s="152"/>
      <c r="AD1365" s="152"/>
      <c r="AE1365" s="152"/>
      <c r="AG1365" s="9"/>
      <c r="AN1365" s="152"/>
      <c r="AO1365" s="152"/>
      <c r="AP1365" s="152"/>
      <c r="AQ1365" s="152"/>
      <c r="AR1365" s="152"/>
      <c r="AS1365" s="152"/>
      <c r="AT1365" s="152"/>
      <c r="AU1365" s="152"/>
    </row>
    <row r="1366" spans="27:64" ht="12.95" customHeight="1">
      <c r="AA1366" s="152"/>
      <c r="AB1366" s="152"/>
      <c r="AC1366" s="152"/>
      <c r="AD1366" s="152"/>
      <c r="AE1366" s="152"/>
      <c r="AG1366" s="9"/>
      <c r="AN1366" s="152"/>
      <c r="AO1366" s="152"/>
      <c r="AP1366" s="152"/>
      <c r="AQ1366" s="152"/>
      <c r="AR1366" s="152"/>
      <c r="AS1366" s="152"/>
      <c r="AT1366" s="152"/>
      <c r="AU1366" s="152"/>
    </row>
    <row r="1367" spans="27:64" ht="12.95" customHeight="1">
      <c r="AA1367" s="152"/>
      <c r="AB1367" s="152"/>
      <c r="AC1367" s="152"/>
      <c r="AD1367" s="152"/>
      <c r="AE1367" s="152"/>
      <c r="AG1367" s="9"/>
      <c r="AN1367" s="152"/>
      <c r="AO1367" s="152"/>
      <c r="AP1367" s="152"/>
      <c r="AQ1367" s="152"/>
      <c r="AR1367" s="152"/>
      <c r="AS1367" s="152"/>
      <c r="AT1367" s="152"/>
      <c r="AU1367" s="152"/>
    </row>
    <row r="1368" spans="27:64" ht="12.95" customHeight="1">
      <c r="AA1368" s="152"/>
      <c r="AB1368" s="152"/>
      <c r="AC1368" s="152"/>
      <c r="AD1368" s="152"/>
      <c r="AE1368" s="152"/>
      <c r="AG1368" s="9"/>
      <c r="AN1368" s="152"/>
      <c r="AO1368" s="152"/>
      <c r="AP1368" s="152"/>
      <c r="AQ1368" s="152"/>
      <c r="AR1368" s="152"/>
      <c r="AS1368" s="152"/>
      <c r="AT1368" s="152"/>
      <c r="AU1368" s="152"/>
    </row>
    <row r="1369" spans="27:64" ht="12.95" customHeight="1">
      <c r="AA1369" s="152"/>
      <c r="AB1369" s="152"/>
      <c r="AC1369" s="152"/>
      <c r="AD1369" s="152"/>
      <c r="AE1369" s="152"/>
      <c r="AG1369" s="9"/>
      <c r="AN1369" s="152"/>
      <c r="AO1369" s="152"/>
      <c r="AP1369" s="152"/>
      <c r="AQ1369" s="152"/>
      <c r="AR1369" s="152"/>
      <c r="AS1369" s="152"/>
      <c r="AT1369" s="152"/>
      <c r="AU1369" s="152"/>
    </row>
    <row r="1370" spans="27:64" ht="12.95" customHeight="1">
      <c r="AA1370" s="152"/>
      <c r="AB1370" s="152"/>
      <c r="AC1370" s="152"/>
      <c r="AD1370" s="152"/>
      <c r="AE1370" s="152"/>
      <c r="AG1370" s="9"/>
      <c r="AN1370" s="152"/>
      <c r="AO1370" s="152"/>
      <c r="AP1370" s="152"/>
      <c r="AQ1370" s="152"/>
      <c r="AR1370" s="152"/>
      <c r="AS1370" s="152"/>
      <c r="AT1370" s="152"/>
      <c r="AU1370" s="152"/>
      <c r="AV1370" s="152"/>
      <c r="AX1370" s="152"/>
      <c r="AY1370" s="152"/>
      <c r="AZ1370" s="152"/>
      <c r="BA1370" s="152"/>
      <c r="BB1370" s="152"/>
      <c r="BC1370" s="152"/>
      <c r="BD1370" s="152"/>
      <c r="BE1370" s="152"/>
      <c r="BF1370" s="152"/>
      <c r="BG1370" s="152"/>
      <c r="BH1370" s="152"/>
      <c r="BI1370" s="152"/>
      <c r="BJ1370" s="152"/>
      <c r="BK1370" s="152"/>
      <c r="BL1370" s="152"/>
    </row>
    <row r="1371" spans="27:64" ht="12.95" customHeight="1">
      <c r="AA1371" s="152"/>
      <c r="AB1371" s="152"/>
      <c r="AC1371" s="152"/>
      <c r="AD1371" s="152"/>
      <c r="AE1371" s="152"/>
      <c r="AG1371" s="9"/>
      <c r="AN1371" s="152"/>
      <c r="AO1371" s="152"/>
      <c r="AP1371" s="152"/>
      <c r="AQ1371" s="152"/>
      <c r="AR1371" s="152"/>
      <c r="AS1371" s="152"/>
      <c r="AT1371" s="152"/>
      <c r="AU1371" s="152"/>
    </row>
    <row r="1372" spans="27:64" ht="12.95" customHeight="1">
      <c r="AA1372" s="152"/>
      <c r="AB1372" s="152"/>
      <c r="AC1372" s="152"/>
      <c r="AD1372" s="152"/>
      <c r="AE1372" s="152"/>
      <c r="AG1372" s="9"/>
      <c r="AN1372" s="152"/>
      <c r="AO1372" s="152"/>
      <c r="AP1372" s="152"/>
      <c r="AQ1372" s="152"/>
      <c r="AR1372" s="152"/>
      <c r="AS1372" s="152"/>
      <c r="AT1372" s="152"/>
      <c r="AU1372" s="152"/>
    </row>
    <row r="1373" spans="27:64" ht="12.95" customHeight="1">
      <c r="AA1373" s="152"/>
      <c r="AB1373" s="152"/>
      <c r="AC1373" s="152"/>
      <c r="AD1373" s="152"/>
      <c r="AE1373" s="152"/>
      <c r="AG1373" s="9"/>
      <c r="AN1373" s="152"/>
      <c r="AO1373" s="152"/>
      <c r="AP1373" s="152"/>
      <c r="AQ1373" s="152"/>
      <c r="AR1373" s="152"/>
      <c r="AS1373" s="152"/>
      <c r="AT1373" s="152"/>
      <c r="AU1373" s="152"/>
    </row>
    <row r="1374" spans="27:64" ht="12.95" customHeight="1">
      <c r="AA1374" s="152"/>
      <c r="AB1374" s="152"/>
      <c r="AC1374" s="152"/>
      <c r="AD1374" s="152"/>
      <c r="AE1374" s="152"/>
      <c r="AG1374" s="9"/>
      <c r="AN1374" s="152"/>
      <c r="AO1374" s="152"/>
      <c r="AP1374" s="152"/>
      <c r="AQ1374" s="152"/>
      <c r="AR1374" s="152"/>
      <c r="AS1374" s="152"/>
      <c r="AT1374" s="152"/>
      <c r="AU1374" s="152"/>
      <c r="AV1374" s="152"/>
      <c r="AX1374" s="152"/>
    </row>
    <row r="1375" spans="27:64" ht="12.95" customHeight="1">
      <c r="AA1375" s="152"/>
      <c r="AB1375" s="152"/>
      <c r="AC1375" s="152"/>
      <c r="AD1375" s="152"/>
      <c r="AE1375" s="152"/>
      <c r="AG1375" s="9"/>
      <c r="AN1375" s="152"/>
      <c r="AO1375" s="152"/>
      <c r="AP1375" s="152"/>
      <c r="AQ1375" s="152"/>
      <c r="AR1375" s="152"/>
      <c r="AS1375" s="152"/>
      <c r="AT1375" s="152"/>
      <c r="AU1375" s="152"/>
    </row>
    <row r="1376" spans="27:64" ht="12.95" customHeight="1">
      <c r="AA1376" s="152"/>
      <c r="AB1376" s="152"/>
      <c r="AC1376" s="152"/>
      <c r="AD1376" s="152"/>
      <c r="AE1376" s="152"/>
      <c r="AG1376" s="9"/>
      <c r="AN1376" s="152"/>
      <c r="AO1376" s="152"/>
      <c r="AP1376" s="152"/>
      <c r="AQ1376" s="152"/>
      <c r="AR1376" s="152"/>
      <c r="AS1376" s="152"/>
      <c r="AT1376" s="152"/>
      <c r="AU1376" s="152"/>
      <c r="AV1376" s="152"/>
      <c r="AX1376" s="152"/>
      <c r="AY1376" s="152"/>
      <c r="AZ1376" s="152"/>
      <c r="BA1376" s="152"/>
      <c r="BB1376" s="152"/>
      <c r="BC1376" s="152"/>
      <c r="BD1376" s="152"/>
      <c r="BE1376" s="152"/>
      <c r="BF1376" s="152"/>
      <c r="BG1376" s="152"/>
      <c r="BH1376" s="152"/>
      <c r="BI1376" s="152"/>
      <c r="BJ1376" s="152"/>
      <c r="BK1376" s="152"/>
      <c r="BL1376" s="152"/>
    </row>
    <row r="1377" spans="27:64" ht="12.95" customHeight="1">
      <c r="AA1377" s="152"/>
      <c r="AB1377" s="152"/>
      <c r="AC1377" s="152"/>
      <c r="AD1377" s="152"/>
      <c r="AE1377" s="152"/>
      <c r="AG1377" s="9"/>
      <c r="AN1377" s="152"/>
      <c r="AO1377" s="152"/>
      <c r="AP1377" s="152"/>
      <c r="AQ1377" s="152"/>
      <c r="AR1377" s="152"/>
      <c r="AS1377" s="152"/>
      <c r="AT1377" s="152"/>
      <c r="AU1377" s="152"/>
    </row>
    <row r="1378" spans="27:64" ht="12.95" customHeight="1">
      <c r="AA1378" s="152"/>
      <c r="AB1378" s="152"/>
      <c r="AC1378" s="152"/>
      <c r="AD1378" s="152"/>
      <c r="AE1378" s="152"/>
      <c r="AG1378" s="9"/>
      <c r="AN1378" s="152"/>
      <c r="AO1378" s="152"/>
      <c r="AP1378" s="152"/>
      <c r="AQ1378" s="152"/>
      <c r="AR1378" s="152"/>
      <c r="AS1378" s="152"/>
      <c r="AT1378" s="152"/>
      <c r="AU1378" s="152"/>
    </row>
    <row r="1379" spans="27:64" ht="12.95" customHeight="1">
      <c r="AA1379" s="152"/>
      <c r="AB1379" s="152"/>
      <c r="AC1379" s="152"/>
      <c r="AD1379" s="152"/>
      <c r="AE1379" s="152"/>
      <c r="AG1379" s="9"/>
      <c r="AN1379" s="152"/>
      <c r="AO1379" s="152"/>
      <c r="AP1379" s="152"/>
      <c r="AQ1379" s="152"/>
      <c r="AR1379" s="152"/>
      <c r="AS1379" s="152"/>
      <c r="AT1379" s="152"/>
      <c r="AU1379" s="152"/>
      <c r="AV1379" s="152"/>
    </row>
    <row r="1380" spans="27:64" ht="12.95" customHeight="1">
      <c r="AA1380" s="152"/>
      <c r="AB1380" s="152"/>
      <c r="AC1380" s="152"/>
      <c r="AD1380" s="152"/>
      <c r="AE1380" s="152"/>
      <c r="AG1380" s="9"/>
      <c r="AN1380" s="152"/>
      <c r="AO1380" s="152"/>
      <c r="AP1380" s="152"/>
      <c r="AQ1380" s="152"/>
      <c r="AR1380" s="152"/>
      <c r="AS1380" s="152"/>
      <c r="AT1380" s="152"/>
      <c r="AU1380" s="152"/>
      <c r="AV1380" s="152"/>
    </row>
    <row r="1381" spans="27:64" ht="12.95" customHeight="1">
      <c r="AA1381" s="152"/>
      <c r="AB1381" s="152"/>
      <c r="AC1381" s="152"/>
      <c r="AD1381" s="152"/>
      <c r="AE1381" s="152"/>
      <c r="AG1381" s="9"/>
      <c r="AN1381" s="152"/>
      <c r="AO1381" s="152"/>
      <c r="AP1381" s="152"/>
      <c r="AQ1381" s="152"/>
      <c r="AR1381" s="152"/>
      <c r="AS1381" s="152"/>
      <c r="AT1381" s="152"/>
      <c r="AU1381" s="152"/>
      <c r="AV1381" s="152"/>
      <c r="AW1381" s="152"/>
      <c r="AX1381" s="152"/>
      <c r="AY1381" s="152"/>
      <c r="AZ1381" s="152"/>
      <c r="BA1381" s="152"/>
      <c r="BB1381" s="152"/>
      <c r="BC1381" s="152"/>
      <c r="BD1381" s="152"/>
      <c r="BE1381" s="152"/>
      <c r="BF1381" s="152"/>
      <c r="BG1381" s="152"/>
      <c r="BH1381" s="152"/>
      <c r="BI1381" s="152"/>
      <c r="BJ1381" s="152"/>
      <c r="BK1381" s="152"/>
      <c r="BL1381" s="152"/>
    </row>
    <row r="1382" spans="27:64" ht="12.95" customHeight="1">
      <c r="AA1382" s="152"/>
      <c r="AB1382" s="152"/>
      <c r="AC1382" s="152"/>
      <c r="AD1382" s="152"/>
      <c r="AE1382" s="152"/>
      <c r="AG1382" s="9"/>
      <c r="AN1382" s="152"/>
      <c r="AO1382" s="152"/>
      <c r="AP1382" s="152"/>
      <c r="AQ1382" s="152"/>
      <c r="AR1382" s="152"/>
      <c r="AS1382" s="152"/>
      <c r="AT1382" s="152"/>
      <c r="AU1382" s="152"/>
    </row>
    <row r="1383" spans="27:64" ht="12.95" customHeight="1">
      <c r="AA1383" s="152"/>
      <c r="AB1383" s="152"/>
      <c r="AC1383" s="152"/>
      <c r="AD1383" s="152"/>
      <c r="AE1383" s="152"/>
      <c r="AG1383" s="9"/>
      <c r="AN1383" s="152"/>
      <c r="AO1383" s="152"/>
      <c r="AP1383" s="152"/>
      <c r="AQ1383" s="152"/>
      <c r="AR1383" s="152"/>
      <c r="AS1383" s="152"/>
      <c r="AT1383" s="152"/>
      <c r="AU1383" s="152"/>
    </row>
    <row r="1384" spans="27:64" ht="12.95" customHeight="1">
      <c r="AA1384" s="152"/>
      <c r="AB1384" s="152"/>
      <c r="AC1384" s="152"/>
      <c r="AD1384" s="152"/>
      <c r="AE1384" s="152"/>
      <c r="AG1384" s="9"/>
      <c r="AN1384" s="152"/>
      <c r="AO1384" s="152"/>
      <c r="AP1384" s="152"/>
      <c r="AQ1384" s="152"/>
      <c r="AR1384" s="152"/>
      <c r="AS1384" s="152"/>
      <c r="AT1384" s="152"/>
      <c r="AU1384" s="152"/>
      <c r="AV1384" s="152"/>
      <c r="AX1384" s="152"/>
      <c r="AY1384" s="152"/>
      <c r="AZ1384" s="152"/>
      <c r="BA1384" s="152"/>
      <c r="BB1384" s="152"/>
      <c r="BC1384" s="152"/>
      <c r="BD1384" s="152"/>
      <c r="BE1384" s="152"/>
      <c r="BF1384" s="152"/>
      <c r="BG1384" s="152"/>
      <c r="BH1384" s="152"/>
      <c r="BI1384" s="152"/>
      <c r="BJ1384" s="152"/>
      <c r="BK1384" s="152"/>
      <c r="BL1384" s="152"/>
    </row>
    <row r="1385" spans="27:64" ht="12.95" customHeight="1">
      <c r="AA1385" s="152"/>
      <c r="AB1385" s="152"/>
      <c r="AC1385" s="152"/>
      <c r="AD1385" s="152"/>
      <c r="AE1385" s="152"/>
      <c r="AG1385" s="9"/>
      <c r="AN1385" s="152"/>
      <c r="AO1385" s="152"/>
      <c r="AP1385" s="152"/>
      <c r="AQ1385" s="152"/>
      <c r="AR1385" s="152"/>
      <c r="AS1385" s="152"/>
      <c r="AT1385" s="152"/>
      <c r="AU1385" s="152"/>
      <c r="AV1385" s="152"/>
      <c r="AW1385" s="152"/>
      <c r="AX1385" s="152"/>
      <c r="AY1385" s="152"/>
      <c r="AZ1385" s="152"/>
      <c r="BA1385" s="152"/>
      <c r="BB1385" s="152"/>
      <c r="BC1385" s="152"/>
      <c r="BD1385" s="152"/>
      <c r="BE1385" s="152"/>
      <c r="BF1385" s="152"/>
      <c r="BG1385" s="152"/>
      <c r="BH1385" s="152"/>
      <c r="BI1385" s="152"/>
      <c r="BJ1385" s="152"/>
      <c r="BK1385" s="152"/>
      <c r="BL1385" s="152"/>
    </row>
    <row r="1386" spans="27:64" ht="12.95" customHeight="1">
      <c r="AA1386" s="152"/>
      <c r="AB1386" s="152"/>
      <c r="AC1386" s="152"/>
      <c r="AD1386" s="152"/>
      <c r="AE1386" s="152"/>
      <c r="AG1386" s="9"/>
      <c r="AN1386" s="152"/>
      <c r="AO1386" s="152"/>
      <c r="AP1386" s="152"/>
      <c r="AQ1386" s="152"/>
      <c r="AR1386" s="152"/>
      <c r="AS1386" s="152"/>
      <c r="AT1386" s="152"/>
      <c r="AU1386" s="152"/>
    </row>
    <row r="1387" spans="27:64" ht="12.95" customHeight="1">
      <c r="AA1387" s="152"/>
      <c r="AB1387" s="152"/>
      <c r="AC1387" s="152"/>
      <c r="AD1387" s="152"/>
      <c r="AE1387" s="152"/>
      <c r="AG1387" s="9"/>
      <c r="AN1387" s="152"/>
      <c r="AO1387" s="152"/>
      <c r="AP1387" s="152"/>
      <c r="AQ1387" s="152"/>
      <c r="AR1387" s="152"/>
      <c r="AS1387" s="152"/>
      <c r="AT1387" s="152"/>
      <c r="AU1387" s="152"/>
    </row>
    <row r="1388" spans="27:64" ht="12.95" customHeight="1">
      <c r="AA1388" s="152"/>
      <c r="AB1388" s="152"/>
      <c r="AC1388" s="152"/>
      <c r="AD1388" s="152"/>
      <c r="AE1388" s="152"/>
      <c r="AG1388" s="9"/>
      <c r="AN1388" s="152"/>
      <c r="AO1388" s="152"/>
      <c r="AP1388" s="152"/>
      <c r="AQ1388" s="152"/>
      <c r="AR1388" s="152"/>
      <c r="AS1388" s="152"/>
      <c r="AT1388" s="152"/>
      <c r="AU1388" s="152"/>
    </row>
    <row r="1389" spans="27:64" ht="12.95" customHeight="1">
      <c r="AA1389" s="152"/>
      <c r="AB1389" s="152"/>
      <c r="AC1389" s="152"/>
      <c r="AD1389" s="152"/>
      <c r="AE1389" s="152"/>
      <c r="AG1389" s="9"/>
      <c r="AN1389" s="152"/>
      <c r="AO1389" s="152"/>
      <c r="AP1389" s="152"/>
      <c r="AQ1389" s="152"/>
      <c r="AR1389" s="152"/>
      <c r="AS1389" s="152"/>
      <c r="AT1389" s="152"/>
      <c r="AU1389" s="152"/>
    </row>
    <row r="1390" spans="27:64" ht="12.95" customHeight="1">
      <c r="AA1390" s="152"/>
      <c r="AB1390" s="152"/>
      <c r="AC1390" s="152"/>
      <c r="AD1390" s="152"/>
      <c r="AE1390" s="152"/>
      <c r="AG1390" s="9"/>
      <c r="AN1390" s="152"/>
      <c r="AO1390" s="152"/>
      <c r="AP1390" s="152"/>
      <c r="AQ1390" s="152"/>
      <c r="AR1390" s="152"/>
      <c r="AS1390" s="152"/>
      <c r="AT1390" s="152"/>
      <c r="AU1390" s="152"/>
      <c r="AV1390" s="152"/>
      <c r="AX1390" s="152"/>
      <c r="AY1390" s="152"/>
      <c r="AZ1390" s="152"/>
      <c r="BA1390" s="152"/>
      <c r="BB1390" s="152"/>
      <c r="BC1390" s="152"/>
      <c r="BD1390" s="152"/>
      <c r="BE1390" s="152"/>
      <c r="BF1390" s="152"/>
      <c r="BG1390" s="152"/>
      <c r="BH1390" s="152"/>
      <c r="BI1390" s="152"/>
      <c r="BJ1390" s="152"/>
      <c r="BK1390" s="152"/>
      <c r="BL1390" s="152"/>
    </row>
    <row r="1391" spans="27:64" ht="12.95" customHeight="1">
      <c r="AA1391" s="152"/>
      <c r="AB1391" s="152"/>
      <c r="AC1391" s="152"/>
      <c r="AD1391" s="152"/>
      <c r="AE1391" s="152"/>
      <c r="AG1391" s="9"/>
      <c r="AN1391" s="152"/>
      <c r="AO1391" s="152"/>
      <c r="AP1391" s="152"/>
      <c r="AQ1391" s="152"/>
      <c r="AR1391" s="152"/>
      <c r="AS1391" s="152"/>
      <c r="AT1391" s="152"/>
      <c r="AU1391" s="152"/>
      <c r="AV1391" s="152"/>
      <c r="AX1391" s="152"/>
      <c r="AY1391" s="152"/>
      <c r="AZ1391" s="152"/>
      <c r="BA1391" s="152"/>
      <c r="BB1391" s="152"/>
      <c r="BC1391" s="152"/>
      <c r="BD1391" s="152"/>
      <c r="BE1391" s="152"/>
      <c r="BF1391" s="152"/>
      <c r="BG1391" s="152"/>
      <c r="BH1391" s="152"/>
      <c r="BI1391" s="152"/>
      <c r="BJ1391" s="152"/>
      <c r="BK1391" s="152"/>
      <c r="BL1391" s="152"/>
    </row>
    <row r="1392" spans="27:64" ht="12.95" customHeight="1">
      <c r="AA1392" s="152"/>
      <c r="AB1392" s="152"/>
      <c r="AC1392" s="152"/>
      <c r="AD1392" s="152"/>
      <c r="AE1392" s="152"/>
      <c r="AG1392" s="9"/>
      <c r="AN1392" s="152"/>
      <c r="AO1392" s="152"/>
      <c r="AP1392" s="152"/>
      <c r="AQ1392" s="152"/>
      <c r="AR1392" s="152"/>
      <c r="AS1392" s="152"/>
      <c r="AT1392" s="152"/>
      <c r="AU1392" s="152"/>
    </row>
    <row r="1393" spans="27:64" ht="12.95" customHeight="1">
      <c r="AA1393" s="152"/>
      <c r="AB1393" s="152"/>
      <c r="AC1393" s="152"/>
      <c r="AD1393" s="152"/>
      <c r="AE1393" s="152"/>
      <c r="AG1393" s="9"/>
      <c r="AN1393" s="152"/>
      <c r="AO1393" s="152"/>
      <c r="AP1393" s="152"/>
      <c r="AQ1393" s="152"/>
      <c r="AR1393" s="152"/>
      <c r="AS1393" s="152"/>
      <c r="AT1393" s="152"/>
      <c r="AU1393" s="152"/>
    </row>
    <row r="1394" spans="27:64" ht="12.95" customHeight="1">
      <c r="AA1394" s="152"/>
      <c r="AB1394" s="152"/>
      <c r="AC1394" s="152"/>
      <c r="AD1394" s="152"/>
      <c r="AE1394" s="152"/>
      <c r="AG1394" s="9"/>
      <c r="AN1394" s="152"/>
      <c r="AO1394" s="152"/>
      <c r="AP1394" s="152"/>
      <c r="AQ1394" s="152"/>
      <c r="AR1394" s="152"/>
      <c r="AS1394" s="152"/>
      <c r="AT1394" s="152"/>
      <c r="AU1394" s="152"/>
    </row>
    <row r="1395" spans="27:64" ht="12.95" customHeight="1">
      <c r="AA1395" s="152"/>
      <c r="AB1395" s="152"/>
      <c r="AC1395" s="152"/>
      <c r="AD1395" s="152"/>
      <c r="AE1395" s="152"/>
      <c r="AG1395" s="9"/>
      <c r="AN1395" s="152"/>
      <c r="AO1395" s="152"/>
      <c r="AP1395" s="152"/>
      <c r="AQ1395" s="152"/>
      <c r="AR1395" s="152"/>
      <c r="AS1395" s="152"/>
      <c r="AT1395" s="152"/>
      <c r="AU1395" s="152"/>
    </row>
    <row r="1396" spans="27:64" ht="12.95" customHeight="1">
      <c r="AA1396" s="152"/>
      <c r="AB1396" s="152"/>
      <c r="AC1396" s="152"/>
      <c r="AD1396" s="152"/>
      <c r="AE1396" s="152"/>
      <c r="AG1396" s="9"/>
      <c r="AN1396" s="152"/>
      <c r="AO1396" s="152"/>
      <c r="AP1396" s="152"/>
      <c r="AQ1396" s="152"/>
      <c r="AR1396" s="152"/>
      <c r="AS1396" s="152"/>
      <c r="AT1396" s="152"/>
      <c r="AU1396" s="152"/>
    </row>
    <row r="1397" spans="27:64" ht="12.95" customHeight="1">
      <c r="AA1397" s="152"/>
      <c r="AB1397" s="152"/>
      <c r="AC1397" s="152"/>
      <c r="AD1397" s="152"/>
      <c r="AE1397" s="152"/>
      <c r="AG1397" s="9"/>
      <c r="AN1397" s="152"/>
      <c r="AO1397" s="152"/>
      <c r="AP1397" s="152"/>
      <c r="AQ1397" s="152"/>
      <c r="AR1397" s="152"/>
      <c r="AS1397" s="152"/>
      <c r="AT1397" s="152"/>
      <c r="AU1397" s="152"/>
    </row>
    <row r="1398" spans="27:64" ht="12.95" customHeight="1">
      <c r="AA1398" s="152"/>
      <c r="AB1398" s="152"/>
      <c r="AC1398" s="152"/>
      <c r="AD1398" s="152"/>
      <c r="AE1398" s="152"/>
      <c r="AG1398" s="9"/>
      <c r="AN1398" s="152"/>
      <c r="AO1398" s="152"/>
      <c r="AP1398" s="152"/>
      <c r="AQ1398" s="152"/>
      <c r="AR1398" s="152"/>
      <c r="AS1398" s="152"/>
      <c r="AT1398" s="152"/>
      <c r="AU1398" s="152"/>
    </row>
    <row r="1399" spans="27:64" ht="12.95" customHeight="1">
      <c r="AA1399" s="152"/>
      <c r="AB1399" s="152"/>
      <c r="AC1399" s="152"/>
      <c r="AD1399" s="152"/>
      <c r="AE1399" s="152"/>
      <c r="AG1399" s="9"/>
      <c r="AN1399" s="152"/>
      <c r="AO1399" s="152"/>
      <c r="AP1399" s="152"/>
      <c r="AQ1399" s="152"/>
      <c r="AR1399" s="152"/>
      <c r="AS1399" s="152"/>
      <c r="AT1399" s="152"/>
      <c r="AU1399" s="152"/>
      <c r="AV1399" s="152"/>
      <c r="AX1399" s="152"/>
      <c r="AY1399" s="152"/>
      <c r="AZ1399" s="152"/>
      <c r="BA1399" s="152"/>
      <c r="BB1399" s="152"/>
      <c r="BC1399" s="152"/>
      <c r="BD1399" s="152"/>
      <c r="BE1399" s="152"/>
      <c r="BF1399" s="152"/>
      <c r="BG1399" s="152"/>
      <c r="BH1399" s="152"/>
      <c r="BI1399" s="152"/>
      <c r="BJ1399" s="152"/>
      <c r="BK1399" s="152"/>
      <c r="BL1399" s="152"/>
    </row>
    <row r="1400" spans="27:64" ht="12.95" customHeight="1">
      <c r="AA1400" s="152"/>
      <c r="AB1400" s="152"/>
      <c r="AC1400" s="152"/>
      <c r="AD1400" s="152"/>
      <c r="AE1400" s="152"/>
      <c r="AG1400" s="9"/>
      <c r="AN1400" s="152"/>
      <c r="AO1400" s="152"/>
      <c r="AP1400" s="152"/>
      <c r="AQ1400" s="152"/>
      <c r="AR1400" s="152"/>
      <c r="AS1400" s="152"/>
      <c r="AT1400" s="152"/>
      <c r="AU1400" s="152"/>
    </row>
    <row r="1401" spans="27:64" ht="12.95" customHeight="1">
      <c r="AA1401" s="152"/>
      <c r="AB1401" s="152"/>
      <c r="AC1401" s="152"/>
      <c r="AD1401" s="152"/>
      <c r="AE1401" s="152"/>
      <c r="AG1401" s="9"/>
      <c r="AN1401" s="152"/>
      <c r="AO1401" s="152"/>
      <c r="AP1401" s="152"/>
      <c r="AQ1401" s="152"/>
      <c r="AR1401" s="152"/>
      <c r="AS1401" s="152"/>
      <c r="AT1401" s="152"/>
      <c r="AU1401" s="152"/>
    </row>
    <row r="1402" spans="27:64" ht="12.95" customHeight="1">
      <c r="AA1402" s="152"/>
      <c r="AB1402" s="152"/>
      <c r="AC1402" s="152"/>
      <c r="AD1402" s="152"/>
      <c r="AE1402" s="152"/>
      <c r="AG1402" s="9"/>
      <c r="AN1402" s="152"/>
      <c r="AO1402" s="152"/>
      <c r="AP1402" s="152"/>
      <c r="AQ1402" s="152"/>
      <c r="AR1402" s="152"/>
      <c r="AS1402" s="152"/>
      <c r="AT1402" s="152"/>
      <c r="AU1402" s="152"/>
    </row>
    <row r="1403" spans="27:64" ht="12.95" customHeight="1">
      <c r="AA1403" s="152"/>
      <c r="AB1403" s="152"/>
      <c r="AC1403" s="152"/>
      <c r="AD1403" s="152"/>
      <c r="AE1403" s="152"/>
      <c r="AG1403" s="9"/>
      <c r="AN1403" s="152"/>
      <c r="AO1403" s="152"/>
      <c r="AP1403" s="152"/>
      <c r="AQ1403" s="152"/>
      <c r="AR1403" s="152"/>
      <c r="AS1403" s="152"/>
      <c r="AT1403" s="152"/>
      <c r="AU1403" s="152"/>
    </row>
    <row r="1404" spans="27:64" ht="12.95" customHeight="1">
      <c r="AA1404" s="152"/>
      <c r="AB1404" s="152"/>
      <c r="AC1404" s="152"/>
      <c r="AD1404" s="152"/>
      <c r="AE1404" s="152"/>
      <c r="AG1404" s="9"/>
      <c r="AN1404" s="152"/>
      <c r="AO1404" s="152"/>
      <c r="AP1404" s="152"/>
      <c r="AQ1404" s="152"/>
      <c r="AR1404" s="152"/>
      <c r="AS1404" s="152"/>
      <c r="AT1404" s="152"/>
      <c r="AU1404" s="152"/>
    </row>
    <row r="1405" spans="27:64" ht="12.95" customHeight="1">
      <c r="AA1405" s="152"/>
      <c r="AB1405" s="152"/>
      <c r="AC1405" s="152"/>
      <c r="AD1405" s="152"/>
      <c r="AE1405" s="152"/>
      <c r="AG1405" s="9"/>
      <c r="AN1405" s="152"/>
      <c r="AO1405" s="152"/>
      <c r="AP1405" s="152"/>
      <c r="AQ1405" s="152"/>
      <c r="AR1405" s="152"/>
      <c r="AS1405" s="152"/>
      <c r="AT1405" s="152"/>
      <c r="AU1405" s="152"/>
      <c r="AV1405" s="152"/>
      <c r="AW1405" s="152"/>
      <c r="AX1405" s="152"/>
      <c r="AY1405" s="152"/>
      <c r="AZ1405" s="152"/>
      <c r="BA1405" s="152"/>
      <c r="BB1405" s="152"/>
      <c r="BC1405" s="152"/>
      <c r="BD1405" s="152"/>
      <c r="BE1405" s="152"/>
      <c r="BF1405" s="152"/>
      <c r="BG1405" s="152"/>
      <c r="BH1405" s="152"/>
      <c r="BI1405" s="152"/>
      <c r="BJ1405" s="152"/>
      <c r="BK1405" s="152"/>
      <c r="BL1405" s="152"/>
    </row>
    <row r="1406" spans="27:64" ht="12.95" customHeight="1">
      <c r="AA1406" s="152"/>
      <c r="AB1406" s="152"/>
      <c r="AC1406" s="152"/>
      <c r="AD1406" s="152"/>
      <c r="AE1406" s="152"/>
      <c r="AG1406" s="9"/>
      <c r="AN1406" s="152"/>
      <c r="AO1406" s="152"/>
      <c r="AP1406" s="152"/>
      <c r="AQ1406" s="152"/>
      <c r="AR1406" s="152"/>
      <c r="AS1406" s="152"/>
      <c r="AT1406" s="152"/>
      <c r="AU1406" s="152"/>
    </row>
    <row r="1407" spans="27:64" ht="12.95" customHeight="1">
      <c r="AA1407" s="152"/>
      <c r="AB1407" s="152"/>
      <c r="AC1407" s="152"/>
      <c r="AD1407" s="152"/>
      <c r="AE1407" s="152"/>
      <c r="AG1407" s="9"/>
      <c r="AN1407" s="152"/>
      <c r="AO1407" s="152"/>
      <c r="AP1407" s="152"/>
      <c r="AQ1407" s="152"/>
      <c r="AR1407" s="152"/>
      <c r="AS1407" s="152"/>
      <c r="AT1407" s="152"/>
      <c r="AU1407" s="152"/>
    </row>
    <row r="1408" spans="27:64" ht="12.95" customHeight="1">
      <c r="AA1408" s="152"/>
      <c r="AB1408" s="152"/>
      <c r="AC1408" s="152"/>
      <c r="AD1408" s="152"/>
      <c r="AE1408" s="152"/>
      <c r="AG1408" s="9"/>
      <c r="AN1408" s="152"/>
      <c r="AO1408" s="152"/>
      <c r="AP1408" s="152"/>
      <c r="AQ1408" s="152"/>
      <c r="AR1408" s="152"/>
      <c r="AS1408" s="152"/>
      <c r="AT1408" s="152"/>
      <c r="AU1408" s="152"/>
    </row>
    <row r="1409" spans="27:64" ht="12.95" customHeight="1">
      <c r="AA1409" s="152"/>
      <c r="AB1409" s="152"/>
      <c r="AC1409" s="152"/>
      <c r="AD1409" s="152"/>
      <c r="AE1409" s="152"/>
      <c r="AG1409" s="9"/>
      <c r="AN1409" s="152"/>
      <c r="AO1409" s="152"/>
      <c r="AP1409" s="152"/>
      <c r="AQ1409" s="152"/>
      <c r="AR1409" s="152"/>
      <c r="AS1409" s="152"/>
      <c r="AT1409" s="152"/>
      <c r="AU1409" s="152"/>
    </row>
    <row r="1410" spans="27:64" ht="12.95" customHeight="1">
      <c r="AA1410" s="152"/>
      <c r="AB1410" s="152"/>
      <c r="AC1410" s="152"/>
      <c r="AD1410" s="152"/>
      <c r="AE1410" s="152"/>
      <c r="AG1410" s="9"/>
      <c r="AN1410" s="152"/>
      <c r="AO1410" s="152"/>
      <c r="AP1410" s="152"/>
      <c r="AQ1410" s="152"/>
      <c r="AR1410" s="152"/>
      <c r="AS1410" s="152"/>
      <c r="AT1410" s="152"/>
      <c r="AU1410" s="152"/>
    </row>
    <row r="1411" spans="27:64" ht="12.95" customHeight="1">
      <c r="AA1411" s="152"/>
      <c r="AB1411" s="152"/>
      <c r="AC1411" s="152"/>
      <c r="AD1411" s="152"/>
      <c r="AE1411" s="152"/>
      <c r="AG1411" s="9"/>
      <c r="AN1411" s="152"/>
      <c r="AO1411" s="152"/>
      <c r="AP1411" s="152"/>
      <c r="AQ1411" s="152"/>
      <c r="AR1411" s="152"/>
      <c r="AS1411" s="152"/>
      <c r="AT1411" s="152"/>
      <c r="AU1411" s="152"/>
    </row>
    <row r="1412" spans="27:64" ht="12.95" customHeight="1">
      <c r="AA1412" s="152"/>
      <c r="AB1412" s="152"/>
      <c r="AC1412" s="152"/>
      <c r="AD1412" s="152"/>
      <c r="AE1412" s="152"/>
      <c r="AG1412" s="9"/>
      <c r="AN1412" s="152"/>
      <c r="AO1412" s="152"/>
      <c r="AP1412" s="152"/>
      <c r="AQ1412" s="152"/>
      <c r="AR1412" s="152"/>
      <c r="AS1412" s="152"/>
      <c r="AT1412" s="152"/>
      <c r="AU1412" s="152"/>
    </row>
    <row r="1413" spans="27:64" ht="12.95" customHeight="1">
      <c r="AA1413" s="152"/>
      <c r="AB1413" s="152"/>
      <c r="AC1413" s="152"/>
      <c r="AD1413" s="152"/>
      <c r="AE1413" s="152"/>
      <c r="AG1413" s="9"/>
      <c r="AN1413" s="152"/>
      <c r="AO1413" s="152"/>
      <c r="AP1413" s="152"/>
      <c r="AQ1413" s="152"/>
      <c r="AR1413" s="152"/>
      <c r="AS1413" s="152"/>
      <c r="AT1413" s="152"/>
      <c r="AU1413" s="152"/>
    </row>
    <row r="1414" spans="27:64" ht="12.95" customHeight="1">
      <c r="AA1414" s="152"/>
      <c r="AB1414" s="152"/>
      <c r="AC1414" s="152"/>
      <c r="AD1414" s="152"/>
      <c r="AE1414" s="152"/>
      <c r="AG1414" s="9"/>
      <c r="AN1414" s="152"/>
      <c r="AO1414" s="152"/>
      <c r="AP1414" s="152"/>
      <c r="AQ1414" s="152"/>
      <c r="AR1414" s="152"/>
      <c r="AS1414" s="152"/>
      <c r="AT1414" s="152"/>
      <c r="AU1414" s="152"/>
    </row>
    <row r="1415" spans="27:64" ht="12.95" customHeight="1">
      <c r="AA1415" s="152"/>
      <c r="AB1415" s="152"/>
      <c r="AC1415" s="152"/>
      <c r="AD1415" s="152"/>
      <c r="AE1415" s="152"/>
      <c r="AG1415" s="9"/>
      <c r="AN1415" s="152"/>
      <c r="AO1415" s="152"/>
      <c r="AP1415" s="152"/>
      <c r="AQ1415" s="152"/>
      <c r="AR1415" s="152"/>
      <c r="AS1415" s="152"/>
      <c r="AT1415" s="152"/>
      <c r="AU1415" s="152"/>
    </row>
    <row r="1416" spans="27:64" ht="12.95" customHeight="1">
      <c r="AA1416" s="152"/>
      <c r="AB1416" s="152"/>
      <c r="AC1416" s="152"/>
      <c r="AD1416" s="152"/>
      <c r="AE1416" s="152"/>
      <c r="AG1416" s="9"/>
      <c r="AN1416" s="152"/>
      <c r="AO1416" s="152"/>
      <c r="AP1416" s="152"/>
      <c r="AQ1416" s="152"/>
      <c r="AR1416" s="152"/>
      <c r="AS1416" s="152"/>
      <c r="AT1416" s="152"/>
      <c r="AU1416" s="152"/>
    </row>
    <row r="1417" spans="27:64" ht="12.95" customHeight="1">
      <c r="AA1417" s="152"/>
      <c r="AB1417" s="152"/>
      <c r="AC1417" s="152"/>
      <c r="AD1417" s="152"/>
      <c r="AE1417" s="152"/>
      <c r="AG1417" s="9"/>
      <c r="AN1417" s="152"/>
      <c r="AO1417" s="152"/>
      <c r="AP1417" s="152"/>
      <c r="AQ1417" s="152"/>
      <c r="AR1417" s="152"/>
      <c r="AS1417" s="152"/>
      <c r="AT1417" s="152"/>
      <c r="AU1417" s="152"/>
    </row>
    <row r="1418" spans="27:64" ht="12.95" customHeight="1">
      <c r="AA1418" s="152"/>
      <c r="AB1418" s="152"/>
      <c r="AC1418" s="152"/>
      <c r="AD1418" s="152"/>
      <c r="AE1418" s="152"/>
      <c r="AG1418" s="9"/>
      <c r="AN1418" s="152"/>
      <c r="AO1418" s="152"/>
      <c r="AP1418" s="152"/>
      <c r="AQ1418" s="152"/>
      <c r="AR1418" s="152"/>
      <c r="AS1418" s="152"/>
      <c r="AT1418" s="152"/>
      <c r="AU1418" s="152"/>
    </row>
    <row r="1419" spans="27:64" ht="12.95" customHeight="1">
      <c r="AA1419" s="152"/>
      <c r="AB1419" s="152"/>
      <c r="AC1419" s="152"/>
      <c r="AD1419" s="152"/>
      <c r="AE1419" s="152"/>
      <c r="AG1419" s="9"/>
      <c r="AN1419" s="152"/>
      <c r="AO1419" s="152"/>
      <c r="AP1419" s="152"/>
      <c r="AQ1419" s="152"/>
      <c r="AR1419" s="152"/>
      <c r="AS1419" s="152"/>
      <c r="AT1419" s="152"/>
      <c r="AU1419" s="152"/>
      <c r="AV1419" s="152"/>
      <c r="AW1419" s="152"/>
      <c r="AX1419" s="152"/>
      <c r="AY1419" s="152"/>
      <c r="AZ1419" s="152"/>
      <c r="BA1419" s="152"/>
      <c r="BB1419" s="152"/>
      <c r="BC1419" s="152"/>
      <c r="BD1419" s="152"/>
      <c r="BE1419" s="152"/>
      <c r="BF1419" s="152"/>
      <c r="BG1419" s="152"/>
      <c r="BH1419" s="152"/>
      <c r="BI1419" s="152"/>
      <c r="BJ1419" s="152"/>
      <c r="BK1419" s="152"/>
      <c r="BL1419" s="152"/>
    </row>
    <row r="1420" spans="27:64" ht="12.95" customHeight="1">
      <c r="AA1420" s="152"/>
      <c r="AB1420" s="152"/>
      <c r="AC1420" s="152"/>
      <c r="AD1420" s="152"/>
      <c r="AE1420" s="152"/>
      <c r="AG1420" s="9"/>
      <c r="AN1420" s="152"/>
      <c r="AO1420" s="152"/>
      <c r="AP1420" s="152"/>
      <c r="AQ1420" s="152"/>
      <c r="AR1420" s="152"/>
      <c r="AS1420" s="152"/>
      <c r="AT1420" s="152"/>
      <c r="AU1420" s="152"/>
    </row>
    <row r="1421" spans="27:64" ht="12.95" customHeight="1">
      <c r="AA1421" s="152"/>
      <c r="AB1421" s="152"/>
      <c r="AC1421" s="152"/>
      <c r="AD1421" s="152"/>
      <c r="AE1421" s="152"/>
      <c r="AG1421" s="9"/>
      <c r="AN1421" s="152"/>
      <c r="AO1421" s="152"/>
      <c r="AP1421" s="152"/>
      <c r="AQ1421" s="152"/>
      <c r="AR1421" s="152"/>
      <c r="AS1421" s="152"/>
      <c r="AT1421" s="152"/>
      <c r="AU1421" s="152"/>
    </row>
    <row r="1422" spans="27:64" ht="12.95" customHeight="1">
      <c r="AA1422" s="152"/>
      <c r="AB1422" s="152"/>
      <c r="AC1422" s="152"/>
      <c r="AD1422" s="152"/>
      <c r="AE1422" s="152"/>
      <c r="AG1422" s="9"/>
      <c r="AN1422" s="152"/>
      <c r="AO1422" s="152"/>
      <c r="AP1422" s="152"/>
      <c r="AQ1422" s="152"/>
      <c r="AR1422" s="152"/>
      <c r="AS1422" s="152"/>
      <c r="AT1422" s="152"/>
      <c r="AU1422" s="152"/>
    </row>
    <row r="1423" spans="27:64" ht="12.95" customHeight="1">
      <c r="AA1423" s="152"/>
      <c r="AB1423" s="152"/>
      <c r="AC1423" s="152"/>
      <c r="AD1423" s="152"/>
      <c r="AE1423" s="152"/>
      <c r="AG1423" s="9"/>
      <c r="AN1423" s="152"/>
      <c r="AO1423" s="152"/>
      <c r="AP1423" s="152"/>
      <c r="AQ1423" s="152"/>
      <c r="AR1423" s="152"/>
      <c r="AS1423" s="152"/>
      <c r="AT1423" s="152"/>
      <c r="AU1423" s="152"/>
    </row>
    <row r="1424" spans="27:64" ht="12.95" customHeight="1">
      <c r="AA1424" s="152"/>
      <c r="AB1424" s="152"/>
      <c r="AC1424" s="152"/>
      <c r="AD1424" s="152"/>
      <c r="AE1424" s="152"/>
      <c r="AG1424" s="9"/>
      <c r="AN1424" s="152"/>
      <c r="AO1424" s="152"/>
      <c r="AP1424" s="152"/>
      <c r="AQ1424" s="152"/>
      <c r="AR1424" s="152"/>
      <c r="AS1424" s="152"/>
      <c r="AT1424" s="152"/>
      <c r="AU1424" s="152"/>
    </row>
    <row r="1425" spans="27:64" ht="12.95" customHeight="1">
      <c r="AA1425" s="152"/>
      <c r="AB1425" s="152"/>
      <c r="AC1425" s="152"/>
      <c r="AD1425" s="152"/>
      <c r="AE1425" s="152"/>
      <c r="AG1425" s="9"/>
      <c r="AN1425" s="152"/>
      <c r="AO1425" s="152"/>
      <c r="AP1425" s="152"/>
      <c r="AQ1425" s="152"/>
      <c r="AR1425" s="152"/>
      <c r="AS1425" s="152"/>
      <c r="AT1425" s="152"/>
      <c r="AU1425" s="152"/>
    </row>
    <row r="1426" spans="27:64" ht="12.95" customHeight="1">
      <c r="AA1426" s="152"/>
      <c r="AB1426" s="152"/>
      <c r="AC1426" s="152"/>
      <c r="AD1426" s="152"/>
      <c r="AE1426" s="152"/>
      <c r="AG1426" s="9"/>
      <c r="AN1426" s="152"/>
      <c r="AO1426" s="152"/>
      <c r="AP1426" s="152"/>
      <c r="AQ1426" s="152"/>
      <c r="AR1426" s="152"/>
      <c r="AS1426" s="152"/>
      <c r="AT1426" s="152"/>
      <c r="AU1426" s="152"/>
    </row>
    <row r="1427" spans="27:64" ht="12.95" customHeight="1">
      <c r="AA1427" s="152"/>
      <c r="AB1427" s="152"/>
      <c r="AC1427" s="152"/>
      <c r="AD1427" s="152"/>
      <c r="AE1427" s="152"/>
      <c r="AG1427" s="9"/>
      <c r="AN1427" s="152"/>
      <c r="AO1427" s="152"/>
      <c r="AP1427" s="152"/>
      <c r="AQ1427" s="152"/>
      <c r="AR1427" s="152"/>
      <c r="AS1427" s="152"/>
      <c r="AT1427" s="152"/>
      <c r="AU1427" s="152"/>
    </row>
    <row r="1428" spans="27:64" ht="12.95" customHeight="1">
      <c r="AA1428" s="152"/>
      <c r="AB1428" s="152"/>
      <c r="AC1428" s="152"/>
      <c r="AD1428" s="152"/>
      <c r="AE1428" s="152"/>
      <c r="AG1428" s="9"/>
      <c r="AN1428" s="152"/>
      <c r="AO1428" s="152"/>
      <c r="AP1428" s="152"/>
      <c r="AQ1428" s="152"/>
      <c r="AR1428" s="152"/>
      <c r="AS1428" s="152"/>
      <c r="AT1428" s="152"/>
      <c r="AU1428" s="152"/>
    </row>
    <row r="1429" spans="27:64" ht="12.95" customHeight="1">
      <c r="AA1429" s="152"/>
      <c r="AB1429" s="152"/>
      <c r="AC1429" s="152"/>
      <c r="AD1429" s="152"/>
      <c r="AE1429" s="152"/>
      <c r="AG1429" s="9"/>
      <c r="AN1429" s="152"/>
      <c r="AO1429" s="152"/>
      <c r="AP1429" s="152"/>
      <c r="AQ1429" s="152"/>
      <c r="AR1429" s="152"/>
      <c r="AS1429" s="152"/>
      <c r="AT1429" s="152"/>
      <c r="AU1429" s="152"/>
    </row>
    <row r="1430" spans="27:64" ht="12.95" customHeight="1">
      <c r="AA1430" s="152"/>
      <c r="AB1430" s="152"/>
      <c r="AC1430" s="152"/>
      <c r="AD1430" s="152"/>
      <c r="AE1430" s="152"/>
      <c r="AG1430" s="9"/>
      <c r="AN1430" s="152"/>
      <c r="AO1430" s="152"/>
      <c r="AP1430" s="152"/>
      <c r="AQ1430" s="152"/>
      <c r="AR1430" s="152"/>
      <c r="AS1430" s="152"/>
      <c r="AT1430" s="152"/>
      <c r="AU1430" s="152"/>
    </row>
    <row r="1431" spans="27:64" ht="12.95" customHeight="1">
      <c r="AA1431" s="152"/>
      <c r="AB1431" s="152"/>
      <c r="AC1431" s="152"/>
      <c r="AD1431" s="152"/>
      <c r="AE1431" s="152"/>
      <c r="AG1431" s="9"/>
      <c r="AN1431" s="152"/>
      <c r="AO1431" s="152"/>
      <c r="AP1431" s="152"/>
      <c r="AQ1431" s="152"/>
      <c r="AR1431" s="152"/>
      <c r="AS1431" s="152"/>
      <c r="AT1431" s="152"/>
      <c r="AU1431" s="152"/>
    </row>
    <row r="1432" spans="27:64" ht="12.95" customHeight="1">
      <c r="AA1432" s="152"/>
      <c r="AB1432" s="152"/>
      <c r="AC1432" s="152"/>
      <c r="AD1432" s="152"/>
      <c r="AE1432" s="152"/>
      <c r="AG1432" s="9"/>
      <c r="AN1432" s="152"/>
      <c r="AO1432" s="152"/>
      <c r="AP1432" s="152"/>
      <c r="AQ1432" s="152"/>
      <c r="AR1432" s="152"/>
      <c r="AS1432" s="152"/>
      <c r="AT1432" s="152"/>
      <c r="AU1432" s="152"/>
    </row>
    <row r="1433" spans="27:64" ht="12.95" customHeight="1">
      <c r="AA1433" s="152"/>
      <c r="AB1433" s="152"/>
      <c r="AC1433" s="152"/>
      <c r="AD1433" s="152"/>
      <c r="AE1433" s="152"/>
      <c r="AG1433" s="9"/>
      <c r="AN1433" s="152"/>
      <c r="AO1433" s="152"/>
      <c r="AP1433" s="152"/>
      <c r="AQ1433" s="152"/>
      <c r="AR1433" s="152"/>
      <c r="AS1433" s="152"/>
      <c r="AT1433" s="152"/>
      <c r="AU1433" s="152"/>
    </row>
    <row r="1434" spans="27:64" ht="12.95" customHeight="1">
      <c r="AA1434" s="152"/>
      <c r="AB1434" s="152"/>
      <c r="AC1434" s="152"/>
      <c r="AD1434" s="152"/>
      <c r="AE1434" s="152"/>
      <c r="AG1434" s="9"/>
      <c r="AN1434" s="152"/>
      <c r="AO1434" s="152"/>
      <c r="AP1434" s="152"/>
      <c r="AQ1434" s="152"/>
      <c r="AR1434" s="152"/>
      <c r="AS1434" s="152"/>
      <c r="AT1434" s="152"/>
      <c r="AU1434" s="152"/>
    </row>
    <row r="1435" spans="27:64" ht="12.95" customHeight="1">
      <c r="AA1435" s="152"/>
      <c r="AB1435" s="152"/>
      <c r="AC1435" s="152"/>
      <c r="AD1435" s="152"/>
      <c r="AE1435" s="152"/>
      <c r="AG1435" s="9"/>
      <c r="AN1435" s="152"/>
      <c r="AO1435" s="152"/>
      <c r="AP1435" s="152"/>
      <c r="AQ1435" s="152"/>
      <c r="AR1435" s="152"/>
      <c r="AS1435" s="152"/>
      <c r="AT1435" s="152"/>
      <c r="AU1435" s="152"/>
    </row>
    <row r="1436" spans="27:64" ht="12.95" customHeight="1">
      <c r="AA1436" s="152"/>
      <c r="AB1436" s="152"/>
      <c r="AC1436" s="152"/>
      <c r="AD1436" s="152"/>
      <c r="AE1436" s="152"/>
      <c r="AG1436" s="9"/>
      <c r="AN1436" s="152"/>
      <c r="AO1436" s="152"/>
      <c r="AP1436" s="152"/>
      <c r="AQ1436" s="152"/>
      <c r="AR1436" s="152"/>
      <c r="AS1436" s="152"/>
      <c r="AT1436" s="152"/>
      <c r="AU1436" s="152"/>
      <c r="AV1436" s="152"/>
      <c r="AW1436" s="152"/>
      <c r="AX1436" s="152"/>
      <c r="AY1436" s="152"/>
      <c r="AZ1436" s="152"/>
      <c r="BA1436" s="152"/>
      <c r="BB1436" s="152"/>
      <c r="BC1436" s="152"/>
      <c r="BD1436" s="152"/>
      <c r="BE1436" s="152"/>
      <c r="BF1436" s="152"/>
      <c r="BG1436" s="152"/>
      <c r="BH1436" s="152"/>
      <c r="BI1436" s="152"/>
      <c r="BJ1436" s="152"/>
      <c r="BK1436" s="152"/>
      <c r="BL1436" s="152"/>
    </row>
    <row r="1437" spans="27:64" ht="12.95" customHeight="1">
      <c r="AA1437" s="152"/>
      <c r="AB1437" s="152"/>
      <c r="AC1437" s="152"/>
      <c r="AD1437" s="152"/>
      <c r="AE1437" s="152"/>
      <c r="AG1437" s="9"/>
      <c r="AN1437" s="152"/>
      <c r="AO1437" s="152"/>
      <c r="AP1437" s="152"/>
      <c r="AQ1437" s="152"/>
      <c r="AR1437" s="152"/>
      <c r="AS1437" s="152"/>
      <c r="AT1437" s="152"/>
      <c r="AU1437" s="152"/>
    </row>
    <row r="1438" spans="27:64" ht="12.95" customHeight="1">
      <c r="AA1438" s="152"/>
      <c r="AB1438" s="152"/>
      <c r="AC1438" s="152"/>
      <c r="AD1438" s="152"/>
      <c r="AE1438" s="152"/>
      <c r="AG1438" s="9"/>
      <c r="AN1438" s="152"/>
      <c r="AO1438" s="152"/>
      <c r="AP1438" s="152"/>
      <c r="AQ1438" s="152"/>
      <c r="AR1438" s="152"/>
      <c r="AS1438" s="152"/>
      <c r="AT1438" s="152"/>
      <c r="AU1438" s="152"/>
      <c r="AV1438" s="152"/>
    </row>
    <row r="1439" spans="27:64" ht="12.95" customHeight="1">
      <c r="AA1439" s="152"/>
      <c r="AB1439" s="152"/>
      <c r="AC1439" s="152"/>
      <c r="AD1439" s="152"/>
      <c r="AE1439" s="152"/>
      <c r="AG1439" s="9"/>
      <c r="AN1439" s="152"/>
      <c r="AO1439" s="152"/>
      <c r="AP1439" s="152"/>
      <c r="AQ1439" s="152"/>
      <c r="AR1439" s="152"/>
      <c r="AS1439" s="152"/>
      <c r="AT1439" s="152"/>
      <c r="AU1439" s="152"/>
      <c r="AV1439" s="152"/>
    </row>
    <row r="1440" spans="27:64" ht="12.95" customHeight="1">
      <c r="AA1440" s="152"/>
      <c r="AB1440" s="152"/>
      <c r="AC1440" s="152"/>
      <c r="AD1440" s="152"/>
      <c r="AE1440" s="152"/>
      <c r="AG1440" s="9"/>
      <c r="AN1440" s="152"/>
      <c r="AO1440" s="152"/>
      <c r="AP1440" s="152"/>
      <c r="AQ1440" s="152"/>
      <c r="AR1440" s="152"/>
      <c r="AS1440" s="152"/>
      <c r="AT1440" s="152"/>
      <c r="AU1440" s="152"/>
      <c r="AV1440" s="152"/>
    </row>
    <row r="1441" spans="27:64" ht="12.95" customHeight="1">
      <c r="AA1441" s="152"/>
      <c r="AB1441" s="152"/>
      <c r="AC1441" s="152"/>
      <c r="AD1441" s="152"/>
      <c r="AE1441" s="152"/>
      <c r="AG1441" s="9"/>
      <c r="AN1441" s="152"/>
      <c r="AO1441" s="152"/>
      <c r="AP1441" s="152"/>
      <c r="AQ1441" s="152"/>
      <c r="AR1441" s="152"/>
      <c r="AS1441" s="152"/>
      <c r="AT1441" s="152"/>
      <c r="AU1441" s="152"/>
      <c r="AV1441" s="152"/>
      <c r="AX1441" s="152"/>
    </row>
    <row r="1442" spans="27:64" ht="12.95" customHeight="1">
      <c r="AA1442" s="152"/>
      <c r="AB1442" s="152"/>
      <c r="AC1442" s="152"/>
      <c r="AD1442" s="152"/>
      <c r="AE1442" s="152"/>
      <c r="AG1442" s="9"/>
      <c r="AN1442" s="152"/>
      <c r="AO1442" s="152"/>
      <c r="AP1442" s="152"/>
      <c r="AQ1442" s="152"/>
      <c r="AR1442" s="152"/>
      <c r="AS1442" s="152"/>
      <c r="AT1442" s="152"/>
      <c r="AU1442" s="152"/>
      <c r="AV1442" s="152"/>
      <c r="AX1442" s="152"/>
    </row>
    <row r="1443" spans="27:64" ht="12.95" customHeight="1">
      <c r="AA1443" s="152"/>
      <c r="AB1443" s="152"/>
      <c r="AC1443" s="152"/>
      <c r="AD1443" s="152"/>
      <c r="AE1443" s="152"/>
      <c r="AG1443" s="9"/>
      <c r="AN1443" s="152"/>
      <c r="AO1443" s="152"/>
      <c r="AP1443" s="152"/>
      <c r="AQ1443" s="152"/>
      <c r="AR1443" s="152"/>
      <c r="AS1443" s="152"/>
      <c r="AT1443" s="152"/>
      <c r="AU1443" s="152"/>
      <c r="AV1443" s="152"/>
      <c r="AW1443" s="152"/>
      <c r="AX1443" s="152"/>
      <c r="AY1443" s="152"/>
      <c r="AZ1443" s="152"/>
      <c r="BA1443" s="152"/>
      <c r="BB1443" s="152"/>
      <c r="BC1443" s="152"/>
      <c r="BD1443" s="152"/>
      <c r="BE1443" s="152"/>
      <c r="BF1443" s="152"/>
      <c r="BG1443" s="152"/>
      <c r="BH1443" s="152"/>
      <c r="BI1443" s="152"/>
      <c r="BJ1443" s="152"/>
      <c r="BK1443" s="152"/>
      <c r="BL1443" s="152"/>
    </row>
    <row r="1444" spans="27:64" ht="12.95" customHeight="1">
      <c r="AA1444" s="152"/>
      <c r="AB1444" s="152"/>
      <c r="AC1444" s="152"/>
      <c r="AD1444" s="152"/>
      <c r="AE1444" s="152"/>
      <c r="AG1444" s="9"/>
      <c r="AN1444" s="152"/>
      <c r="AO1444" s="152"/>
      <c r="AP1444" s="152"/>
      <c r="AQ1444" s="152"/>
      <c r="AR1444" s="152"/>
      <c r="AS1444" s="152"/>
      <c r="AT1444" s="152"/>
      <c r="AU1444" s="152"/>
    </row>
    <row r="1445" spans="27:64" ht="12.95" customHeight="1">
      <c r="AA1445" s="152"/>
      <c r="AB1445" s="152"/>
      <c r="AC1445" s="152"/>
      <c r="AD1445" s="152"/>
      <c r="AE1445" s="152"/>
      <c r="AG1445" s="9"/>
      <c r="AN1445" s="152"/>
      <c r="AO1445" s="152"/>
      <c r="AP1445" s="152"/>
      <c r="AQ1445" s="152"/>
      <c r="AR1445" s="152"/>
      <c r="AS1445" s="152"/>
      <c r="AT1445" s="152"/>
      <c r="AU1445" s="152"/>
    </row>
    <row r="1446" spans="27:64" ht="12.95" customHeight="1">
      <c r="AA1446" s="152"/>
      <c r="AB1446" s="152"/>
      <c r="AC1446" s="152"/>
      <c r="AD1446" s="152"/>
      <c r="AE1446" s="152"/>
      <c r="AG1446" s="9"/>
      <c r="AN1446" s="152"/>
      <c r="AO1446" s="152"/>
      <c r="AP1446" s="152"/>
      <c r="AQ1446" s="152"/>
      <c r="AR1446" s="152"/>
      <c r="AS1446" s="152"/>
      <c r="AT1446" s="152"/>
      <c r="AU1446" s="152"/>
    </row>
    <row r="1447" spans="27:64" ht="12.95" customHeight="1">
      <c r="AA1447" s="152"/>
      <c r="AB1447" s="152"/>
      <c r="AC1447" s="152"/>
      <c r="AD1447" s="152"/>
      <c r="AE1447" s="152"/>
      <c r="AG1447" s="9"/>
      <c r="AN1447" s="152"/>
      <c r="AO1447" s="152"/>
      <c r="AP1447" s="152"/>
      <c r="AQ1447" s="152"/>
      <c r="AR1447" s="152"/>
      <c r="AS1447" s="152"/>
      <c r="AT1447" s="152"/>
      <c r="AU1447" s="152"/>
      <c r="AV1447" s="152"/>
      <c r="AW1447" s="152"/>
      <c r="AX1447" s="152"/>
      <c r="AY1447" s="152"/>
      <c r="AZ1447" s="152"/>
      <c r="BA1447" s="152"/>
      <c r="BB1447" s="152"/>
      <c r="BC1447" s="152"/>
      <c r="BD1447" s="152"/>
      <c r="BE1447" s="152"/>
      <c r="BF1447" s="152"/>
      <c r="BG1447" s="152"/>
      <c r="BH1447" s="152"/>
      <c r="BI1447" s="152"/>
      <c r="BJ1447" s="152"/>
      <c r="BK1447" s="152"/>
      <c r="BL1447" s="152"/>
    </row>
    <row r="1448" spans="27:64" ht="12.95" customHeight="1">
      <c r="AA1448" s="152"/>
      <c r="AB1448" s="152"/>
      <c r="AC1448" s="152"/>
      <c r="AD1448" s="152"/>
      <c r="AE1448" s="152"/>
      <c r="AG1448" s="9"/>
      <c r="AN1448" s="152"/>
      <c r="AO1448" s="152"/>
      <c r="AP1448" s="152"/>
      <c r="AQ1448" s="152"/>
      <c r="AR1448" s="152"/>
      <c r="AS1448" s="152"/>
      <c r="AT1448" s="152"/>
      <c r="AU1448" s="152"/>
      <c r="AV1448" s="152"/>
      <c r="AX1448" s="152"/>
    </row>
    <row r="1449" spans="27:64" ht="12.95" customHeight="1">
      <c r="AA1449" s="152"/>
      <c r="AB1449" s="152"/>
      <c r="AC1449" s="152"/>
      <c r="AD1449" s="152"/>
      <c r="AE1449" s="152"/>
      <c r="AG1449" s="9"/>
      <c r="AN1449" s="152"/>
      <c r="AO1449" s="152"/>
      <c r="AP1449" s="152"/>
      <c r="AQ1449" s="152"/>
      <c r="AR1449" s="152"/>
      <c r="AS1449" s="152"/>
      <c r="AT1449" s="152"/>
      <c r="AU1449" s="152"/>
      <c r="AV1449" s="152"/>
      <c r="AX1449" s="152"/>
      <c r="AY1449" s="152"/>
      <c r="AZ1449" s="152"/>
      <c r="BA1449" s="152"/>
      <c r="BB1449" s="152"/>
      <c r="BC1449" s="152"/>
      <c r="BD1449" s="152"/>
      <c r="BE1449" s="152"/>
      <c r="BF1449" s="152"/>
      <c r="BG1449" s="152"/>
      <c r="BH1449" s="152"/>
      <c r="BI1449" s="152"/>
      <c r="BJ1449" s="152"/>
      <c r="BK1449" s="152"/>
      <c r="BL1449" s="152"/>
    </row>
    <row r="1450" spans="27:64" ht="12.95" customHeight="1">
      <c r="AA1450" s="152"/>
      <c r="AB1450" s="152"/>
      <c r="AC1450" s="152"/>
      <c r="AD1450" s="152"/>
      <c r="AE1450" s="152"/>
      <c r="AG1450" s="9"/>
      <c r="AN1450" s="152"/>
      <c r="AO1450" s="152"/>
      <c r="AP1450" s="152"/>
      <c r="AQ1450" s="152"/>
      <c r="AR1450" s="152"/>
      <c r="AS1450" s="152"/>
      <c r="AT1450" s="152"/>
      <c r="AU1450" s="152"/>
      <c r="AV1450" s="152"/>
      <c r="AW1450" s="152"/>
      <c r="AX1450" s="152"/>
      <c r="AY1450" s="152"/>
      <c r="AZ1450" s="152"/>
      <c r="BA1450" s="152"/>
      <c r="BB1450" s="152"/>
      <c r="BC1450" s="152"/>
      <c r="BD1450" s="152"/>
      <c r="BE1450" s="152"/>
      <c r="BF1450" s="152"/>
      <c r="BG1450" s="152"/>
      <c r="BH1450" s="152"/>
      <c r="BI1450" s="152"/>
      <c r="BJ1450" s="152"/>
      <c r="BK1450" s="152"/>
      <c r="BL1450" s="152"/>
    </row>
    <row r="1451" spans="27:64" ht="12.95" customHeight="1">
      <c r="AA1451" s="152"/>
      <c r="AB1451" s="152"/>
      <c r="AC1451" s="152"/>
      <c r="AD1451" s="152"/>
      <c r="AE1451" s="152"/>
      <c r="AG1451" s="9"/>
      <c r="AN1451" s="152"/>
      <c r="AO1451" s="152"/>
      <c r="AP1451" s="152"/>
      <c r="AQ1451" s="152"/>
      <c r="AR1451" s="152"/>
      <c r="AS1451" s="152"/>
      <c r="AT1451" s="152"/>
      <c r="AU1451" s="152"/>
      <c r="AV1451" s="152"/>
      <c r="AW1451" s="152"/>
      <c r="AX1451" s="152"/>
      <c r="AY1451" s="152"/>
      <c r="AZ1451" s="152"/>
      <c r="BA1451" s="152"/>
      <c r="BB1451" s="152"/>
      <c r="BC1451" s="152"/>
      <c r="BD1451" s="152"/>
      <c r="BE1451" s="152"/>
      <c r="BF1451" s="152"/>
      <c r="BG1451" s="152"/>
      <c r="BH1451" s="152"/>
      <c r="BI1451" s="152"/>
      <c r="BJ1451" s="152"/>
      <c r="BK1451" s="152"/>
      <c r="BL1451" s="152"/>
    </row>
    <row r="1452" spans="27:64" ht="12.95" customHeight="1">
      <c r="AA1452" s="152"/>
      <c r="AB1452" s="152"/>
      <c r="AC1452" s="152"/>
      <c r="AD1452" s="152"/>
      <c r="AE1452" s="152"/>
      <c r="AG1452" s="9"/>
      <c r="AN1452" s="152"/>
      <c r="AO1452" s="152"/>
      <c r="AP1452" s="152"/>
      <c r="AQ1452" s="152"/>
      <c r="AR1452" s="152"/>
      <c r="AS1452" s="152"/>
      <c r="AT1452" s="152"/>
      <c r="AU1452" s="152"/>
      <c r="AV1452" s="152"/>
    </row>
    <row r="1453" spans="27:64" ht="12.95" customHeight="1">
      <c r="AA1453" s="152"/>
      <c r="AB1453" s="152"/>
      <c r="AC1453" s="152"/>
      <c r="AD1453" s="152"/>
      <c r="AE1453" s="152"/>
      <c r="AG1453" s="9"/>
      <c r="AN1453" s="152"/>
      <c r="AO1453" s="152"/>
      <c r="AP1453" s="152"/>
      <c r="AQ1453" s="152"/>
      <c r="AR1453" s="152"/>
      <c r="AS1453" s="152"/>
      <c r="AT1453" s="152"/>
      <c r="AU1453" s="152"/>
    </row>
    <row r="1454" spans="27:64" ht="12.95" customHeight="1">
      <c r="AA1454" s="152"/>
      <c r="AB1454" s="152"/>
      <c r="AC1454" s="152"/>
      <c r="AD1454" s="152"/>
      <c r="AE1454" s="152"/>
      <c r="AG1454" s="9"/>
      <c r="AN1454" s="152"/>
      <c r="AO1454" s="152"/>
      <c r="AP1454" s="152"/>
      <c r="AQ1454" s="152"/>
      <c r="AR1454" s="152"/>
      <c r="AS1454" s="152"/>
      <c r="AT1454" s="152"/>
      <c r="AU1454" s="152"/>
      <c r="AV1454" s="152"/>
      <c r="AX1454" s="152"/>
    </row>
    <row r="1455" spans="27:64" ht="12.95" customHeight="1">
      <c r="AA1455" s="152"/>
      <c r="AB1455" s="152"/>
      <c r="AC1455" s="152"/>
      <c r="AD1455" s="152"/>
      <c r="AE1455" s="152"/>
      <c r="AG1455" s="9"/>
      <c r="AN1455" s="152"/>
      <c r="AO1455" s="152"/>
      <c r="AP1455" s="152"/>
      <c r="AQ1455" s="152"/>
      <c r="AR1455" s="152"/>
      <c r="AS1455" s="152"/>
      <c r="AT1455" s="152"/>
      <c r="AU1455" s="152"/>
      <c r="AV1455" s="152"/>
      <c r="AX1455" s="152"/>
      <c r="AY1455" s="152"/>
      <c r="AZ1455" s="152"/>
      <c r="BA1455" s="152"/>
      <c r="BB1455" s="152"/>
      <c r="BC1455" s="152"/>
      <c r="BD1455" s="152"/>
      <c r="BE1455" s="152"/>
      <c r="BF1455" s="152"/>
      <c r="BG1455" s="152"/>
      <c r="BH1455" s="152"/>
      <c r="BI1455" s="152"/>
      <c r="BJ1455" s="152"/>
      <c r="BK1455" s="152"/>
      <c r="BL1455" s="152"/>
    </row>
    <row r="1456" spans="27:64" ht="12.95" customHeight="1">
      <c r="AA1456" s="152"/>
      <c r="AB1456" s="152"/>
      <c r="AC1456" s="152"/>
      <c r="AD1456" s="152"/>
      <c r="AE1456" s="152"/>
      <c r="AG1456" s="9"/>
      <c r="AN1456" s="152"/>
      <c r="AO1456" s="152"/>
      <c r="AP1456" s="152"/>
      <c r="AQ1456" s="152"/>
      <c r="AR1456" s="152"/>
      <c r="AS1456" s="152"/>
      <c r="AT1456" s="152"/>
      <c r="AU1456" s="152"/>
      <c r="AV1456" s="152"/>
      <c r="AW1456" s="152"/>
      <c r="AX1456" s="152"/>
      <c r="AY1456" s="152"/>
      <c r="AZ1456" s="152"/>
      <c r="BA1456" s="152"/>
      <c r="BB1456" s="152"/>
      <c r="BC1456" s="152"/>
      <c r="BD1456" s="152"/>
      <c r="BE1456" s="152"/>
      <c r="BF1456" s="152"/>
      <c r="BG1456" s="152"/>
      <c r="BH1456" s="152"/>
      <c r="BI1456" s="152"/>
      <c r="BJ1456" s="152"/>
      <c r="BK1456" s="152"/>
      <c r="BL1456" s="152"/>
    </row>
    <row r="1457" spans="27:64" ht="12.95" customHeight="1">
      <c r="AA1457" s="152"/>
      <c r="AB1457" s="152"/>
      <c r="AC1457" s="152"/>
      <c r="AD1457" s="152"/>
      <c r="AE1457" s="152"/>
      <c r="AG1457" s="9"/>
      <c r="AN1457" s="152"/>
      <c r="AO1457" s="152"/>
      <c r="AP1457" s="152"/>
      <c r="AQ1457" s="152"/>
      <c r="AR1457" s="152"/>
      <c r="AS1457" s="152"/>
      <c r="AT1457" s="152"/>
      <c r="AU1457" s="152"/>
      <c r="AV1457" s="152"/>
      <c r="AW1457" s="152"/>
      <c r="AX1457" s="152"/>
      <c r="AY1457" s="152"/>
      <c r="AZ1457" s="152"/>
      <c r="BA1457" s="152"/>
      <c r="BB1457" s="152"/>
      <c r="BC1457" s="152"/>
      <c r="BD1457" s="152"/>
      <c r="BE1457" s="152"/>
      <c r="BF1457" s="152"/>
      <c r="BG1457" s="152"/>
      <c r="BH1457" s="152"/>
      <c r="BI1457" s="152"/>
      <c r="BJ1457" s="152"/>
      <c r="BK1457" s="152"/>
      <c r="BL1457" s="152"/>
    </row>
    <row r="1458" spans="27:64" ht="12.95" customHeight="1">
      <c r="AA1458" s="152"/>
      <c r="AB1458" s="152"/>
      <c r="AC1458" s="152"/>
      <c r="AD1458" s="152"/>
      <c r="AE1458" s="152"/>
      <c r="AG1458" s="9"/>
      <c r="AN1458" s="152"/>
      <c r="AO1458" s="152"/>
      <c r="AP1458" s="152"/>
      <c r="AQ1458" s="152"/>
      <c r="AR1458" s="152"/>
      <c r="AS1458" s="152"/>
      <c r="AT1458" s="152"/>
      <c r="AU1458" s="152"/>
    </row>
    <row r="1459" spans="27:64" ht="12.95" customHeight="1">
      <c r="AA1459" s="152"/>
      <c r="AB1459" s="152"/>
      <c r="AC1459" s="152"/>
      <c r="AD1459" s="152"/>
      <c r="AE1459" s="152"/>
      <c r="AG1459" s="9"/>
      <c r="AN1459" s="152"/>
      <c r="AO1459" s="152"/>
      <c r="AP1459" s="152"/>
      <c r="AQ1459" s="152"/>
      <c r="AR1459" s="152"/>
      <c r="AS1459" s="152"/>
      <c r="AT1459" s="152"/>
      <c r="AU1459" s="152"/>
    </row>
    <row r="1460" spans="27:64" ht="12.95" customHeight="1">
      <c r="AA1460" s="152"/>
      <c r="AB1460" s="152"/>
      <c r="AC1460" s="152"/>
      <c r="AD1460" s="152"/>
      <c r="AE1460" s="152"/>
      <c r="AG1460" s="9"/>
      <c r="AN1460" s="152"/>
      <c r="AO1460" s="152"/>
      <c r="AP1460" s="152"/>
      <c r="AQ1460" s="152"/>
      <c r="AR1460" s="152"/>
      <c r="AS1460" s="152"/>
      <c r="AT1460" s="152"/>
      <c r="AU1460" s="152"/>
      <c r="AV1460" s="152"/>
      <c r="AX1460" s="152"/>
      <c r="AY1460" s="152"/>
      <c r="AZ1460" s="152"/>
      <c r="BA1460" s="152"/>
      <c r="BB1460" s="152"/>
      <c r="BC1460" s="152"/>
      <c r="BD1460" s="152"/>
      <c r="BE1460" s="152"/>
      <c r="BF1460" s="152"/>
      <c r="BG1460" s="152"/>
      <c r="BH1460" s="152"/>
      <c r="BI1460" s="152"/>
      <c r="BJ1460" s="152"/>
      <c r="BK1460" s="152"/>
      <c r="BL1460" s="152"/>
    </row>
    <row r="1461" spans="27:64" ht="12.95" customHeight="1">
      <c r="AA1461" s="152"/>
      <c r="AB1461" s="152"/>
      <c r="AC1461" s="152"/>
      <c r="AD1461" s="152"/>
      <c r="AE1461" s="152"/>
      <c r="AG1461" s="9"/>
      <c r="AN1461" s="152"/>
      <c r="AO1461" s="152"/>
      <c r="AP1461" s="152"/>
      <c r="AQ1461" s="152"/>
      <c r="AR1461" s="152"/>
      <c r="AS1461" s="152"/>
      <c r="AT1461" s="152"/>
      <c r="AU1461" s="152"/>
      <c r="AV1461" s="152"/>
      <c r="AW1461" s="152"/>
      <c r="AX1461" s="152"/>
      <c r="AY1461" s="152"/>
      <c r="AZ1461" s="152"/>
      <c r="BA1461" s="152"/>
      <c r="BB1461" s="152"/>
      <c r="BC1461" s="152"/>
      <c r="BD1461" s="152"/>
      <c r="BE1461" s="152"/>
      <c r="BF1461" s="152"/>
      <c r="BG1461" s="152"/>
      <c r="BH1461" s="152"/>
      <c r="BI1461" s="152"/>
      <c r="BJ1461" s="152"/>
      <c r="BK1461" s="152"/>
      <c r="BL1461" s="152"/>
    </row>
    <row r="1462" spans="27:64" ht="12.95" customHeight="1">
      <c r="AA1462" s="152"/>
      <c r="AB1462" s="152"/>
      <c r="AC1462" s="152"/>
      <c r="AD1462" s="152"/>
      <c r="AE1462" s="152"/>
      <c r="AG1462" s="9"/>
      <c r="AN1462" s="152"/>
      <c r="AO1462" s="152"/>
      <c r="AP1462" s="152"/>
      <c r="AQ1462" s="152"/>
      <c r="AR1462" s="152"/>
      <c r="AS1462" s="152"/>
      <c r="AT1462" s="152"/>
      <c r="AU1462" s="152"/>
      <c r="AV1462" s="152"/>
      <c r="AW1462" s="152"/>
      <c r="AX1462" s="152"/>
      <c r="AY1462" s="152"/>
      <c r="AZ1462" s="152"/>
      <c r="BA1462" s="152"/>
      <c r="BB1462" s="152"/>
      <c r="BC1462" s="152"/>
      <c r="BD1462" s="152"/>
      <c r="BE1462" s="152"/>
      <c r="BF1462" s="152"/>
      <c r="BG1462" s="152"/>
      <c r="BH1462" s="152"/>
      <c r="BI1462" s="152"/>
      <c r="BJ1462" s="152"/>
      <c r="BK1462" s="152"/>
      <c r="BL1462" s="152"/>
    </row>
    <row r="1463" spans="27:64" ht="12.95" customHeight="1">
      <c r="AA1463" s="152"/>
      <c r="AB1463" s="152"/>
      <c r="AC1463" s="152"/>
      <c r="AD1463" s="152"/>
      <c r="AE1463" s="152"/>
      <c r="AG1463" s="9"/>
      <c r="AN1463" s="152"/>
      <c r="AO1463" s="152"/>
      <c r="AP1463" s="152"/>
      <c r="AQ1463" s="152"/>
      <c r="AR1463" s="152"/>
      <c r="AS1463" s="152"/>
      <c r="AT1463" s="152"/>
      <c r="AU1463" s="152"/>
    </row>
    <row r="1464" spans="27:64" ht="12.95" customHeight="1">
      <c r="AA1464" s="152"/>
      <c r="AB1464" s="152"/>
      <c r="AC1464" s="152"/>
      <c r="AD1464" s="152"/>
      <c r="AE1464" s="152"/>
      <c r="AG1464" s="9"/>
      <c r="AN1464" s="152"/>
      <c r="AO1464" s="152"/>
      <c r="AP1464" s="152"/>
      <c r="AQ1464" s="152"/>
      <c r="AR1464" s="152"/>
      <c r="AS1464" s="152"/>
      <c r="AT1464" s="152"/>
      <c r="AU1464" s="152"/>
      <c r="AV1464" s="152"/>
      <c r="AW1464" s="152"/>
      <c r="AX1464" s="152"/>
      <c r="AY1464" s="152"/>
      <c r="AZ1464" s="152"/>
      <c r="BA1464" s="152"/>
      <c r="BB1464" s="152"/>
      <c r="BC1464" s="152"/>
      <c r="BD1464" s="152"/>
      <c r="BE1464" s="152"/>
      <c r="BF1464" s="152"/>
      <c r="BG1464" s="152"/>
      <c r="BH1464" s="152"/>
      <c r="BI1464" s="152"/>
      <c r="BJ1464" s="152"/>
      <c r="BK1464" s="152"/>
      <c r="BL1464" s="152"/>
    </row>
    <row r="1465" spans="27:64" ht="12.95" customHeight="1">
      <c r="AA1465" s="152"/>
      <c r="AB1465" s="152"/>
      <c r="AC1465" s="152"/>
      <c r="AD1465" s="152"/>
      <c r="AE1465" s="152"/>
      <c r="AG1465" s="9"/>
      <c r="AN1465" s="152"/>
      <c r="AO1465" s="152"/>
      <c r="AP1465" s="152"/>
      <c r="AQ1465" s="152"/>
      <c r="AR1465" s="152"/>
      <c r="AS1465" s="152"/>
      <c r="AT1465" s="152"/>
      <c r="AU1465" s="152"/>
      <c r="AV1465" s="152"/>
    </row>
    <row r="1466" spans="27:64" ht="12.95" customHeight="1">
      <c r="AA1466" s="152"/>
      <c r="AB1466" s="152"/>
      <c r="AC1466" s="152"/>
      <c r="AD1466" s="152"/>
      <c r="AE1466" s="152"/>
      <c r="AG1466" s="9"/>
      <c r="AN1466" s="152"/>
      <c r="AO1466" s="152"/>
      <c r="AP1466" s="152"/>
      <c r="AQ1466" s="152"/>
      <c r="AR1466" s="152"/>
      <c r="AS1466" s="152"/>
      <c r="AT1466" s="152"/>
      <c r="AU1466" s="152"/>
      <c r="AV1466" s="152"/>
    </row>
    <row r="1467" spans="27:64" ht="12.95" customHeight="1">
      <c r="AA1467" s="152"/>
      <c r="AB1467" s="152"/>
      <c r="AC1467" s="152"/>
      <c r="AD1467" s="152"/>
      <c r="AE1467" s="152"/>
      <c r="AG1467" s="9"/>
      <c r="AN1467" s="152"/>
      <c r="AO1467" s="152"/>
      <c r="AP1467" s="152"/>
      <c r="AQ1467" s="152"/>
      <c r="AR1467" s="152"/>
      <c r="AS1467" s="152"/>
      <c r="AT1467" s="152"/>
      <c r="AU1467" s="152"/>
      <c r="AV1467" s="152"/>
    </row>
    <row r="1468" spans="27:64" ht="12.95" customHeight="1">
      <c r="AA1468" s="152"/>
      <c r="AB1468" s="152"/>
      <c r="AC1468" s="152"/>
      <c r="AD1468" s="152"/>
      <c r="AE1468" s="152"/>
      <c r="AG1468" s="9"/>
      <c r="AN1468" s="152"/>
      <c r="AO1468" s="152"/>
      <c r="AP1468" s="152"/>
      <c r="AQ1468" s="152"/>
      <c r="AR1468" s="152"/>
      <c r="AS1468" s="152"/>
      <c r="AT1468" s="152"/>
      <c r="AU1468" s="152"/>
      <c r="AV1468" s="152"/>
      <c r="AW1468" s="152"/>
      <c r="AX1468" s="152"/>
      <c r="AY1468" s="152"/>
      <c r="AZ1468" s="152"/>
      <c r="BA1468" s="152"/>
      <c r="BB1468" s="152"/>
      <c r="BC1468" s="152"/>
      <c r="BD1468" s="152"/>
      <c r="BE1468" s="152"/>
      <c r="BF1468" s="152"/>
      <c r="BG1468" s="152"/>
      <c r="BH1468" s="152"/>
      <c r="BI1468" s="152"/>
      <c r="BJ1468" s="152"/>
      <c r="BK1468" s="152"/>
      <c r="BL1468" s="152"/>
    </row>
    <row r="1469" spans="27:64" ht="12.95" customHeight="1">
      <c r="AA1469" s="152"/>
      <c r="AB1469" s="152"/>
      <c r="AC1469" s="152"/>
      <c r="AD1469" s="152"/>
      <c r="AE1469" s="152"/>
      <c r="AG1469" s="9"/>
      <c r="AN1469" s="152"/>
      <c r="AO1469" s="152"/>
      <c r="AP1469" s="152"/>
      <c r="AQ1469" s="152"/>
      <c r="AR1469" s="152"/>
      <c r="AS1469" s="152"/>
      <c r="AT1469" s="152"/>
      <c r="AU1469" s="152"/>
      <c r="AV1469" s="152"/>
      <c r="AW1469" s="152"/>
      <c r="AX1469" s="152"/>
      <c r="AY1469" s="152"/>
      <c r="AZ1469" s="152"/>
      <c r="BA1469" s="152"/>
      <c r="BB1469" s="152"/>
      <c r="BC1469" s="152"/>
      <c r="BD1469" s="152"/>
      <c r="BE1469" s="152"/>
      <c r="BF1469" s="152"/>
      <c r="BG1469" s="152"/>
      <c r="BH1469" s="152"/>
      <c r="BI1469" s="152"/>
      <c r="BJ1469" s="152"/>
      <c r="BK1469" s="152"/>
      <c r="BL1469" s="152"/>
    </row>
    <row r="1470" spans="27:64" ht="12.95" customHeight="1">
      <c r="AA1470" s="152"/>
      <c r="AB1470" s="152"/>
      <c r="AC1470" s="152"/>
      <c r="AD1470" s="152"/>
      <c r="AE1470" s="152"/>
      <c r="AG1470" s="9"/>
      <c r="AN1470" s="152"/>
      <c r="AO1470" s="152"/>
      <c r="AP1470" s="152"/>
      <c r="AQ1470" s="152"/>
      <c r="AR1470" s="152"/>
      <c r="AS1470" s="152"/>
      <c r="AT1470" s="152"/>
      <c r="AU1470" s="152"/>
    </row>
    <row r="1471" spans="27:64" ht="12.95" customHeight="1">
      <c r="AA1471" s="152"/>
      <c r="AB1471" s="152"/>
      <c r="AC1471" s="152"/>
      <c r="AD1471" s="152"/>
      <c r="AE1471" s="152"/>
      <c r="AG1471" s="9"/>
      <c r="AN1471" s="152"/>
      <c r="AO1471" s="152"/>
      <c r="AP1471" s="152"/>
      <c r="AQ1471" s="152"/>
      <c r="AR1471" s="152"/>
      <c r="AS1471" s="152"/>
      <c r="AT1471" s="152"/>
      <c r="AU1471" s="152"/>
      <c r="AV1471" s="152"/>
      <c r="AW1471" s="152"/>
      <c r="AX1471" s="152"/>
      <c r="AY1471" s="152"/>
      <c r="AZ1471" s="152"/>
      <c r="BA1471" s="152"/>
      <c r="BB1471" s="152"/>
      <c r="BC1471" s="152"/>
      <c r="BD1471" s="152"/>
      <c r="BE1471" s="152"/>
      <c r="BF1471" s="152"/>
      <c r="BG1471" s="152"/>
      <c r="BH1471" s="152"/>
      <c r="BI1471" s="152"/>
      <c r="BJ1471" s="152"/>
      <c r="BK1471" s="152"/>
      <c r="BL1471" s="152"/>
    </row>
    <row r="1472" spans="27:64" ht="12.95" customHeight="1">
      <c r="AA1472" s="152"/>
      <c r="AB1472" s="152"/>
      <c r="AC1472" s="152"/>
      <c r="AD1472" s="152"/>
      <c r="AE1472" s="152"/>
      <c r="AG1472" s="9"/>
      <c r="AN1472" s="152"/>
      <c r="AO1472" s="152"/>
      <c r="AP1472" s="152"/>
      <c r="AQ1472" s="152"/>
      <c r="AR1472" s="152"/>
      <c r="AS1472" s="152"/>
      <c r="AT1472" s="152"/>
      <c r="AU1472" s="152"/>
      <c r="AV1472" s="152"/>
    </row>
    <row r="1473" spans="27:64" ht="12.95" customHeight="1">
      <c r="AA1473" s="152"/>
      <c r="AB1473" s="152"/>
      <c r="AC1473" s="152"/>
      <c r="AD1473" s="152"/>
      <c r="AE1473" s="152"/>
      <c r="AG1473" s="9"/>
      <c r="AN1473" s="152"/>
      <c r="AO1473" s="152"/>
      <c r="AP1473" s="152"/>
      <c r="AQ1473" s="152"/>
      <c r="AR1473" s="152"/>
      <c r="AS1473" s="152"/>
      <c r="AT1473" s="152"/>
      <c r="AU1473" s="152"/>
      <c r="AV1473" s="152"/>
    </row>
    <row r="1474" spans="27:64" ht="12.95" customHeight="1">
      <c r="AA1474" s="152"/>
      <c r="AB1474" s="152"/>
      <c r="AC1474" s="152"/>
      <c r="AD1474" s="152"/>
      <c r="AE1474" s="152"/>
      <c r="AG1474" s="9"/>
      <c r="AN1474" s="152"/>
      <c r="AO1474" s="152"/>
      <c r="AP1474" s="152"/>
      <c r="AQ1474" s="152"/>
      <c r="AR1474" s="152"/>
      <c r="AS1474" s="152"/>
      <c r="AT1474" s="152"/>
      <c r="AU1474" s="152"/>
    </row>
    <row r="1475" spans="27:64" ht="12.95" customHeight="1">
      <c r="AA1475" s="152"/>
      <c r="AB1475" s="152"/>
      <c r="AC1475" s="152"/>
      <c r="AD1475" s="152"/>
      <c r="AE1475" s="152"/>
      <c r="AG1475" s="9"/>
      <c r="AN1475" s="152"/>
      <c r="AO1475" s="152"/>
      <c r="AP1475" s="152"/>
      <c r="AQ1475" s="152"/>
      <c r="AR1475" s="152"/>
      <c r="AS1475" s="152"/>
      <c r="AT1475" s="152"/>
      <c r="AU1475" s="152"/>
      <c r="AV1475" s="152"/>
      <c r="AX1475" s="152"/>
      <c r="AY1475" s="152"/>
      <c r="AZ1475" s="152"/>
      <c r="BA1475" s="152"/>
      <c r="BB1475" s="152"/>
      <c r="BC1475" s="152"/>
      <c r="BD1475" s="152"/>
      <c r="BE1475" s="152"/>
      <c r="BF1475" s="152"/>
      <c r="BG1475" s="152"/>
      <c r="BH1475" s="152"/>
      <c r="BI1475" s="152"/>
      <c r="BJ1475" s="152"/>
      <c r="BK1475" s="152"/>
      <c r="BL1475" s="152"/>
    </row>
    <row r="1476" spans="27:64" ht="12.95" customHeight="1">
      <c r="AA1476" s="152"/>
      <c r="AB1476" s="152"/>
      <c r="AC1476" s="152"/>
      <c r="AD1476" s="152"/>
      <c r="AE1476" s="152"/>
      <c r="AG1476" s="9"/>
      <c r="AN1476" s="152"/>
      <c r="AO1476" s="152"/>
      <c r="AP1476" s="152"/>
      <c r="AQ1476" s="152"/>
      <c r="AR1476" s="152"/>
      <c r="AS1476" s="152"/>
      <c r="AT1476" s="152"/>
      <c r="AU1476" s="152"/>
      <c r="AV1476" s="152"/>
      <c r="AX1476" s="152"/>
    </row>
    <row r="1477" spans="27:64" ht="12.95" customHeight="1">
      <c r="AA1477" s="152"/>
      <c r="AB1477" s="152"/>
      <c r="AC1477" s="152"/>
      <c r="AD1477" s="152"/>
      <c r="AE1477" s="152"/>
      <c r="AG1477" s="9"/>
      <c r="AN1477" s="152"/>
      <c r="AO1477" s="152"/>
      <c r="AP1477" s="152"/>
      <c r="AQ1477" s="152"/>
      <c r="AR1477" s="152"/>
      <c r="AS1477" s="152"/>
      <c r="AT1477" s="152"/>
      <c r="AU1477" s="152"/>
      <c r="AV1477" s="152"/>
      <c r="AX1477" s="152"/>
    </row>
    <row r="1478" spans="27:64" ht="12.95" customHeight="1">
      <c r="AA1478" s="152"/>
      <c r="AB1478" s="152"/>
      <c r="AC1478" s="152"/>
      <c r="AD1478" s="152"/>
      <c r="AE1478" s="152"/>
      <c r="AG1478" s="9"/>
      <c r="AN1478" s="152"/>
      <c r="AO1478" s="152"/>
      <c r="AP1478" s="152"/>
      <c r="AQ1478" s="152"/>
      <c r="AR1478" s="152"/>
      <c r="AS1478" s="152"/>
      <c r="AT1478" s="152"/>
      <c r="AU1478" s="152"/>
      <c r="AV1478" s="152"/>
      <c r="AW1478" s="152"/>
      <c r="AX1478" s="152"/>
      <c r="AY1478" s="152"/>
      <c r="AZ1478" s="152"/>
      <c r="BA1478" s="152"/>
      <c r="BB1478" s="152"/>
      <c r="BC1478" s="152"/>
      <c r="BD1478" s="152"/>
      <c r="BE1478" s="152"/>
      <c r="BF1478" s="152"/>
      <c r="BG1478" s="152"/>
      <c r="BH1478" s="152"/>
      <c r="BI1478" s="152"/>
      <c r="BJ1478" s="152"/>
      <c r="BK1478" s="152"/>
      <c r="BL1478" s="152"/>
    </row>
    <row r="1479" spans="27:64" ht="12.95" customHeight="1">
      <c r="AA1479" s="152"/>
      <c r="AB1479" s="152"/>
      <c r="AC1479" s="152"/>
      <c r="AD1479" s="152"/>
      <c r="AE1479" s="152"/>
      <c r="AG1479" s="9"/>
      <c r="AN1479" s="152"/>
      <c r="AO1479" s="152"/>
      <c r="AP1479" s="152"/>
      <c r="AQ1479" s="152"/>
      <c r="AR1479" s="152"/>
      <c r="AS1479" s="152"/>
      <c r="AT1479" s="152"/>
      <c r="AU1479" s="152"/>
      <c r="AV1479" s="152"/>
      <c r="AW1479" s="152"/>
      <c r="AX1479" s="152"/>
      <c r="AY1479" s="152"/>
      <c r="AZ1479" s="152"/>
      <c r="BA1479" s="152"/>
      <c r="BB1479" s="152"/>
      <c r="BC1479" s="152"/>
      <c r="BD1479" s="152"/>
      <c r="BE1479" s="152"/>
      <c r="BF1479" s="152"/>
      <c r="BG1479" s="152"/>
      <c r="BH1479" s="152"/>
      <c r="BI1479" s="152"/>
      <c r="BJ1479" s="152"/>
      <c r="BK1479" s="152"/>
      <c r="BL1479" s="152"/>
    </row>
    <row r="1480" spans="27:64" ht="12.95" customHeight="1">
      <c r="AA1480" s="152"/>
      <c r="AB1480" s="152"/>
      <c r="AC1480" s="152"/>
      <c r="AD1480" s="152"/>
      <c r="AE1480" s="152"/>
      <c r="AG1480" s="9"/>
      <c r="AN1480" s="152"/>
      <c r="AO1480" s="152"/>
      <c r="AP1480" s="152"/>
      <c r="AQ1480" s="152"/>
      <c r="AR1480" s="152"/>
      <c r="AS1480" s="152"/>
      <c r="AT1480" s="152"/>
      <c r="AU1480" s="152"/>
      <c r="AV1480" s="152"/>
      <c r="AW1480" s="152"/>
      <c r="AX1480" s="152"/>
      <c r="AY1480" s="152"/>
      <c r="AZ1480" s="152"/>
      <c r="BA1480" s="152"/>
      <c r="BB1480" s="152"/>
      <c r="BC1480" s="152"/>
      <c r="BD1480" s="152"/>
      <c r="BE1480" s="152"/>
      <c r="BF1480" s="152"/>
      <c r="BG1480" s="152"/>
      <c r="BH1480" s="152"/>
      <c r="BI1480" s="152"/>
      <c r="BJ1480" s="152"/>
      <c r="BK1480" s="152"/>
      <c r="BL1480" s="152"/>
    </row>
    <row r="1481" spans="27:64" ht="12.95" customHeight="1">
      <c r="AA1481" s="152"/>
      <c r="AB1481" s="152"/>
      <c r="AC1481" s="152"/>
      <c r="AD1481" s="152"/>
      <c r="AE1481" s="152"/>
      <c r="AG1481" s="9"/>
      <c r="AN1481" s="152"/>
      <c r="AO1481" s="152"/>
      <c r="AP1481" s="152"/>
      <c r="AQ1481" s="152"/>
      <c r="AR1481" s="152"/>
      <c r="AS1481" s="152"/>
      <c r="AT1481" s="152"/>
      <c r="AU1481" s="152"/>
      <c r="AV1481" s="152"/>
      <c r="AW1481" s="152"/>
      <c r="AX1481" s="152"/>
      <c r="AY1481" s="152"/>
      <c r="AZ1481" s="152"/>
      <c r="BA1481" s="152"/>
      <c r="BB1481" s="152"/>
      <c r="BC1481" s="152"/>
      <c r="BD1481" s="152"/>
      <c r="BE1481" s="152"/>
      <c r="BF1481" s="152"/>
      <c r="BG1481" s="152"/>
      <c r="BH1481" s="152"/>
      <c r="BI1481" s="152"/>
      <c r="BJ1481" s="152"/>
      <c r="BK1481" s="152"/>
      <c r="BL1481" s="152"/>
    </row>
    <row r="1482" spans="27:64" ht="12.95" customHeight="1">
      <c r="AA1482" s="152"/>
      <c r="AB1482" s="152"/>
      <c r="AC1482" s="152"/>
      <c r="AD1482" s="152"/>
      <c r="AE1482" s="152"/>
      <c r="AG1482" s="9"/>
      <c r="AN1482" s="152"/>
      <c r="AO1482" s="152"/>
      <c r="AP1482" s="152"/>
      <c r="AQ1482" s="152"/>
      <c r="AR1482" s="152"/>
      <c r="AS1482" s="152"/>
      <c r="AT1482" s="152"/>
      <c r="AU1482" s="152"/>
      <c r="AV1482" s="152"/>
    </row>
    <row r="1483" spans="27:64" ht="12.95" customHeight="1">
      <c r="AA1483" s="152"/>
      <c r="AB1483" s="152"/>
      <c r="AC1483" s="152"/>
      <c r="AD1483" s="152"/>
      <c r="AE1483" s="152"/>
      <c r="AG1483" s="9"/>
      <c r="AN1483" s="152"/>
      <c r="AO1483" s="152"/>
      <c r="AP1483" s="152"/>
      <c r="AQ1483" s="152"/>
      <c r="AR1483" s="152"/>
      <c r="AS1483" s="152"/>
      <c r="AT1483" s="152"/>
      <c r="AU1483" s="152"/>
    </row>
    <row r="1484" spans="27:64" ht="12.95" customHeight="1">
      <c r="AA1484" s="152"/>
      <c r="AB1484" s="152"/>
      <c r="AC1484" s="152"/>
      <c r="AD1484" s="152"/>
      <c r="AE1484" s="152"/>
      <c r="AG1484" s="9"/>
      <c r="AN1484" s="152"/>
      <c r="AO1484" s="152"/>
      <c r="AP1484" s="152"/>
      <c r="AQ1484" s="152"/>
      <c r="AR1484" s="152"/>
      <c r="AS1484" s="152"/>
      <c r="AT1484" s="152"/>
      <c r="AU1484" s="152"/>
    </row>
    <row r="1485" spans="27:64" ht="12.95" customHeight="1">
      <c r="AA1485" s="152"/>
      <c r="AB1485" s="152"/>
      <c r="AC1485" s="152"/>
      <c r="AD1485" s="152"/>
      <c r="AE1485" s="152"/>
      <c r="AG1485" s="9"/>
      <c r="AN1485" s="152"/>
      <c r="AO1485" s="152"/>
      <c r="AP1485" s="152"/>
      <c r="AQ1485" s="152"/>
      <c r="AR1485" s="152"/>
      <c r="AS1485" s="152"/>
      <c r="AT1485" s="152"/>
      <c r="AU1485" s="152"/>
      <c r="AV1485" s="152"/>
    </row>
    <row r="1486" spans="27:64" ht="12.95" customHeight="1">
      <c r="AA1486" s="152"/>
      <c r="AB1486" s="152"/>
      <c r="AC1486" s="152"/>
      <c r="AD1486" s="152"/>
      <c r="AE1486" s="152"/>
      <c r="AG1486" s="9"/>
      <c r="AN1486" s="152"/>
      <c r="AO1486" s="152"/>
      <c r="AP1486" s="152"/>
      <c r="AQ1486" s="152"/>
      <c r="AR1486" s="152"/>
      <c r="AS1486" s="152"/>
      <c r="AT1486" s="152"/>
      <c r="AU1486" s="152"/>
      <c r="AV1486" s="152"/>
      <c r="AW1486" s="152"/>
      <c r="AX1486" s="152"/>
      <c r="AY1486" s="152"/>
      <c r="AZ1486" s="152"/>
      <c r="BA1486" s="152"/>
      <c r="BB1486" s="152"/>
      <c r="BC1486" s="152"/>
      <c r="BD1486" s="152"/>
      <c r="BE1486" s="152"/>
      <c r="BF1486" s="152"/>
      <c r="BG1486" s="152"/>
      <c r="BH1486" s="152"/>
      <c r="BI1486" s="152"/>
      <c r="BJ1486" s="152"/>
      <c r="BK1486" s="152"/>
      <c r="BL1486" s="152"/>
    </row>
    <row r="1487" spans="27:64" ht="12.95" customHeight="1">
      <c r="AA1487" s="152"/>
      <c r="AB1487" s="152"/>
      <c r="AC1487" s="152"/>
      <c r="AD1487" s="152"/>
      <c r="AE1487" s="152"/>
      <c r="AG1487" s="9"/>
      <c r="AN1487" s="152"/>
      <c r="AO1487" s="152"/>
      <c r="AP1487" s="152"/>
      <c r="AQ1487" s="152"/>
      <c r="AR1487" s="152"/>
      <c r="AS1487" s="152"/>
      <c r="AT1487" s="152"/>
      <c r="AU1487" s="152"/>
      <c r="AV1487" s="152"/>
      <c r="AW1487" s="152"/>
      <c r="AX1487" s="152"/>
      <c r="AY1487" s="152"/>
      <c r="AZ1487" s="152"/>
      <c r="BA1487" s="152"/>
      <c r="BB1487" s="152"/>
      <c r="BC1487" s="152"/>
      <c r="BD1487" s="152"/>
      <c r="BE1487" s="152"/>
      <c r="BF1487" s="152"/>
      <c r="BG1487" s="152"/>
      <c r="BH1487" s="152"/>
      <c r="BI1487" s="152"/>
      <c r="BJ1487" s="152"/>
      <c r="BK1487" s="152"/>
      <c r="BL1487" s="152"/>
    </row>
    <row r="1488" spans="27:64" ht="12.95" customHeight="1">
      <c r="AA1488" s="152"/>
      <c r="AB1488" s="152"/>
      <c r="AC1488" s="152"/>
      <c r="AD1488" s="152"/>
      <c r="AE1488" s="152"/>
      <c r="AG1488" s="9"/>
      <c r="AN1488" s="152"/>
      <c r="AO1488" s="152"/>
      <c r="AP1488" s="152"/>
      <c r="AQ1488" s="152"/>
      <c r="AR1488" s="152"/>
      <c r="AS1488" s="152"/>
      <c r="AT1488" s="152"/>
      <c r="AU1488" s="152"/>
    </row>
    <row r="1489" spans="27:64" ht="12.95" customHeight="1">
      <c r="AA1489" s="152"/>
      <c r="AB1489" s="152"/>
      <c r="AC1489" s="152"/>
      <c r="AD1489" s="152"/>
      <c r="AE1489" s="152"/>
      <c r="AG1489" s="9"/>
      <c r="AN1489" s="152"/>
      <c r="AO1489" s="152"/>
      <c r="AP1489" s="152"/>
      <c r="AQ1489" s="152"/>
      <c r="AR1489" s="152"/>
      <c r="AS1489" s="152"/>
      <c r="AT1489" s="152"/>
      <c r="AU1489" s="152"/>
      <c r="AV1489" s="152"/>
      <c r="AX1489" s="152"/>
    </row>
    <row r="1490" spans="27:64" ht="12.95" customHeight="1">
      <c r="AA1490" s="152"/>
      <c r="AB1490" s="152"/>
      <c r="AC1490" s="152"/>
      <c r="AD1490" s="152"/>
      <c r="AE1490" s="152"/>
      <c r="AG1490" s="9"/>
      <c r="AN1490" s="152"/>
      <c r="AO1490" s="152"/>
      <c r="AP1490" s="152"/>
      <c r="AQ1490" s="152"/>
      <c r="AR1490" s="152"/>
      <c r="AS1490" s="152"/>
      <c r="AT1490" s="152"/>
      <c r="AU1490" s="152"/>
      <c r="AV1490" s="152"/>
    </row>
    <row r="1491" spans="27:64" ht="12.95" customHeight="1">
      <c r="AA1491" s="152"/>
      <c r="AB1491" s="152"/>
      <c r="AC1491" s="152"/>
      <c r="AD1491" s="152"/>
      <c r="AE1491" s="152"/>
      <c r="AG1491" s="9"/>
      <c r="AN1491" s="152"/>
      <c r="AO1491" s="152"/>
      <c r="AP1491" s="152"/>
      <c r="AQ1491" s="152"/>
      <c r="AR1491" s="152"/>
      <c r="AS1491" s="152"/>
      <c r="AT1491" s="152"/>
      <c r="AU1491" s="152"/>
    </row>
    <row r="1492" spans="27:64" ht="12.95" customHeight="1">
      <c r="AA1492" s="152"/>
      <c r="AB1492" s="152"/>
      <c r="AC1492" s="152"/>
      <c r="AD1492" s="152"/>
      <c r="AE1492" s="152"/>
      <c r="AG1492" s="9"/>
      <c r="AN1492" s="152"/>
      <c r="AO1492" s="152"/>
      <c r="AP1492" s="152"/>
      <c r="AQ1492" s="152"/>
      <c r="AR1492" s="152"/>
      <c r="AS1492" s="152"/>
      <c r="AT1492" s="152"/>
      <c r="AU1492" s="152"/>
    </row>
    <row r="1493" spans="27:64" ht="12.95" customHeight="1">
      <c r="AA1493" s="152"/>
      <c r="AB1493" s="152"/>
      <c r="AC1493" s="152"/>
      <c r="AD1493" s="152"/>
      <c r="AE1493" s="152"/>
      <c r="AG1493" s="9"/>
      <c r="AN1493" s="152"/>
      <c r="AO1493" s="152"/>
      <c r="AP1493" s="152"/>
      <c r="AQ1493" s="152"/>
      <c r="AR1493" s="152"/>
      <c r="AS1493" s="152"/>
      <c r="AT1493" s="152"/>
      <c r="AU1493" s="152"/>
    </row>
    <row r="1494" spans="27:64" ht="12.95" customHeight="1">
      <c r="AA1494" s="152"/>
      <c r="AB1494" s="152"/>
      <c r="AC1494" s="152"/>
      <c r="AD1494" s="152"/>
      <c r="AE1494" s="152"/>
      <c r="AG1494" s="9"/>
      <c r="AN1494" s="152"/>
      <c r="AO1494" s="152"/>
      <c r="AP1494" s="152"/>
      <c r="AQ1494" s="152"/>
      <c r="AR1494" s="152"/>
      <c r="AS1494" s="152"/>
      <c r="AT1494" s="152"/>
      <c r="AU1494" s="152"/>
    </row>
    <row r="1495" spans="27:64" ht="12.95" customHeight="1">
      <c r="AA1495" s="152"/>
      <c r="AB1495" s="152"/>
      <c r="AC1495" s="152"/>
      <c r="AD1495" s="152"/>
      <c r="AE1495" s="152"/>
      <c r="AG1495" s="9"/>
      <c r="AN1495" s="152"/>
      <c r="AO1495" s="152"/>
      <c r="AP1495" s="152"/>
      <c r="AQ1495" s="152"/>
      <c r="AR1495" s="152"/>
      <c r="AS1495" s="152"/>
      <c r="AT1495" s="152"/>
      <c r="AU1495" s="152"/>
      <c r="AV1495" s="152"/>
      <c r="AW1495" s="152"/>
      <c r="AX1495" s="152"/>
      <c r="AY1495" s="152"/>
      <c r="AZ1495" s="152"/>
      <c r="BA1495" s="152"/>
      <c r="BB1495" s="152"/>
      <c r="BC1495" s="152"/>
      <c r="BD1495" s="152"/>
      <c r="BE1495" s="152"/>
      <c r="BF1495" s="152"/>
      <c r="BG1495" s="152"/>
      <c r="BH1495" s="152"/>
      <c r="BI1495" s="152"/>
      <c r="BJ1495" s="152"/>
      <c r="BK1495" s="152"/>
      <c r="BL1495" s="152"/>
    </row>
    <row r="1496" spans="27:64" ht="12.95" customHeight="1">
      <c r="AA1496" s="152"/>
      <c r="AB1496" s="152"/>
      <c r="AC1496" s="152"/>
      <c r="AD1496" s="152"/>
      <c r="AE1496" s="152"/>
      <c r="AG1496" s="9"/>
      <c r="AN1496" s="152"/>
      <c r="AO1496" s="152"/>
      <c r="AP1496" s="152"/>
      <c r="AQ1496" s="152"/>
      <c r="AR1496" s="152"/>
      <c r="AS1496" s="152"/>
      <c r="AT1496" s="152"/>
      <c r="AU1496" s="152"/>
    </row>
    <row r="1497" spans="27:64" ht="12.95" customHeight="1">
      <c r="AA1497" s="152"/>
      <c r="AB1497" s="152"/>
      <c r="AC1497" s="152"/>
      <c r="AD1497" s="152"/>
      <c r="AE1497" s="152"/>
      <c r="AG1497" s="9"/>
      <c r="AN1497" s="152"/>
      <c r="AO1497" s="152"/>
      <c r="AP1497" s="152"/>
      <c r="AQ1497" s="152"/>
      <c r="AR1497" s="152"/>
      <c r="AS1497" s="152"/>
      <c r="AT1497" s="152"/>
      <c r="AU1497" s="152"/>
      <c r="AV1497" s="152"/>
      <c r="AW1497" s="152"/>
      <c r="AX1497" s="152"/>
      <c r="AY1497" s="152"/>
      <c r="AZ1497" s="152"/>
      <c r="BA1497" s="152"/>
      <c r="BB1497" s="152"/>
      <c r="BC1497" s="152"/>
      <c r="BD1497" s="152"/>
      <c r="BE1497" s="152"/>
      <c r="BF1497" s="152"/>
      <c r="BG1497" s="152"/>
      <c r="BH1497" s="152"/>
      <c r="BI1497" s="152"/>
      <c r="BJ1497" s="152"/>
      <c r="BK1497" s="152"/>
      <c r="BL1497" s="152"/>
    </row>
    <row r="1498" spans="27:64" ht="12.95" customHeight="1">
      <c r="AA1498" s="152"/>
      <c r="AB1498" s="152"/>
      <c r="AC1498" s="152"/>
      <c r="AD1498" s="152"/>
      <c r="AE1498" s="152"/>
      <c r="AG1498" s="9"/>
      <c r="AN1498" s="152"/>
      <c r="AO1498" s="152"/>
      <c r="AP1498" s="152"/>
      <c r="AQ1498" s="152"/>
      <c r="AR1498" s="152"/>
      <c r="AS1498" s="152"/>
      <c r="AT1498" s="152"/>
      <c r="AU1498" s="152"/>
      <c r="AV1498" s="152"/>
      <c r="AX1498" s="152"/>
    </row>
    <row r="1499" spans="27:64" ht="12.95" customHeight="1">
      <c r="AA1499" s="152"/>
      <c r="AB1499" s="152"/>
      <c r="AC1499" s="152"/>
      <c r="AD1499" s="152"/>
      <c r="AE1499" s="152"/>
      <c r="AG1499" s="9"/>
      <c r="AN1499" s="152"/>
      <c r="AO1499" s="152"/>
      <c r="AP1499" s="152"/>
      <c r="AQ1499" s="152"/>
      <c r="AR1499" s="152"/>
      <c r="AS1499" s="152"/>
      <c r="AT1499" s="152"/>
      <c r="AU1499" s="152"/>
      <c r="AV1499" s="152"/>
    </row>
    <row r="1500" spans="27:64" ht="12.95" customHeight="1">
      <c r="AA1500" s="152"/>
      <c r="AB1500" s="152"/>
      <c r="AC1500" s="152"/>
      <c r="AD1500" s="152"/>
      <c r="AE1500" s="152"/>
      <c r="AG1500" s="9"/>
      <c r="AN1500" s="152"/>
      <c r="AO1500" s="152"/>
      <c r="AP1500" s="152"/>
      <c r="AQ1500" s="152"/>
      <c r="AR1500" s="152"/>
      <c r="AS1500" s="152"/>
      <c r="AT1500" s="152"/>
      <c r="AU1500" s="152"/>
      <c r="AV1500" s="152"/>
    </row>
    <row r="1501" spans="27:64" ht="12.95" customHeight="1">
      <c r="AA1501" s="152"/>
      <c r="AB1501" s="152"/>
      <c r="AC1501" s="152"/>
      <c r="AD1501" s="152"/>
      <c r="AE1501" s="152"/>
      <c r="AG1501" s="9"/>
      <c r="AN1501" s="152"/>
      <c r="AO1501" s="152"/>
      <c r="AP1501" s="152"/>
      <c r="AQ1501" s="152"/>
      <c r="AR1501" s="152"/>
      <c r="AS1501" s="152"/>
      <c r="AT1501" s="152"/>
      <c r="AU1501" s="152"/>
      <c r="AV1501" s="152"/>
      <c r="AX1501" s="152"/>
    </row>
    <row r="1502" spans="27:64" ht="12.95" customHeight="1">
      <c r="AA1502" s="152"/>
      <c r="AB1502" s="152"/>
      <c r="AC1502" s="152"/>
      <c r="AD1502" s="152"/>
      <c r="AE1502" s="152"/>
      <c r="AG1502" s="9"/>
      <c r="AN1502" s="152"/>
      <c r="AO1502" s="152"/>
      <c r="AP1502" s="152"/>
      <c r="AQ1502" s="152"/>
      <c r="AR1502" s="152"/>
      <c r="AS1502" s="152"/>
      <c r="AT1502" s="152"/>
      <c r="AU1502" s="152"/>
      <c r="AV1502" s="152"/>
      <c r="AW1502" s="152"/>
      <c r="AX1502" s="152"/>
      <c r="AY1502" s="152"/>
      <c r="AZ1502" s="152"/>
      <c r="BA1502" s="152"/>
      <c r="BB1502" s="152"/>
      <c r="BC1502" s="152"/>
      <c r="BD1502" s="152"/>
      <c r="BE1502" s="152"/>
      <c r="BF1502" s="152"/>
      <c r="BG1502" s="152"/>
      <c r="BH1502" s="152"/>
      <c r="BI1502" s="152"/>
      <c r="BJ1502" s="152"/>
      <c r="BK1502" s="152"/>
      <c r="BL1502" s="152"/>
    </row>
    <row r="1503" spans="27:64" ht="12.95" customHeight="1">
      <c r="AA1503" s="152"/>
      <c r="AB1503" s="152"/>
      <c r="AC1503" s="152"/>
      <c r="AD1503" s="152"/>
      <c r="AE1503" s="152"/>
      <c r="AG1503" s="9"/>
      <c r="AN1503" s="152"/>
      <c r="AO1503" s="152"/>
      <c r="AP1503" s="152"/>
      <c r="AQ1503" s="152"/>
      <c r="AR1503" s="152"/>
      <c r="AS1503" s="152"/>
      <c r="AT1503" s="152"/>
      <c r="AU1503" s="152"/>
      <c r="AV1503" s="152"/>
    </row>
    <row r="1504" spans="27:64" ht="12.95" customHeight="1">
      <c r="AA1504" s="152"/>
      <c r="AB1504" s="152"/>
      <c r="AC1504" s="152"/>
      <c r="AD1504" s="152"/>
      <c r="AE1504" s="152"/>
      <c r="AG1504" s="9"/>
      <c r="AN1504" s="152"/>
      <c r="AO1504" s="152"/>
      <c r="AP1504" s="152"/>
      <c r="AQ1504" s="152"/>
      <c r="AR1504" s="152"/>
      <c r="AS1504" s="152"/>
      <c r="AT1504" s="152"/>
      <c r="AU1504" s="152"/>
      <c r="AV1504" s="152"/>
      <c r="AX1504" s="152"/>
    </row>
    <row r="1505" spans="27:64" ht="12.95" customHeight="1">
      <c r="AA1505" s="152"/>
      <c r="AB1505" s="152"/>
      <c r="AC1505" s="152"/>
      <c r="AD1505" s="152"/>
      <c r="AE1505" s="152"/>
      <c r="AG1505" s="9"/>
      <c r="AN1505" s="152"/>
      <c r="AO1505" s="152"/>
      <c r="AP1505" s="152"/>
      <c r="AQ1505" s="152"/>
      <c r="AR1505" s="152"/>
      <c r="AS1505" s="152"/>
      <c r="AT1505" s="152"/>
      <c r="AU1505" s="152"/>
      <c r="AV1505" s="152"/>
      <c r="AW1505" s="152"/>
      <c r="AX1505" s="152"/>
      <c r="AY1505" s="152"/>
      <c r="AZ1505" s="152"/>
      <c r="BA1505" s="152"/>
      <c r="BB1505" s="152"/>
      <c r="BC1505" s="152"/>
      <c r="BD1505" s="152"/>
      <c r="BE1505" s="152"/>
      <c r="BF1505" s="152"/>
      <c r="BG1505" s="152"/>
      <c r="BH1505" s="152"/>
      <c r="BI1505" s="152"/>
      <c r="BJ1505" s="152"/>
      <c r="BK1505" s="152"/>
      <c r="BL1505" s="152"/>
    </row>
    <row r="1506" spans="27:64" ht="12.95" customHeight="1">
      <c r="AA1506" s="152"/>
      <c r="AB1506" s="152"/>
      <c r="AC1506" s="152"/>
      <c r="AD1506" s="152"/>
      <c r="AE1506" s="152"/>
      <c r="AG1506" s="9"/>
      <c r="AN1506" s="152"/>
      <c r="AO1506" s="152"/>
      <c r="AP1506" s="152"/>
      <c r="AQ1506" s="152"/>
      <c r="AR1506" s="152"/>
      <c r="AS1506" s="152"/>
      <c r="AT1506" s="152"/>
      <c r="AU1506" s="152"/>
      <c r="AV1506" s="152"/>
    </row>
    <row r="1507" spans="27:64" ht="12.95" customHeight="1">
      <c r="AA1507" s="152"/>
      <c r="AB1507" s="152"/>
      <c r="AC1507" s="152"/>
      <c r="AD1507" s="152"/>
      <c r="AE1507" s="152"/>
      <c r="AG1507" s="9"/>
      <c r="AN1507" s="152"/>
      <c r="AO1507" s="152"/>
      <c r="AP1507" s="152"/>
      <c r="AQ1507" s="152"/>
      <c r="AR1507" s="152"/>
      <c r="AS1507" s="152"/>
      <c r="AT1507" s="152"/>
      <c r="AU1507" s="152"/>
      <c r="AV1507" s="152"/>
    </row>
    <row r="1508" spans="27:64" ht="12.95" customHeight="1">
      <c r="AA1508" s="152"/>
      <c r="AB1508" s="152"/>
      <c r="AC1508" s="152"/>
      <c r="AD1508" s="152"/>
      <c r="AE1508" s="152"/>
      <c r="AG1508" s="9"/>
      <c r="AN1508" s="152"/>
      <c r="AO1508" s="152"/>
      <c r="AP1508" s="152"/>
      <c r="AQ1508" s="152"/>
      <c r="AR1508" s="152"/>
      <c r="AS1508" s="152"/>
      <c r="AT1508" s="152"/>
      <c r="AU1508" s="152"/>
      <c r="AV1508" s="152"/>
      <c r="AX1508" s="152"/>
      <c r="AY1508" s="152"/>
      <c r="AZ1508" s="152"/>
      <c r="BA1508" s="152"/>
      <c r="BB1508" s="152"/>
      <c r="BC1508" s="152"/>
      <c r="BD1508" s="152"/>
      <c r="BE1508" s="152"/>
      <c r="BF1508" s="152"/>
      <c r="BG1508" s="152"/>
      <c r="BH1508" s="152"/>
      <c r="BI1508" s="152"/>
      <c r="BJ1508" s="152"/>
      <c r="BK1508" s="152"/>
      <c r="BL1508" s="152"/>
    </row>
    <row r="1509" spans="27:64" ht="12.95" customHeight="1">
      <c r="AA1509" s="152"/>
      <c r="AB1509" s="152"/>
      <c r="AC1509" s="152"/>
      <c r="AD1509" s="152"/>
      <c r="AE1509" s="152"/>
      <c r="AG1509" s="9"/>
      <c r="AN1509" s="152"/>
      <c r="AO1509" s="152"/>
      <c r="AP1509" s="152"/>
      <c r="AQ1509" s="152"/>
      <c r="AR1509" s="152"/>
      <c r="AS1509" s="152"/>
      <c r="AT1509" s="152"/>
      <c r="AU1509" s="152"/>
      <c r="AV1509" s="152"/>
    </row>
    <row r="1510" spans="27:64" ht="12.95" customHeight="1">
      <c r="AA1510" s="152"/>
      <c r="AB1510" s="152"/>
      <c r="AC1510" s="152"/>
      <c r="AD1510" s="152"/>
      <c r="AE1510" s="152"/>
      <c r="AG1510" s="9"/>
      <c r="AN1510" s="152"/>
      <c r="AO1510" s="152"/>
      <c r="AP1510" s="152"/>
      <c r="AQ1510" s="152"/>
      <c r="AR1510" s="152"/>
      <c r="AS1510" s="152"/>
      <c r="AT1510" s="152"/>
      <c r="AU1510" s="152"/>
      <c r="AV1510" s="152"/>
      <c r="AX1510" s="152"/>
      <c r="AY1510" s="152"/>
      <c r="AZ1510" s="152"/>
      <c r="BA1510" s="152"/>
      <c r="BB1510" s="152"/>
      <c r="BC1510" s="152"/>
      <c r="BD1510" s="152"/>
      <c r="BE1510" s="152"/>
      <c r="BF1510" s="152"/>
      <c r="BG1510" s="152"/>
      <c r="BH1510" s="152"/>
      <c r="BI1510" s="152"/>
      <c r="BJ1510" s="152"/>
      <c r="BK1510" s="152"/>
      <c r="BL1510" s="152"/>
    </row>
    <row r="1511" spans="27:64" ht="12.95" customHeight="1">
      <c r="AA1511" s="152"/>
      <c r="AB1511" s="152"/>
      <c r="AC1511" s="152"/>
      <c r="AD1511" s="152"/>
      <c r="AE1511" s="152"/>
      <c r="AG1511" s="9"/>
      <c r="AN1511" s="152"/>
      <c r="AO1511" s="152"/>
      <c r="AP1511" s="152"/>
      <c r="AQ1511" s="152"/>
      <c r="AR1511" s="152"/>
      <c r="AS1511" s="152"/>
      <c r="AT1511" s="152"/>
      <c r="AU1511" s="152"/>
    </row>
    <row r="1512" spans="27:64" ht="12.95" customHeight="1">
      <c r="AA1512" s="152"/>
      <c r="AB1512" s="152"/>
      <c r="AC1512" s="152"/>
      <c r="AD1512" s="152"/>
      <c r="AE1512" s="152"/>
      <c r="AG1512" s="9"/>
      <c r="AN1512" s="152"/>
      <c r="AO1512" s="152"/>
      <c r="AP1512" s="152"/>
      <c r="AQ1512" s="152"/>
      <c r="AR1512" s="152"/>
      <c r="AS1512" s="152"/>
      <c r="AT1512" s="152"/>
      <c r="AU1512" s="152"/>
      <c r="AV1512" s="152"/>
      <c r="AX1512" s="152"/>
    </row>
    <row r="1513" spans="27:64" ht="12.95" customHeight="1">
      <c r="AA1513" s="152"/>
      <c r="AB1513" s="152"/>
      <c r="AC1513" s="152"/>
      <c r="AD1513" s="152"/>
      <c r="AE1513" s="152"/>
      <c r="AG1513" s="9"/>
      <c r="AN1513" s="152"/>
      <c r="AO1513" s="152"/>
      <c r="AP1513" s="152"/>
      <c r="AQ1513" s="152"/>
      <c r="AR1513" s="152"/>
      <c r="AS1513" s="152"/>
      <c r="AT1513" s="152"/>
      <c r="AU1513" s="152"/>
    </row>
    <row r="1514" spans="27:64" ht="12.95" customHeight="1">
      <c r="AA1514" s="152"/>
      <c r="AB1514" s="152"/>
      <c r="AC1514" s="152"/>
      <c r="AD1514" s="152"/>
      <c r="AE1514" s="152"/>
      <c r="AG1514" s="9"/>
      <c r="AN1514" s="152"/>
      <c r="AO1514" s="152"/>
      <c r="AP1514" s="152"/>
      <c r="AQ1514" s="152"/>
      <c r="AR1514" s="152"/>
      <c r="AS1514" s="152"/>
      <c r="AT1514" s="152"/>
      <c r="AU1514" s="152"/>
      <c r="AV1514" s="152"/>
    </row>
    <row r="1515" spans="27:64" ht="12.95" customHeight="1">
      <c r="AA1515" s="152"/>
      <c r="AB1515" s="152"/>
      <c r="AC1515" s="152"/>
      <c r="AD1515" s="152"/>
      <c r="AE1515" s="152"/>
      <c r="AG1515" s="9"/>
      <c r="AN1515" s="152"/>
      <c r="AO1515" s="152"/>
      <c r="AP1515" s="152"/>
      <c r="AQ1515" s="152"/>
      <c r="AR1515" s="152"/>
      <c r="AS1515" s="152"/>
      <c r="AT1515" s="152"/>
      <c r="AU1515" s="152"/>
      <c r="AV1515" s="152"/>
      <c r="AW1515" s="152"/>
      <c r="AX1515" s="152"/>
      <c r="AY1515" s="152"/>
      <c r="AZ1515" s="152"/>
      <c r="BA1515" s="152"/>
      <c r="BB1515" s="152"/>
      <c r="BC1515" s="152"/>
      <c r="BD1515" s="152"/>
      <c r="BE1515" s="152"/>
      <c r="BF1515" s="152"/>
      <c r="BG1515" s="152"/>
      <c r="BH1515" s="152"/>
      <c r="BI1515" s="152"/>
      <c r="BJ1515" s="152"/>
      <c r="BK1515" s="152"/>
      <c r="BL1515" s="152"/>
    </row>
    <row r="1516" spans="27:64" ht="12.95" customHeight="1">
      <c r="AA1516" s="152"/>
      <c r="AB1516" s="152"/>
      <c r="AC1516" s="152"/>
      <c r="AD1516" s="152"/>
      <c r="AE1516" s="152"/>
      <c r="AG1516" s="9"/>
      <c r="AN1516" s="152"/>
      <c r="AO1516" s="152"/>
      <c r="AP1516" s="152"/>
      <c r="AQ1516" s="152"/>
      <c r="AR1516" s="152"/>
      <c r="AS1516" s="152"/>
      <c r="AT1516" s="152"/>
      <c r="AU1516" s="152"/>
    </row>
    <row r="1517" spans="27:64" ht="12.95" customHeight="1">
      <c r="AA1517" s="152"/>
      <c r="AB1517" s="152"/>
      <c r="AC1517" s="152"/>
      <c r="AD1517" s="152"/>
      <c r="AE1517" s="152"/>
      <c r="AG1517" s="9"/>
      <c r="AN1517" s="152"/>
      <c r="AO1517" s="152"/>
      <c r="AP1517" s="152"/>
      <c r="AQ1517" s="152"/>
      <c r="AR1517" s="152"/>
      <c r="AS1517" s="152"/>
      <c r="AT1517" s="152"/>
      <c r="AU1517" s="152"/>
      <c r="AV1517" s="152"/>
      <c r="AX1517" s="152"/>
    </row>
    <row r="1518" spans="27:64" ht="12.95" customHeight="1">
      <c r="AA1518" s="152"/>
      <c r="AB1518" s="152"/>
      <c r="AC1518" s="152"/>
      <c r="AD1518" s="152"/>
      <c r="AE1518" s="152"/>
      <c r="AG1518" s="9"/>
      <c r="AN1518" s="152"/>
      <c r="AO1518" s="152"/>
      <c r="AP1518" s="152"/>
      <c r="AQ1518" s="152"/>
      <c r="AR1518" s="152"/>
      <c r="AS1518" s="152"/>
      <c r="AT1518" s="152"/>
      <c r="AU1518" s="152"/>
      <c r="AV1518" s="152"/>
      <c r="AW1518" s="152"/>
      <c r="AX1518" s="152"/>
      <c r="AY1518" s="152"/>
      <c r="AZ1518" s="152"/>
      <c r="BA1518" s="152"/>
      <c r="BB1518" s="152"/>
      <c r="BC1518" s="152"/>
      <c r="BD1518" s="152"/>
      <c r="BE1518" s="152"/>
      <c r="BF1518" s="152"/>
      <c r="BG1518" s="152"/>
      <c r="BH1518" s="152"/>
      <c r="BI1518" s="152"/>
      <c r="BJ1518" s="152"/>
      <c r="BK1518" s="152"/>
      <c r="BL1518" s="152"/>
    </row>
    <row r="1519" spans="27:64" ht="12.95" customHeight="1">
      <c r="AA1519" s="152"/>
      <c r="AB1519" s="152"/>
      <c r="AC1519" s="152"/>
      <c r="AD1519" s="152"/>
      <c r="AE1519" s="152"/>
      <c r="AG1519" s="9"/>
      <c r="AN1519" s="152"/>
      <c r="AO1519" s="152"/>
      <c r="AP1519" s="152"/>
      <c r="AQ1519" s="152"/>
      <c r="AR1519" s="152"/>
      <c r="AS1519" s="152"/>
      <c r="AT1519" s="152"/>
      <c r="AU1519" s="152"/>
      <c r="AV1519" s="152"/>
      <c r="AW1519" s="152"/>
      <c r="AX1519" s="152"/>
      <c r="AY1519" s="152"/>
      <c r="AZ1519" s="152"/>
      <c r="BA1519" s="152"/>
      <c r="BB1519" s="152"/>
      <c r="BC1519" s="152"/>
      <c r="BD1519" s="152"/>
      <c r="BE1519" s="152"/>
      <c r="BF1519" s="152"/>
      <c r="BG1519" s="152"/>
      <c r="BH1519" s="152"/>
      <c r="BI1519" s="152"/>
      <c r="BJ1519" s="152"/>
      <c r="BK1519" s="152"/>
      <c r="BL1519" s="152"/>
    </row>
    <row r="1520" spans="27:64" ht="12.95" customHeight="1">
      <c r="AA1520" s="152"/>
      <c r="AB1520" s="152"/>
      <c r="AC1520" s="152"/>
      <c r="AD1520" s="152"/>
      <c r="AE1520" s="152"/>
      <c r="AG1520" s="9"/>
      <c r="AN1520" s="152"/>
      <c r="AO1520" s="152"/>
      <c r="AP1520" s="152"/>
      <c r="AQ1520" s="152"/>
      <c r="AR1520" s="152"/>
      <c r="AS1520" s="152"/>
      <c r="AT1520" s="152"/>
      <c r="AU1520" s="152"/>
      <c r="AV1520" s="152"/>
      <c r="AW1520" s="152"/>
      <c r="AX1520" s="152"/>
      <c r="AY1520" s="152"/>
      <c r="AZ1520" s="152"/>
      <c r="BA1520" s="152"/>
      <c r="BB1520" s="152"/>
      <c r="BC1520" s="152"/>
      <c r="BD1520" s="152"/>
      <c r="BE1520" s="152"/>
      <c r="BF1520" s="152"/>
      <c r="BG1520" s="152"/>
      <c r="BH1520" s="152"/>
      <c r="BI1520" s="152"/>
      <c r="BJ1520" s="152"/>
      <c r="BK1520" s="152"/>
      <c r="BL1520" s="152"/>
    </row>
    <row r="1521" spans="27:64" ht="12.95" customHeight="1">
      <c r="AA1521" s="152"/>
      <c r="AB1521" s="152"/>
      <c r="AC1521" s="152"/>
      <c r="AD1521" s="152"/>
      <c r="AE1521" s="152"/>
      <c r="AG1521" s="9"/>
      <c r="AN1521" s="152"/>
      <c r="AO1521" s="152"/>
      <c r="AP1521" s="152"/>
      <c r="AQ1521" s="152"/>
      <c r="AR1521" s="152"/>
      <c r="AS1521" s="152"/>
      <c r="AT1521" s="152"/>
      <c r="AU1521" s="152"/>
      <c r="AV1521" s="152"/>
    </row>
    <row r="1522" spans="27:64" ht="12.95" customHeight="1">
      <c r="AA1522" s="152"/>
      <c r="AB1522" s="152"/>
      <c r="AC1522" s="152"/>
      <c r="AD1522" s="152"/>
      <c r="AE1522" s="152"/>
      <c r="AG1522" s="9"/>
      <c r="AN1522" s="152"/>
      <c r="AO1522" s="152"/>
      <c r="AP1522" s="152"/>
      <c r="AQ1522" s="152"/>
      <c r="AR1522" s="152"/>
      <c r="AS1522" s="152"/>
      <c r="AT1522" s="152"/>
      <c r="AU1522" s="152"/>
      <c r="AV1522" s="152"/>
    </row>
    <row r="1523" spans="27:64" ht="12.95" customHeight="1">
      <c r="AA1523" s="152"/>
      <c r="AB1523" s="152"/>
      <c r="AC1523" s="152"/>
      <c r="AD1523" s="152"/>
      <c r="AE1523" s="152"/>
      <c r="AG1523" s="9"/>
      <c r="AN1523" s="152"/>
      <c r="AO1523" s="152"/>
      <c r="AP1523" s="152"/>
      <c r="AQ1523" s="152"/>
      <c r="AR1523" s="152"/>
      <c r="AS1523" s="152"/>
      <c r="AT1523" s="152"/>
      <c r="AU1523" s="152"/>
      <c r="AV1523" s="152"/>
      <c r="AX1523" s="152"/>
      <c r="AY1523" s="152"/>
      <c r="AZ1523" s="152"/>
      <c r="BA1523" s="152"/>
      <c r="BB1523" s="152"/>
      <c r="BC1523" s="152"/>
      <c r="BD1523" s="152"/>
      <c r="BE1523" s="152"/>
      <c r="BF1523" s="152"/>
      <c r="BG1523" s="152"/>
      <c r="BH1523" s="152"/>
      <c r="BI1523" s="152"/>
      <c r="BJ1523" s="152"/>
      <c r="BK1523" s="152"/>
      <c r="BL1523" s="152"/>
    </row>
    <row r="1524" spans="27:64" ht="12.95" customHeight="1">
      <c r="AA1524" s="152"/>
      <c r="AB1524" s="152"/>
      <c r="AC1524" s="152"/>
      <c r="AD1524" s="152"/>
      <c r="AE1524" s="152"/>
      <c r="AG1524" s="9"/>
      <c r="AN1524" s="152"/>
      <c r="AO1524" s="152"/>
      <c r="AP1524" s="152"/>
      <c r="AQ1524" s="152"/>
      <c r="AR1524" s="152"/>
      <c r="AS1524" s="152"/>
      <c r="AT1524" s="152"/>
      <c r="AU1524" s="152"/>
      <c r="AV1524" s="152"/>
    </row>
    <row r="1525" spans="27:64" ht="12.95" customHeight="1">
      <c r="AA1525" s="152"/>
      <c r="AB1525" s="152"/>
      <c r="AC1525" s="152"/>
      <c r="AD1525" s="152"/>
      <c r="AE1525" s="152"/>
      <c r="AG1525" s="9"/>
      <c r="AN1525" s="152"/>
      <c r="AO1525" s="152"/>
      <c r="AP1525" s="152"/>
      <c r="AQ1525" s="152"/>
      <c r="AR1525" s="152"/>
      <c r="AS1525" s="152"/>
      <c r="AT1525" s="152"/>
      <c r="AU1525" s="152"/>
      <c r="AV1525" s="152"/>
      <c r="AX1525" s="152"/>
      <c r="AY1525" s="152"/>
      <c r="AZ1525" s="152"/>
      <c r="BA1525" s="152"/>
      <c r="BB1525" s="152"/>
      <c r="BC1525" s="152"/>
      <c r="BD1525" s="152"/>
      <c r="BE1525" s="152"/>
      <c r="BF1525" s="152"/>
      <c r="BG1525" s="152"/>
      <c r="BH1525" s="152"/>
      <c r="BI1525" s="152"/>
      <c r="BJ1525" s="152"/>
      <c r="BK1525" s="152"/>
      <c r="BL1525" s="152"/>
    </row>
    <row r="1526" spans="27:64" ht="12.95" customHeight="1">
      <c r="AA1526" s="152"/>
      <c r="AB1526" s="152"/>
      <c r="AC1526" s="152"/>
      <c r="AD1526" s="152"/>
      <c r="AE1526" s="152"/>
      <c r="AG1526" s="9"/>
      <c r="AN1526" s="152"/>
      <c r="AO1526" s="152"/>
      <c r="AP1526" s="152"/>
      <c r="AQ1526" s="152"/>
      <c r="AR1526" s="152"/>
      <c r="AS1526" s="152"/>
      <c r="AT1526" s="152"/>
      <c r="AU1526" s="152"/>
      <c r="AV1526" s="152"/>
    </row>
    <row r="1527" spans="27:64" ht="12.95" customHeight="1">
      <c r="AA1527" s="152"/>
      <c r="AB1527" s="152"/>
      <c r="AC1527" s="152"/>
      <c r="AD1527" s="152"/>
      <c r="AE1527" s="152"/>
      <c r="AG1527" s="9"/>
      <c r="AN1527" s="152"/>
      <c r="AO1527" s="152"/>
      <c r="AP1527" s="152"/>
      <c r="AQ1527" s="152"/>
      <c r="AR1527" s="152"/>
      <c r="AS1527" s="152"/>
      <c r="AT1527" s="152"/>
      <c r="AU1527" s="152"/>
      <c r="AV1527" s="152"/>
    </row>
    <row r="1528" spans="27:64" ht="12.95" customHeight="1">
      <c r="AA1528" s="152"/>
      <c r="AB1528" s="152"/>
      <c r="AC1528" s="152"/>
      <c r="AD1528" s="152"/>
      <c r="AE1528" s="152"/>
      <c r="AG1528" s="9"/>
      <c r="AN1528" s="152"/>
      <c r="AO1528" s="152"/>
      <c r="AP1528" s="152"/>
      <c r="AQ1528" s="152"/>
      <c r="AR1528" s="152"/>
      <c r="AS1528" s="152"/>
      <c r="AT1528" s="152"/>
      <c r="AU1528" s="152"/>
      <c r="AV1528" s="152"/>
      <c r="AX1528" s="152"/>
    </row>
    <row r="1529" spans="27:64" ht="12.95" customHeight="1">
      <c r="AA1529" s="152"/>
      <c r="AB1529" s="152"/>
      <c r="AC1529" s="152"/>
      <c r="AD1529" s="152"/>
      <c r="AE1529" s="152"/>
      <c r="AG1529" s="9"/>
      <c r="AN1529" s="152"/>
      <c r="AO1529" s="152"/>
      <c r="AP1529" s="152"/>
      <c r="AQ1529" s="152"/>
      <c r="AR1529" s="152"/>
      <c r="AS1529" s="152"/>
      <c r="AT1529" s="152"/>
      <c r="AU1529" s="152"/>
      <c r="AV1529" s="152"/>
    </row>
    <row r="1530" spans="27:64" ht="12.95" customHeight="1">
      <c r="AA1530" s="152"/>
      <c r="AB1530" s="152"/>
      <c r="AC1530" s="152"/>
      <c r="AD1530" s="152"/>
      <c r="AE1530" s="152"/>
      <c r="AG1530" s="9"/>
      <c r="AN1530" s="152"/>
      <c r="AO1530" s="152"/>
      <c r="AP1530" s="152"/>
      <c r="AQ1530" s="152"/>
      <c r="AR1530" s="152"/>
      <c r="AS1530" s="152"/>
      <c r="AT1530" s="152"/>
      <c r="AU1530" s="152"/>
      <c r="AV1530" s="152"/>
      <c r="AX1530" s="152"/>
    </row>
    <row r="1531" spans="27:64" ht="12.95" customHeight="1">
      <c r="AA1531" s="152"/>
      <c r="AB1531" s="152"/>
      <c r="AC1531" s="152"/>
      <c r="AD1531" s="152"/>
      <c r="AE1531" s="152"/>
      <c r="AG1531" s="9"/>
      <c r="AN1531" s="152"/>
      <c r="AO1531" s="152"/>
      <c r="AP1531" s="152"/>
      <c r="AQ1531" s="152"/>
      <c r="AR1531" s="152"/>
      <c r="AS1531" s="152"/>
      <c r="AT1531" s="152"/>
      <c r="AU1531" s="152"/>
      <c r="AV1531" s="152"/>
    </row>
    <row r="1532" spans="27:64" ht="12.95" customHeight="1">
      <c r="AA1532" s="152"/>
      <c r="AB1532" s="152"/>
      <c r="AC1532" s="152"/>
      <c r="AD1532" s="152"/>
      <c r="AE1532" s="152"/>
      <c r="AG1532" s="9"/>
      <c r="AN1532" s="152"/>
      <c r="AO1532" s="152"/>
      <c r="AP1532" s="152"/>
      <c r="AQ1532" s="152"/>
      <c r="AR1532" s="152"/>
      <c r="AS1532" s="152"/>
      <c r="AT1532" s="152"/>
      <c r="AU1532" s="152"/>
      <c r="AV1532" s="152"/>
    </row>
    <row r="1533" spans="27:64" ht="12.95" customHeight="1">
      <c r="AA1533" s="152"/>
      <c r="AB1533" s="152"/>
      <c r="AC1533" s="152"/>
      <c r="AD1533" s="152"/>
      <c r="AE1533" s="152"/>
      <c r="AG1533" s="9"/>
      <c r="AN1533" s="152"/>
      <c r="AO1533" s="152"/>
      <c r="AP1533" s="152"/>
      <c r="AQ1533" s="152"/>
      <c r="AR1533" s="152"/>
      <c r="AS1533" s="152"/>
      <c r="AT1533" s="152"/>
      <c r="AU1533" s="152"/>
      <c r="AV1533" s="152"/>
    </row>
    <row r="1534" spans="27:64" ht="12.95" customHeight="1">
      <c r="AA1534" s="152"/>
      <c r="AB1534" s="152"/>
      <c r="AC1534" s="152"/>
      <c r="AD1534" s="152"/>
      <c r="AE1534" s="152"/>
      <c r="AG1534" s="9"/>
      <c r="AN1534" s="152"/>
      <c r="AO1534" s="152"/>
      <c r="AP1534" s="152"/>
      <c r="AQ1534" s="152"/>
      <c r="AR1534" s="152"/>
      <c r="AS1534" s="152"/>
      <c r="AT1534" s="152"/>
      <c r="AU1534" s="152"/>
    </row>
    <row r="1535" spans="27:64" ht="12.95" customHeight="1">
      <c r="AA1535" s="152"/>
      <c r="AB1535" s="152"/>
      <c r="AC1535" s="152"/>
      <c r="AD1535" s="152"/>
      <c r="AE1535" s="152"/>
      <c r="AG1535" s="9"/>
      <c r="AN1535" s="152"/>
      <c r="AO1535" s="152"/>
      <c r="AP1535" s="152"/>
      <c r="AQ1535" s="152"/>
      <c r="AR1535" s="152"/>
      <c r="AS1535" s="152"/>
      <c r="AT1535" s="152"/>
      <c r="AU1535" s="152"/>
      <c r="AV1535" s="152"/>
    </row>
    <row r="1536" spans="27:64" ht="12.95" customHeight="1">
      <c r="AA1536" s="152"/>
      <c r="AB1536" s="152"/>
      <c r="AC1536" s="152"/>
      <c r="AD1536" s="152"/>
      <c r="AE1536" s="152"/>
      <c r="AG1536" s="9"/>
      <c r="AN1536" s="152"/>
      <c r="AO1536" s="152"/>
      <c r="AP1536" s="152"/>
      <c r="AQ1536" s="152"/>
      <c r="AR1536" s="152"/>
      <c r="AS1536" s="152"/>
      <c r="AT1536" s="152"/>
      <c r="AU1536" s="152"/>
      <c r="AV1536" s="152"/>
      <c r="AW1536" s="152"/>
      <c r="AX1536" s="152"/>
      <c r="AY1536" s="152"/>
      <c r="AZ1536" s="152"/>
      <c r="BA1536" s="152"/>
      <c r="BB1536" s="152"/>
      <c r="BC1536" s="152"/>
      <c r="BD1536" s="152"/>
      <c r="BE1536" s="152"/>
      <c r="BF1536" s="152"/>
      <c r="BG1536" s="152"/>
      <c r="BH1536" s="152"/>
      <c r="BI1536" s="152"/>
      <c r="BJ1536" s="152"/>
      <c r="BK1536" s="152"/>
      <c r="BL1536" s="152"/>
    </row>
    <row r="1537" spans="27:64" ht="12.95" customHeight="1">
      <c r="AA1537" s="152"/>
      <c r="AB1537" s="152"/>
      <c r="AC1537" s="152"/>
      <c r="AD1537" s="152"/>
      <c r="AE1537" s="152"/>
      <c r="AG1537" s="9"/>
      <c r="AN1537" s="152"/>
      <c r="AO1537" s="152"/>
      <c r="AP1537" s="152"/>
      <c r="AQ1537" s="152"/>
      <c r="AR1537" s="152"/>
      <c r="AS1537" s="152"/>
      <c r="AT1537" s="152"/>
      <c r="AU1537" s="152"/>
    </row>
    <row r="1538" spans="27:64" ht="12.95" customHeight="1">
      <c r="AA1538" s="152"/>
      <c r="AB1538" s="152"/>
      <c r="AC1538" s="152"/>
      <c r="AD1538" s="152"/>
      <c r="AE1538" s="152"/>
      <c r="AG1538" s="9"/>
      <c r="AN1538" s="152"/>
      <c r="AO1538" s="152"/>
      <c r="AP1538" s="152"/>
      <c r="AQ1538" s="152"/>
      <c r="AR1538" s="152"/>
      <c r="AS1538" s="152"/>
      <c r="AT1538" s="152"/>
      <c r="AU1538" s="152"/>
    </row>
    <row r="1539" spans="27:64" ht="12.95" customHeight="1">
      <c r="AA1539" s="152"/>
      <c r="AB1539" s="152"/>
      <c r="AC1539" s="152"/>
      <c r="AD1539" s="152"/>
      <c r="AE1539" s="152"/>
      <c r="AG1539" s="9"/>
      <c r="AN1539" s="152"/>
      <c r="AO1539" s="152"/>
      <c r="AP1539" s="152"/>
      <c r="AQ1539" s="152"/>
      <c r="AR1539" s="152"/>
      <c r="AS1539" s="152"/>
      <c r="AT1539" s="152"/>
      <c r="AU1539" s="152"/>
    </row>
    <row r="1540" spans="27:64" ht="12.95" customHeight="1">
      <c r="AA1540" s="152"/>
      <c r="AB1540" s="152"/>
      <c r="AC1540" s="152"/>
      <c r="AD1540" s="152"/>
      <c r="AE1540" s="152"/>
      <c r="AG1540" s="9"/>
      <c r="AN1540" s="152"/>
      <c r="AO1540" s="152"/>
      <c r="AP1540" s="152"/>
      <c r="AQ1540" s="152"/>
      <c r="AR1540" s="152"/>
      <c r="AS1540" s="152"/>
      <c r="AT1540" s="152"/>
      <c r="AU1540" s="152"/>
      <c r="AV1540" s="152"/>
    </row>
    <row r="1541" spans="27:64" ht="12.95" customHeight="1">
      <c r="AA1541" s="152"/>
      <c r="AB1541" s="152"/>
      <c r="AC1541" s="152"/>
      <c r="AD1541" s="152"/>
      <c r="AE1541" s="152"/>
      <c r="AG1541" s="9"/>
      <c r="AN1541" s="152"/>
      <c r="AO1541" s="152"/>
      <c r="AP1541" s="152"/>
      <c r="AQ1541" s="152"/>
      <c r="AR1541" s="152"/>
      <c r="AS1541" s="152"/>
      <c r="AT1541" s="152"/>
      <c r="AU1541" s="152"/>
      <c r="AV1541" s="152"/>
    </row>
    <row r="1542" spans="27:64" ht="12.95" customHeight="1">
      <c r="AA1542" s="152"/>
      <c r="AB1542" s="152"/>
      <c r="AC1542" s="152"/>
      <c r="AD1542" s="152"/>
      <c r="AE1542" s="152"/>
      <c r="AG1542" s="9"/>
      <c r="AN1542" s="152"/>
      <c r="AO1542" s="152"/>
      <c r="AP1542" s="152"/>
      <c r="AQ1542" s="152"/>
      <c r="AR1542" s="152"/>
      <c r="AS1542" s="152"/>
      <c r="AT1542" s="152"/>
      <c r="AU1542" s="152"/>
      <c r="AV1542" s="152"/>
    </row>
    <row r="1543" spans="27:64" ht="12.95" customHeight="1">
      <c r="AA1543" s="152"/>
      <c r="AB1543" s="152"/>
      <c r="AC1543" s="152"/>
      <c r="AD1543" s="152"/>
      <c r="AE1543" s="152"/>
      <c r="AG1543" s="9"/>
      <c r="AN1543" s="152"/>
      <c r="AO1543" s="152"/>
      <c r="AP1543" s="152"/>
      <c r="AQ1543" s="152"/>
      <c r="AR1543" s="152"/>
      <c r="AS1543" s="152"/>
      <c r="AT1543" s="152"/>
      <c r="AU1543" s="152"/>
    </row>
    <row r="1544" spans="27:64" ht="12.95" customHeight="1">
      <c r="AA1544" s="152"/>
      <c r="AB1544" s="152"/>
      <c r="AC1544" s="152"/>
      <c r="AD1544" s="152"/>
      <c r="AE1544" s="152"/>
      <c r="AG1544" s="9"/>
      <c r="AN1544" s="152"/>
      <c r="AO1544" s="152"/>
      <c r="AP1544" s="152"/>
      <c r="AQ1544" s="152"/>
      <c r="AR1544" s="152"/>
      <c r="AS1544" s="152"/>
      <c r="AT1544" s="152"/>
      <c r="AU1544" s="152"/>
      <c r="AV1544" s="152"/>
      <c r="AW1544" s="152"/>
      <c r="AX1544" s="152"/>
      <c r="AY1544" s="152"/>
      <c r="AZ1544" s="152"/>
      <c r="BA1544" s="152"/>
      <c r="BB1544" s="152"/>
      <c r="BC1544" s="152"/>
      <c r="BD1544" s="152"/>
      <c r="BE1544" s="152"/>
      <c r="BF1544" s="152"/>
      <c r="BG1544" s="152"/>
      <c r="BH1544" s="152"/>
      <c r="BI1544" s="152"/>
      <c r="BJ1544" s="152"/>
      <c r="BK1544" s="152"/>
      <c r="BL1544" s="152"/>
    </row>
    <row r="1545" spans="27:64" ht="12.95" customHeight="1">
      <c r="AA1545" s="152"/>
      <c r="AB1545" s="152"/>
      <c r="AC1545" s="152"/>
      <c r="AD1545" s="152"/>
      <c r="AE1545" s="152"/>
      <c r="AG1545" s="9"/>
      <c r="AN1545" s="152"/>
      <c r="AO1545" s="152"/>
      <c r="AP1545" s="152"/>
      <c r="AQ1545" s="152"/>
      <c r="AR1545" s="152"/>
      <c r="AS1545" s="152"/>
      <c r="AT1545" s="152"/>
      <c r="AU1545" s="152"/>
      <c r="AV1545" s="152"/>
      <c r="AX1545" s="152"/>
      <c r="AY1545" s="152"/>
      <c r="AZ1545" s="152"/>
      <c r="BA1545" s="152"/>
      <c r="BB1545" s="152"/>
      <c r="BC1545" s="152"/>
      <c r="BD1545" s="152"/>
      <c r="BE1545" s="152"/>
      <c r="BF1545" s="152"/>
      <c r="BG1545" s="152"/>
      <c r="BH1545" s="152"/>
      <c r="BI1545" s="152"/>
      <c r="BJ1545" s="152"/>
      <c r="BK1545" s="152"/>
      <c r="BL1545" s="152"/>
    </row>
    <row r="1546" spans="27:64" ht="12.95" customHeight="1">
      <c r="AA1546" s="152"/>
      <c r="AB1546" s="152"/>
      <c r="AC1546" s="152"/>
      <c r="AD1546" s="152"/>
      <c r="AE1546" s="152"/>
      <c r="AG1546" s="9"/>
      <c r="AN1546" s="152"/>
      <c r="AO1546" s="152"/>
      <c r="AP1546" s="152"/>
      <c r="AQ1546" s="152"/>
      <c r="AR1546" s="152"/>
      <c r="AS1546" s="152"/>
      <c r="AT1546" s="152"/>
      <c r="AU1546" s="152"/>
    </row>
    <row r="1547" spans="27:64" ht="12.95" customHeight="1">
      <c r="AA1547" s="152"/>
      <c r="AB1547" s="152"/>
      <c r="AC1547" s="152"/>
      <c r="AD1547" s="152"/>
      <c r="AE1547" s="152"/>
      <c r="AG1547" s="9"/>
      <c r="AN1547" s="152"/>
      <c r="AO1547" s="152"/>
      <c r="AP1547" s="152"/>
      <c r="AQ1547" s="152"/>
      <c r="AR1547" s="152"/>
      <c r="AS1547" s="152"/>
      <c r="AT1547" s="152"/>
      <c r="AU1547" s="152"/>
      <c r="AV1547" s="152"/>
    </row>
    <row r="1548" spans="27:64" ht="12.95" customHeight="1">
      <c r="AA1548" s="152"/>
      <c r="AB1548" s="152"/>
      <c r="AC1548" s="152"/>
      <c r="AD1548" s="152"/>
      <c r="AE1548" s="152"/>
      <c r="AG1548" s="9"/>
      <c r="AN1548" s="152"/>
      <c r="AO1548" s="152"/>
      <c r="AP1548" s="152"/>
      <c r="AQ1548" s="152"/>
      <c r="AR1548" s="152"/>
      <c r="AS1548" s="152"/>
      <c r="AT1548" s="152"/>
      <c r="AU1548" s="152"/>
    </row>
    <row r="1549" spans="27:64" ht="12.95" customHeight="1">
      <c r="AA1549" s="152"/>
      <c r="AB1549" s="152"/>
      <c r="AC1549" s="152"/>
      <c r="AD1549" s="152"/>
      <c r="AE1549" s="152"/>
      <c r="AG1549" s="9"/>
      <c r="AN1549" s="152"/>
      <c r="AO1549" s="152"/>
      <c r="AP1549" s="152"/>
      <c r="AQ1549" s="152"/>
      <c r="AR1549" s="152"/>
      <c r="AS1549" s="152"/>
      <c r="AT1549" s="152"/>
      <c r="AU1549" s="152"/>
      <c r="AV1549" s="152"/>
      <c r="AW1549" s="152"/>
      <c r="AX1549" s="152"/>
      <c r="AY1549" s="152"/>
      <c r="AZ1549" s="152"/>
      <c r="BA1549" s="152"/>
      <c r="BB1549" s="152"/>
      <c r="BC1549" s="152"/>
      <c r="BD1549" s="152"/>
      <c r="BE1549" s="152"/>
      <c r="BF1549" s="152"/>
      <c r="BG1549" s="152"/>
      <c r="BH1549" s="152"/>
      <c r="BI1549" s="152"/>
      <c r="BJ1549" s="152"/>
      <c r="BK1549" s="152"/>
      <c r="BL1549" s="152"/>
    </row>
    <row r="1550" spans="27:64" ht="12.95" customHeight="1">
      <c r="AA1550" s="152"/>
      <c r="AB1550" s="152"/>
      <c r="AC1550" s="152"/>
      <c r="AD1550" s="152"/>
      <c r="AE1550" s="152"/>
      <c r="AG1550" s="9"/>
      <c r="AN1550" s="152"/>
      <c r="AO1550" s="152"/>
      <c r="AP1550" s="152"/>
      <c r="AQ1550" s="152"/>
      <c r="AR1550" s="152"/>
      <c r="AS1550" s="152"/>
      <c r="AT1550" s="152"/>
      <c r="AU1550" s="152"/>
    </row>
    <row r="1551" spans="27:64" ht="12.95" customHeight="1">
      <c r="AA1551" s="152"/>
      <c r="AB1551" s="152"/>
      <c r="AC1551" s="152"/>
      <c r="AD1551" s="152"/>
      <c r="AE1551" s="152"/>
      <c r="AG1551" s="9"/>
      <c r="AN1551" s="152"/>
      <c r="AO1551" s="152"/>
      <c r="AP1551" s="152"/>
      <c r="AQ1551" s="152"/>
      <c r="AR1551" s="152"/>
      <c r="AS1551" s="152"/>
      <c r="AT1551" s="152"/>
      <c r="AU1551" s="152"/>
      <c r="AV1551" s="152"/>
      <c r="AX1551" s="152"/>
    </row>
    <row r="1552" spans="27:64" ht="12.95" customHeight="1">
      <c r="AA1552" s="152"/>
      <c r="AB1552" s="152"/>
      <c r="AC1552" s="152"/>
      <c r="AD1552" s="152"/>
      <c r="AE1552" s="152"/>
      <c r="AG1552" s="9"/>
      <c r="AN1552" s="152"/>
      <c r="AO1552" s="152"/>
      <c r="AP1552" s="152"/>
      <c r="AQ1552" s="152"/>
      <c r="AR1552" s="152"/>
      <c r="AS1552" s="152"/>
      <c r="AT1552" s="152"/>
      <c r="AU1552" s="152"/>
      <c r="AV1552" s="152"/>
      <c r="AX1552" s="152"/>
    </row>
    <row r="1553" spans="27:64" ht="12.95" customHeight="1">
      <c r="AA1553" s="152"/>
      <c r="AB1553" s="152"/>
      <c r="AC1553" s="152"/>
      <c r="AD1553" s="152"/>
      <c r="AE1553" s="152"/>
      <c r="AG1553" s="9"/>
      <c r="AN1553" s="152"/>
      <c r="AO1553" s="152"/>
      <c r="AP1553" s="152"/>
      <c r="AQ1553" s="152"/>
      <c r="AR1553" s="152"/>
      <c r="AS1553" s="152"/>
      <c r="AT1553" s="152"/>
      <c r="AU1553" s="152"/>
      <c r="AV1553" s="152"/>
      <c r="AX1553" s="152"/>
    </row>
    <row r="1554" spans="27:64" ht="12.95" customHeight="1">
      <c r="AA1554" s="152"/>
      <c r="AB1554" s="152"/>
      <c r="AC1554" s="152"/>
      <c r="AD1554" s="152"/>
      <c r="AE1554" s="152"/>
      <c r="AG1554" s="9"/>
      <c r="AN1554" s="152"/>
      <c r="AO1554" s="152"/>
      <c r="AP1554" s="152"/>
      <c r="AQ1554" s="152"/>
      <c r="AR1554" s="152"/>
      <c r="AS1554" s="152"/>
      <c r="AT1554" s="152"/>
      <c r="AU1554" s="152"/>
      <c r="AV1554" s="152"/>
    </row>
    <row r="1555" spans="27:64" ht="12.95" customHeight="1">
      <c r="AA1555" s="152"/>
      <c r="AB1555" s="152"/>
      <c r="AC1555" s="152"/>
      <c r="AD1555" s="152"/>
      <c r="AE1555" s="152"/>
      <c r="AG1555" s="9"/>
      <c r="AN1555" s="152"/>
      <c r="AO1555" s="152"/>
      <c r="AP1555" s="152"/>
      <c r="AQ1555" s="152"/>
      <c r="AR1555" s="152"/>
      <c r="AS1555" s="152"/>
      <c r="AT1555" s="152"/>
      <c r="AU1555" s="152"/>
    </row>
    <row r="1556" spans="27:64" ht="12.95" customHeight="1">
      <c r="AA1556" s="152"/>
      <c r="AB1556" s="152"/>
      <c r="AC1556" s="152"/>
      <c r="AD1556" s="152"/>
      <c r="AE1556" s="152"/>
      <c r="AG1556" s="9"/>
      <c r="AN1556" s="152"/>
      <c r="AO1556" s="152"/>
      <c r="AP1556" s="152"/>
      <c r="AQ1556" s="152"/>
      <c r="AR1556" s="152"/>
      <c r="AS1556" s="152"/>
      <c r="AT1556" s="152"/>
      <c r="AU1556" s="152"/>
      <c r="AV1556" s="152"/>
    </row>
    <row r="1557" spans="27:64" ht="12.95" customHeight="1">
      <c r="AA1557" s="152"/>
      <c r="AB1557" s="152"/>
      <c r="AC1557" s="152"/>
      <c r="AD1557" s="152"/>
      <c r="AE1557" s="152"/>
      <c r="AG1557" s="9"/>
      <c r="AN1557" s="152"/>
      <c r="AO1557" s="152"/>
      <c r="AP1557" s="152"/>
      <c r="AQ1557" s="152"/>
      <c r="AR1557" s="152"/>
      <c r="AS1557" s="152"/>
      <c r="AT1557" s="152"/>
      <c r="AU1557" s="152"/>
      <c r="AV1557" s="152"/>
    </row>
    <row r="1558" spans="27:64" ht="12.95" customHeight="1">
      <c r="AA1558" s="152"/>
      <c r="AB1558" s="152"/>
      <c r="AC1558" s="152"/>
      <c r="AD1558" s="152"/>
      <c r="AE1558" s="152"/>
      <c r="AG1558" s="9"/>
      <c r="AN1558" s="152"/>
      <c r="AO1558" s="152"/>
      <c r="AP1558" s="152"/>
      <c r="AQ1558" s="152"/>
      <c r="AR1558" s="152"/>
      <c r="AS1558" s="152"/>
      <c r="AT1558" s="152"/>
      <c r="AU1558" s="152"/>
      <c r="AV1558" s="152"/>
      <c r="AW1558" s="152"/>
      <c r="AX1558" s="152"/>
      <c r="AY1558" s="152"/>
      <c r="AZ1558" s="152"/>
      <c r="BA1558" s="152"/>
      <c r="BB1558" s="152"/>
      <c r="BC1558" s="152"/>
      <c r="BD1558" s="152"/>
      <c r="BE1558" s="152"/>
      <c r="BF1558" s="152"/>
      <c r="BG1558" s="152"/>
      <c r="BH1558" s="152"/>
      <c r="BI1558" s="152"/>
      <c r="BJ1558" s="152"/>
      <c r="BK1558" s="152"/>
      <c r="BL1558" s="152"/>
    </row>
    <row r="1559" spans="27:64" ht="12.95" customHeight="1">
      <c r="AA1559" s="152"/>
      <c r="AB1559" s="152"/>
      <c r="AC1559" s="152"/>
      <c r="AD1559" s="152"/>
      <c r="AE1559" s="152"/>
      <c r="AG1559" s="9"/>
      <c r="AN1559" s="152"/>
      <c r="AO1559" s="152"/>
      <c r="AP1559" s="152"/>
      <c r="AQ1559" s="152"/>
      <c r="AR1559" s="152"/>
      <c r="AS1559" s="152"/>
      <c r="AT1559" s="152"/>
      <c r="AU1559" s="152"/>
    </row>
    <row r="1560" spans="27:64" ht="12.95" customHeight="1">
      <c r="AA1560" s="152"/>
      <c r="AB1560" s="152"/>
      <c r="AC1560" s="152"/>
      <c r="AD1560" s="152"/>
      <c r="AE1560" s="152"/>
      <c r="AG1560" s="9"/>
      <c r="AN1560" s="152"/>
      <c r="AO1560" s="152"/>
      <c r="AP1560" s="152"/>
      <c r="AQ1560" s="152"/>
      <c r="AR1560" s="152"/>
      <c r="AS1560" s="152"/>
      <c r="AT1560" s="152"/>
      <c r="AU1560" s="152"/>
    </row>
    <row r="1561" spans="27:64" ht="12.95" customHeight="1">
      <c r="AA1561" s="152"/>
      <c r="AB1561" s="152"/>
      <c r="AC1561" s="152"/>
      <c r="AD1561" s="152"/>
      <c r="AE1561" s="152"/>
      <c r="AG1561" s="9"/>
      <c r="AN1561" s="152"/>
      <c r="AO1561" s="152"/>
      <c r="AP1561" s="152"/>
      <c r="AQ1561" s="152"/>
      <c r="AR1561" s="152"/>
      <c r="AS1561" s="152"/>
      <c r="AT1561" s="152"/>
      <c r="AU1561" s="152"/>
      <c r="AV1561" s="152"/>
      <c r="AW1561" s="152"/>
      <c r="AX1561" s="152"/>
      <c r="AY1561" s="152"/>
      <c r="AZ1561" s="152"/>
      <c r="BA1561" s="152"/>
      <c r="BB1561" s="152"/>
      <c r="BC1561" s="152"/>
      <c r="BD1561" s="152"/>
      <c r="BE1561" s="152"/>
      <c r="BF1561" s="152"/>
      <c r="BG1561" s="152"/>
      <c r="BH1561" s="152"/>
      <c r="BI1561" s="152"/>
      <c r="BJ1561" s="152"/>
      <c r="BK1561" s="152"/>
      <c r="BL1561" s="152"/>
    </row>
    <row r="1562" spans="27:64" ht="12.95" customHeight="1">
      <c r="AA1562" s="152"/>
      <c r="AB1562" s="152"/>
      <c r="AC1562" s="152"/>
      <c r="AD1562" s="152"/>
      <c r="AE1562" s="152"/>
      <c r="AG1562" s="9"/>
      <c r="AN1562" s="152"/>
      <c r="AO1562" s="152"/>
      <c r="AP1562" s="152"/>
      <c r="AQ1562" s="152"/>
      <c r="AR1562" s="152"/>
      <c r="AS1562" s="152"/>
      <c r="AT1562" s="152"/>
      <c r="AU1562" s="152"/>
      <c r="AV1562" s="152"/>
      <c r="AX1562" s="152"/>
      <c r="AY1562" s="152"/>
      <c r="AZ1562" s="152"/>
      <c r="BA1562" s="152"/>
      <c r="BB1562" s="152"/>
      <c r="BC1562" s="152"/>
      <c r="BD1562" s="152"/>
      <c r="BE1562" s="152"/>
      <c r="BF1562" s="152"/>
      <c r="BG1562" s="152"/>
      <c r="BH1562" s="152"/>
      <c r="BI1562" s="152"/>
      <c r="BJ1562" s="152"/>
      <c r="BK1562" s="152"/>
      <c r="BL1562" s="152"/>
    </row>
    <row r="1563" spans="27:64" ht="12.95" customHeight="1">
      <c r="AA1563" s="152"/>
      <c r="AB1563" s="152"/>
      <c r="AC1563" s="152"/>
      <c r="AD1563" s="152"/>
      <c r="AE1563" s="152"/>
      <c r="AG1563" s="9"/>
      <c r="AN1563" s="152"/>
      <c r="AO1563" s="152"/>
      <c r="AP1563" s="152"/>
      <c r="AQ1563" s="152"/>
      <c r="AR1563" s="152"/>
      <c r="AS1563" s="152"/>
      <c r="AT1563" s="152"/>
      <c r="AU1563" s="152"/>
      <c r="AV1563" s="152"/>
      <c r="AX1563" s="152"/>
    </row>
    <row r="1564" spans="27:64" ht="12.95" customHeight="1">
      <c r="AA1564" s="152"/>
      <c r="AB1564" s="152"/>
      <c r="AC1564" s="152"/>
      <c r="AD1564" s="152"/>
      <c r="AE1564" s="152"/>
      <c r="AG1564" s="9"/>
      <c r="AN1564" s="152"/>
      <c r="AO1564" s="152"/>
      <c r="AP1564" s="152"/>
      <c r="AQ1564" s="152"/>
      <c r="AR1564" s="152"/>
      <c r="AS1564" s="152"/>
      <c r="AT1564" s="152"/>
      <c r="AU1564" s="152"/>
    </row>
    <row r="1565" spans="27:64" ht="12.95" customHeight="1">
      <c r="AA1565" s="152"/>
      <c r="AB1565" s="152"/>
      <c r="AC1565" s="152"/>
      <c r="AD1565" s="152"/>
      <c r="AE1565" s="152"/>
      <c r="AG1565" s="9"/>
      <c r="AN1565" s="152"/>
      <c r="AO1565" s="152"/>
      <c r="AP1565" s="152"/>
      <c r="AQ1565" s="152"/>
      <c r="AR1565" s="152"/>
      <c r="AS1565" s="152"/>
      <c r="AT1565" s="152"/>
      <c r="AU1565" s="152"/>
      <c r="AV1565" s="152"/>
    </row>
    <row r="1566" spans="27:64" ht="12.95" customHeight="1">
      <c r="AA1566" s="152"/>
      <c r="AB1566" s="152"/>
      <c r="AC1566" s="152"/>
      <c r="AD1566" s="152"/>
      <c r="AE1566" s="152"/>
      <c r="AG1566" s="9"/>
      <c r="AN1566" s="152"/>
      <c r="AO1566" s="152"/>
      <c r="AP1566" s="152"/>
      <c r="AQ1566" s="152"/>
      <c r="AR1566" s="152"/>
      <c r="AS1566" s="152"/>
      <c r="AT1566" s="152"/>
      <c r="AU1566" s="152"/>
      <c r="AV1566" s="152"/>
    </row>
    <row r="1567" spans="27:64" ht="12.95" customHeight="1">
      <c r="AA1567" s="152"/>
      <c r="AB1567" s="152"/>
      <c r="AC1567" s="152"/>
      <c r="AD1567" s="152"/>
      <c r="AE1567" s="152"/>
      <c r="AG1567" s="9"/>
      <c r="AN1567" s="152"/>
      <c r="AO1567" s="152"/>
      <c r="AP1567" s="152"/>
      <c r="AQ1567" s="152"/>
      <c r="AR1567" s="152"/>
      <c r="AS1567" s="152"/>
      <c r="AT1567" s="152"/>
      <c r="AU1567" s="152"/>
      <c r="AV1567" s="152"/>
      <c r="AX1567" s="152"/>
    </row>
    <row r="1568" spans="27:64" ht="12.95" customHeight="1">
      <c r="AA1568" s="152"/>
      <c r="AB1568" s="152"/>
      <c r="AC1568" s="152"/>
      <c r="AD1568" s="152"/>
      <c r="AE1568" s="152"/>
      <c r="AG1568" s="9"/>
      <c r="AN1568" s="152"/>
      <c r="AO1568" s="152"/>
      <c r="AP1568" s="152"/>
      <c r="AQ1568" s="152"/>
      <c r="AR1568" s="152"/>
      <c r="AS1568" s="152"/>
      <c r="AT1568" s="152"/>
      <c r="AU1568" s="152"/>
      <c r="AV1568" s="152"/>
      <c r="AX1568" s="152"/>
      <c r="AY1568" s="152"/>
      <c r="AZ1568" s="152"/>
      <c r="BA1568" s="152"/>
      <c r="BB1568" s="152"/>
      <c r="BC1568" s="152"/>
      <c r="BD1568" s="152"/>
      <c r="BE1568" s="152"/>
      <c r="BF1568" s="152"/>
      <c r="BG1568" s="152"/>
      <c r="BH1568" s="152"/>
      <c r="BI1568" s="152"/>
      <c r="BJ1568" s="152"/>
      <c r="BK1568" s="152"/>
      <c r="BL1568" s="152"/>
    </row>
    <row r="1569" spans="27:64" ht="12.95" customHeight="1">
      <c r="AA1569" s="152"/>
      <c r="AB1569" s="152"/>
      <c r="AC1569" s="152"/>
      <c r="AD1569" s="152"/>
      <c r="AE1569" s="152"/>
      <c r="AG1569" s="9"/>
      <c r="AN1569" s="152"/>
      <c r="AO1569" s="152"/>
      <c r="AP1569" s="152"/>
      <c r="AQ1569" s="152"/>
      <c r="AR1569" s="152"/>
      <c r="AS1569" s="152"/>
      <c r="AT1569" s="152"/>
      <c r="AU1569" s="152"/>
      <c r="AV1569" s="152"/>
    </row>
    <row r="1570" spans="27:64" ht="12.95" customHeight="1">
      <c r="AA1570" s="152"/>
      <c r="AB1570" s="152"/>
      <c r="AC1570" s="152"/>
      <c r="AD1570" s="152"/>
      <c r="AE1570" s="152"/>
      <c r="AG1570" s="9"/>
      <c r="AN1570" s="152"/>
      <c r="AO1570" s="152"/>
      <c r="AP1570" s="152"/>
      <c r="AQ1570" s="152"/>
      <c r="AR1570" s="152"/>
      <c r="AS1570" s="152"/>
      <c r="AT1570" s="152"/>
      <c r="AU1570" s="152"/>
      <c r="AV1570" s="152"/>
    </row>
    <row r="1571" spans="27:64" ht="12.95" customHeight="1">
      <c r="AA1571" s="152"/>
      <c r="AB1571" s="152"/>
      <c r="AC1571" s="152"/>
      <c r="AD1571" s="152"/>
      <c r="AE1571" s="152"/>
      <c r="AG1571" s="9"/>
      <c r="AN1571" s="152"/>
      <c r="AO1571" s="152"/>
      <c r="AP1571" s="152"/>
      <c r="AQ1571" s="152"/>
      <c r="AR1571" s="152"/>
      <c r="AS1571" s="152"/>
      <c r="AT1571" s="152"/>
      <c r="AU1571" s="152"/>
      <c r="AV1571" s="152"/>
    </row>
    <row r="1572" spans="27:64" ht="12.95" customHeight="1">
      <c r="AA1572" s="152"/>
      <c r="AB1572" s="152"/>
      <c r="AC1572" s="152"/>
      <c r="AD1572" s="152"/>
      <c r="AE1572" s="152"/>
      <c r="AG1572" s="9"/>
      <c r="AN1572" s="152"/>
      <c r="AO1572" s="152"/>
      <c r="AP1572" s="152"/>
      <c r="AQ1572" s="152"/>
      <c r="AR1572" s="152"/>
      <c r="AS1572" s="152"/>
      <c r="AT1572" s="152"/>
      <c r="AU1572" s="152"/>
      <c r="AV1572" s="152"/>
      <c r="AX1572" s="152"/>
    </row>
    <row r="1573" spans="27:64" ht="12.95" customHeight="1">
      <c r="AA1573" s="152"/>
      <c r="AB1573" s="152"/>
      <c r="AC1573" s="152"/>
      <c r="AD1573" s="152"/>
      <c r="AE1573" s="152"/>
      <c r="AG1573" s="9"/>
      <c r="AN1573" s="152"/>
      <c r="AO1573" s="152"/>
      <c r="AP1573" s="152"/>
      <c r="AQ1573" s="152"/>
      <c r="AR1573" s="152"/>
      <c r="AS1573" s="152"/>
      <c r="AT1573" s="152"/>
      <c r="AU1573" s="152"/>
      <c r="AV1573" s="152"/>
      <c r="AX1573" s="152"/>
      <c r="AY1573" s="152"/>
      <c r="AZ1573" s="152"/>
      <c r="BA1573" s="152"/>
      <c r="BB1573" s="152"/>
      <c r="BC1573" s="152"/>
      <c r="BD1573" s="152"/>
      <c r="BE1573" s="152"/>
      <c r="BF1573" s="152"/>
      <c r="BG1573" s="152"/>
      <c r="BH1573" s="152"/>
      <c r="BI1573" s="152"/>
      <c r="BJ1573" s="152"/>
      <c r="BK1573" s="152"/>
      <c r="BL1573" s="152"/>
    </row>
    <row r="1574" spans="27:64" ht="12.95" customHeight="1">
      <c r="AA1574" s="152"/>
      <c r="AB1574" s="152"/>
      <c r="AC1574" s="152"/>
      <c r="AD1574" s="152"/>
      <c r="AE1574" s="152"/>
      <c r="AG1574" s="9"/>
      <c r="AN1574" s="152"/>
      <c r="AO1574" s="152"/>
      <c r="AP1574" s="152"/>
      <c r="AQ1574" s="152"/>
      <c r="AR1574" s="152"/>
      <c r="AS1574" s="152"/>
      <c r="AT1574" s="152"/>
      <c r="AU1574" s="152"/>
    </row>
    <row r="1575" spans="27:64" ht="12.95" customHeight="1">
      <c r="AA1575" s="152"/>
      <c r="AB1575" s="152"/>
      <c r="AC1575" s="152"/>
      <c r="AD1575" s="152"/>
      <c r="AE1575" s="152"/>
      <c r="AG1575" s="9"/>
      <c r="AN1575" s="152"/>
      <c r="AO1575" s="152"/>
      <c r="AP1575" s="152"/>
      <c r="AQ1575" s="152"/>
      <c r="AR1575" s="152"/>
      <c r="AS1575" s="152"/>
      <c r="AT1575" s="152"/>
      <c r="AU1575" s="152"/>
      <c r="AV1575" s="152"/>
    </row>
    <row r="1576" spans="27:64" ht="12.95" customHeight="1">
      <c r="AA1576" s="152"/>
      <c r="AB1576" s="152"/>
      <c r="AC1576" s="152"/>
      <c r="AD1576" s="152"/>
      <c r="AE1576" s="152"/>
      <c r="AG1576" s="9"/>
      <c r="AN1576" s="152"/>
      <c r="AO1576" s="152"/>
      <c r="AP1576" s="152"/>
      <c r="AQ1576" s="152"/>
      <c r="AR1576" s="152"/>
      <c r="AS1576" s="152"/>
      <c r="AT1576" s="152"/>
      <c r="AU1576" s="152"/>
      <c r="AV1576" s="152"/>
    </row>
    <row r="1577" spans="27:64" ht="12.95" customHeight="1">
      <c r="AA1577" s="152"/>
      <c r="AB1577" s="152"/>
      <c r="AC1577" s="152"/>
      <c r="AD1577" s="152"/>
      <c r="AE1577" s="152"/>
      <c r="AG1577" s="9"/>
      <c r="AN1577" s="152"/>
      <c r="AO1577" s="152"/>
      <c r="AP1577" s="152"/>
      <c r="AQ1577" s="152"/>
      <c r="AR1577" s="152"/>
      <c r="AS1577" s="152"/>
      <c r="AT1577" s="152"/>
      <c r="AU1577" s="152"/>
      <c r="AV1577" s="152"/>
      <c r="AX1577" s="152"/>
    </row>
    <row r="1578" spans="27:64" ht="12.95" customHeight="1">
      <c r="AA1578" s="152"/>
      <c r="AB1578" s="152"/>
      <c r="AC1578" s="152"/>
      <c r="AD1578" s="152"/>
      <c r="AE1578" s="152"/>
      <c r="AG1578" s="9"/>
      <c r="AN1578" s="152"/>
      <c r="AO1578" s="152"/>
      <c r="AP1578" s="152"/>
      <c r="AQ1578" s="152"/>
      <c r="AR1578" s="152"/>
      <c r="AS1578" s="152"/>
      <c r="AT1578" s="152"/>
      <c r="AU1578" s="152"/>
      <c r="AV1578" s="152"/>
    </row>
    <row r="1579" spans="27:64" ht="12.95" customHeight="1">
      <c r="AA1579" s="152"/>
      <c r="AB1579" s="152"/>
      <c r="AC1579" s="152"/>
      <c r="AD1579" s="152"/>
      <c r="AE1579" s="152"/>
      <c r="AG1579" s="9"/>
      <c r="AN1579" s="152"/>
      <c r="AO1579" s="152"/>
      <c r="AP1579" s="152"/>
      <c r="AQ1579" s="152"/>
      <c r="AR1579" s="152"/>
      <c r="AS1579" s="152"/>
      <c r="AT1579" s="152"/>
      <c r="AU1579" s="152"/>
    </row>
    <row r="1580" spans="27:64" ht="12.95" customHeight="1">
      <c r="AA1580" s="152"/>
      <c r="AB1580" s="152"/>
      <c r="AC1580" s="152"/>
      <c r="AD1580" s="152"/>
      <c r="AE1580" s="152"/>
      <c r="AG1580" s="9"/>
      <c r="AN1580" s="152"/>
      <c r="AO1580" s="152"/>
      <c r="AP1580" s="152"/>
      <c r="AQ1580" s="152"/>
      <c r="AR1580" s="152"/>
      <c r="AS1580" s="152"/>
      <c r="AT1580" s="152"/>
      <c r="AU1580" s="152"/>
    </row>
    <row r="1581" spans="27:64" ht="12.95" customHeight="1">
      <c r="AA1581" s="152"/>
      <c r="AB1581" s="152"/>
      <c r="AC1581" s="152"/>
      <c r="AD1581" s="152"/>
      <c r="AE1581" s="152"/>
      <c r="AG1581" s="9"/>
      <c r="AN1581" s="152"/>
      <c r="AO1581" s="152"/>
      <c r="AP1581" s="152"/>
      <c r="AQ1581" s="152"/>
      <c r="AR1581" s="152"/>
      <c r="AS1581" s="152"/>
      <c r="AT1581" s="152"/>
      <c r="AU1581" s="152"/>
      <c r="AV1581" s="152"/>
      <c r="AW1581" s="152"/>
      <c r="AX1581" s="152"/>
      <c r="AY1581" s="152"/>
      <c r="AZ1581" s="152"/>
      <c r="BA1581" s="152"/>
      <c r="BB1581" s="152"/>
      <c r="BC1581" s="152"/>
      <c r="BD1581" s="152"/>
      <c r="BE1581" s="152"/>
      <c r="BF1581" s="152"/>
      <c r="BG1581" s="152"/>
      <c r="BH1581" s="152"/>
      <c r="BI1581" s="152"/>
      <c r="BJ1581" s="152"/>
      <c r="BK1581" s="152"/>
      <c r="BL1581" s="152"/>
    </row>
    <row r="1582" spans="27:64" ht="12.95" customHeight="1">
      <c r="AA1582" s="152"/>
      <c r="AB1582" s="152"/>
      <c r="AC1582" s="152"/>
      <c r="AD1582" s="152"/>
      <c r="AE1582" s="152"/>
      <c r="AG1582" s="9"/>
      <c r="AN1582" s="152"/>
      <c r="AO1582" s="152"/>
      <c r="AP1582" s="152"/>
      <c r="AQ1582" s="152"/>
      <c r="AR1582" s="152"/>
      <c r="AS1582" s="152"/>
      <c r="AT1582" s="152"/>
      <c r="AU1582" s="152"/>
    </row>
    <row r="1583" spans="27:64" ht="12.95" customHeight="1">
      <c r="AA1583" s="152"/>
      <c r="AB1583" s="152"/>
      <c r="AC1583" s="152"/>
      <c r="AD1583" s="152"/>
      <c r="AE1583" s="152"/>
      <c r="AG1583" s="9"/>
      <c r="AN1583" s="152"/>
      <c r="AO1583" s="152"/>
      <c r="AP1583" s="152"/>
      <c r="AQ1583" s="152"/>
      <c r="AR1583" s="152"/>
      <c r="AS1583" s="152"/>
      <c r="AT1583" s="152"/>
      <c r="AU1583" s="152"/>
      <c r="AV1583" s="152"/>
      <c r="AW1583" s="152"/>
      <c r="AX1583" s="152"/>
      <c r="AY1583" s="152"/>
      <c r="AZ1583" s="152"/>
      <c r="BA1583" s="152"/>
      <c r="BB1583" s="152"/>
      <c r="BC1583" s="152"/>
      <c r="BD1583" s="152"/>
      <c r="BE1583" s="152"/>
      <c r="BF1583" s="152"/>
      <c r="BG1583" s="152"/>
      <c r="BH1583" s="152"/>
      <c r="BI1583" s="152"/>
      <c r="BJ1583" s="152"/>
      <c r="BK1583" s="152"/>
      <c r="BL1583" s="152"/>
    </row>
    <row r="1584" spans="27:64" ht="12.95" customHeight="1">
      <c r="AA1584" s="152"/>
      <c r="AB1584" s="152"/>
      <c r="AC1584" s="152"/>
      <c r="AD1584" s="152"/>
      <c r="AE1584" s="152"/>
      <c r="AG1584" s="9"/>
      <c r="AN1584" s="152"/>
      <c r="AO1584" s="152"/>
      <c r="AP1584" s="152"/>
      <c r="AQ1584" s="152"/>
      <c r="AR1584" s="152"/>
      <c r="AS1584" s="152"/>
      <c r="AT1584" s="152"/>
      <c r="AU1584" s="152"/>
      <c r="AV1584" s="152"/>
      <c r="AX1584" s="152"/>
      <c r="AY1584" s="152"/>
      <c r="AZ1584" s="152"/>
      <c r="BA1584" s="152"/>
      <c r="BB1584" s="152"/>
      <c r="BC1584" s="152"/>
      <c r="BD1584" s="152"/>
      <c r="BE1584" s="152"/>
      <c r="BF1584" s="152"/>
      <c r="BG1584" s="152"/>
      <c r="BH1584" s="152"/>
      <c r="BI1584" s="152"/>
      <c r="BJ1584" s="152"/>
      <c r="BK1584" s="152"/>
      <c r="BL1584" s="152"/>
    </row>
    <row r="1585" spans="27:64" ht="12.95" customHeight="1">
      <c r="AA1585" s="152"/>
      <c r="AB1585" s="152"/>
      <c r="AC1585" s="152"/>
      <c r="AD1585" s="152"/>
      <c r="AE1585" s="152"/>
      <c r="AG1585" s="9"/>
      <c r="AN1585" s="152"/>
      <c r="AO1585" s="152"/>
      <c r="AP1585" s="152"/>
      <c r="AQ1585" s="152"/>
      <c r="AR1585" s="152"/>
      <c r="AS1585" s="152"/>
      <c r="AT1585" s="152"/>
      <c r="AU1585" s="152"/>
      <c r="AV1585" s="152"/>
      <c r="AW1585" s="152"/>
      <c r="AX1585" s="152"/>
      <c r="AY1585" s="152"/>
      <c r="AZ1585" s="152"/>
      <c r="BA1585" s="152"/>
      <c r="BB1585" s="152"/>
      <c r="BC1585" s="152"/>
      <c r="BD1585" s="152"/>
      <c r="BE1585" s="152"/>
      <c r="BF1585" s="152"/>
      <c r="BG1585" s="152"/>
      <c r="BH1585" s="152"/>
      <c r="BI1585" s="152"/>
      <c r="BJ1585" s="152"/>
      <c r="BK1585" s="152"/>
      <c r="BL1585" s="152"/>
    </row>
    <row r="1586" spans="27:64" ht="12.95" customHeight="1">
      <c r="AA1586" s="152"/>
      <c r="AB1586" s="152"/>
      <c r="AC1586" s="152"/>
      <c r="AD1586" s="152"/>
      <c r="AE1586" s="152"/>
      <c r="AG1586" s="9"/>
      <c r="AN1586" s="152"/>
      <c r="AO1586" s="152"/>
      <c r="AP1586" s="152"/>
      <c r="AQ1586" s="152"/>
      <c r="AR1586" s="152"/>
      <c r="AS1586" s="152"/>
      <c r="AT1586" s="152"/>
      <c r="AU1586" s="152"/>
      <c r="AV1586" s="152"/>
      <c r="AX1586" s="152"/>
      <c r="AY1586" s="152"/>
      <c r="AZ1586" s="152"/>
      <c r="BA1586" s="152"/>
      <c r="BB1586" s="152"/>
      <c r="BC1586" s="152"/>
      <c r="BD1586" s="152"/>
      <c r="BE1586" s="152"/>
      <c r="BF1586" s="152"/>
      <c r="BG1586" s="152"/>
      <c r="BH1586" s="152"/>
      <c r="BI1586" s="152"/>
      <c r="BJ1586" s="152"/>
      <c r="BK1586" s="152"/>
      <c r="BL1586" s="152"/>
    </row>
    <row r="1587" spans="27:64" ht="12.95" customHeight="1">
      <c r="AA1587" s="152"/>
      <c r="AB1587" s="152"/>
      <c r="AC1587" s="152"/>
      <c r="AD1587" s="152"/>
      <c r="AE1587" s="152"/>
      <c r="AG1587" s="9"/>
      <c r="AN1587" s="152"/>
      <c r="AO1587" s="152"/>
      <c r="AP1587" s="152"/>
      <c r="AQ1587" s="152"/>
      <c r="AR1587" s="152"/>
      <c r="AS1587" s="152"/>
      <c r="AT1587" s="152"/>
      <c r="AU1587" s="152"/>
      <c r="AV1587" s="152"/>
      <c r="AW1587" s="152"/>
      <c r="AX1587" s="152"/>
      <c r="AY1587" s="152"/>
      <c r="AZ1587" s="152"/>
      <c r="BA1587" s="152"/>
      <c r="BB1587" s="152"/>
      <c r="BC1587" s="152"/>
      <c r="BD1587" s="152"/>
      <c r="BE1587" s="152"/>
      <c r="BF1587" s="152"/>
      <c r="BG1587" s="152"/>
      <c r="BH1587" s="152"/>
      <c r="BI1587" s="152"/>
      <c r="BJ1587" s="152"/>
      <c r="BK1587" s="152"/>
      <c r="BL1587" s="152"/>
    </row>
    <row r="1588" spans="27:64" ht="12.95" customHeight="1">
      <c r="AA1588" s="152"/>
      <c r="AB1588" s="152"/>
      <c r="AC1588" s="152"/>
      <c r="AD1588" s="152"/>
      <c r="AE1588" s="152"/>
      <c r="AG1588" s="9"/>
      <c r="AN1588" s="152"/>
      <c r="AO1588" s="152"/>
      <c r="AP1588" s="152"/>
      <c r="AQ1588" s="152"/>
      <c r="AR1588" s="152"/>
      <c r="AS1588" s="152"/>
      <c r="AT1588" s="152"/>
      <c r="AU1588" s="152"/>
      <c r="AV1588" s="152"/>
      <c r="AX1588" s="152"/>
    </row>
    <row r="1589" spans="27:64" ht="12.95" customHeight="1">
      <c r="AA1589" s="152"/>
      <c r="AB1589" s="152"/>
      <c r="AC1589" s="152"/>
      <c r="AD1589" s="152"/>
      <c r="AE1589" s="152"/>
      <c r="AG1589" s="9"/>
      <c r="AN1589" s="152"/>
      <c r="AO1589" s="152"/>
      <c r="AP1589" s="152"/>
      <c r="AQ1589" s="152"/>
      <c r="AR1589" s="152"/>
      <c r="AS1589" s="152"/>
      <c r="AT1589" s="152"/>
      <c r="AU1589" s="152"/>
      <c r="AV1589" s="152"/>
      <c r="AW1589" s="152"/>
      <c r="AX1589" s="152"/>
      <c r="AY1589" s="152"/>
      <c r="AZ1589" s="152"/>
      <c r="BA1589" s="152"/>
      <c r="BB1589" s="152"/>
      <c r="BC1589" s="152"/>
      <c r="BD1589" s="152"/>
      <c r="BE1589" s="152"/>
      <c r="BF1589" s="152"/>
      <c r="BG1589" s="152"/>
      <c r="BH1589" s="152"/>
      <c r="BI1589" s="152"/>
      <c r="BJ1589" s="152"/>
      <c r="BK1589" s="152"/>
      <c r="BL1589" s="152"/>
    </row>
    <row r="1590" spans="27:64" ht="12.95" customHeight="1">
      <c r="AA1590" s="152"/>
      <c r="AB1590" s="152"/>
      <c r="AC1590" s="152"/>
      <c r="AD1590" s="152"/>
      <c r="AE1590" s="152"/>
      <c r="AG1590" s="9"/>
      <c r="AN1590" s="152"/>
      <c r="AO1590" s="152"/>
      <c r="AP1590" s="152"/>
      <c r="AQ1590" s="152"/>
      <c r="AR1590" s="152"/>
      <c r="AS1590" s="152"/>
      <c r="AT1590" s="152"/>
      <c r="AU1590" s="152"/>
      <c r="AV1590" s="152"/>
      <c r="AX1590" s="152"/>
    </row>
    <row r="1591" spans="27:64" ht="12.95" customHeight="1">
      <c r="AA1591" s="152"/>
      <c r="AB1591" s="152"/>
      <c r="AC1591" s="152"/>
      <c r="AD1591" s="152"/>
      <c r="AE1591" s="152"/>
      <c r="AG1591" s="9"/>
      <c r="AN1591" s="152"/>
      <c r="AO1591" s="152"/>
      <c r="AP1591" s="152"/>
      <c r="AQ1591" s="152"/>
      <c r="AR1591" s="152"/>
      <c r="AS1591" s="152"/>
      <c r="AT1591" s="152"/>
      <c r="AU1591" s="152"/>
      <c r="AV1591" s="152"/>
      <c r="AW1591" s="152"/>
      <c r="AX1591" s="152"/>
      <c r="AY1591" s="152"/>
      <c r="AZ1591" s="152"/>
      <c r="BA1591" s="152"/>
      <c r="BB1591" s="152"/>
      <c r="BC1591" s="152"/>
      <c r="BD1591" s="152"/>
      <c r="BE1591" s="152"/>
      <c r="BF1591" s="152"/>
      <c r="BG1591" s="152"/>
      <c r="BH1591" s="152"/>
      <c r="BI1591" s="152"/>
      <c r="BJ1591" s="152"/>
      <c r="BK1591" s="152"/>
      <c r="BL1591" s="152"/>
    </row>
    <row r="1592" spans="27:64" ht="12.95" customHeight="1">
      <c r="AA1592" s="152"/>
      <c r="AB1592" s="152"/>
      <c r="AC1592" s="152"/>
      <c r="AD1592" s="152"/>
      <c r="AE1592" s="152"/>
      <c r="AG1592" s="9"/>
      <c r="AN1592" s="152"/>
      <c r="AO1592" s="152"/>
      <c r="AP1592" s="152"/>
      <c r="AQ1592" s="152"/>
      <c r="AR1592" s="152"/>
      <c r="AS1592" s="152"/>
      <c r="AT1592" s="152"/>
      <c r="AU1592" s="152"/>
      <c r="AV1592" s="152"/>
      <c r="AW1592" s="152"/>
      <c r="AX1592" s="152"/>
      <c r="AY1592" s="152"/>
      <c r="AZ1592" s="152"/>
      <c r="BA1592" s="152"/>
      <c r="BB1592" s="152"/>
      <c r="BC1592" s="152"/>
      <c r="BD1592" s="152"/>
      <c r="BE1592" s="152"/>
      <c r="BF1592" s="152"/>
      <c r="BG1592" s="152"/>
      <c r="BH1592" s="152"/>
      <c r="BI1592" s="152"/>
      <c r="BJ1592" s="152"/>
      <c r="BK1592" s="152"/>
      <c r="BL1592" s="152"/>
    </row>
    <row r="1593" spans="27:64" ht="12.95" customHeight="1">
      <c r="AA1593" s="152"/>
      <c r="AB1593" s="152"/>
      <c r="AC1593" s="152"/>
      <c r="AD1593" s="152"/>
      <c r="AE1593" s="152"/>
      <c r="AG1593" s="9"/>
      <c r="AN1593" s="152"/>
      <c r="AO1593" s="152"/>
      <c r="AP1593" s="152"/>
      <c r="AQ1593" s="152"/>
      <c r="AR1593" s="152"/>
      <c r="AS1593" s="152"/>
      <c r="AT1593" s="152"/>
      <c r="AU1593" s="152"/>
      <c r="AV1593" s="152"/>
      <c r="AW1593" s="152"/>
      <c r="AX1593" s="152"/>
      <c r="AY1593" s="152"/>
      <c r="AZ1593" s="152"/>
      <c r="BA1593" s="152"/>
      <c r="BB1593" s="152"/>
      <c r="BC1593" s="152"/>
      <c r="BD1593" s="152"/>
      <c r="BE1593" s="152"/>
      <c r="BF1593" s="152"/>
      <c r="BG1593" s="152"/>
      <c r="BH1593" s="152"/>
      <c r="BI1593" s="152"/>
      <c r="BJ1593" s="152"/>
      <c r="BK1593" s="152"/>
      <c r="BL1593" s="152"/>
    </row>
    <row r="1594" spans="27:64" ht="12.95" customHeight="1">
      <c r="AA1594" s="152"/>
      <c r="AB1594" s="152"/>
      <c r="AC1594" s="152"/>
      <c r="AD1594" s="152"/>
      <c r="AE1594" s="152"/>
      <c r="AG1594" s="9"/>
      <c r="AN1594" s="152"/>
      <c r="AO1594" s="152"/>
      <c r="AP1594" s="152"/>
      <c r="AQ1594" s="152"/>
      <c r="AR1594" s="152"/>
      <c r="AS1594" s="152"/>
      <c r="AT1594" s="152"/>
      <c r="AU1594" s="152"/>
      <c r="AV1594" s="152"/>
      <c r="AW1594" s="152"/>
      <c r="AX1594" s="152"/>
      <c r="AY1594" s="152"/>
      <c r="AZ1594" s="152"/>
      <c r="BA1594" s="152"/>
      <c r="BB1594" s="152"/>
      <c r="BC1594" s="152"/>
      <c r="BD1594" s="152"/>
      <c r="BE1594" s="152"/>
      <c r="BF1594" s="152"/>
      <c r="BG1594" s="152"/>
      <c r="BH1594" s="152"/>
      <c r="BI1594" s="152"/>
      <c r="BJ1594" s="152"/>
      <c r="BK1594" s="152"/>
      <c r="BL1594" s="152"/>
    </row>
    <row r="1595" spans="27:64" ht="12.95" customHeight="1">
      <c r="AA1595" s="152"/>
      <c r="AB1595" s="152"/>
      <c r="AC1595" s="152"/>
      <c r="AD1595" s="152"/>
      <c r="AE1595" s="152"/>
      <c r="AG1595" s="9"/>
      <c r="AN1595" s="152"/>
      <c r="AO1595" s="152"/>
      <c r="AP1595" s="152"/>
      <c r="AQ1595" s="152"/>
      <c r="AR1595" s="152"/>
      <c r="AS1595" s="152"/>
      <c r="AT1595" s="152"/>
      <c r="AU1595" s="152"/>
      <c r="AV1595" s="152"/>
      <c r="AX1595" s="152"/>
    </row>
    <row r="1596" spans="27:64" ht="12.95" customHeight="1">
      <c r="AA1596" s="152"/>
      <c r="AB1596" s="152"/>
      <c r="AC1596" s="152"/>
      <c r="AD1596" s="152"/>
      <c r="AE1596" s="152"/>
      <c r="AG1596" s="9"/>
      <c r="AN1596" s="152"/>
      <c r="AO1596" s="152"/>
      <c r="AP1596" s="152"/>
      <c r="AQ1596" s="152"/>
      <c r="AR1596" s="152"/>
      <c r="AS1596" s="152"/>
      <c r="AT1596" s="152"/>
      <c r="AU1596" s="152"/>
    </row>
    <row r="1597" spans="27:64" ht="12.95" customHeight="1">
      <c r="AA1597" s="152"/>
      <c r="AB1597" s="152"/>
      <c r="AC1597" s="152"/>
      <c r="AD1597" s="152"/>
      <c r="AE1597" s="152"/>
      <c r="AG1597" s="9"/>
      <c r="AN1597" s="152"/>
      <c r="AO1597" s="152"/>
      <c r="AP1597" s="152"/>
      <c r="AQ1597" s="152"/>
      <c r="AR1597" s="152"/>
      <c r="AS1597" s="152"/>
      <c r="AT1597" s="152"/>
      <c r="AU1597" s="152"/>
    </row>
    <row r="1598" spans="27:64" ht="12.95" customHeight="1">
      <c r="AA1598" s="152"/>
      <c r="AB1598" s="152"/>
      <c r="AC1598" s="152"/>
      <c r="AD1598" s="152"/>
      <c r="AE1598" s="152"/>
      <c r="AG1598" s="9"/>
      <c r="AN1598" s="152"/>
      <c r="AO1598" s="152"/>
      <c r="AP1598" s="152"/>
      <c r="AQ1598" s="152"/>
      <c r="AR1598" s="152"/>
      <c r="AS1598" s="152"/>
      <c r="AT1598" s="152"/>
      <c r="AU1598" s="152"/>
    </row>
    <row r="1599" spans="27:64" ht="12.95" customHeight="1">
      <c r="AA1599" s="152"/>
      <c r="AB1599" s="152"/>
      <c r="AC1599" s="152"/>
      <c r="AD1599" s="152"/>
      <c r="AE1599" s="152"/>
      <c r="AG1599" s="9"/>
      <c r="AN1599" s="152"/>
      <c r="AO1599" s="152"/>
      <c r="AP1599" s="152"/>
      <c r="AQ1599" s="152"/>
      <c r="AR1599" s="152"/>
      <c r="AS1599" s="152"/>
      <c r="AT1599" s="152"/>
      <c r="AU1599" s="152"/>
      <c r="AV1599" s="152"/>
    </row>
    <row r="1600" spans="27:64" ht="12.95" customHeight="1">
      <c r="AA1600" s="152"/>
      <c r="AB1600" s="152"/>
      <c r="AC1600" s="152"/>
      <c r="AD1600" s="152"/>
      <c r="AE1600" s="152"/>
      <c r="AG1600" s="9"/>
      <c r="AN1600" s="152"/>
      <c r="AO1600" s="152"/>
      <c r="AP1600" s="152"/>
      <c r="AQ1600" s="152"/>
      <c r="AR1600" s="152"/>
      <c r="AS1600" s="152"/>
      <c r="AT1600" s="152"/>
      <c r="AU1600" s="152"/>
      <c r="AV1600" s="152"/>
      <c r="AX1600" s="152"/>
    </row>
    <row r="1601" spans="27:64" ht="12.95" customHeight="1">
      <c r="AA1601" s="152"/>
      <c r="AB1601" s="152"/>
      <c r="AC1601" s="152"/>
      <c r="AD1601" s="152"/>
      <c r="AE1601" s="152"/>
      <c r="AG1601" s="9"/>
      <c r="AN1601" s="152"/>
      <c r="AO1601" s="152"/>
      <c r="AP1601" s="152"/>
      <c r="AQ1601" s="152"/>
      <c r="AR1601" s="152"/>
      <c r="AS1601" s="152"/>
      <c r="AT1601" s="152"/>
      <c r="AU1601" s="152"/>
      <c r="AV1601" s="152"/>
      <c r="AW1601" s="152"/>
      <c r="AX1601" s="152"/>
      <c r="AY1601" s="152"/>
      <c r="AZ1601" s="152"/>
      <c r="BA1601" s="152"/>
      <c r="BB1601" s="152"/>
      <c r="BC1601" s="152"/>
      <c r="BD1601" s="152"/>
      <c r="BE1601" s="152"/>
      <c r="BF1601" s="152"/>
      <c r="BG1601" s="152"/>
      <c r="BH1601" s="152"/>
      <c r="BI1601" s="152"/>
      <c r="BJ1601" s="152"/>
      <c r="BK1601" s="152"/>
      <c r="BL1601" s="152"/>
    </row>
    <row r="1602" spans="27:64" ht="12.95" customHeight="1">
      <c r="AA1602" s="152"/>
      <c r="AB1602" s="152"/>
      <c r="AC1602" s="152"/>
      <c r="AD1602" s="152"/>
      <c r="AE1602" s="152"/>
      <c r="AG1602" s="9"/>
      <c r="AN1602" s="152"/>
      <c r="AO1602" s="152"/>
      <c r="AP1602" s="152"/>
      <c r="AQ1602" s="152"/>
      <c r="AR1602" s="152"/>
      <c r="AS1602" s="152"/>
      <c r="AT1602" s="152"/>
      <c r="AU1602" s="152"/>
      <c r="AV1602" s="152"/>
    </row>
    <row r="1603" spans="27:64" ht="12.95" customHeight="1">
      <c r="AA1603" s="152"/>
      <c r="AB1603" s="152"/>
      <c r="AC1603" s="152"/>
      <c r="AD1603" s="152"/>
      <c r="AE1603" s="152"/>
      <c r="AG1603" s="9"/>
      <c r="AN1603" s="152"/>
      <c r="AO1603" s="152"/>
      <c r="AP1603" s="152"/>
      <c r="AQ1603" s="152"/>
      <c r="AR1603" s="152"/>
      <c r="AS1603" s="152"/>
      <c r="AT1603" s="152"/>
      <c r="AU1603" s="152"/>
      <c r="AV1603" s="152"/>
      <c r="AX1603" s="152"/>
    </row>
    <row r="1604" spans="27:64" ht="12.95" customHeight="1">
      <c r="AA1604" s="152"/>
      <c r="AB1604" s="152"/>
      <c r="AC1604" s="152"/>
      <c r="AD1604" s="152"/>
      <c r="AE1604" s="152"/>
      <c r="AG1604" s="9"/>
      <c r="AN1604" s="152"/>
      <c r="AO1604" s="152"/>
      <c r="AP1604" s="152"/>
      <c r="AQ1604" s="152"/>
      <c r="AR1604" s="152"/>
      <c r="AS1604" s="152"/>
      <c r="AT1604" s="152"/>
      <c r="AU1604" s="152"/>
    </row>
    <row r="1605" spans="27:64" ht="12.95" customHeight="1">
      <c r="AA1605" s="152"/>
      <c r="AB1605" s="152"/>
      <c r="AC1605" s="152"/>
      <c r="AD1605" s="152"/>
      <c r="AE1605" s="152"/>
      <c r="AG1605" s="9"/>
      <c r="AN1605" s="152"/>
      <c r="AO1605" s="152"/>
      <c r="AP1605" s="152"/>
      <c r="AQ1605" s="152"/>
      <c r="AR1605" s="152"/>
      <c r="AS1605" s="152"/>
      <c r="AT1605" s="152"/>
      <c r="AU1605" s="152"/>
      <c r="AV1605" s="152"/>
      <c r="AX1605" s="152"/>
    </row>
    <row r="1606" spans="27:64" ht="12.95" customHeight="1">
      <c r="AA1606" s="152"/>
      <c r="AB1606" s="152"/>
      <c r="AC1606" s="152"/>
      <c r="AD1606" s="152"/>
      <c r="AE1606" s="152"/>
      <c r="AG1606" s="9"/>
      <c r="AN1606" s="152"/>
      <c r="AO1606" s="152"/>
      <c r="AP1606" s="152"/>
      <c r="AQ1606" s="152"/>
      <c r="AR1606" s="152"/>
      <c r="AS1606" s="152"/>
      <c r="AT1606" s="152"/>
      <c r="AU1606" s="152"/>
    </row>
    <row r="1607" spans="27:64" ht="12.95" customHeight="1">
      <c r="AA1607" s="152"/>
      <c r="AB1607" s="152"/>
      <c r="AC1607" s="152"/>
      <c r="AD1607" s="152"/>
      <c r="AE1607" s="152"/>
      <c r="AG1607" s="9"/>
      <c r="AN1607" s="152"/>
      <c r="AO1607" s="152"/>
      <c r="AP1607" s="152"/>
      <c r="AQ1607" s="152"/>
      <c r="AR1607" s="152"/>
      <c r="AS1607" s="152"/>
      <c r="AT1607" s="152"/>
      <c r="AU1607" s="152"/>
      <c r="AV1607" s="152"/>
    </row>
    <row r="1608" spans="27:64" ht="12.95" customHeight="1">
      <c r="AA1608" s="152"/>
      <c r="AB1608" s="152"/>
      <c r="AC1608" s="152"/>
      <c r="AD1608" s="152"/>
      <c r="AE1608" s="152"/>
      <c r="AG1608" s="9"/>
      <c r="AN1608" s="152"/>
      <c r="AO1608" s="152"/>
      <c r="AP1608" s="152"/>
      <c r="AQ1608" s="152"/>
      <c r="AR1608" s="152"/>
      <c r="AS1608" s="152"/>
      <c r="AT1608" s="152"/>
      <c r="AU1608" s="152"/>
      <c r="AV1608" s="152"/>
      <c r="AW1608" s="152"/>
      <c r="AX1608" s="152"/>
      <c r="AY1608" s="152"/>
      <c r="AZ1608" s="152"/>
      <c r="BA1608" s="152"/>
      <c r="BB1608" s="152"/>
      <c r="BC1608" s="152"/>
      <c r="BD1608" s="152"/>
      <c r="BE1608" s="152"/>
      <c r="BF1608" s="152"/>
      <c r="BG1608" s="152"/>
      <c r="BH1608" s="152"/>
      <c r="BI1608" s="152"/>
      <c r="BJ1608" s="152"/>
      <c r="BK1608" s="152"/>
      <c r="BL1608" s="152"/>
    </row>
    <row r="1609" spans="27:64" ht="12.95" customHeight="1">
      <c r="AA1609" s="152"/>
      <c r="AB1609" s="152"/>
      <c r="AC1609" s="152"/>
      <c r="AD1609" s="152"/>
      <c r="AE1609" s="152"/>
      <c r="AG1609" s="9"/>
      <c r="AN1609" s="152"/>
      <c r="AO1609" s="152"/>
      <c r="AP1609" s="152"/>
      <c r="AQ1609" s="152"/>
      <c r="AR1609" s="152"/>
      <c r="AS1609" s="152"/>
      <c r="AT1609" s="152"/>
      <c r="AU1609" s="152"/>
    </row>
    <row r="1610" spans="27:64" ht="12.95" customHeight="1">
      <c r="AA1610" s="152"/>
      <c r="AB1610" s="152"/>
      <c r="AC1610" s="152"/>
      <c r="AD1610" s="152"/>
      <c r="AE1610" s="152"/>
      <c r="AG1610" s="9"/>
      <c r="AN1610" s="152"/>
      <c r="AO1610" s="152"/>
      <c r="AP1610" s="152"/>
      <c r="AQ1610" s="152"/>
      <c r="AR1610" s="152"/>
      <c r="AS1610" s="152"/>
      <c r="AT1610" s="152"/>
      <c r="AU1610" s="152"/>
      <c r="AV1610" s="152"/>
    </row>
    <row r="1611" spans="27:64" ht="12.95" customHeight="1">
      <c r="AA1611" s="152"/>
      <c r="AB1611" s="152"/>
      <c r="AC1611" s="152"/>
      <c r="AD1611" s="152"/>
      <c r="AE1611" s="152"/>
      <c r="AG1611" s="9"/>
      <c r="AN1611" s="152"/>
      <c r="AO1611" s="152"/>
      <c r="AP1611" s="152"/>
      <c r="AQ1611" s="152"/>
      <c r="AR1611" s="152"/>
      <c r="AS1611" s="152"/>
      <c r="AT1611" s="152"/>
      <c r="AU1611" s="152"/>
    </row>
    <row r="1612" spans="27:64" ht="12.95" customHeight="1">
      <c r="AA1612" s="152"/>
      <c r="AB1612" s="152"/>
      <c r="AC1612" s="152"/>
      <c r="AD1612" s="152"/>
      <c r="AE1612" s="152"/>
      <c r="AG1612" s="9"/>
      <c r="AN1612" s="152"/>
      <c r="AO1612" s="152"/>
      <c r="AP1612" s="152"/>
      <c r="AQ1612" s="152"/>
      <c r="AR1612" s="152"/>
      <c r="AS1612" s="152"/>
      <c r="AT1612" s="152"/>
      <c r="AU1612" s="152"/>
      <c r="AV1612" s="152"/>
      <c r="AX1612" s="152"/>
    </row>
    <row r="1613" spans="27:64" ht="12.95" customHeight="1">
      <c r="AA1613" s="152"/>
      <c r="AB1613" s="152"/>
      <c r="AC1613" s="152"/>
      <c r="AD1613" s="152"/>
      <c r="AE1613" s="152"/>
      <c r="AG1613" s="9"/>
      <c r="AN1613" s="152"/>
      <c r="AO1613" s="152"/>
      <c r="AP1613" s="152"/>
      <c r="AQ1613" s="152"/>
      <c r="AR1613" s="152"/>
      <c r="AS1613" s="152"/>
      <c r="AT1613" s="152"/>
      <c r="AU1613" s="152"/>
      <c r="AV1613" s="152"/>
    </row>
    <row r="1614" spans="27:64" ht="12.95" customHeight="1">
      <c r="AA1614" s="152"/>
      <c r="AB1614" s="152"/>
      <c r="AC1614" s="152"/>
      <c r="AD1614" s="152"/>
      <c r="AE1614" s="152"/>
      <c r="AG1614" s="9"/>
      <c r="AN1614" s="152"/>
      <c r="AO1614" s="152"/>
      <c r="AP1614" s="152"/>
      <c r="AQ1614" s="152"/>
      <c r="AR1614" s="152"/>
      <c r="AS1614" s="152"/>
      <c r="AT1614" s="152"/>
      <c r="AU1614" s="152"/>
    </row>
    <row r="1615" spans="27:64" ht="12.95" customHeight="1">
      <c r="AA1615" s="152"/>
      <c r="AB1615" s="152"/>
      <c r="AC1615" s="152"/>
      <c r="AD1615" s="152"/>
      <c r="AE1615" s="152"/>
      <c r="AG1615" s="9"/>
      <c r="AN1615" s="152"/>
      <c r="AO1615" s="152"/>
      <c r="AP1615" s="152"/>
      <c r="AQ1615" s="152"/>
      <c r="AR1615" s="152"/>
      <c r="AS1615" s="152"/>
      <c r="AT1615" s="152"/>
      <c r="AU1615" s="152"/>
    </row>
    <row r="1616" spans="27:64" ht="12.95" customHeight="1">
      <c r="AA1616" s="152"/>
      <c r="AB1616" s="152"/>
      <c r="AC1616" s="152"/>
      <c r="AD1616" s="152"/>
      <c r="AE1616" s="152"/>
      <c r="AG1616" s="9"/>
      <c r="AN1616" s="152"/>
      <c r="AO1616" s="152"/>
      <c r="AP1616" s="152"/>
      <c r="AQ1616" s="152"/>
      <c r="AR1616" s="152"/>
      <c r="AS1616" s="152"/>
      <c r="AT1616" s="152"/>
      <c r="AU1616" s="152"/>
      <c r="AV1616" s="152"/>
      <c r="AX1616" s="152"/>
      <c r="AY1616" s="152"/>
      <c r="AZ1616" s="152"/>
      <c r="BA1616" s="152"/>
      <c r="BB1616" s="152"/>
      <c r="BC1616" s="152"/>
      <c r="BD1616" s="152"/>
      <c r="BE1616" s="152"/>
      <c r="BF1616" s="152"/>
      <c r="BG1616" s="152"/>
      <c r="BH1616" s="152"/>
      <c r="BI1616" s="152"/>
      <c r="BJ1616" s="152"/>
      <c r="BK1616" s="152"/>
      <c r="BL1616" s="152"/>
    </row>
    <row r="1617" spans="27:64" ht="12.95" customHeight="1">
      <c r="AA1617" s="152"/>
      <c r="AB1617" s="152"/>
      <c r="AC1617" s="152"/>
      <c r="AD1617" s="152"/>
      <c r="AE1617" s="152"/>
      <c r="AG1617" s="9"/>
      <c r="AN1617" s="152"/>
      <c r="AO1617" s="152"/>
      <c r="AP1617" s="152"/>
      <c r="AQ1617" s="152"/>
      <c r="AR1617" s="152"/>
      <c r="AS1617" s="152"/>
      <c r="AT1617" s="152"/>
      <c r="AU1617" s="152"/>
      <c r="AV1617" s="152"/>
    </row>
    <row r="1618" spans="27:64" ht="12.95" customHeight="1">
      <c r="AA1618" s="152"/>
      <c r="AB1618" s="152"/>
      <c r="AC1618" s="152"/>
      <c r="AD1618" s="152"/>
      <c r="AE1618" s="152"/>
      <c r="AG1618" s="9"/>
      <c r="AN1618" s="152"/>
      <c r="AO1618" s="152"/>
      <c r="AP1618" s="152"/>
      <c r="AQ1618" s="152"/>
      <c r="AR1618" s="152"/>
      <c r="AS1618" s="152"/>
      <c r="AT1618" s="152"/>
      <c r="AU1618" s="152"/>
      <c r="AV1618" s="152"/>
    </row>
    <row r="1619" spans="27:64" ht="12.95" customHeight="1">
      <c r="AA1619" s="152"/>
      <c r="AB1619" s="152"/>
      <c r="AC1619" s="152"/>
      <c r="AD1619" s="152"/>
      <c r="AE1619" s="152"/>
      <c r="AG1619" s="9"/>
      <c r="AN1619" s="152"/>
      <c r="AO1619" s="152"/>
      <c r="AP1619" s="152"/>
      <c r="AQ1619" s="152"/>
      <c r="AR1619" s="152"/>
      <c r="AS1619" s="152"/>
      <c r="AT1619" s="152"/>
      <c r="AU1619" s="152"/>
      <c r="AV1619" s="152"/>
    </row>
    <row r="1620" spans="27:64" ht="12.95" customHeight="1">
      <c r="AA1620" s="152"/>
      <c r="AB1620" s="152"/>
      <c r="AC1620" s="152"/>
      <c r="AD1620" s="152"/>
      <c r="AE1620" s="152"/>
      <c r="AG1620" s="9"/>
      <c r="AN1620" s="152"/>
      <c r="AO1620" s="152"/>
      <c r="AP1620" s="152"/>
      <c r="AQ1620" s="152"/>
      <c r="AR1620" s="152"/>
      <c r="AS1620" s="152"/>
      <c r="AT1620" s="152"/>
      <c r="AU1620" s="152"/>
      <c r="AV1620" s="152"/>
      <c r="AX1620" s="152"/>
    </row>
    <row r="1621" spans="27:64" ht="12.95" customHeight="1">
      <c r="AA1621" s="152"/>
      <c r="AB1621" s="152"/>
      <c r="AC1621" s="152"/>
      <c r="AD1621" s="152"/>
      <c r="AE1621" s="152"/>
      <c r="AG1621" s="9"/>
      <c r="AN1621" s="152"/>
      <c r="AO1621" s="152"/>
      <c r="AP1621" s="152"/>
      <c r="AQ1621" s="152"/>
      <c r="AR1621" s="152"/>
      <c r="AS1621" s="152"/>
      <c r="AT1621" s="152"/>
      <c r="AU1621" s="152"/>
      <c r="AV1621" s="152"/>
    </row>
    <row r="1622" spans="27:64" ht="12.95" customHeight="1">
      <c r="AA1622" s="152"/>
      <c r="AB1622" s="152"/>
      <c r="AC1622" s="152"/>
      <c r="AD1622" s="152"/>
      <c r="AE1622" s="152"/>
      <c r="AG1622" s="9"/>
      <c r="AN1622" s="152"/>
      <c r="AO1622" s="152"/>
      <c r="AP1622" s="152"/>
      <c r="AQ1622" s="152"/>
      <c r="AR1622" s="152"/>
      <c r="AS1622" s="152"/>
      <c r="AT1622" s="152"/>
      <c r="AU1622" s="152"/>
      <c r="AV1622" s="152"/>
    </row>
    <row r="1623" spans="27:64" ht="12.95" customHeight="1">
      <c r="AA1623" s="152"/>
      <c r="AB1623" s="152"/>
      <c r="AC1623" s="152"/>
      <c r="AD1623" s="152"/>
      <c r="AE1623" s="152"/>
      <c r="AG1623" s="9"/>
      <c r="AN1623" s="152"/>
      <c r="AO1623" s="152"/>
      <c r="AP1623" s="152"/>
      <c r="AQ1623" s="152"/>
      <c r="AR1623" s="152"/>
      <c r="AS1623" s="152"/>
      <c r="AT1623" s="152"/>
      <c r="AU1623" s="152"/>
      <c r="AV1623" s="152"/>
      <c r="AW1623" s="152"/>
      <c r="AX1623" s="152"/>
      <c r="AY1623" s="152"/>
      <c r="AZ1623" s="152"/>
      <c r="BA1623" s="152"/>
      <c r="BB1623" s="152"/>
      <c r="BC1623" s="152"/>
      <c r="BD1623" s="152"/>
      <c r="BE1623" s="152"/>
      <c r="BF1623" s="152"/>
      <c r="BG1623" s="152"/>
      <c r="BH1623" s="152"/>
      <c r="BI1623" s="152"/>
      <c r="BJ1623" s="152"/>
      <c r="BK1623" s="152"/>
      <c r="BL1623" s="152"/>
    </row>
    <row r="1624" spans="27:64" ht="12.95" customHeight="1">
      <c r="AA1624" s="152"/>
      <c r="AB1624" s="152"/>
      <c r="AC1624" s="152"/>
      <c r="AD1624" s="152"/>
      <c r="AE1624" s="152"/>
      <c r="AG1624" s="9"/>
      <c r="AN1624" s="152"/>
      <c r="AO1624" s="152"/>
      <c r="AP1624" s="152"/>
      <c r="AQ1624" s="152"/>
      <c r="AR1624" s="152"/>
      <c r="AS1624" s="152"/>
      <c r="AT1624" s="152"/>
      <c r="AU1624" s="152"/>
      <c r="AV1624" s="152"/>
      <c r="AX1624" s="152"/>
      <c r="AY1624" s="152"/>
      <c r="AZ1624" s="152"/>
      <c r="BA1624" s="152"/>
      <c r="BB1624" s="152"/>
      <c r="BC1624" s="152"/>
      <c r="BD1624" s="152"/>
      <c r="BE1624" s="152"/>
      <c r="BF1624" s="152"/>
      <c r="BG1624" s="152"/>
      <c r="BH1624" s="152"/>
      <c r="BI1624" s="152"/>
      <c r="BJ1624" s="152"/>
      <c r="BK1624" s="152"/>
      <c r="BL1624" s="152"/>
    </row>
    <row r="1625" spans="27:64" ht="12.95" customHeight="1">
      <c r="AA1625" s="152"/>
      <c r="AB1625" s="152"/>
      <c r="AC1625" s="152"/>
      <c r="AD1625" s="152"/>
      <c r="AE1625" s="152"/>
      <c r="AG1625" s="9"/>
      <c r="AN1625" s="152"/>
      <c r="AO1625" s="152"/>
      <c r="AP1625" s="152"/>
      <c r="AQ1625" s="152"/>
      <c r="AR1625" s="152"/>
      <c r="AS1625" s="152"/>
      <c r="AT1625" s="152"/>
      <c r="AU1625" s="152"/>
      <c r="AV1625" s="152"/>
      <c r="AX1625" s="152"/>
    </row>
    <row r="1626" spans="27:64" ht="12.95" customHeight="1">
      <c r="AA1626" s="152"/>
      <c r="AB1626" s="152"/>
      <c r="AC1626" s="152"/>
      <c r="AD1626" s="152"/>
      <c r="AE1626" s="152"/>
      <c r="AG1626" s="9"/>
      <c r="AN1626" s="152"/>
      <c r="AO1626" s="152"/>
      <c r="AP1626" s="152"/>
      <c r="AQ1626" s="152"/>
      <c r="AR1626" s="152"/>
      <c r="AS1626" s="152"/>
      <c r="AT1626" s="152"/>
      <c r="AU1626" s="152"/>
      <c r="AV1626" s="152"/>
      <c r="AW1626" s="152"/>
      <c r="AX1626" s="152"/>
      <c r="AY1626" s="152"/>
      <c r="AZ1626" s="152"/>
      <c r="BA1626" s="152"/>
      <c r="BB1626" s="152"/>
      <c r="BC1626" s="152"/>
      <c r="BD1626" s="152"/>
      <c r="BE1626" s="152"/>
      <c r="BF1626" s="152"/>
      <c r="BG1626" s="152"/>
      <c r="BH1626" s="152"/>
      <c r="BI1626" s="152"/>
      <c r="BJ1626" s="152"/>
      <c r="BK1626" s="152"/>
      <c r="BL1626" s="152"/>
    </row>
    <row r="1627" spans="27:64" ht="12.95" customHeight="1">
      <c r="AA1627" s="152"/>
      <c r="AB1627" s="152"/>
      <c r="AC1627" s="152"/>
      <c r="AD1627" s="152"/>
      <c r="AE1627" s="152"/>
      <c r="AG1627" s="9"/>
      <c r="AN1627" s="152"/>
      <c r="AO1627" s="152"/>
      <c r="AP1627" s="152"/>
      <c r="AQ1627" s="152"/>
      <c r="AR1627" s="152"/>
      <c r="AS1627" s="152"/>
      <c r="AT1627" s="152"/>
      <c r="AU1627" s="152"/>
    </row>
    <row r="1628" spans="27:64" ht="12.95" customHeight="1">
      <c r="AA1628" s="152"/>
      <c r="AB1628" s="152"/>
      <c r="AC1628" s="152"/>
      <c r="AD1628" s="152"/>
      <c r="AE1628" s="152"/>
      <c r="AG1628" s="9"/>
      <c r="AN1628" s="152"/>
      <c r="AO1628" s="152"/>
      <c r="AP1628" s="152"/>
      <c r="AQ1628" s="152"/>
      <c r="AR1628" s="152"/>
      <c r="AS1628" s="152"/>
      <c r="AT1628" s="152"/>
      <c r="AU1628" s="152"/>
    </row>
    <row r="1629" spans="27:64" ht="12.95" customHeight="1">
      <c r="AA1629" s="152"/>
      <c r="AB1629" s="152"/>
      <c r="AC1629" s="152"/>
      <c r="AD1629" s="152"/>
      <c r="AE1629" s="152"/>
      <c r="AG1629" s="9"/>
      <c r="AN1629" s="152"/>
      <c r="AO1629" s="152"/>
      <c r="AP1629" s="152"/>
      <c r="AQ1629" s="152"/>
      <c r="AR1629" s="152"/>
      <c r="AS1629" s="152"/>
      <c r="AT1629" s="152"/>
      <c r="AU1629" s="152"/>
      <c r="AV1629" s="152"/>
      <c r="AX1629" s="152"/>
      <c r="AY1629" s="152"/>
      <c r="AZ1629" s="152"/>
      <c r="BA1629" s="152"/>
      <c r="BB1629" s="152"/>
      <c r="BC1629" s="152"/>
      <c r="BD1629" s="152"/>
      <c r="BE1629" s="152"/>
      <c r="BF1629" s="152"/>
      <c r="BG1629" s="152"/>
      <c r="BH1629" s="152"/>
      <c r="BI1629" s="152"/>
      <c r="BJ1629" s="152"/>
      <c r="BK1629" s="152"/>
      <c r="BL1629" s="152"/>
    </row>
    <row r="1630" spans="27:64" ht="12.95" customHeight="1">
      <c r="AA1630" s="152"/>
      <c r="AB1630" s="152"/>
      <c r="AC1630" s="152"/>
      <c r="AD1630" s="152"/>
      <c r="AE1630" s="152"/>
      <c r="AG1630" s="9"/>
      <c r="AN1630" s="152"/>
      <c r="AO1630" s="152"/>
      <c r="AP1630" s="152"/>
      <c r="AQ1630" s="152"/>
      <c r="AR1630" s="152"/>
      <c r="AS1630" s="152"/>
      <c r="AT1630" s="152"/>
      <c r="AU1630" s="152"/>
      <c r="AV1630" s="152"/>
    </row>
    <row r="1631" spans="27:64" ht="12.95" customHeight="1">
      <c r="AA1631" s="152"/>
      <c r="AB1631" s="152"/>
      <c r="AC1631" s="152"/>
      <c r="AD1631" s="152"/>
      <c r="AE1631" s="152"/>
      <c r="AG1631" s="9"/>
      <c r="AN1631" s="152"/>
      <c r="AO1631" s="152"/>
      <c r="AP1631" s="152"/>
      <c r="AQ1631" s="152"/>
      <c r="AR1631" s="152"/>
      <c r="AS1631" s="152"/>
      <c r="AT1631" s="152"/>
      <c r="AU1631" s="152"/>
      <c r="AV1631" s="152"/>
      <c r="AW1631" s="152"/>
      <c r="AX1631" s="152"/>
      <c r="AY1631" s="152"/>
      <c r="AZ1631" s="152"/>
      <c r="BA1631" s="152"/>
      <c r="BB1631" s="152"/>
      <c r="BC1631" s="152"/>
      <c r="BD1631" s="152"/>
      <c r="BE1631" s="152"/>
      <c r="BF1631" s="152"/>
      <c r="BG1631" s="152"/>
      <c r="BH1631" s="152"/>
      <c r="BI1631" s="152"/>
      <c r="BJ1631" s="152"/>
      <c r="BK1631" s="152"/>
      <c r="BL1631" s="152"/>
    </row>
    <row r="1632" spans="27:64" ht="12.95" customHeight="1">
      <c r="AA1632" s="152"/>
      <c r="AB1632" s="152"/>
      <c r="AC1632" s="152"/>
      <c r="AD1632" s="152"/>
      <c r="AE1632" s="152"/>
      <c r="AG1632" s="9"/>
      <c r="AN1632" s="152"/>
      <c r="AO1632" s="152"/>
      <c r="AP1632" s="152"/>
      <c r="AQ1632" s="152"/>
      <c r="AR1632" s="152"/>
      <c r="AS1632" s="152"/>
      <c r="AT1632" s="152"/>
      <c r="AU1632" s="152"/>
    </row>
    <row r="1633" spans="27:64" ht="12.95" customHeight="1">
      <c r="AA1633" s="152"/>
      <c r="AB1633" s="152"/>
      <c r="AC1633" s="152"/>
      <c r="AD1633" s="152"/>
      <c r="AE1633" s="152"/>
      <c r="AG1633" s="9"/>
      <c r="AN1633" s="152"/>
      <c r="AO1633" s="152"/>
      <c r="AP1633" s="152"/>
      <c r="AQ1633" s="152"/>
      <c r="AR1633" s="152"/>
      <c r="AS1633" s="152"/>
      <c r="AT1633" s="152"/>
      <c r="AU1633" s="152"/>
      <c r="AV1633" s="152"/>
      <c r="AW1633" s="152"/>
      <c r="AX1633" s="152"/>
      <c r="AY1633" s="152"/>
      <c r="AZ1633" s="152"/>
      <c r="BA1633" s="152"/>
      <c r="BB1633" s="152"/>
      <c r="BC1633" s="152"/>
      <c r="BD1633" s="152"/>
      <c r="BE1633" s="152"/>
      <c r="BF1633" s="152"/>
      <c r="BG1633" s="152"/>
      <c r="BH1633" s="152"/>
      <c r="BI1633" s="152"/>
      <c r="BJ1633" s="152"/>
      <c r="BK1633" s="152"/>
      <c r="BL1633" s="152"/>
    </row>
    <row r="1634" spans="27:64" ht="12.95" customHeight="1">
      <c r="AA1634" s="152"/>
      <c r="AB1634" s="152"/>
      <c r="AC1634" s="152"/>
      <c r="AD1634" s="152"/>
      <c r="AE1634" s="152"/>
      <c r="AG1634" s="9"/>
      <c r="AN1634" s="152"/>
      <c r="AO1634" s="152"/>
      <c r="AP1634" s="152"/>
      <c r="AQ1634" s="152"/>
      <c r="AR1634" s="152"/>
      <c r="AS1634" s="152"/>
      <c r="AT1634" s="152"/>
      <c r="AU1634" s="152"/>
    </row>
    <row r="1635" spans="27:64" ht="12.95" customHeight="1">
      <c r="AA1635" s="152"/>
      <c r="AB1635" s="152"/>
      <c r="AC1635" s="152"/>
      <c r="AD1635" s="152"/>
      <c r="AE1635" s="152"/>
      <c r="AG1635" s="9"/>
      <c r="AN1635" s="152"/>
      <c r="AO1635" s="152"/>
      <c r="AP1635" s="152"/>
      <c r="AQ1635" s="152"/>
      <c r="AR1635" s="152"/>
      <c r="AS1635" s="152"/>
      <c r="AT1635" s="152"/>
      <c r="AU1635" s="152"/>
    </row>
    <row r="1636" spans="27:64" ht="12.95" customHeight="1">
      <c r="AA1636" s="152"/>
      <c r="AB1636" s="152"/>
      <c r="AC1636" s="152"/>
      <c r="AD1636" s="152"/>
      <c r="AE1636" s="152"/>
      <c r="AG1636" s="9"/>
      <c r="AN1636" s="152"/>
      <c r="AO1636" s="152"/>
      <c r="AP1636" s="152"/>
      <c r="AQ1636" s="152"/>
      <c r="AR1636" s="152"/>
      <c r="AS1636" s="152"/>
      <c r="AT1636" s="152"/>
      <c r="AU1636" s="152"/>
    </row>
    <row r="1637" spans="27:64" ht="12.95" customHeight="1">
      <c r="AA1637" s="152"/>
      <c r="AB1637" s="152"/>
      <c r="AC1637" s="152"/>
      <c r="AD1637" s="152"/>
      <c r="AE1637" s="152"/>
      <c r="AG1637" s="9"/>
      <c r="AN1637" s="152"/>
      <c r="AO1637" s="152"/>
      <c r="AP1637" s="152"/>
      <c r="AQ1637" s="152"/>
      <c r="AR1637" s="152"/>
      <c r="AS1637" s="152"/>
      <c r="AT1637" s="152"/>
      <c r="AU1637" s="152"/>
    </row>
    <row r="1638" spans="27:64" ht="12.95" customHeight="1">
      <c r="AA1638" s="152"/>
      <c r="AB1638" s="152"/>
      <c r="AC1638" s="152"/>
      <c r="AD1638" s="152"/>
      <c r="AE1638" s="152"/>
      <c r="AG1638" s="9"/>
      <c r="AN1638" s="152"/>
      <c r="AO1638" s="152"/>
      <c r="AP1638" s="152"/>
      <c r="AQ1638" s="152"/>
      <c r="AR1638" s="152"/>
      <c r="AS1638" s="152"/>
      <c r="AT1638" s="152"/>
      <c r="AU1638" s="152"/>
    </row>
    <row r="1639" spans="27:64" ht="12.95" customHeight="1">
      <c r="AA1639" s="152"/>
      <c r="AB1639" s="152"/>
      <c r="AC1639" s="152"/>
      <c r="AD1639" s="152"/>
      <c r="AE1639" s="152"/>
      <c r="AG1639" s="9"/>
      <c r="AN1639" s="152"/>
      <c r="AO1639" s="152"/>
      <c r="AP1639" s="152"/>
      <c r="AQ1639" s="152"/>
      <c r="AR1639" s="152"/>
      <c r="AS1639" s="152"/>
      <c r="AT1639" s="152"/>
      <c r="AU1639" s="152"/>
      <c r="AV1639" s="152"/>
      <c r="AX1639" s="152"/>
    </row>
    <row r="1640" spans="27:64" ht="12.95" customHeight="1">
      <c r="AA1640" s="152"/>
      <c r="AB1640" s="152"/>
      <c r="AC1640" s="152"/>
      <c r="AD1640" s="152"/>
      <c r="AE1640" s="152"/>
      <c r="AG1640" s="9"/>
      <c r="AN1640" s="152"/>
      <c r="AO1640" s="152"/>
      <c r="AP1640" s="152"/>
      <c r="AQ1640" s="152"/>
      <c r="AR1640" s="152"/>
      <c r="AS1640" s="152"/>
      <c r="AT1640" s="152"/>
      <c r="AU1640" s="152"/>
      <c r="AV1640" s="152"/>
      <c r="AX1640" s="152"/>
    </row>
    <row r="1641" spans="27:64" ht="12.95" customHeight="1">
      <c r="AA1641" s="152"/>
      <c r="AB1641" s="152"/>
      <c r="AC1641" s="152"/>
      <c r="AD1641" s="152"/>
      <c r="AE1641" s="152"/>
      <c r="AG1641" s="9"/>
      <c r="AN1641" s="152"/>
      <c r="AO1641" s="152"/>
      <c r="AP1641" s="152"/>
      <c r="AQ1641" s="152"/>
      <c r="AR1641" s="152"/>
      <c r="AS1641" s="152"/>
      <c r="AT1641" s="152"/>
      <c r="AU1641" s="152"/>
      <c r="AV1641" s="152"/>
      <c r="AW1641" s="152"/>
      <c r="AX1641" s="152"/>
      <c r="AY1641" s="152"/>
      <c r="AZ1641" s="152"/>
      <c r="BA1641" s="152"/>
      <c r="BB1641" s="152"/>
      <c r="BC1641" s="152"/>
      <c r="BD1641" s="152"/>
      <c r="BE1641" s="152"/>
      <c r="BF1641" s="152"/>
      <c r="BG1641" s="152"/>
      <c r="BH1641" s="152"/>
      <c r="BI1641" s="152"/>
      <c r="BJ1641" s="152"/>
      <c r="BK1641" s="152"/>
      <c r="BL1641" s="152"/>
    </row>
    <row r="1642" spans="27:64" ht="12.95" customHeight="1">
      <c r="AA1642" s="152"/>
      <c r="AB1642" s="152"/>
      <c r="AC1642" s="152"/>
      <c r="AD1642" s="152"/>
      <c r="AE1642" s="152"/>
      <c r="AG1642" s="9"/>
      <c r="AN1642" s="152"/>
      <c r="AO1642" s="152"/>
      <c r="AP1642" s="152"/>
      <c r="AQ1642" s="152"/>
      <c r="AR1642" s="152"/>
      <c r="AS1642" s="152"/>
      <c r="AT1642" s="152"/>
      <c r="AU1642" s="152"/>
    </row>
    <row r="1643" spans="27:64" ht="12.95" customHeight="1">
      <c r="AA1643" s="152"/>
      <c r="AB1643" s="152"/>
      <c r="AC1643" s="152"/>
      <c r="AD1643" s="152"/>
      <c r="AE1643" s="152"/>
      <c r="AG1643" s="9"/>
      <c r="AN1643" s="152"/>
      <c r="AO1643" s="152"/>
      <c r="AP1643" s="152"/>
      <c r="AQ1643" s="152"/>
      <c r="AR1643" s="152"/>
      <c r="AS1643" s="152"/>
      <c r="AT1643" s="152"/>
      <c r="AU1643" s="152"/>
      <c r="AV1643" s="152"/>
      <c r="AX1643" s="152"/>
      <c r="AY1643" s="152"/>
      <c r="AZ1643" s="152"/>
      <c r="BA1643" s="152"/>
      <c r="BB1643" s="152"/>
      <c r="BC1643" s="152"/>
      <c r="BD1643" s="152"/>
      <c r="BE1643" s="152"/>
      <c r="BF1643" s="152"/>
      <c r="BG1643" s="152"/>
      <c r="BH1643" s="152"/>
      <c r="BI1643" s="152"/>
      <c r="BJ1643" s="152"/>
      <c r="BK1643" s="152"/>
      <c r="BL1643" s="152"/>
    </row>
    <row r="1644" spans="27:64" ht="12.95" customHeight="1">
      <c r="AA1644" s="152"/>
      <c r="AB1644" s="152"/>
      <c r="AC1644" s="152"/>
      <c r="AD1644" s="152"/>
      <c r="AE1644" s="152"/>
      <c r="AG1644" s="9"/>
      <c r="AN1644" s="152"/>
      <c r="AO1644" s="152"/>
      <c r="AP1644" s="152"/>
      <c r="AQ1644" s="152"/>
      <c r="AR1644" s="152"/>
      <c r="AS1644" s="152"/>
      <c r="AT1644" s="152"/>
      <c r="AU1644" s="152"/>
      <c r="AV1644" s="161"/>
    </row>
    <row r="1645" spans="27:64" ht="12.95" customHeight="1">
      <c r="AA1645" s="152"/>
      <c r="AB1645" s="152"/>
      <c r="AC1645" s="152"/>
      <c r="AD1645" s="152"/>
      <c r="AE1645" s="152"/>
      <c r="AG1645" s="9"/>
      <c r="AN1645" s="152"/>
      <c r="AO1645" s="152"/>
      <c r="AP1645" s="152"/>
      <c r="AQ1645" s="152"/>
      <c r="AR1645" s="152"/>
      <c r="AS1645" s="152"/>
      <c r="AT1645" s="152"/>
      <c r="AU1645" s="152"/>
      <c r="AV1645" s="152"/>
    </row>
    <row r="1646" spans="27:64" ht="12.95" customHeight="1">
      <c r="AA1646" s="152"/>
      <c r="AB1646" s="152"/>
      <c r="AC1646" s="152"/>
      <c r="AD1646" s="152"/>
      <c r="AE1646" s="152"/>
      <c r="AG1646" s="9"/>
      <c r="AN1646" s="152"/>
      <c r="AO1646" s="152"/>
      <c r="AP1646" s="152"/>
      <c r="AQ1646" s="152"/>
      <c r="AR1646" s="152"/>
      <c r="AS1646" s="152"/>
      <c r="AT1646" s="152"/>
      <c r="AU1646" s="152"/>
      <c r="AV1646" s="152"/>
      <c r="AX1646" s="152"/>
      <c r="AY1646" s="152"/>
      <c r="AZ1646" s="152"/>
      <c r="BA1646" s="152"/>
      <c r="BB1646" s="152"/>
      <c r="BC1646" s="152"/>
      <c r="BD1646" s="152"/>
      <c r="BE1646" s="152"/>
      <c r="BF1646" s="152"/>
      <c r="BG1646" s="152"/>
      <c r="BH1646" s="152"/>
      <c r="BI1646" s="152"/>
      <c r="BJ1646" s="152"/>
      <c r="BK1646" s="152"/>
      <c r="BL1646" s="152"/>
    </row>
    <row r="1647" spans="27:64" ht="12.95" customHeight="1">
      <c r="AA1647" s="152"/>
      <c r="AB1647" s="152"/>
      <c r="AC1647" s="152"/>
      <c r="AD1647" s="152"/>
      <c r="AE1647" s="152"/>
      <c r="AG1647" s="9"/>
      <c r="AN1647" s="152"/>
      <c r="AO1647" s="152"/>
      <c r="AP1647" s="152"/>
      <c r="AQ1647" s="152"/>
      <c r="AR1647" s="152"/>
      <c r="AS1647" s="152"/>
      <c r="AT1647" s="152"/>
      <c r="AU1647" s="152"/>
      <c r="AV1647" s="152"/>
    </row>
    <row r="1648" spans="27:64" ht="12.95" customHeight="1">
      <c r="AA1648" s="152"/>
      <c r="AB1648" s="152"/>
      <c r="AC1648" s="152"/>
      <c r="AD1648" s="152"/>
      <c r="AE1648" s="152"/>
      <c r="AG1648" s="9"/>
      <c r="AN1648" s="152"/>
      <c r="AO1648" s="152"/>
      <c r="AP1648" s="152"/>
      <c r="AQ1648" s="152"/>
      <c r="AR1648" s="152"/>
      <c r="AS1648" s="152"/>
      <c r="AT1648" s="152"/>
      <c r="AU1648" s="152"/>
      <c r="AV1648" s="152"/>
    </row>
    <row r="1649" spans="27:64" ht="12.95" customHeight="1">
      <c r="AA1649" s="152"/>
      <c r="AB1649" s="152"/>
      <c r="AC1649" s="152"/>
      <c r="AD1649" s="152"/>
      <c r="AE1649" s="152"/>
      <c r="AG1649" s="9"/>
      <c r="AN1649" s="152"/>
      <c r="AO1649" s="152"/>
      <c r="AP1649" s="152"/>
      <c r="AQ1649" s="152"/>
      <c r="AR1649" s="152"/>
      <c r="AS1649" s="152"/>
      <c r="AT1649" s="152"/>
      <c r="AU1649" s="152"/>
    </row>
    <row r="1650" spans="27:64" ht="12.95" customHeight="1">
      <c r="AA1650" s="152"/>
      <c r="AB1650" s="152"/>
      <c r="AC1650" s="152"/>
      <c r="AD1650" s="152"/>
      <c r="AE1650" s="152"/>
      <c r="AG1650" s="9"/>
      <c r="AN1650" s="152"/>
      <c r="AO1650" s="152"/>
      <c r="AP1650" s="152"/>
      <c r="AQ1650" s="152"/>
      <c r="AR1650" s="152"/>
      <c r="AS1650" s="152"/>
      <c r="AT1650" s="152"/>
      <c r="AU1650" s="152"/>
    </row>
    <row r="1651" spans="27:64" ht="12.95" customHeight="1">
      <c r="AA1651" s="152"/>
      <c r="AB1651" s="152"/>
      <c r="AC1651" s="152"/>
      <c r="AD1651" s="152"/>
      <c r="AE1651" s="152"/>
      <c r="AG1651" s="9"/>
      <c r="AN1651" s="152"/>
      <c r="AO1651" s="152"/>
      <c r="AP1651" s="152"/>
      <c r="AQ1651" s="152"/>
      <c r="AR1651" s="152"/>
      <c r="AS1651" s="152"/>
      <c r="AT1651" s="152"/>
      <c r="AU1651" s="152"/>
    </row>
    <row r="1652" spans="27:64" ht="12.95" customHeight="1">
      <c r="AA1652" s="152"/>
      <c r="AB1652" s="152"/>
      <c r="AC1652" s="152"/>
      <c r="AD1652" s="152"/>
      <c r="AE1652" s="152"/>
      <c r="AG1652" s="9"/>
      <c r="AN1652" s="152"/>
      <c r="AO1652" s="152"/>
      <c r="AP1652" s="152"/>
      <c r="AQ1652" s="152"/>
      <c r="AR1652" s="152"/>
      <c r="AS1652" s="152"/>
      <c r="AT1652" s="152"/>
      <c r="AU1652" s="152"/>
    </row>
    <row r="1653" spans="27:64" ht="12.95" customHeight="1">
      <c r="AA1653" s="152"/>
      <c r="AB1653" s="152"/>
      <c r="AC1653" s="152"/>
      <c r="AD1653" s="152"/>
      <c r="AE1653" s="152"/>
      <c r="AG1653" s="9"/>
      <c r="AN1653" s="152"/>
      <c r="AO1653" s="152"/>
      <c r="AP1653" s="152"/>
      <c r="AQ1653" s="152"/>
      <c r="AR1653" s="152"/>
      <c r="AS1653" s="152"/>
      <c r="AT1653" s="152"/>
      <c r="AU1653" s="152"/>
    </row>
    <row r="1654" spans="27:64" ht="12.95" customHeight="1">
      <c r="AA1654" s="152"/>
      <c r="AB1654" s="152"/>
      <c r="AC1654" s="152"/>
      <c r="AD1654" s="152"/>
      <c r="AE1654" s="152"/>
      <c r="AG1654" s="9"/>
      <c r="AN1654" s="152"/>
      <c r="AO1654" s="152"/>
      <c r="AP1654" s="152"/>
      <c r="AQ1654" s="152"/>
      <c r="AR1654" s="152"/>
      <c r="AS1654" s="152"/>
      <c r="AT1654" s="152"/>
      <c r="AU1654" s="152"/>
    </row>
    <row r="1655" spans="27:64" ht="12.95" customHeight="1">
      <c r="AA1655" s="152"/>
      <c r="AB1655" s="152"/>
      <c r="AC1655" s="152"/>
      <c r="AD1655" s="152"/>
      <c r="AE1655" s="152"/>
      <c r="AG1655" s="9"/>
      <c r="AN1655" s="152"/>
      <c r="AO1655" s="152"/>
      <c r="AP1655" s="152"/>
      <c r="AQ1655" s="152"/>
      <c r="AR1655" s="152"/>
      <c r="AS1655" s="152"/>
      <c r="AT1655" s="152"/>
      <c r="AU1655" s="152"/>
    </row>
    <row r="1656" spans="27:64" ht="12.95" customHeight="1">
      <c r="AA1656" s="152"/>
      <c r="AB1656" s="152"/>
      <c r="AC1656" s="152"/>
      <c r="AD1656" s="152"/>
      <c r="AE1656" s="152"/>
      <c r="AG1656" s="9"/>
      <c r="AN1656" s="152"/>
      <c r="AO1656" s="152"/>
      <c r="AP1656" s="152"/>
      <c r="AQ1656" s="152"/>
      <c r="AR1656" s="152"/>
      <c r="AS1656" s="152"/>
      <c r="AT1656" s="152"/>
      <c r="AU1656" s="152"/>
      <c r="AV1656" s="152"/>
    </row>
    <row r="1657" spans="27:64" ht="12.95" customHeight="1">
      <c r="AA1657" s="152"/>
      <c r="AB1657" s="152"/>
      <c r="AC1657" s="152"/>
      <c r="AD1657" s="152"/>
      <c r="AE1657" s="152"/>
      <c r="AG1657" s="9"/>
      <c r="AN1657" s="152"/>
      <c r="AO1657" s="152"/>
      <c r="AP1657" s="152"/>
      <c r="AQ1657" s="152"/>
      <c r="AR1657" s="152"/>
      <c r="AS1657" s="152"/>
      <c r="AT1657" s="152"/>
      <c r="AU1657" s="152"/>
      <c r="AV1657" s="152"/>
      <c r="AW1657" s="152"/>
      <c r="AX1657" s="152"/>
      <c r="AY1657" s="152"/>
      <c r="AZ1657" s="152"/>
      <c r="BA1657" s="152"/>
      <c r="BB1657" s="152"/>
      <c r="BC1657" s="152"/>
      <c r="BD1657" s="152"/>
      <c r="BE1657" s="152"/>
      <c r="BF1657" s="152"/>
      <c r="BG1657" s="152"/>
      <c r="BH1657" s="152"/>
      <c r="BI1657" s="152"/>
      <c r="BJ1657" s="152"/>
      <c r="BK1657" s="152"/>
      <c r="BL1657" s="152"/>
    </row>
    <row r="1658" spans="27:64" ht="12.95" customHeight="1">
      <c r="AA1658" s="152"/>
      <c r="AB1658" s="152"/>
      <c r="AC1658" s="152"/>
      <c r="AD1658" s="152"/>
      <c r="AE1658" s="152"/>
      <c r="AG1658" s="9"/>
      <c r="AN1658" s="152"/>
      <c r="AO1658" s="152"/>
      <c r="AP1658" s="152"/>
      <c r="AQ1658" s="152"/>
      <c r="AR1658" s="152"/>
      <c r="AS1658" s="152"/>
      <c r="AT1658" s="152"/>
      <c r="AU1658" s="152"/>
    </row>
    <row r="1659" spans="27:64" ht="12.95" customHeight="1">
      <c r="AA1659" s="152"/>
      <c r="AB1659" s="152"/>
      <c r="AC1659" s="152"/>
      <c r="AD1659" s="152"/>
      <c r="AE1659" s="152"/>
      <c r="AG1659" s="9"/>
      <c r="AN1659" s="152"/>
      <c r="AO1659" s="152"/>
      <c r="AP1659" s="152"/>
      <c r="AQ1659" s="152"/>
      <c r="AR1659" s="152"/>
      <c r="AS1659" s="152"/>
      <c r="AT1659" s="152"/>
      <c r="AU1659" s="152"/>
    </row>
    <row r="1660" spans="27:64" ht="12.95" customHeight="1">
      <c r="AA1660" s="152"/>
      <c r="AB1660" s="152"/>
      <c r="AC1660" s="152"/>
      <c r="AD1660" s="152"/>
      <c r="AE1660" s="152"/>
      <c r="AG1660" s="9"/>
      <c r="AN1660" s="152"/>
      <c r="AO1660" s="152"/>
      <c r="AP1660" s="152"/>
      <c r="AQ1660" s="152"/>
      <c r="AR1660" s="152"/>
      <c r="AS1660" s="152"/>
      <c r="AT1660" s="152"/>
      <c r="AU1660" s="152"/>
    </row>
    <row r="1661" spans="27:64" ht="12.95" customHeight="1">
      <c r="AA1661" s="152"/>
      <c r="AB1661" s="152"/>
      <c r="AC1661" s="152"/>
      <c r="AD1661" s="152"/>
      <c r="AE1661" s="152"/>
      <c r="AG1661" s="9"/>
      <c r="AN1661" s="152"/>
      <c r="AO1661" s="152"/>
      <c r="AP1661" s="152"/>
      <c r="AQ1661" s="152"/>
      <c r="AR1661" s="152"/>
      <c r="AS1661" s="152"/>
      <c r="AT1661" s="152"/>
      <c r="AU1661" s="152"/>
    </row>
    <row r="1662" spans="27:64" ht="12.95" customHeight="1">
      <c r="AA1662" s="152"/>
      <c r="AB1662" s="152"/>
      <c r="AC1662" s="152"/>
      <c r="AD1662" s="152"/>
      <c r="AE1662" s="152"/>
      <c r="AG1662" s="9"/>
      <c r="AN1662" s="152"/>
      <c r="AO1662" s="152"/>
      <c r="AP1662" s="152"/>
      <c r="AQ1662" s="152"/>
      <c r="AR1662" s="152"/>
      <c r="AS1662" s="152"/>
      <c r="AT1662" s="152"/>
      <c r="AU1662" s="152"/>
      <c r="AV1662" s="152"/>
      <c r="AW1662" s="152"/>
      <c r="AX1662" s="152"/>
      <c r="AY1662" s="152"/>
      <c r="AZ1662" s="152"/>
      <c r="BA1662" s="152"/>
      <c r="BB1662" s="152"/>
      <c r="BC1662" s="152"/>
      <c r="BD1662" s="152"/>
      <c r="BE1662" s="152"/>
      <c r="BF1662" s="152"/>
      <c r="BG1662" s="152"/>
      <c r="BH1662" s="152"/>
      <c r="BI1662" s="152"/>
      <c r="BJ1662" s="152"/>
      <c r="BK1662" s="152"/>
      <c r="BL1662" s="152"/>
    </row>
    <row r="1663" spans="27:64" ht="12.95" customHeight="1">
      <c r="AA1663" s="152"/>
      <c r="AB1663" s="152"/>
      <c r="AC1663" s="152"/>
      <c r="AD1663" s="152"/>
      <c r="AE1663" s="152"/>
      <c r="AG1663" s="9"/>
      <c r="AN1663" s="152"/>
      <c r="AO1663" s="152"/>
      <c r="AP1663" s="152"/>
      <c r="AQ1663" s="152"/>
      <c r="AR1663" s="152"/>
      <c r="AS1663" s="152"/>
      <c r="AT1663" s="152"/>
      <c r="AU1663" s="152"/>
    </row>
    <row r="1664" spans="27:64" ht="12.95" customHeight="1">
      <c r="AA1664" s="152"/>
      <c r="AB1664" s="152"/>
      <c r="AC1664" s="152"/>
      <c r="AD1664" s="152"/>
      <c r="AE1664" s="152"/>
      <c r="AG1664" s="9"/>
      <c r="AN1664" s="152"/>
      <c r="AO1664" s="152"/>
      <c r="AP1664" s="152"/>
      <c r="AQ1664" s="152"/>
      <c r="AR1664" s="152"/>
      <c r="AS1664" s="152"/>
      <c r="AT1664" s="152"/>
      <c r="AU1664" s="152"/>
    </row>
    <row r="1665" spans="27:64" ht="12.95" customHeight="1">
      <c r="AA1665" s="152"/>
      <c r="AB1665" s="152"/>
      <c r="AC1665" s="152"/>
      <c r="AD1665" s="152"/>
      <c r="AE1665" s="152"/>
      <c r="AG1665" s="9"/>
      <c r="AN1665" s="152"/>
      <c r="AO1665" s="152"/>
      <c r="AP1665" s="152"/>
      <c r="AQ1665" s="152"/>
      <c r="AR1665" s="152"/>
      <c r="AS1665" s="152"/>
      <c r="AT1665" s="152"/>
      <c r="AU1665" s="152"/>
      <c r="AV1665" s="152"/>
      <c r="AX1665" s="152"/>
    </row>
    <row r="1666" spans="27:64" ht="12.95" customHeight="1">
      <c r="AA1666" s="152"/>
      <c r="AB1666" s="152"/>
      <c r="AC1666" s="152"/>
      <c r="AD1666" s="152"/>
      <c r="AE1666" s="152"/>
      <c r="AG1666" s="9"/>
      <c r="AN1666" s="152"/>
      <c r="AO1666" s="152"/>
      <c r="AP1666" s="152"/>
      <c r="AQ1666" s="152"/>
      <c r="AR1666" s="152"/>
      <c r="AS1666" s="152"/>
      <c r="AT1666" s="152"/>
      <c r="AU1666" s="152"/>
      <c r="AV1666" s="152"/>
      <c r="AX1666" s="152"/>
      <c r="AY1666" s="152"/>
      <c r="AZ1666" s="152"/>
      <c r="BA1666" s="152"/>
      <c r="BB1666" s="152"/>
      <c r="BC1666" s="152"/>
      <c r="BD1666" s="152"/>
      <c r="BE1666" s="152"/>
      <c r="BF1666" s="152"/>
      <c r="BG1666" s="152"/>
      <c r="BH1666" s="152"/>
      <c r="BI1666" s="152"/>
      <c r="BJ1666" s="152"/>
      <c r="BK1666" s="152"/>
      <c r="BL1666" s="152"/>
    </row>
    <row r="1667" spans="27:64" ht="12.95" customHeight="1">
      <c r="AA1667" s="152"/>
      <c r="AB1667" s="152"/>
      <c r="AC1667" s="152"/>
      <c r="AD1667" s="152"/>
      <c r="AE1667" s="152"/>
      <c r="AG1667" s="9"/>
      <c r="AN1667" s="152"/>
      <c r="AO1667" s="152"/>
      <c r="AP1667" s="152"/>
      <c r="AQ1667" s="152"/>
      <c r="AR1667" s="152"/>
      <c r="AS1667" s="152"/>
      <c r="AT1667" s="152"/>
      <c r="AU1667" s="152"/>
      <c r="AV1667" s="152"/>
      <c r="AW1667" s="152"/>
      <c r="AX1667" s="152"/>
      <c r="AY1667" s="152"/>
      <c r="AZ1667" s="152"/>
      <c r="BA1667" s="152"/>
      <c r="BB1667" s="152"/>
      <c r="BC1667" s="152"/>
      <c r="BD1667" s="152"/>
      <c r="BE1667" s="152"/>
      <c r="BF1667" s="152"/>
      <c r="BG1667" s="152"/>
      <c r="BH1667" s="152"/>
      <c r="BI1667" s="152"/>
      <c r="BJ1667" s="152"/>
      <c r="BK1667" s="152"/>
      <c r="BL1667" s="152"/>
    </row>
    <row r="1668" spans="27:64" ht="12.95" customHeight="1">
      <c r="AA1668" s="152"/>
      <c r="AB1668" s="152"/>
      <c r="AC1668" s="152"/>
      <c r="AD1668" s="152"/>
      <c r="AE1668" s="152"/>
      <c r="AG1668" s="9"/>
      <c r="AN1668" s="152"/>
      <c r="AO1668" s="152"/>
      <c r="AP1668" s="152"/>
      <c r="AQ1668" s="152"/>
      <c r="AR1668" s="152"/>
      <c r="AS1668" s="152"/>
      <c r="AT1668" s="152"/>
      <c r="AU1668" s="152"/>
      <c r="AV1668" s="152"/>
    </row>
    <row r="1669" spans="27:64" ht="12.95" customHeight="1">
      <c r="AA1669" s="152"/>
      <c r="AB1669" s="152"/>
      <c r="AC1669" s="152"/>
      <c r="AD1669" s="152"/>
      <c r="AE1669" s="152"/>
      <c r="AG1669" s="9"/>
      <c r="AN1669" s="152"/>
      <c r="AO1669" s="152"/>
      <c r="AP1669" s="152"/>
      <c r="AQ1669" s="152"/>
      <c r="AR1669" s="152"/>
      <c r="AS1669" s="152"/>
      <c r="AT1669" s="152"/>
      <c r="AU1669" s="152"/>
    </row>
    <row r="1670" spans="27:64" ht="12.95" customHeight="1">
      <c r="AA1670" s="152"/>
      <c r="AB1670" s="152"/>
      <c r="AC1670" s="152"/>
      <c r="AD1670" s="152"/>
      <c r="AE1670" s="152"/>
      <c r="AG1670" s="9"/>
      <c r="AN1670" s="152"/>
      <c r="AO1670" s="152"/>
      <c r="AP1670" s="152"/>
      <c r="AQ1670" s="152"/>
      <c r="AR1670" s="152"/>
      <c r="AS1670" s="152"/>
      <c r="AT1670" s="152"/>
      <c r="AU1670" s="152"/>
      <c r="AV1670" s="152"/>
    </row>
    <row r="1671" spans="27:64" ht="12.95" customHeight="1">
      <c r="AA1671" s="152"/>
      <c r="AB1671" s="152"/>
      <c r="AC1671" s="152"/>
      <c r="AD1671" s="152"/>
      <c r="AE1671" s="152"/>
      <c r="AG1671" s="9"/>
      <c r="AN1671" s="152"/>
      <c r="AO1671" s="152"/>
      <c r="AP1671" s="152"/>
      <c r="AQ1671" s="152"/>
      <c r="AR1671" s="152"/>
      <c r="AS1671" s="152"/>
      <c r="AT1671" s="152"/>
      <c r="AU1671" s="152"/>
      <c r="AV1671" s="152"/>
    </row>
    <row r="1672" spans="27:64" ht="12.95" customHeight="1">
      <c r="AA1672" s="152"/>
      <c r="AB1672" s="152"/>
      <c r="AC1672" s="152"/>
      <c r="AD1672" s="152"/>
      <c r="AE1672" s="152"/>
      <c r="AG1672" s="9"/>
      <c r="AN1672" s="152"/>
      <c r="AO1672" s="152"/>
      <c r="AP1672" s="152"/>
      <c r="AQ1672" s="152"/>
      <c r="AR1672" s="152"/>
      <c r="AS1672" s="152"/>
      <c r="AT1672" s="152"/>
      <c r="AU1672" s="152"/>
    </row>
    <row r="1673" spans="27:64" ht="12.95" customHeight="1">
      <c r="AA1673" s="152"/>
      <c r="AB1673" s="152"/>
      <c r="AC1673" s="152"/>
      <c r="AD1673" s="152"/>
      <c r="AE1673" s="152"/>
      <c r="AG1673" s="9"/>
      <c r="AN1673" s="152"/>
      <c r="AO1673" s="152"/>
      <c r="AP1673" s="152"/>
      <c r="AQ1673" s="152"/>
      <c r="AR1673" s="152"/>
      <c r="AS1673" s="152"/>
      <c r="AT1673" s="152"/>
      <c r="AU1673" s="152"/>
      <c r="AV1673" s="152"/>
      <c r="AX1673" s="152"/>
    </row>
    <row r="1674" spans="27:64" ht="12.95" customHeight="1">
      <c r="AA1674" s="152"/>
      <c r="AB1674" s="152"/>
      <c r="AC1674" s="152"/>
      <c r="AD1674" s="152"/>
      <c r="AE1674" s="152"/>
      <c r="AG1674" s="9"/>
      <c r="AN1674" s="152"/>
      <c r="AO1674" s="152"/>
      <c r="AP1674" s="152"/>
      <c r="AQ1674" s="152"/>
      <c r="AR1674" s="152"/>
      <c r="AS1674" s="152"/>
      <c r="AT1674" s="152"/>
      <c r="AU1674" s="152"/>
    </row>
    <row r="1675" spans="27:64" ht="12.95" customHeight="1">
      <c r="AA1675" s="152"/>
      <c r="AB1675" s="152"/>
      <c r="AC1675" s="152"/>
      <c r="AD1675" s="152"/>
      <c r="AE1675" s="152"/>
      <c r="AG1675" s="9"/>
      <c r="AN1675" s="152"/>
      <c r="AO1675" s="152"/>
      <c r="AP1675" s="152"/>
      <c r="AQ1675" s="152"/>
      <c r="AR1675" s="152"/>
      <c r="AS1675" s="152"/>
      <c r="AT1675" s="152"/>
      <c r="AU1675" s="152"/>
    </row>
    <row r="1676" spans="27:64" ht="12.95" customHeight="1">
      <c r="AA1676" s="152"/>
      <c r="AB1676" s="152"/>
      <c r="AC1676" s="152"/>
      <c r="AD1676" s="152"/>
      <c r="AE1676" s="152"/>
      <c r="AG1676" s="9"/>
      <c r="AN1676" s="152"/>
      <c r="AO1676" s="152"/>
      <c r="AP1676" s="152"/>
      <c r="AQ1676" s="152"/>
      <c r="AR1676" s="152"/>
      <c r="AS1676" s="152"/>
      <c r="AT1676" s="152"/>
      <c r="AU1676" s="152"/>
    </row>
    <row r="1677" spans="27:64" ht="12.95" customHeight="1">
      <c r="AA1677" s="152"/>
      <c r="AB1677" s="152"/>
      <c r="AC1677" s="152"/>
      <c r="AD1677" s="152"/>
      <c r="AE1677" s="152"/>
      <c r="AG1677" s="9"/>
      <c r="AN1677" s="152"/>
      <c r="AO1677" s="152"/>
      <c r="AP1677" s="152"/>
      <c r="AQ1677" s="152"/>
      <c r="AR1677" s="152"/>
      <c r="AS1677" s="152"/>
      <c r="AT1677" s="152"/>
      <c r="AU1677" s="152"/>
      <c r="AV1677" s="152"/>
      <c r="AX1677" s="152"/>
    </row>
    <row r="1678" spans="27:64" ht="12.95" customHeight="1">
      <c r="AA1678" s="152"/>
      <c r="AB1678" s="152"/>
      <c r="AC1678" s="152"/>
      <c r="AD1678" s="152"/>
      <c r="AE1678" s="152"/>
      <c r="AG1678" s="9"/>
      <c r="AN1678" s="152"/>
      <c r="AO1678" s="152"/>
      <c r="AP1678" s="152"/>
      <c r="AQ1678" s="152"/>
      <c r="AR1678" s="152"/>
      <c r="AS1678" s="152"/>
      <c r="AT1678" s="152"/>
      <c r="AU1678" s="152"/>
      <c r="AV1678" s="152"/>
    </row>
    <row r="1679" spans="27:64" ht="12.95" customHeight="1">
      <c r="AA1679" s="152"/>
      <c r="AB1679" s="152"/>
      <c r="AC1679" s="152"/>
      <c r="AD1679" s="152"/>
      <c r="AE1679" s="152"/>
      <c r="AG1679" s="9"/>
      <c r="AN1679" s="152"/>
      <c r="AO1679" s="152"/>
      <c r="AP1679" s="152"/>
      <c r="AQ1679" s="152"/>
      <c r="AR1679" s="152"/>
      <c r="AS1679" s="152"/>
      <c r="AT1679" s="152"/>
      <c r="AU1679" s="152"/>
      <c r="AV1679" s="152"/>
      <c r="AW1679" s="152"/>
      <c r="AX1679" s="152"/>
      <c r="AY1679" s="152"/>
      <c r="AZ1679" s="152"/>
      <c r="BA1679" s="152"/>
      <c r="BB1679" s="152"/>
      <c r="BC1679" s="152"/>
      <c r="BD1679" s="152"/>
      <c r="BE1679" s="152"/>
      <c r="BF1679" s="152"/>
      <c r="BG1679" s="152"/>
      <c r="BH1679" s="152"/>
      <c r="BI1679" s="152"/>
      <c r="BJ1679" s="152"/>
      <c r="BK1679" s="152"/>
      <c r="BL1679" s="152"/>
    </row>
    <row r="1680" spans="27:64" ht="12.95" customHeight="1">
      <c r="AA1680" s="152"/>
      <c r="AB1680" s="152"/>
      <c r="AC1680" s="152"/>
      <c r="AD1680" s="152"/>
      <c r="AE1680" s="152"/>
      <c r="AG1680" s="9"/>
      <c r="AN1680" s="152"/>
      <c r="AO1680" s="152"/>
      <c r="AP1680" s="152"/>
      <c r="AQ1680" s="152"/>
      <c r="AR1680" s="152"/>
      <c r="AS1680" s="152"/>
      <c r="AT1680" s="152"/>
      <c r="AU1680" s="152"/>
      <c r="AV1680" s="152"/>
      <c r="AW1680" s="152"/>
      <c r="AX1680" s="152"/>
      <c r="AY1680" s="152"/>
      <c r="AZ1680" s="152"/>
      <c r="BA1680" s="152"/>
      <c r="BB1680" s="152"/>
      <c r="BC1680" s="152"/>
      <c r="BD1680" s="152"/>
      <c r="BE1680" s="152"/>
      <c r="BF1680" s="152"/>
      <c r="BG1680" s="152"/>
      <c r="BH1680" s="152"/>
      <c r="BI1680" s="152"/>
      <c r="BJ1680" s="152"/>
      <c r="BK1680" s="152"/>
      <c r="BL1680" s="152"/>
    </row>
    <row r="1681" spans="27:64" ht="12.95" customHeight="1">
      <c r="AA1681" s="152"/>
      <c r="AB1681" s="152"/>
      <c r="AC1681" s="152"/>
      <c r="AD1681" s="152"/>
      <c r="AE1681" s="152"/>
      <c r="AG1681" s="9"/>
      <c r="AN1681" s="152"/>
      <c r="AO1681" s="152"/>
      <c r="AP1681" s="152"/>
      <c r="AQ1681" s="152"/>
      <c r="AR1681" s="152"/>
      <c r="AS1681" s="152"/>
      <c r="AT1681" s="152"/>
      <c r="AU1681" s="152"/>
      <c r="AV1681" s="152"/>
      <c r="AW1681" s="152"/>
      <c r="AX1681" s="152"/>
      <c r="AY1681" s="152"/>
      <c r="AZ1681" s="152"/>
      <c r="BA1681" s="152"/>
      <c r="BB1681" s="152"/>
      <c r="BC1681" s="152"/>
      <c r="BD1681" s="152"/>
      <c r="BE1681" s="152"/>
      <c r="BF1681" s="152"/>
      <c r="BG1681" s="152"/>
      <c r="BH1681" s="152"/>
      <c r="BI1681" s="152"/>
      <c r="BJ1681" s="152"/>
      <c r="BK1681" s="152"/>
      <c r="BL1681" s="152"/>
    </row>
    <row r="1682" spans="27:64" ht="12.95" customHeight="1">
      <c r="AA1682" s="152"/>
      <c r="AB1682" s="152"/>
      <c r="AC1682" s="152"/>
      <c r="AD1682" s="152"/>
      <c r="AE1682" s="152"/>
      <c r="AG1682" s="9"/>
      <c r="AN1682" s="152"/>
      <c r="AO1682" s="152"/>
      <c r="AP1682" s="152"/>
      <c r="AQ1682" s="152"/>
      <c r="AR1682" s="152"/>
      <c r="AS1682" s="152"/>
      <c r="AT1682" s="152"/>
      <c r="AU1682" s="152"/>
      <c r="AV1682" s="152"/>
      <c r="AW1682" s="152"/>
      <c r="AX1682" s="152"/>
      <c r="AY1682" s="152"/>
      <c r="AZ1682" s="152"/>
      <c r="BA1682" s="152"/>
      <c r="BB1682" s="152"/>
      <c r="BC1682" s="152"/>
      <c r="BD1682" s="152"/>
      <c r="BE1682" s="152"/>
      <c r="BF1682" s="152"/>
      <c r="BG1682" s="152"/>
      <c r="BH1682" s="152"/>
      <c r="BI1682" s="152"/>
      <c r="BJ1682" s="152"/>
      <c r="BK1682" s="152"/>
      <c r="BL1682" s="152"/>
    </row>
    <row r="1683" spans="27:64" ht="12.95" customHeight="1">
      <c r="AA1683" s="152"/>
      <c r="AB1683" s="152"/>
      <c r="AC1683" s="152"/>
      <c r="AD1683" s="152"/>
      <c r="AE1683" s="152"/>
      <c r="AG1683" s="9"/>
      <c r="AN1683" s="152"/>
      <c r="AO1683" s="152"/>
      <c r="AP1683" s="152"/>
      <c r="AQ1683" s="152"/>
      <c r="AR1683" s="152"/>
      <c r="AS1683" s="152"/>
      <c r="AT1683" s="152"/>
      <c r="AU1683" s="152"/>
      <c r="AV1683" s="152"/>
      <c r="AX1683" s="152"/>
    </row>
    <row r="1684" spans="27:64" ht="12.95" customHeight="1">
      <c r="AA1684" s="152"/>
      <c r="AB1684" s="152"/>
      <c r="AC1684" s="152"/>
      <c r="AD1684" s="152"/>
      <c r="AE1684" s="152"/>
      <c r="AG1684" s="9"/>
      <c r="AN1684" s="152"/>
      <c r="AO1684" s="152"/>
      <c r="AP1684" s="152"/>
      <c r="AQ1684" s="152"/>
      <c r="AR1684" s="152"/>
      <c r="AS1684" s="152"/>
      <c r="AT1684" s="152"/>
      <c r="AU1684" s="152"/>
      <c r="AV1684" s="152"/>
      <c r="AW1684" s="152"/>
      <c r="AX1684" s="152"/>
      <c r="AY1684" s="152"/>
      <c r="AZ1684" s="152"/>
      <c r="BA1684" s="152"/>
      <c r="BB1684" s="152"/>
      <c r="BC1684" s="152"/>
      <c r="BD1684" s="152"/>
      <c r="BE1684" s="152"/>
      <c r="BF1684" s="152"/>
      <c r="BG1684" s="152"/>
      <c r="BH1684" s="152"/>
      <c r="BI1684" s="152"/>
      <c r="BJ1684" s="152"/>
      <c r="BK1684" s="152"/>
      <c r="BL1684" s="152"/>
    </row>
    <row r="1685" spans="27:64" ht="12.95" customHeight="1">
      <c r="AA1685" s="152"/>
      <c r="AB1685" s="152"/>
      <c r="AC1685" s="152"/>
      <c r="AD1685" s="152"/>
      <c r="AE1685" s="152"/>
      <c r="AG1685" s="9"/>
      <c r="AN1685" s="152"/>
      <c r="AO1685" s="152"/>
      <c r="AP1685" s="152"/>
      <c r="AQ1685" s="152"/>
      <c r="AR1685" s="152"/>
      <c r="AS1685" s="152"/>
      <c r="AT1685" s="152"/>
      <c r="AU1685" s="152"/>
      <c r="AV1685" s="152"/>
      <c r="AW1685" s="152"/>
      <c r="AX1685" s="152"/>
      <c r="AY1685" s="152"/>
      <c r="AZ1685" s="152"/>
      <c r="BA1685" s="152"/>
      <c r="BB1685" s="152"/>
      <c r="BC1685" s="152"/>
      <c r="BD1685" s="152"/>
      <c r="BE1685" s="152"/>
      <c r="BF1685" s="152"/>
      <c r="BG1685" s="152"/>
      <c r="BH1685" s="152"/>
      <c r="BI1685" s="152"/>
      <c r="BJ1685" s="152"/>
      <c r="BK1685" s="152"/>
      <c r="BL1685" s="152"/>
    </row>
    <row r="1686" spans="27:64" ht="12.95" customHeight="1">
      <c r="AA1686" s="152"/>
      <c r="AB1686" s="152"/>
      <c r="AC1686" s="152"/>
      <c r="AD1686" s="152"/>
      <c r="AE1686" s="152"/>
      <c r="AG1686" s="9"/>
      <c r="AN1686" s="152"/>
      <c r="AO1686" s="152"/>
      <c r="AP1686" s="152"/>
      <c r="AQ1686" s="152"/>
      <c r="AR1686" s="152"/>
      <c r="AS1686" s="152"/>
      <c r="AT1686" s="152"/>
      <c r="AU1686" s="152"/>
      <c r="AV1686" s="152"/>
      <c r="AX1686" s="152"/>
    </row>
    <row r="1687" spans="27:64" ht="12.95" customHeight="1">
      <c r="AA1687" s="152"/>
      <c r="AB1687" s="152"/>
      <c r="AC1687" s="152"/>
      <c r="AD1687" s="152"/>
      <c r="AE1687" s="152"/>
      <c r="AG1687" s="9"/>
      <c r="AN1687" s="152"/>
      <c r="AO1687" s="152"/>
      <c r="AP1687" s="152"/>
      <c r="AQ1687" s="152"/>
      <c r="AR1687" s="152"/>
      <c r="AS1687" s="152"/>
      <c r="AT1687" s="152"/>
      <c r="AU1687" s="152"/>
      <c r="AV1687" s="152"/>
      <c r="AX1687" s="152"/>
    </row>
    <row r="1688" spans="27:64" ht="12.95" customHeight="1">
      <c r="AA1688" s="152"/>
      <c r="AB1688" s="152"/>
      <c r="AC1688" s="152"/>
      <c r="AD1688" s="152"/>
      <c r="AE1688" s="152"/>
      <c r="AG1688" s="9"/>
      <c r="AN1688" s="152"/>
      <c r="AO1688" s="152"/>
      <c r="AP1688" s="152"/>
      <c r="AQ1688" s="152"/>
      <c r="AR1688" s="152"/>
      <c r="AS1688" s="152"/>
      <c r="AT1688" s="152"/>
      <c r="AU1688" s="152"/>
      <c r="AV1688" s="152"/>
      <c r="AX1688" s="152"/>
      <c r="AY1688" s="152"/>
      <c r="AZ1688" s="152"/>
      <c r="BA1688" s="152"/>
      <c r="BB1688" s="152"/>
      <c r="BC1688" s="152"/>
      <c r="BD1688" s="152"/>
      <c r="BE1688" s="152"/>
      <c r="BF1688" s="152"/>
      <c r="BG1688" s="152"/>
      <c r="BH1688" s="152"/>
      <c r="BI1688" s="152"/>
      <c r="BJ1688" s="152"/>
      <c r="BK1688" s="152"/>
      <c r="BL1688" s="152"/>
    </row>
    <row r="1689" spans="27:64" ht="12.95" customHeight="1">
      <c r="AA1689" s="152"/>
      <c r="AB1689" s="152"/>
      <c r="AC1689" s="152"/>
      <c r="AD1689" s="152"/>
      <c r="AE1689" s="152"/>
      <c r="AG1689" s="9"/>
      <c r="AN1689" s="152"/>
      <c r="AO1689" s="152"/>
      <c r="AP1689" s="152"/>
      <c r="AQ1689" s="152"/>
      <c r="AR1689" s="152"/>
      <c r="AS1689" s="152"/>
      <c r="AT1689" s="152"/>
      <c r="AU1689" s="152"/>
      <c r="AV1689" s="152"/>
      <c r="AW1689" s="152"/>
      <c r="AX1689" s="152"/>
      <c r="AY1689" s="152"/>
      <c r="AZ1689" s="152"/>
      <c r="BA1689" s="152"/>
      <c r="BB1689" s="152"/>
      <c r="BC1689" s="152"/>
      <c r="BD1689" s="152"/>
      <c r="BE1689" s="152"/>
      <c r="BF1689" s="152"/>
      <c r="BG1689" s="152"/>
      <c r="BH1689" s="152"/>
      <c r="BI1689" s="152"/>
      <c r="BJ1689" s="152"/>
      <c r="BK1689" s="152"/>
      <c r="BL1689" s="152"/>
    </row>
    <row r="1690" spans="27:64" ht="12.95" customHeight="1">
      <c r="AA1690" s="152"/>
      <c r="AB1690" s="152"/>
      <c r="AC1690" s="152"/>
      <c r="AD1690" s="152"/>
      <c r="AE1690" s="152"/>
      <c r="AG1690" s="9"/>
      <c r="AN1690" s="152"/>
      <c r="AO1690" s="152"/>
      <c r="AP1690" s="152"/>
      <c r="AQ1690" s="152"/>
      <c r="AR1690" s="152"/>
      <c r="AS1690" s="152"/>
      <c r="AT1690" s="152"/>
      <c r="AU1690" s="152"/>
      <c r="AV1690" s="152"/>
      <c r="AW1690" s="152"/>
      <c r="AX1690" s="152"/>
      <c r="AY1690" s="152"/>
      <c r="AZ1690" s="152"/>
      <c r="BA1690" s="152"/>
      <c r="BB1690" s="152"/>
      <c r="BC1690" s="152"/>
      <c r="BD1690" s="152"/>
      <c r="BE1690" s="152"/>
      <c r="BF1690" s="152"/>
      <c r="BG1690" s="152"/>
      <c r="BH1690" s="152"/>
      <c r="BI1690" s="152"/>
      <c r="BJ1690" s="152"/>
      <c r="BK1690" s="152"/>
      <c r="BL1690" s="152"/>
    </row>
    <row r="1691" spans="27:64" ht="12.95" customHeight="1">
      <c r="AA1691" s="152"/>
      <c r="AB1691" s="152"/>
      <c r="AC1691" s="152"/>
      <c r="AD1691" s="152"/>
      <c r="AE1691" s="152"/>
      <c r="AG1691" s="9"/>
      <c r="AN1691" s="152"/>
      <c r="AO1691" s="152"/>
      <c r="AP1691" s="152"/>
      <c r="AQ1691" s="152"/>
      <c r="AR1691" s="152"/>
      <c r="AS1691" s="152"/>
      <c r="AT1691" s="152"/>
      <c r="AU1691" s="152"/>
      <c r="AV1691" s="152"/>
    </row>
    <row r="1692" spans="27:64" ht="12.95" customHeight="1">
      <c r="AA1692" s="152"/>
      <c r="AB1692" s="152"/>
      <c r="AC1692" s="152"/>
      <c r="AD1692" s="152"/>
      <c r="AE1692" s="152"/>
      <c r="AG1692" s="9"/>
      <c r="AN1692" s="152"/>
      <c r="AO1692" s="152"/>
      <c r="AP1692" s="152"/>
      <c r="AQ1692" s="152"/>
      <c r="AR1692" s="152"/>
      <c r="AS1692" s="152"/>
      <c r="AT1692" s="152"/>
      <c r="AU1692" s="152"/>
      <c r="AV1692" s="152"/>
    </row>
    <row r="1693" spans="27:64" ht="12.95" customHeight="1">
      <c r="AA1693" s="152"/>
      <c r="AB1693" s="152"/>
      <c r="AC1693" s="152"/>
      <c r="AD1693" s="152"/>
      <c r="AE1693" s="152"/>
      <c r="AG1693" s="9"/>
      <c r="AN1693" s="152"/>
      <c r="AO1693" s="152"/>
      <c r="AP1693" s="152"/>
      <c r="AQ1693" s="152"/>
      <c r="AR1693" s="152"/>
      <c r="AS1693" s="152"/>
      <c r="AT1693" s="152"/>
      <c r="AU1693" s="152"/>
      <c r="AV1693" s="152"/>
    </row>
    <row r="1694" spans="27:64" ht="12.95" customHeight="1">
      <c r="AA1694" s="152"/>
      <c r="AB1694" s="152"/>
      <c r="AC1694" s="152"/>
      <c r="AD1694" s="152"/>
      <c r="AE1694" s="152"/>
      <c r="AG1694" s="9"/>
      <c r="AN1694" s="152"/>
      <c r="AO1694" s="152"/>
      <c r="AP1694" s="152"/>
      <c r="AQ1694" s="152"/>
      <c r="AR1694" s="152"/>
      <c r="AS1694" s="152"/>
      <c r="AT1694" s="152"/>
      <c r="AU1694" s="152"/>
      <c r="AV1694" s="152"/>
      <c r="AX1694" s="152"/>
    </row>
    <row r="1695" spans="27:64" ht="12.95" customHeight="1">
      <c r="AA1695" s="152"/>
      <c r="AB1695" s="152"/>
      <c r="AC1695" s="152"/>
      <c r="AD1695" s="152"/>
      <c r="AE1695" s="152"/>
      <c r="AG1695" s="9"/>
      <c r="AN1695" s="152"/>
      <c r="AO1695" s="152"/>
      <c r="AP1695" s="152"/>
      <c r="AQ1695" s="152"/>
      <c r="AR1695" s="152"/>
      <c r="AS1695" s="152"/>
      <c r="AT1695" s="152"/>
      <c r="AU1695" s="152"/>
      <c r="AV1695" s="152"/>
      <c r="AW1695" s="152"/>
      <c r="AX1695" s="152"/>
      <c r="AY1695" s="152"/>
      <c r="AZ1695" s="152"/>
      <c r="BA1695" s="152"/>
      <c r="BB1695" s="152"/>
      <c r="BC1695" s="152"/>
      <c r="BD1695" s="152"/>
      <c r="BE1695" s="152"/>
      <c r="BF1695" s="152"/>
      <c r="BG1695" s="152"/>
      <c r="BH1695" s="152"/>
      <c r="BI1695" s="152"/>
      <c r="BJ1695" s="152"/>
      <c r="BK1695" s="152"/>
      <c r="BL1695" s="152"/>
    </row>
    <row r="1696" spans="27:64" ht="12.95" customHeight="1">
      <c r="AA1696" s="152"/>
      <c r="AB1696" s="152"/>
      <c r="AC1696" s="152"/>
      <c r="AD1696" s="152"/>
      <c r="AE1696" s="152"/>
      <c r="AG1696" s="9"/>
      <c r="AN1696" s="152"/>
      <c r="AO1696" s="152"/>
      <c r="AP1696" s="152"/>
      <c r="AQ1696" s="152"/>
      <c r="AR1696" s="152"/>
      <c r="AS1696" s="152"/>
      <c r="AT1696" s="152"/>
      <c r="AU1696" s="152"/>
      <c r="AV1696" s="152"/>
      <c r="AW1696" s="152"/>
      <c r="AX1696" s="152"/>
      <c r="AY1696" s="152"/>
      <c r="AZ1696" s="152"/>
      <c r="BA1696" s="152"/>
      <c r="BB1696" s="152"/>
      <c r="BC1696" s="152"/>
      <c r="BD1696" s="152"/>
      <c r="BE1696" s="152"/>
      <c r="BF1696" s="152"/>
      <c r="BG1696" s="152"/>
      <c r="BH1696" s="152"/>
      <c r="BI1696" s="152"/>
      <c r="BJ1696" s="152"/>
      <c r="BK1696" s="152"/>
      <c r="BL1696" s="152"/>
    </row>
    <row r="1697" spans="27:64" ht="12.95" customHeight="1">
      <c r="AA1697" s="152"/>
      <c r="AB1697" s="152"/>
      <c r="AC1697" s="152"/>
      <c r="AD1697" s="152"/>
      <c r="AE1697" s="152"/>
      <c r="AG1697" s="9"/>
      <c r="AN1697" s="152"/>
      <c r="AO1697" s="152"/>
      <c r="AP1697" s="152"/>
      <c r="AQ1697" s="152"/>
      <c r="AR1697" s="152"/>
      <c r="AS1697" s="152"/>
      <c r="AT1697" s="152"/>
      <c r="AU1697" s="152"/>
    </row>
    <row r="1698" spans="27:64" ht="12.95" customHeight="1">
      <c r="AA1698" s="152"/>
      <c r="AB1698" s="152"/>
      <c r="AC1698" s="152"/>
      <c r="AD1698" s="152"/>
      <c r="AE1698" s="152"/>
      <c r="AG1698" s="9"/>
      <c r="AN1698" s="152"/>
      <c r="AO1698" s="152"/>
      <c r="AP1698" s="152"/>
      <c r="AQ1698" s="152"/>
      <c r="AR1698" s="152"/>
      <c r="AS1698" s="152"/>
      <c r="AT1698" s="152"/>
      <c r="AU1698" s="152"/>
      <c r="AV1698" s="152"/>
      <c r="AX1698" s="152"/>
    </row>
    <row r="1699" spans="27:64" ht="12.95" customHeight="1">
      <c r="AA1699" s="152"/>
      <c r="AB1699" s="152"/>
      <c r="AC1699" s="152"/>
      <c r="AD1699" s="152"/>
      <c r="AE1699" s="152"/>
      <c r="AG1699" s="9"/>
      <c r="AN1699" s="152"/>
      <c r="AO1699" s="152"/>
      <c r="AP1699" s="152"/>
      <c r="AQ1699" s="152"/>
      <c r="AR1699" s="152"/>
      <c r="AS1699" s="152"/>
      <c r="AT1699" s="152"/>
      <c r="AU1699" s="152"/>
      <c r="AV1699" s="152"/>
    </row>
    <row r="1700" spans="27:64" ht="12.95" customHeight="1">
      <c r="AA1700" s="152"/>
      <c r="AB1700" s="152"/>
      <c r="AC1700" s="152"/>
      <c r="AD1700" s="152"/>
      <c r="AE1700" s="152"/>
      <c r="AG1700" s="9"/>
      <c r="AN1700" s="152"/>
      <c r="AO1700" s="152"/>
      <c r="AP1700" s="152"/>
      <c r="AQ1700" s="152"/>
      <c r="AR1700" s="152"/>
      <c r="AS1700" s="152"/>
      <c r="AT1700" s="152"/>
      <c r="AU1700" s="152"/>
      <c r="AV1700" s="152"/>
    </row>
    <row r="1701" spans="27:64" ht="12.95" customHeight="1">
      <c r="AA1701" s="152"/>
      <c r="AB1701" s="152"/>
      <c r="AC1701" s="152"/>
      <c r="AD1701" s="152"/>
      <c r="AE1701" s="152"/>
      <c r="AG1701" s="9"/>
      <c r="AN1701" s="152"/>
      <c r="AO1701" s="152"/>
      <c r="AP1701" s="152"/>
      <c r="AQ1701" s="152"/>
      <c r="AR1701" s="152"/>
      <c r="AS1701" s="152"/>
      <c r="AT1701" s="152"/>
      <c r="AU1701" s="152"/>
    </row>
    <row r="1702" spans="27:64" ht="12.95" customHeight="1">
      <c r="AA1702" s="152"/>
      <c r="AB1702" s="152"/>
      <c r="AC1702" s="152"/>
      <c r="AD1702" s="152"/>
      <c r="AE1702" s="152"/>
      <c r="AG1702" s="9"/>
      <c r="AN1702" s="152"/>
      <c r="AO1702" s="152"/>
      <c r="AP1702" s="152"/>
      <c r="AQ1702" s="152"/>
      <c r="AR1702" s="152"/>
      <c r="AS1702" s="152"/>
      <c r="AT1702" s="152"/>
      <c r="AU1702" s="152"/>
    </row>
    <row r="1703" spans="27:64" ht="12.95" customHeight="1">
      <c r="AA1703" s="152"/>
      <c r="AB1703" s="152"/>
      <c r="AC1703" s="152"/>
      <c r="AD1703" s="152"/>
      <c r="AE1703" s="152"/>
      <c r="AG1703" s="9"/>
      <c r="AN1703" s="152"/>
      <c r="AO1703" s="152"/>
      <c r="AP1703" s="152"/>
      <c r="AQ1703" s="152"/>
      <c r="AR1703" s="152"/>
      <c r="AS1703" s="152"/>
      <c r="AT1703" s="152"/>
      <c r="AU1703" s="152"/>
    </row>
    <row r="1704" spans="27:64" ht="12.95" customHeight="1">
      <c r="AA1704" s="152"/>
      <c r="AB1704" s="152"/>
      <c r="AC1704" s="152"/>
      <c r="AD1704" s="152"/>
      <c r="AE1704" s="152"/>
      <c r="AG1704" s="9"/>
      <c r="AN1704" s="152"/>
      <c r="AO1704" s="152"/>
      <c r="AP1704" s="152"/>
      <c r="AQ1704" s="152"/>
      <c r="AR1704" s="152"/>
      <c r="AS1704" s="152"/>
      <c r="AT1704" s="152"/>
      <c r="AU1704" s="152"/>
    </row>
    <row r="1705" spans="27:64" ht="12.95" customHeight="1">
      <c r="AA1705" s="152"/>
      <c r="AB1705" s="152"/>
      <c r="AC1705" s="152"/>
      <c r="AD1705" s="152"/>
      <c r="AE1705" s="152"/>
      <c r="AG1705" s="9"/>
      <c r="AN1705" s="152"/>
      <c r="AO1705" s="152"/>
      <c r="AP1705" s="152"/>
      <c r="AQ1705" s="152"/>
      <c r="AR1705" s="152"/>
      <c r="AS1705" s="152"/>
      <c r="AT1705" s="152"/>
      <c r="AU1705" s="152"/>
    </row>
    <row r="1706" spans="27:64" ht="12.95" customHeight="1">
      <c r="AA1706" s="152"/>
      <c r="AB1706" s="152"/>
      <c r="AC1706" s="152"/>
      <c r="AD1706" s="152"/>
      <c r="AE1706" s="152"/>
      <c r="AG1706" s="9"/>
      <c r="AN1706" s="152"/>
      <c r="AO1706" s="152"/>
      <c r="AP1706" s="152"/>
      <c r="AQ1706" s="152"/>
      <c r="AR1706" s="152"/>
      <c r="AS1706" s="152"/>
      <c r="AT1706" s="152"/>
      <c r="AU1706" s="152"/>
    </row>
    <row r="1707" spans="27:64" ht="12.95" customHeight="1">
      <c r="AA1707" s="152"/>
      <c r="AB1707" s="152"/>
      <c r="AC1707" s="152"/>
      <c r="AD1707" s="152"/>
      <c r="AE1707" s="152"/>
      <c r="AG1707" s="9"/>
      <c r="AN1707" s="152"/>
      <c r="AO1707" s="152"/>
      <c r="AP1707" s="152"/>
      <c r="AQ1707" s="152"/>
      <c r="AR1707" s="152"/>
      <c r="AS1707" s="152"/>
      <c r="AT1707" s="152"/>
      <c r="AU1707" s="152"/>
    </row>
    <row r="1708" spans="27:64" ht="12.95" customHeight="1">
      <c r="AA1708" s="152"/>
      <c r="AB1708" s="152"/>
      <c r="AC1708" s="152"/>
      <c r="AD1708" s="152"/>
      <c r="AE1708" s="152"/>
      <c r="AG1708" s="9"/>
      <c r="AN1708" s="152"/>
      <c r="AO1708" s="152"/>
      <c r="AP1708" s="152"/>
      <c r="AQ1708" s="152"/>
      <c r="AR1708" s="152"/>
      <c r="AS1708" s="152"/>
      <c r="AT1708" s="152"/>
      <c r="AU1708" s="152"/>
    </row>
    <row r="1709" spans="27:64" ht="12.95" customHeight="1">
      <c r="AA1709" s="152"/>
      <c r="AB1709" s="152"/>
      <c r="AC1709" s="152"/>
      <c r="AD1709" s="152"/>
      <c r="AE1709" s="152"/>
      <c r="AG1709" s="9"/>
      <c r="AN1709" s="152"/>
      <c r="AO1709" s="152"/>
      <c r="AP1709" s="152"/>
      <c r="AQ1709" s="152"/>
      <c r="AR1709" s="152"/>
      <c r="AS1709" s="152"/>
      <c r="AT1709" s="152"/>
      <c r="AU1709" s="152"/>
      <c r="AV1709" s="152"/>
    </row>
    <row r="1710" spans="27:64" ht="12.95" customHeight="1">
      <c r="AA1710" s="152"/>
      <c r="AB1710" s="152"/>
      <c r="AC1710" s="152"/>
      <c r="AD1710" s="152"/>
      <c r="AE1710" s="152"/>
      <c r="AG1710" s="9"/>
      <c r="AN1710" s="152"/>
      <c r="AO1710" s="152"/>
      <c r="AP1710" s="152"/>
      <c r="AQ1710" s="152"/>
      <c r="AR1710" s="152"/>
      <c r="AS1710" s="152"/>
      <c r="AT1710" s="152"/>
      <c r="AU1710" s="152"/>
      <c r="AV1710" s="152"/>
      <c r="AW1710" s="152"/>
      <c r="AX1710" s="152"/>
      <c r="AY1710" s="152"/>
      <c r="AZ1710" s="152"/>
      <c r="BA1710" s="152"/>
      <c r="BB1710" s="152"/>
      <c r="BC1710" s="152"/>
      <c r="BD1710" s="152"/>
      <c r="BE1710" s="152"/>
      <c r="BF1710" s="152"/>
      <c r="BG1710" s="152"/>
      <c r="BH1710" s="152"/>
      <c r="BI1710" s="152"/>
      <c r="BJ1710" s="152"/>
      <c r="BK1710" s="152"/>
      <c r="BL1710" s="152"/>
    </row>
    <row r="1711" spans="27:64" ht="12.95" customHeight="1">
      <c r="AA1711" s="152"/>
      <c r="AB1711" s="152"/>
      <c r="AC1711" s="152"/>
      <c r="AD1711" s="152"/>
      <c r="AE1711" s="152"/>
      <c r="AG1711" s="9"/>
      <c r="AN1711" s="152"/>
      <c r="AO1711" s="152"/>
      <c r="AP1711" s="152"/>
      <c r="AQ1711" s="152"/>
      <c r="AR1711" s="152"/>
      <c r="AS1711" s="152"/>
      <c r="AT1711" s="152"/>
      <c r="AU1711" s="152"/>
      <c r="AV1711" s="152"/>
    </row>
    <row r="1712" spans="27:64" ht="12.95" customHeight="1">
      <c r="AA1712" s="152"/>
      <c r="AB1712" s="152"/>
      <c r="AC1712" s="152"/>
      <c r="AD1712" s="152"/>
      <c r="AE1712" s="152"/>
      <c r="AG1712" s="9"/>
      <c r="AN1712" s="152"/>
      <c r="AO1712" s="152"/>
      <c r="AP1712" s="152"/>
      <c r="AQ1712" s="152"/>
      <c r="AR1712" s="152"/>
      <c r="AS1712" s="152"/>
      <c r="AT1712" s="152"/>
      <c r="AU1712" s="152"/>
      <c r="AV1712" s="152"/>
    </row>
    <row r="1713" spans="27:64" ht="12.95" customHeight="1">
      <c r="AA1713" s="152"/>
      <c r="AB1713" s="152"/>
      <c r="AC1713" s="152"/>
      <c r="AD1713" s="152"/>
      <c r="AE1713" s="152"/>
      <c r="AG1713" s="9"/>
      <c r="AN1713" s="152"/>
      <c r="AO1713" s="152"/>
      <c r="AP1713" s="152"/>
      <c r="AQ1713" s="152"/>
      <c r="AR1713" s="152"/>
      <c r="AS1713" s="152"/>
      <c r="AT1713" s="152"/>
      <c r="AU1713" s="152"/>
      <c r="AV1713" s="152"/>
      <c r="AX1713" s="152"/>
    </row>
    <row r="1714" spans="27:64" ht="12.95" customHeight="1">
      <c r="AA1714" s="152"/>
      <c r="AB1714" s="152"/>
      <c r="AC1714" s="152"/>
      <c r="AD1714" s="152"/>
      <c r="AE1714" s="152"/>
      <c r="AG1714" s="9"/>
      <c r="AN1714" s="152"/>
      <c r="AO1714" s="152"/>
      <c r="AP1714" s="152"/>
      <c r="AQ1714" s="152"/>
      <c r="AR1714" s="152"/>
      <c r="AS1714" s="152"/>
      <c r="AT1714" s="152"/>
      <c r="AU1714" s="152"/>
      <c r="AV1714" s="152"/>
    </row>
    <row r="1715" spans="27:64" ht="12.95" customHeight="1">
      <c r="AA1715" s="152"/>
      <c r="AB1715" s="152"/>
      <c r="AC1715" s="152"/>
      <c r="AD1715" s="152"/>
      <c r="AE1715" s="152"/>
      <c r="AG1715" s="9"/>
      <c r="AN1715" s="152"/>
      <c r="AO1715" s="152"/>
      <c r="AP1715" s="152"/>
      <c r="AQ1715" s="152"/>
      <c r="AR1715" s="152"/>
      <c r="AS1715" s="152"/>
      <c r="AT1715" s="152"/>
      <c r="AU1715" s="152"/>
    </row>
    <row r="1716" spans="27:64" ht="12.95" customHeight="1">
      <c r="AA1716" s="152"/>
      <c r="AB1716" s="152"/>
      <c r="AC1716" s="152"/>
      <c r="AD1716" s="152"/>
      <c r="AE1716" s="152"/>
      <c r="AG1716" s="9"/>
      <c r="AN1716" s="152"/>
      <c r="AO1716" s="152"/>
      <c r="AP1716" s="152"/>
      <c r="AQ1716" s="152"/>
      <c r="AR1716" s="152"/>
      <c r="AS1716" s="152"/>
      <c r="AT1716" s="152"/>
      <c r="AU1716" s="152"/>
      <c r="AV1716" s="152"/>
      <c r="AX1716" s="152"/>
    </row>
    <row r="1717" spans="27:64" ht="12.95" customHeight="1">
      <c r="AA1717" s="152"/>
      <c r="AB1717" s="152"/>
      <c r="AC1717" s="152"/>
      <c r="AD1717" s="152"/>
      <c r="AE1717" s="152"/>
      <c r="AG1717" s="9"/>
      <c r="AN1717" s="152"/>
      <c r="AO1717" s="152"/>
      <c r="AP1717" s="152"/>
      <c r="AQ1717" s="152"/>
      <c r="AR1717" s="152"/>
      <c r="AS1717" s="152"/>
      <c r="AT1717" s="152"/>
      <c r="AU1717" s="152"/>
      <c r="AV1717" s="152"/>
      <c r="AX1717" s="152"/>
      <c r="AY1717" s="152"/>
      <c r="AZ1717" s="152"/>
      <c r="BA1717" s="152"/>
      <c r="BB1717" s="152"/>
      <c r="BC1717" s="152"/>
      <c r="BD1717" s="152"/>
      <c r="BE1717" s="152"/>
      <c r="BF1717" s="152"/>
      <c r="BG1717" s="152"/>
      <c r="BH1717" s="152"/>
      <c r="BI1717" s="152"/>
      <c r="BJ1717" s="152"/>
      <c r="BK1717" s="152"/>
      <c r="BL1717" s="152"/>
    </row>
    <row r="1718" spans="27:64" ht="12.95" customHeight="1">
      <c r="AA1718" s="152"/>
      <c r="AB1718" s="152"/>
      <c r="AC1718" s="152"/>
      <c r="AD1718" s="152"/>
      <c r="AE1718" s="152"/>
      <c r="AG1718" s="9"/>
      <c r="AN1718" s="152"/>
      <c r="AO1718" s="152"/>
      <c r="AP1718" s="152"/>
      <c r="AQ1718" s="152"/>
      <c r="AR1718" s="152"/>
      <c r="AS1718" s="152"/>
      <c r="AT1718" s="152"/>
      <c r="AU1718" s="152"/>
      <c r="AV1718" s="152"/>
      <c r="AW1718" s="152"/>
      <c r="AX1718" s="152"/>
      <c r="AY1718" s="152"/>
      <c r="AZ1718" s="152"/>
      <c r="BA1718" s="152"/>
      <c r="BB1718" s="152"/>
      <c r="BC1718" s="152"/>
      <c r="BD1718" s="152"/>
      <c r="BE1718" s="152"/>
      <c r="BF1718" s="152"/>
      <c r="BG1718" s="152"/>
      <c r="BH1718" s="152"/>
      <c r="BI1718" s="152"/>
      <c r="BJ1718" s="152"/>
      <c r="BK1718" s="152"/>
      <c r="BL1718" s="152"/>
    </row>
    <row r="1719" spans="27:64" ht="12.95" customHeight="1">
      <c r="AA1719" s="152"/>
      <c r="AB1719" s="152"/>
      <c r="AC1719" s="152"/>
      <c r="AD1719" s="152"/>
      <c r="AE1719" s="152"/>
      <c r="AG1719" s="9"/>
      <c r="AN1719" s="152"/>
      <c r="AO1719" s="152"/>
      <c r="AP1719" s="152"/>
      <c r="AQ1719" s="152"/>
      <c r="AR1719" s="152"/>
      <c r="AS1719" s="152"/>
      <c r="AT1719" s="152"/>
      <c r="AU1719" s="152"/>
      <c r="AV1719" s="152"/>
    </row>
    <row r="1720" spans="27:64" ht="12.95" customHeight="1">
      <c r="AA1720" s="152"/>
      <c r="AB1720" s="152"/>
      <c r="AC1720" s="152"/>
      <c r="AD1720" s="152"/>
      <c r="AE1720" s="152"/>
      <c r="AG1720" s="9"/>
      <c r="AN1720" s="152"/>
      <c r="AO1720" s="152"/>
      <c r="AP1720" s="152"/>
      <c r="AQ1720" s="152"/>
      <c r="AR1720" s="152"/>
      <c r="AS1720" s="152"/>
      <c r="AT1720" s="152"/>
      <c r="AU1720" s="152"/>
    </row>
    <row r="1721" spans="27:64" ht="12.95" customHeight="1">
      <c r="AA1721" s="152"/>
      <c r="AB1721" s="152"/>
      <c r="AC1721" s="152"/>
      <c r="AD1721" s="152"/>
      <c r="AE1721" s="152"/>
      <c r="AG1721" s="9"/>
      <c r="AN1721" s="152"/>
      <c r="AO1721" s="152"/>
      <c r="AP1721" s="152"/>
      <c r="AQ1721" s="152"/>
      <c r="AR1721" s="152"/>
      <c r="AS1721" s="152"/>
      <c r="AT1721" s="152"/>
      <c r="AU1721" s="152"/>
      <c r="AV1721" s="152"/>
    </row>
    <row r="1722" spans="27:64" ht="12.95" customHeight="1">
      <c r="AA1722" s="152"/>
      <c r="AB1722" s="152"/>
      <c r="AC1722" s="152"/>
      <c r="AD1722" s="152"/>
      <c r="AE1722" s="152"/>
      <c r="AG1722" s="9"/>
      <c r="AN1722" s="152"/>
      <c r="AO1722" s="152"/>
      <c r="AP1722" s="152"/>
      <c r="AQ1722" s="152"/>
      <c r="AR1722" s="152"/>
      <c r="AS1722" s="152"/>
      <c r="AT1722" s="152"/>
      <c r="AU1722" s="152"/>
      <c r="AV1722" s="152"/>
    </row>
    <row r="1723" spans="27:64" ht="12.95" customHeight="1">
      <c r="AA1723" s="152"/>
      <c r="AB1723" s="152"/>
      <c r="AC1723" s="152"/>
      <c r="AD1723" s="152"/>
      <c r="AE1723" s="152"/>
      <c r="AG1723" s="9"/>
      <c r="AN1723" s="152"/>
      <c r="AO1723" s="152"/>
      <c r="AP1723" s="152"/>
      <c r="AQ1723" s="152"/>
      <c r="AR1723" s="152"/>
      <c r="AS1723" s="152"/>
      <c r="AT1723" s="152"/>
      <c r="AU1723" s="152"/>
      <c r="AV1723" s="152"/>
    </row>
    <row r="1724" spans="27:64" ht="12.95" customHeight="1">
      <c r="AA1724" s="152"/>
      <c r="AB1724" s="152"/>
      <c r="AC1724" s="152"/>
      <c r="AD1724" s="152"/>
      <c r="AE1724" s="152"/>
      <c r="AG1724" s="9"/>
      <c r="AN1724" s="152"/>
      <c r="AO1724" s="152"/>
      <c r="AP1724" s="152"/>
      <c r="AQ1724" s="152"/>
      <c r="AR1724" s="152"/>
      <c r="AS1724" s="152"/>
      <c r="AT1724" s="152"/>
      <c r="AU1724" s="152"/>
      <c r="AV1724" s="152"/>
    </row>
    <row r="1725" spans="27:64" ht="12.95" customHeight="1">
      <c r="AA1725" s="152"/>
      <c r="AB1725" s="152"/>
      <c r="AC1725" s="152"/>
      <c r="AD1725" s="152"/>
      <c r="AE1725" s="152"/>
      <c r="AG1725" s="9"/>
      <c r="AN1725" s="152"/>
      <c r="AO1725" s="152"/>
      <c r="AP1725" s="152"/>
      <c r="AQ1725" s="152"/>
      <c r="AR1725" s="152"/>
      <c r="AS1725" s="152"/>
      <c r="AT1725" s="152"/>
      <c r="AU1725" s="152"/>
      <c r="AV1725" s="152"/>
    </row>
    <row r="1726" spans="27:64" ht="12.95" customHeight="1">
      <c r="AA1726" s="152"/>
      <c r="AB1726" s="152"/>
      <c r="AC1726" s="152"/>
      <c r="AD1726" s="152"/>
      <c r="AE1726" s="152"/>
      <c r="AG1726" s="9"/>
      <c r="AN1726" s="152"/>
      <c r="AO1726" s="152"/>
      <c r="AP1726" s="152"/>
      <c r="AQ1726" s="152"/>
      <c r="AR1726" s="152"/>
      <c r="AS1726" s="152"/>
      <c r="AT1726" s="152"/>
      <c r="AU1726" s="152"/>
      <c r="AV1726" s="152"/>
      <c r="AX1726" s="152"/>
      <c r="AY1726" s="152"/>
      <c r="AZ1726" s="152"/>
      <c r="BA1726" s="152"/>
      <c r="BB1726" s="152"/>
      <c r="BC1726" s="152"/>
      <c r="BD1726" s="152"/>
      <c r="BE1726" s="152"/>
      <c r="BF1726" s="152"/>
      <c r="BG1726" s="152"/>
      <c r="BH1726" s="152"/>
      <c r="BI1726" s="152"/>
      <c r="BJ1726" s="152"/>
      <c r="BK1726" s="152"/>
      <c r="BL1726" s="152"/>
    </row>
    <row r="1727" spans="27:64" ht="12.95" customHeight="1">
      <c r="AA1727" s="152"/>
      <c r="AB1727" s="152"/>
      <c r="AC1727" s="152"/>
      <c r="AD1727" s="152"/>
      <c r="AE1727" s="152"/>
      <c r="AG1727" s="9"/>
      <c r="AN1727" s="152"/>
      <c r="AO1727" s="152"/>
      <c r="AP1727" s="152"/>
      <c r="AQ1727" s="152"/>
      <c r="AR1727" s="152"/>
      <c r="AS1727" s="152"/>
      <c r="AT1727" s="152"/>
      <c r="AU1727" s="152"/>
    </row>
    <row r="1728" spans="27:64" ht="12.95" customHeight="1">
      <c r="AA1728" s="152"/>
      <c r="AB1728" s="152"/>
      <c r="AC1728" s="152"/>
      <c r="AD1728" s="152"/>
      <c r="AE1728" s="152"/>
      <c r="AG1728" s="9"/>
      <c r="AN1728" s="152"/>
      <c r="AO1728" s="152"/>
      <c r="AP1728" s="152"/>
      <c r="AQ1728" s="152"/>
      <c r="AR1728" s="152"/>
      <c r="AS1728" s="152"/>
      <c r="AT1728" s="152"/>
      <c r="AU1728" s="152"/>
      <c r="AV1728" s="152"/>
    </row>
    <row r="1729" spans="27:64" ht="12.95" customHeight="1">
      <c r="AA1729" s="152"/>
      <c r="AB1729" s="152"/>
      <c r="AC1729" s="152"/>
      <c r="AD1729" s="152"/>
      <c r="AE1729" s="152"/>
      <c r="AG1729" s="9"/>
      <c r="AN1729" s="152"/>
      <c r="AO1729" s="152"/>
      <c r="AP1729" s="152"/>
      <c r="AQ1729" s="152"/>
      <c r="AR1729" s="152"/>
      <c r="AS1729" s="152"/>
      <c r="AT1729" s="152"/>
      <c r="AU1729" s="152"/>
      <c r="AV1729" s="152"/>
    </row>
    <row r="1730" spans="27:64" ht="12.95" customHeight="1">
      <c r="AA1730" s="152"/>
      <c r="AB1730" s="152"/>
      <c r="AC1730" s="152"/>
      <c r="AD1730" s="152"/>
      <c r="AE1730" s="152"/>
      <c r="AG1730" s="9"/>
      <c r="AN1730" s="152"/>
      <c r="AO1730" s="152"/>
      <c r="AP1730" s="152"/>
      <c r="AQ1730" s="152"/>
      <c r="AR1730" s="152"/>
      <c r="AS1730" s="152"/>
      <c r="AT1730" s="152"/>
      <c r="AU1730" s="152"/>
    </row>
    <row r="1731" spans="27:64" ht="12.95" customHeight="1">
      <c r="AA1731" s="152"/>
      <c r="AB1731" s="152"/>
      <c r="AC1731" s="152"/>
      <c r="AD1731" s="152"/>
      <c r="AE1731" s="152"/>
      <c r="AG1731" s="9"/>
      <c r="AN1731" s="152"/>
      <c r="AO1731" s="152"/>
      <c r="AP1731" s="152"/>
      <c r="AQ1731" s="152"/>
      <c r="AR1731" s="152"/>
      <c r="AS1731" s="152"/>
      <c r="AT1731" s="152"/>
      <c r="AU1731" s="152"/>
      <c r="AV1731" s="152"/>
      <c r="AX1731" s="152"/>
      <c r="AY1731" s="152"/>
      <c r="AZ1731" s="152"/>
      <c r="BA1731" s="152"/>
      <c r="BB1731" s="152"/>
      <c r="BC1731" s="152"/>
      <c r="BD1731" s="152"/>
      <c r="BE1731" s="152"/>
      <c r="BF1731" s="152"/>
      <c r="BG1731" s="152"/>
      <c r="BH1731" s="152"/>
      <c r="BI1731" s="152"/>
      <c r="BJ1731" s="152"/>
      <c r="BK1731" s="152"/>
      <c r="BL1731" s="152"/>
    </row>
    <row r="1732" spans="27:64" ht="12.95" customHeight="1">
      <c r="AA1732" s="152"/>
      <c r="AB1732" s="152"/>
      <c r="AC1732" s="152"/>
      <c r="AD1732" s="152"/>
      <c r="AE1732" s="152"/>
      <c r="AG1732" s="9"/>
      <c r="AN1732" s="152"/>
      <c r="AO1732" s="152"/>
      <c r="AP1732" s="152"/>
      <c r="AQ1732" s="152"/>
      <c r="AR1732" s="152"/>
      <c r="AS1732" s="152"/>
      <c r="AT1732" s="152"/>
      <c r="AU1732" s="152"/>
      <c r="AV1732" s="152"/>
    </row>
    <row r="1733" spans="27:64" ht="12.95" customHeight="1">
      <c r="AA1733" s="152"/>
      <c r="AB1733" s="152"/>
      <c r="AC1733" s="152"/>
      <c r="AD1733" s="152"/>
      <c r="AE1733" s="152"/>
      <c r="AG1733" s="9"/>
      <c r="AN1733" s="152"/>
      <c r="AO1733" s="152"/>
      <c r="AP1733" s="152"/>
      <c r="AQ1733" s="152"/>
      <c r="AR1733" s="152"/>
      <c r="AS1733" s="152"/>
      <c r="AT1733" s="152"/>
      <c r="AU1733" s="152"/>
    </row>
    <row r="1734" spans="27:64" ht="12.95" customHeight="1">
      <c r="AA1734" s="152"/>
      <c r="AB1734" s="152"/>
      <c r="AC1734" s="152"/>
      <c r="AD1734" s="152"/>
      <c r="AE1734" s="152"/>
      <c r="AG1734" s="9"/>
      <c r="AN1734" s="152"/>
      <c r="AO1734" s="152"/>
      <c r="AP1734" s="152"/>
      <c r="AQ1734" s="152"/>
      <c r="AR1734" s="152"/>
      <c r="AS1734" s="152"/>
      <c r="AT1734" s="152"/>
      <c r="AU1734" s="152"/>
    </row>
    <row r="1735" spans="27:64" ht="12.95" customHeight="1">
      <c r="AA1735" s="152"/>
      <c r="AB1735" s="152"/>
      <c r="AC1735" s="152"/>
      <c r="AD1735" s="152"/>
      <c r="AE1735" s="152"/>
      <c r="AG1735" s="9"/>
      <c r="AN1735" s="152"/>
      <c r="AO1735" s="152"/>
      <c r="AP1735" s="152"/>
      <c r="AQ1735" s="152"/>
      <c r="AR1735" s="152"/>
      <c r="AS1735" s="152"/>
      <c r="AT1735" s="152"/>
      <c r="AU1735" s="152"/>
    </row>
    <row r="1736" spans="27:64" ht="12.95" customHeight="1">
      <c r="AA1736" s="152"/>
      <c r="AB1736" s="152"/>
      <c r="AC1736" s="152"/>
      <c r="AD1736" s="152"/>
      <c r="AE1736" s="152"/>
      <c r="AG1736" s="9"/>
      <c r="AN1736" s="152"/>
      <c r="AO1736" s="152"/>
      <c r="AP1736" s="152"/>
      <c r="AQ1736" s="152"/>
      <c r="AR1736" s="152"/>
      <c r="AS1736" s="152"/>
      <c r="AT1736" s="152"/>
      <c r="AU1736" s="152"/>
      <c r="AV1736" s="152"/>
      <c r="AX1736" s="152"/>
      <c r="AY1736" s="152"/>
      <c r="AZ1736" s="152"/>
      <c r="BA1736" s="152"/>
      <c r="BB1736" s="152"/>
      <c r="BC1736" s="152"/>
      <c r="BD1736" s="152"/>
      <c r="BE1736" s="152"/>
      <c r="BF1736" s="152"/>
      <c r="BG1736" s="152"/>
      <c r="BH1736" s="152"/>
      <c r="BI1736" s="152"/>
      <c r="BJ1736" s="152"/>
      <c r="BK1736" s="152"/>
      <c r="BL1736" s="152"/>
    </row>
    <row r="1737" spans="27:64" ht="12.95" customHeight="1">
      <c r="AA1737" s="152"/>
      <c r="AB1737" s="152"/>
      <c r="AC1737" s="152"/>
      <c r="AD1737" s="152"/>
      <c r="AE1737" s="152"/>
      <c r="AG1737" s="9"/>
      <c r="AN1737" s="152"/>
      <c r="AO1737" s="152"/>
      <c r="AP1737" s="152"/>
      <c r="AQ1737" s="152"/>
      <c r="AR1737" s="152"/>
      <c r="AS1737" s="152"/>
      <c r="AT1737" s="152"/>
      <c r="AU1737" s="152"/>
    </row>
    <row r="1738" spans="27:64" ht="12.95" customHeight="1">
      <c r="AA1738" s="152"/>
      <c r="AB1738" s="152"/>
      <c r="AC1738" s="152"/>
      <c r="AD1738" s="152"/>
      <c r="AE1738" s="152"/>
      <c r="AG1738" s="9"/>
      <c r="AN1738" s="152"/>
      <c r="AO1738" s="152"/>
      <c r="AP1738" s="152"/>
      <c r="AQ1738" s="152"/>
      <c r="AR1738" s="152"/>
      <c r="AS1738" s="152"/>
      <c r="AT1738" s="152"/>
      <c r="AU1738" s="152"/>
      <c r="AV1738" s="152"/>
      <c r="AX1738" s="152"/>
    </row>
    <row r="1739" spans="27:64" ht="12.95" customHeight="1">
      <c r="AA1739" s="152"/>
      <c r="AB1739" s="152"/>
      <c r="AC1739" s="152"/>
      <c r="AD1739" s="152"/>
      <c r="AE1739" s="152"/>
      <c r="AG1739" s="9"/>
      <c r="AN1739" s="152"/>
      <c r="AO1739" s="152"/>
      <c r="AP1739" s="152"/>
      <c r="AQ1739" s="152"/>
      <c r="AR1739" s="152"/>
      <c r="AS1739" s="152"/>
      <c r="AT1739" s="152"/>
      <c r="AU1739" s="152"/>
    </row>
    <row r="1740" spans="27:64" ht="12.95" customHeight="1">
      <c r="AA1740" s="152"/>
      <c r="AB1740" s="152"/>
      <c r="AC1740" s="152"/>
      <c r="AD1740" s="152"/>
      <c r="AE1740" s="152"/>
      <c r="AG1740" s="9"/>
      <c r="AN1740" s="152"/>
      <c r="AO1740" s="152"/>
      <c r="AP1740" s="152"/>
      <c r="AQ1740" s="152"/>
      <c r="AR1740" s="152"/>
      <c r="AS1740" s="152"/>
      <c r="AT1740" s="152"/>
      <c r="AU1740" s="152"/>
    </row>
    <row r="1741" spans="27:64" ht="12.95" customHeight="1">
      <c r="AA1741" s="152"/>
      <c r="AB1741" s="152"/>
      <c r="AC1741" s="152"/>
      <c r="AD1741" s="152"/>
      <c r="AE1741" s="152"/>
      <c r="AG1741" s="9"/>
      <c r="AN1741" s="152"/>
      <c r="AO1741" s="152"/>
      <c r="AP1741" s="152"/>
      <c r="AQ1741" s="152"/>
      <c r="AR1741" s="152"/>
      <c r="AS1741" s="152"/>
      <c r="AT1741" s="152"/>
      <c r="AU1741" s="152"/>
      <c r="AV1741" s="152"/>
      <c r="AW1741" s="152"/>
      <c r="AX1741" s="152"/>
      <c r="AY1741" s="152"/>
      <c r="AZ1741" s="152"/>
      <c r="BA1741" s="152"/>
      <c r="BB1741" s="152"/>
      <c r="BC1741" s="152"/>
      <c r="BD1741" s="152"/>
      <c r="BE1741" s="152"/>
      <c r="BF1741" s="152"/>
      <c r="BG1741" s="152"/>
      <c r="BH1741" s="152"/>
      <c r="BI1741" s="152"/>
      <c r="BJ1741" s="152"/>
      <c r="BK1741" s="152"/>
      <c r="BL1741" s="152"/>
    </row>
    <row r="1742" spans="27:64" ht="12.95" customHeight="1">
      <c r="AA1742" s="152"/>
      <c r="AB1742" s="152"/>
      <c r="AC1742" s="152"/>
      <c r="AD1742" s="152"/>
      <c r="AE1742" s="152"/>
      <c r="AG1742" s="9"/>
      <c r="AN1742" s="152"/>
      <c r="AO1742" s="152"/>
      <c r="AP1742" s="152"/>
      <c r="AQ1742" s="152"/>
      <c r="AR1742" s="152"/>
      <c r="AS1742" s="152"/>
      <c r="AT1742" s="152"/>
      <c r="AU1742" s="152"/>
      <c r="AV1742" s="152"/>
      <c r="AW1742" s="152"/>
      <c r="AX1742" s="152"/>
      <c r="AY1742" s="152"/>
      <c r="AZ1742" s="152"/>
      <c r="BA1742" s="152"/>
      <c r="BB1742" s="152"/>
      <c r="BC1742" s="152"/>
      <c r="BD1742" s="152"/>
      <c r="BE1742" s="152"/>
      <c r="BF1742" s="152"/>
      <c r="BG1742" s="152"/>
      <c r="BH1742" s="152"/>
      <c r="BI1742" s="152"/>
      <c r="BJ1742" s="152"/>
      <c r="BK1742" s="152"/>
      <c r="BL1742" s="152"/>
    </row>
    <row r="1743" spans="27:64" ht="12.95" customHeight="1">
      <c r="AA1743" s="152"/>
      <c r="AB1743" s="152"/>
      <c r="AC1743" s="152"/>
      <c r="AD1743" s="152"/>
      <c r="AE1743" s="152"/>
      <c r="AG1743" s="9"/>
      <c r="AN1743" s="152"/>
      <c r="AO1743" s="152"/>
      <c r="AP1743" s="152"/>
      <c r="AQ1743" s="152"/>
      <c r="AR1743" s="152"/>
      <c r="AS1743" s="152"/>
      <c r="AT1743" s="152"/>
      <c r="AU1743" s="152"/>
    </row>
    <row r="1744" spans="27:64" ht="12.95" customHeight="1">
      <c r="AA1744" s="152"/>
      <c r="AB1744" s="152"/>
      <c r="AC1744" s="152"/>
      <c r="AD1744" s="152"/>
      <c r="AE1744" s="152"/>
      <c r="AG1744" s="9"/>
      <c r="AN1744" s="152"/>
      <c r="AO1744" s="152"/>
      <c r="AP1744" s="152"/>
      <c r="AQ1744" s="152"/>
      <c r="AR1744" s="152"/>
      <c r="AS1744" s="152"/>
      <c r="AT1744" s="152"/>
      <c r="AU1744" s="152"/>
    </row>
    <row r="1745" spans="27:64" ht="12.95" customHeight="1">
      <c r="AA1745" s="152"/>
      <c r="AB1745" s="152"/>
      <c r="AC1745" s="152"/>
      <c r="AD1745" s="152"/>
      <c r="AE1745" s="152"/>
      <c r="AG1745" s="9"/>
      <c r="AN1745" s="152"/>
      <c r="AO1745" s="152"/>
      <c r="AP1745" s="152"/>
      <c r="AQ1745" s="152"/>
      <c r="AR1745" s="152"/>
      <c r="AS1745" s="152"/>
      <c r="AT1745" s="152"/>
      <c r="AU1745" s="152"/>
      <c r="AV1745" s="152"/>
    </row>
    <row r="1746" spans="27:64" ht="12.95" customHeight="1">
      <c r="AA1746" s="152"/>
      <c r="AB1746" s="152"/>
      <c r="AC1746" s="152"/>
      <c r="AD1746" s="152"/>
      <c r="AE1746" s="152"/>
      <c r="AG1746" s="9"/>
      <c r="AN1746" s="152"/>
      <c r="AO1746" s="152"/>
      <c r="AP1746" s="152"/>
      <c r="AQ1746" s="152"/>
      <c r="AR1746" s="152"/>
      <c r="AS1746" s="152"/>
      <c r="AT1746" s="152"/>
      <c r="AU1746" s="152"/>
    </row>
    <row r="1747" spans="27:64" ht="12.95" customHeight="1">
      <c r="AA1747" s="152"/>
      <c r="AB1747" s="152"/>
      <c r="AC1747" s="152"/>
      <c r="AD1747" s="152"/>
      <c r="AE1747" s="152"/>
      <c r="AG1747" s="9"/>
      <c r="AN1747" s="152"/>
      <c r="AO1747" s="152"/>
      <c r="AP1747" s="152"/>
      <c r="AQ1747" s="152"/>
      <c r="AR1747" s="152"/>
      <c r="AS1747" s="152"/>
      <c r="AT1747" s="152"/>
      <c r="AU1747" s="152"/>
    </row>
    <row r="1748" spans="27:64" ht="12.95" customHeight="1">
      <c r="AA1748" s="152"/>
      <c r="AB1748" s="152"/>
      <c r="AC1748" s="152"/>
      <c r="AD1748" s="152"/>
      <c r="AE1748" s="152"/>
      <c r="AG1748" s="9"/>
      <c r="AN1748" s="152"/>
      <c r="AO1748" s="152"/>
      <c r="AP1748" s="152"/>
      <c r="AQ1748" s="152"/>
      <c r="AR1748" s="152"/>
      <c r="AS1748" s="152"/>
      <c r="AT1748" s="152"/>
      <c r="AU1748" s="152"/>
    </row>
    <row r="1749" spans="27:64" ht="12.95" customHeight="1">
      <c r="AA1749" s="152"/>
      <c r="AB1749" s="152"/>
      <c r="AC1749" s="152"/>
      <c r="AD1749" s="152"/>
      <c r="AE1749" s="152"/>
      <c r="AG1749" s="9"/>
      <c r="AN1749" s="152"/>
      <c r="AO1749" s="152"/>
      <c r="AP1749" s="152"/>
      <c r="AQ1749" s="152"/>
      <c r="AR1749" s="152"/>
      <c r="AS1749" s="152"/>
      <c r="AT1749" s="152"/>
      <c r="AU1749" s="152"/>
    </row>
    <row r="1750" spans="27:64" ht="12.95" customHeight="1">
      <c r="AA1750" s="152"/>
      <c r="AB1750" s="152"/>
      <c r="AC1750" s="152"/>
      <c r="AD1750" s="152"/>
      <c r="AE1750" s="152"/>
      <c r="AG1750" s="9"/>
      <c r="AN1750" s="152"/>
      <c r="AO1750" s="152"/>
      <c r="AP1750" s="152"/>
      <c r="AQ1750" s="152"/>
      <c r="AR1750" s="152"/>
      <c r="AS1750" s="152"/>
      <c r="AT1750" s="152"/>
      <c r="AU1750" s="152"/>
    </row>
    <row r="1751" spans="27:64" ht="12.95" customHeight="1">
      <c r="AA1751" s="152"/>
      <c r="AB1751" s="152"/>
      <c r="AC1751" s="152"/>
      <c r="AD1751" s="152"/>
      <c r="AE1751" s="152"/>
      <c r="AG1751" s="9"/>
      <c r="AN1751" s="152"/>
      <c r="AO1751" s="152"/>
      <c r="AP1751" s="152"/>
      <c r="AQ1751" s="152"/>
      <c r="AR1751" s="152"/>
      <c r="AS1751" s="152"/>
      <c r="AT1751" s="152"/>
      <c r="AU1751" s="152"/>
      <c r="AV1751" s="152"/>
    </row>
    <row r="1752" spans="27:64" ht="12.95" customHeight="1">
      <c r="AA1752" s="152"/>
      <c r="AB1752" s="152"/>
      <c r="AC1752" s="152"/>
      <c r="AD1752" s="152"/>
      <c r="AE1752" s="152"/>
      <c r="AG1752" s="9"/>
      <c r="AN1752" s="152"/>
      <c r="AO1752" s="152"/>
      <c r="AP1752" s="152"/>
      <c r="AQ1752" s="152"/>
      <c r="AR1752" s="152"/>
      <c r="AS1752" s="152"/>
      <c r="AT1752" s="152"/>
      <c r="AU1752" s="152"/>
    </row>
    <row r="1753" spans="27:64" ht="12.95" customHeight="1">
      <c r="AA1753" s="152"/>
      <c r="AB1753" s="152"/>
      <c r="AC1753" s="152"/>
      <c r="AD1753" s="152"/>
      <c r="AE1753" s="152"/>
      <c r="AG1753" s="9"/>
      <c r="AN1753" s="152"/>
      <c r="AO1753" s="152"/>
      <c r="AP1753" s="152"/>
      <c r="AQ1753" s="152"/>
      <c r="AR1753" s="152"/>
      <c r="AS1753" s="152"/>
      <c r="AT1753" s="152"/>
      <c r="AU1753" s="152"/>
    </row>
    <row r="1754" spans="27:64" ht="12.95" customHeight="1">
      <c r="AA1754" s="152"/>
      <c r="AB1754" s="152"/>
      <c r="AC1754" s="152"/>
      <c r="AD1754" s="152"/>
      <c r="AE1754" s="152"/>
      <c r="AG1754" s="9"/>
      <c r="AN1754" s="152"/>
      <c r="AO1754" s="152"/>
      <c r="AP1754" s="152"/>
      <c r="AQ1754" s="152"/>
      <c r="AR1754" s="152"/>
      <c r="AS1754" s="152"/>
      <c r="AT1754" s="152"/>
      <c r="AU1754" s="152"/>
      <c r="AV1754" s="152"/>
      <c r="AW1754" s="152"/>
      <c r="AX1754" s="152"/>
      <c r="AY1754" s="152"/>
      <c r="AZ1754" s="152"/>
      <c r="BA1754" s="152"/>
      <c r="BB1754" s="152"/>
      <c r="BC1754" s="152"/>
      <c r="BD1754" s="152"/>
      <c r="BE1754" s="152"/>
      <c r="BF1754" s="152"/>
      <c r="BG1754" s="152"/>
      <c r="BH1754" s="152"/>
      <c r="BI1754" s="152"/>
      <c r="BJ1754" s="152"/>
      <c r="BK1754" s="152"/>
      <c r="BL1754" s="152"/>
    </row>
    <row r="1755" spans="27:64" ht="12.95" customHeight="1">
      <c r="AA1755" s="152"/>
      <c r="AB1755" s="152"/>
      <c r="AC1755" s="152"/>
      <c r="AD1755" s="152"/>
      <c r="AE1755" s="152"/>
      <c r="AG1755" s="9"/>
      <c r="AN1755" s="152"/>
      <c r="AO1755" s="152"/>
      <c r="AP1755" s="152"/>
      <c r="AQ1755" s="152"/>
      <c r="AR1755" s="152"/>
      <c r="AS1755" s="152"/>
      <c r="AT1755" s="152"/>
      <c r="AU1755" s="152"/>
    </row>
    <row r="1756" spans="27:64" ht="12.95" customHeight="1">
      <c r="AA1756" s="152"/>
      <c r="AB1756" s="152"/>
      <c r="AC1756" s="152"/>
      <c r="AD1756" s="152"/>
      <c r="AE1756" s="152"/>
      <c r="AG1756" s="9"/>
      <c r="AN1756" s="152"/>
      <c r="AO1756" s="152"/>
      <c r="AP1756" s="152"/>
      <c r="AQ1756" s="152"/>
      <c r="AR1756" s="152"/>
      <c r="AS1756" s="152"/>
      <c r="AT1756" s="152"/>
      <c r="AU1756" s="152"/>
    </row>
    <row r="1757" spans="27:64" ht="12.95" customHeight="1">
      <c r="AA1757" s="152"/>
      <c r="AB1757" s="152"/>
      <c r="AC1757" s="152"/>
      <c r="AD1757" s="152"/>
      <c r="AE1757" s="152"/>
      <c r="AG1757" s="9"/>
      <c r="AN1757" s="152"/>
      <c r="AO1757" s="152"/>
      <c r="AP1757" s="152"/>
      <c r="AQ1757" s="152"/>
      <c r="AR1757" s="152"/>
      <c r="AS1757" s="152"/>
      <c r="AT1757" s="152"/>
      <c r="AU1757" s="152"/>
    </row>
    <row r="1758" spans="27:64" ht="12.95" customHeight="1">
      <c r="AA1758" s="152"/>
      <c r="AB1758" s="152"/>
      <c r="AC1758" s="152"/>
      <c r="AD1758" s="152"/>
      <c r="AE1758" s="152"/>
      <c r="AG1758" s="9"/>
      <c r="AN1758" s="152"/>
      <c r="AO1758" s="152"/>
      <c r="AP1758" s="152"/>
      <c r="AQ1758" s="152"/>
      <c r="AR1758" s="152"/>
      <c r="AS1758" s="152"/>
      <c r="AT1758" s="152"/>
      <c r="AU1758" s="152"/>
    </row>
    <row r="1759" spans="27:64" ht="12.95" customHeight="1">
      <c r="AA1759" s="152"/>
      <c r="AB1759" s="152"/>
      <c r="AC1759" s="152"/>
      <c r="AD1759" s="152"/>
      <c r="AE1759" s="152"/>
      <c r="AG1759" s="9"/>
      <c r="AN1759" s="152"/>
      <c r="AO1759" s="152"/>
      <c r="AP1759" s="152"/>
      <c r="AQ1759" s="152"/>
      <c r="AR1759" s="152"/>
      <c r="AS1759" s="152"/>
      <c r="AT1759" s="152"/>
      <c r="AU1759" s="152"/>
    </row>
    <row r="1760" spans="27:64" ht="12.95" customHeight="1">
      <c r="AA1760" s="152"/>
      <c r="AB1760" s="152"/>
      <c r="AC1760" s="152"/>
      <c r="AD1760" s="152"/>
      <c r="AE1760" s="152"/>
      <c r="AG1760" s="9"/>
      <c r="AN1760" s="152"/>
      <c r="AO1760" s="152"/>
      <c r="AP1760" s="152"/>
      <c r="AQ1760" s="152"/>
      <c r="AR1760" s="152"/>
      <c r="AS1760" s="152"/>
      <c r="AT1760" s="152"/>
      <c r="AU1760" s="152"/>
      <c r="AV1760" s="152"/>
      <c r="AW1760" s="152"/>
      <c r="AX1760" s="152"/>
      <c r="AY1760" s="152"/>
      <c r="AZ1760" s="152"/>
      <c r="BA1760" s="152"/>
      <c r="BB1760" s="152"/>
      <c r="BC1760" s="152"/>
      <c r="BD1760" s="152"/>
      <c r="BE1760" s="152"/>
      <c r="BF1760" s="152"/>
      <c r="BG1760" s="152"/>
      <c r="BH1760" s="152"/>
      <c r="BI1760" s="152"/>
      <c r="BJ1760" s="152"/>
      <c r="BK1760" s="152"/>
      <c r="BL1760" s="152"/>
    </row>
    <row r="1761" spans="27:64" ht="12.95" customHeight="1">
      <c r="AA1761" s="152"/>
      <c r="AB1761" s="152"/>
      <c r="AC1761" s="152"/>
      <c r="AD1761" s="152"/>
      <c r="AE1761" s="152"/>
      <c r="AG1761" s="9"/>
      <c r="AN1761" s="152"/>
      <c r="AO1761" s="152"/>
      <c r="AP1761" s="152"/>
      <c r="AQ1761" s="152"/>
      <c r="AR1761" s="152"/>
      <c r="AS1761" s="152"/>
      <c r="AT1761" s="152"/>
      <c r="AU1761" s="152"/>
      <c r="AV1761" s="152"/>
      <c r="AW1761" s="152"/>
      <c r="AX1761" s="152"/>
      <c r="AY1761" s="152"/>
      <c r="AZ1761" s="152"/>
      <c r="BA1761" s="152"/>
      <c r="BB1761" s="152"/>
      <c r="BC1761" s="152"/>
      <c r="BD1761" s="152"/>
      <c r="BE1761" s="152"/>
      <c r="BF1761" s="152"/>
      <c r="BG1761" s="152"/>
      <c r="BH1761" s="152"/>
      <c r="BI1761" s="152"/>
      <c r="BJ1761" s="152"/>
      <c r="BK1761" s="152"/>
      <c r="BL1761" s="152"/>
    </row>
    <row r="1762" spans="27:64" ht="12.95" customHeight="1">
      <c r="AA1762" s="152"/>
      <c r="AB1762" s="152"/>
      <c r="AC1762" s="152"/>
      <c r="AD1762" s="152"/>
      <c r="AE1762" s="152"/>
      <c r="AG1762" s="9"/>
      <c r="AN1762" s="152"/>
      <c r="AO1762" s="152"/>
      <c r="AP1762" s="152"/>
      <c r="AQ1762" s="152"/>
      <c r="AR1762" s="152"/>
      <c r="AS1762" s="152"/>
      <c r="AT1762" s="152"/>
      <c r="AU1762" s="152"/>
      <c r="AV1762" s="152"/>
    </row>
    <row r="1763" spans="27:64" ht="12.95" customHeight="1">
      <c r="AA1763" s="152"/>
      <c r="AB1763" s="152"/>
      <c r="AC1763" s="152"/>
      <c r="AD1763" s="152"/>
      <c r="AE1763" s="152"/>
      <c r="AG1763" s="9"/>
      <c r="AN1763" s="152"/>
      <c r="AO1763" s="152"/>
      <c r="AP1763" s="152"/>
      <c r="AQ1763" s="152"/>
      <c r="AR1763" s="152"/>
      <c r="AS1763" s="152"/>
      <c r="AT1763" s="152"/>
      <c r="AU1763" s="152"/>
      <c r="AV1763" s="152"/>
    </row>
    <row r="1764" spans="27:64" ht="12.95" customHeight="1">
      <c r="AA1764" s="152"/>
      <c r="AB1764" s="152"/>
      <c r="AC1764" s="152"/>
      <c r="AD1764" s="152"/>
      <c r="AE1764" s="152"/>
      <c r="AG1764" s="9"/>
      <c r="AN1764" s="152"/>
      <c r="AO1764" s="152"/>
      <c r="AP1764" s="152"/>
      <c r="AQ1764" s="152"/>
      <c r="AR1764" s="152"/>
      <c r="AS1764" s="152"/>
      <c r="AT1764" s="152"/>
      <c r="AU1764" s="152"/>
    </row>
    <row r="1765" spans="27:64" ht="12.95" customHeight="1">
      <c r="AA1765" s="152"/>
      <c r="AB1765" s="152"/>
      <c r="AC1765" s="152"/>
      <c r="AD1765" s="152"/>
      <c r="AE1765" s="152"/>
      <c r="AG1765" s="9"/>
      <c r="AN1765" s="152"/>
      <c r="AO1765" s="152"/>
      <c r="AP1765" s="152"/>
      <c r="AQ1765" s="152"/>
      <c r="AR1765" s="152"/>
      <c r="AS1765" s="152"/>
      <c r="AT1765" s="152"/>
      <c r="AU1765" s="152"/>
    </row>
    <row r="1766" spans="27:64" ht="12.95" customHeight="1">
      <c r="AA1766" s="152"/>
      <c r="AB1766" s="152"/>
      <c r="AC1766" s="152"/>
      <c r="AD1766" s="152"/>
      <c r="AE1766" s="152"/>
      <c r="AG1766" s="9"/>
      <c r="AN1766" s="152"/>
      <c r="AO1766" s="152"/>
      <c r="AP1766" s="152"/>
      <c r="AQ1766" s="152"/>
      <c r="AR1766" s="152"/>
      <c r="AS1766" s="152"/>
      <c r="AT1766" s="152"/>
      <c r="AU1766" s="152"/>
      <c r="AV1766" s="152"/>
      <c r="AW1766" s="152"/>
      <c r="AX1766" s="152"/>
      <c r="AY1766" s="152"/>
      <c r="AZ1766" s="152"/>
      <c r="BA1766" s="152"/>
      <c r="BB1766" s="152"/>
      <c r="BC1766" s="152"/>
      <c r="BD1766" s="152"/>
      <c r="BE1766" s="152"/>
      <c r="BF1766" s="152"/>
      <c r="BG1766" s="152"/>
      <c r="BH1766" s="152"/>
      <c r="BI1766" s="152"/>
      <c r="BJ1766" s="152"/>
      <c r="BK1766" s="152"/>
      <c r="BL1766" s="152"/>
    </row>
    <row r="1767" spans="27:64" ht="12.95" customHeight="1">
      <c r="AA1767" s="152"/>
      <c r="AB1767" s="152"/>
      <c r="AC1767" s="152"/>
      <c r="AD1767" s="152"/>
      <c r="AE1767" s="152"/>
      <c r="AG1767" s="9"/>
      <c r="AN1767" s="152"/>
      <c r="AO1767" s="152"/>
      <c r="AP1767" s="152"/>
      <c r="AQ1767" s="152"/>
      <c r="AR1767" s="152"/>
      <c r="AS1767" s="152"/>
      <c r="AT1767" s="152"/>
      <c r="AU1767" s="152"/>
      <c r="AV1767" s="152"/>
      <c r="AX1767" s="152"/>
      <c r="AY1767" s="152"/>
      <c r="AZ1767" s="152"/>
      <c r="BA1767" s="152"/>
      <c r="BB1767" s="152"/>
      <c r="BC1767" s="152"/>
      <c r="BD1767" s="152"/>
      <c r="BE1767" s="152"/>
      <c r="BF1767" s="152"/>
      <c r="BG1767" s="152"/>
      <c r="BH1767" s="152"/>
      <c r="BI1767" s="152"/>
      <c r="BJ1767" s="152"/>
      <c r="BK1767" s="152"/>
      <c r="BL1767" s="152"/>
    </row>
    <row r="1768" spans="27:64" ht="12.95" customHeight="1">
      <c r="AA1768" s="152"/>
      <c r="AB1768" s="152"/>
      <c r="AC1768" s="152"/>
      <c r="AD1768" s="152"/>
      <c r="AE1768" s="152"/>
      <c r="AG1768" s="9"/>
      <c r="AN1768" s="152"/>
      <c r="AO1768" s="152"/>
      <c r="AP1768" s="152"/>
      <c r="AQ1768" s="152"/>
      <c r="AR1768" s="152"/>
      <c r="AS1768" s="152"/>
      <c r="AT1768" s="152"/>
      <c r="AU1768" s="152"/>
    </row>
    <row r="1769" spans="27:64" ht="12.95" customHeight="1">
      <c r="AA1769" s="152"/>
      <c r="AB1769" s="152"/>
      <c r="AC1769" s="152"/>
      <c r="AD1769" s="152"/>
      <c r="AE1769" s="152"/>
      <c r="AG1769" s="9"/>
      <c r="AN1769" s="152"/>
      <c r="AO1769" s="152"/>
      <c r="AP1769" s="152"/>
      <c r="AQ1769" s="152"/>
      <c r="AR1769" s="152"/>
      <c r="AS1769" s="152"/>
      <c r="AT1769" s="152"/>
      <c r="AU1769" s="152"/>
      <c r="AV1769" s="152"/>
    </row>
    <row r="1770" spans="27:64" ht="12.95" customHeight="1">
      <c r="AA1770" s="152"/>
      <c r="AB1770" s="152"/>
      <c r="AC1770" s="152"/>
      <c r="AD1770" s="152"/>
      <c r="AE1770" s="152"/>
      <c r="AG1770" s="9"/>
      <c r="AN1770" s="152"/>
      <c r="AO1770" s="152"/>
      <c r="AP1770" s="152"/>
      <c r="AQ1770" s="152"/>
      <c r="AR1770" s="152"/>
      <c r="AS1770" s="152"/>
      <c r="AT1770" s="152"/>
      <c r="AU1770" s="152"/>
    </row>
    <row r="1771" spans="27:64" ht="12.95" customHeight="1">
      <c r="AA1771" s="152"/>
      <c r="AB1771" s="152"/>
      <c r="AC1771" s="152"/>
      <c r="AD1771" s="152"/>
      <c r="AE1771" s="152"/>
      <c r="AG1771" s="9"/>
      <c r="AN1771" s="152"/>
      <c r="AO1771" s="152"/>
      <c r="AP1771" s="152"/>
      <c r="AQ1771" s="152"/>
      <c r="AR1771" s="152"/>
      <c r="AS1771" s="152"/>
      <c r="AT1771" s="152"/>
      <c r="AU1771" s="152"/>
      <c r="AV1771" s="152"/>
    </row>
    <row r="1772" spans="27:64" ht="12.95" customHeight="1">
      <c r="AA1772" s="152"/>
      <c r="AB1772" s="152"/>
      <c r="AC1772" s="152"/>
      <c r="AD1772" s="152"/>
      <c r="AE1772" s="152"/>
      <c r="AG1772" s="9"/>
      <c r="AN1772" s="152"/>
      <c r="AO1772" s="152"/>
      <c r="AP1772" s="152"/>
      <c r="AQ1772" s="152"/>
      <c r="AR1772" s="152"/>
      <c r="AS1772" s="152"/>
      <c r="AT1772" s="152"/>
      <c r="AU1772" s="152"/>
    </row>
    <row r="1773" spans="27:64" ht="12.95" customHeight="1">
      <c r="AA1773" s="152"/>
      <c r="AB1773" s="152"/>
      <c r="AC1773" s="152"/>
      <c r="AD1773" s="152"/>
      <c r="AE1773" s="152"/>
      <c r="AG1773" s="9"/>
      <c r="AN1773" s="152"/>
      <c r="AO1773" s="152"/>
      <c r="AP1773" s="152"/>
      <c r="AQ1773" s="152"/>
      <c r="AR1773" s="152"/>
      <c r="AS1773" s="152"/>
      <c r="AT1773" s="152"/>
      <c r="AU1773" s="152"/>
      <c r="AV1773" s="152"/>
    </row>
    <row r="1774" spans="27:64" ht="12.95" customHeight="1">
      <c r="AA1774" s="152"/>
      <c r="AB1774" s="152"/>
      <c r="AC1774" s="152"/>
      <c r="AD1774" s="152"/>
      <c r="AE1774" s="152"/>
      <c r="AG1774" s="9"/>
      <c r="AN1774" s="152"/>
      <c r="AO1774" s="152"/>
      <c r="AP1774" s="152"/>
      <c r="AQ1774" s="152"/>
      <c r="AR1774" s="152"/>
      <c r="AS1774" s="152"/>
      <c r="AT1774" s="152"/>
      <c r="AU1774" s="152"/>
      <c r="AV1774" s="152"/>
      <c r="AW1774" s="152"/>
      <c r="AX1774" s="152"/>
      <c r="AY1774" s="152"/>
      <c r="AZ1774" s="152"/>
      <c r="BA1774" s="152"/>
      <c r="BB1774" s="152"/>
      <c r="BC1774" s="152"/>
      <c r="BD1774" s="152"/>
      <c r="BE1774" s="152"/>
      <c r="BF1774" s="152"/>
      <c r="BG1774" s="152"/>
      <c r="BH1774" s="152"/>
      <c r="BI1774" s="152"/>
      <c r="BJ1774" s="152"/>
      <c r="BK1774" s="152"/>
      <c r="BL1774" s="152"/>
    </row>
    <row r="1775" spans="27:64" ht="12.95" customHeight="1">
      <c r="AA1775" s="152"/>
      <c r="AB1775" s="152"/>
      <c r="AC1775" s="152"/>
      <c r="AD1775" s="152"/>
      <c r="AE1775" s="152"/>
      <c r="AG1775" s="9"/>
      <c r="AN1775" s="152"/>
      <c r="AO1775" s="152"/>
      <c r="AP1775" s="152"/>
      <c r="AQ1775" s="152"/>
      <c r="AR1775" s="152"/>
      <c r="AS1775" s="152"/>
      <c r="AT1775" s="152"/>
      <c r="AU1775" s="152"/>
    </row>
    <row r="1776" spans="27:64" ht="12.95" customHeight="1">
      <c r="AA1776" s="152"/>
      <c r="AB1776" s="152"/>
      <c r="AC1776" s="152"/>
      <c r="AD1776" s="152"/>
      <c r="AE1776" s="152"/>
      <c r="AG1776" s="9"/>
      <c r="AN1776" s="152"/>
      <c r="AO1776" s="152"/>
      <c r="AP1776" s="152"/>
      <c r="AQ1776" s="152"/>
      <c r="AR1776" s="152"/>
      <c r="AS1776" s="152"/>
      <c r="AT1776" s="152"/>
      <c r="AU1776" s="152"/>
    </row>
    <row r="1777" spans="27:48" ht="12.95" customHeight="1">
      <c r="AA1777" s="152"/>
      <c r="AB1777" s="152"/>
      <c r="AC1777" s="152"/>
      <c r="AD1777" s="152"/>
      <c r="AE1777" s="152"/>
      <c r="AG1777" s="9"/>
      <c r="AN1777" s="152"/>
      <c r="AO1777" s="152"/>
      <c r="AP1777" s="152"/>
      <c r="AQ1777" s="152"/>
      <c r="AR1777" s="152"/>
      <c r="AS1777" s="152"/>
      <c r="AT1777" s="152"/>
      <c r="AU1777" s="152"/>
    </row>
    <row r="1778" spans="27:48" ht="12.95" customHeight="1">
      <c r="AA1778" s="152"/>
      <c r="AB1778" s="152"/>
      <c r="AC1778" s="152"/>
      <c r="AD1778" s="152"/>
      <c r="AE1778" s="152"/>
      <c r="AG1778" s="9"/>
      <c r="AN1778" s="152"/>
      <c r="AO1778" s="152"/>
      <c r="AP1778" s="152"/>
      <c r="AQ1778" s="152"/>
      <c r="AR1778" s="152"/>
      <c r="AS1778" s="152"/>
      <c r="AT1778" s="152"/>
      <c r="AU1778" s="152"/>
    </row>
    <row r="1779" spans="27:48" ht="12.95" customHeight="1">
      <c r="AA1779" s="152"/>
      <c r="AB1779" s="152"/>
      <c r="AC1779" s="152"/>
      <c r="AD1779" s="152"/>
      <c r="AE1779" s="152"/>
      <c r="AG1779" s="9"/>
      <c r="AN1779" s="152"/>
      <c r="AO1779" s="152"/>
      <c r="AP1779" s="152"/>
      <c r="AQ1779" s="152"/>
      <c r="AR1779" s="152"/>
      <c r="AS1779" s="152"/>
      <c r="AT1779" s="152"/>
      <c r="AU1779" s="152"/>
    </row>
    <row r="1780" spans="27:48" ht="12.95" customHeight="1">
      <c r="AA1780" s="152"/>
      <c r="AB1780" s="152"/>
      <c r="AC1780" s="152"/>
      <c r="AD1780" s="152"/>
      <c r="AE1780" s="152"/>
      <c r="AG1780" s="9"/>
      <c r="AN1780" s="152"/>
      <c r="AO1780" s="152"/>
      <c r="AP1780" s="152"/>
      <c r="AQ1780" s="152"/>
      <c r="AR1780" s="152"/>
      <c r="AS1780" s="152"/>
      <c r="AT1780" s="152"/>
      <c r="AU1780" s="152"/>
    </row>
    <row r="1781" spans="27:48" ht="12.95" customHeight="1">
      <c r="AA1781" s="152"/>
      <c r="AB1781" s="152"/>
      <c r="AC1781" s="152"/>
      <c r="AD1781" s="152"/>
      <c r="AE1781" s="152"/>
      <c r="AG1781" s="9"/>
      <c r="AN1781" s="152"/>
      <c r="AO1781" s="152"/>
      <c r="AP1781" s="152"/>
      <c r="AQ1781" s="152"/>
      <c r="AR1781" s="152"/>
      <c r="AS1781" s="152"/>
      <c r="AT1781" s="152"/>
      <c r="AU1781" s="152"/>
    </row>
    <row r="1782" spans="27:48" ht="12.95" customHeight="1">
      <c r="AA1782" s="152"/>
      <c r="AB1782" s="152"/>
      <c r="AC1782" s="152"/>
      <c r="AD1782" s="152"/>
      <c r="AE1782" s="152"/>
      <c r="AG1782" s="9"/>
      <c r="AN1782" s="152"/>
      <c r="AO1782" s="152"/>
      <c r="AP1782" s="152"/>
      <c r="AQ1782" s="152"/>
      <c r="AR1782" s="152"/>
      <c r="AS1782" s="152"/>
      <c r="AT1782" s="152"/>
      <c r="AU1782" s="152"/>
    </row>
    <row r="1783" spans="27:48" ht="12.95" customHeight="1">
      <c r="AA1783" s="152"/>
      <c r="AB1783" s="152"/>
      <c r="AC1783" s="152"/>
      <c r="AD1783" s="152"/>
      <c r="AE1783" s="152"/>
      <c r="AG1783" s="9"/>
      <c r="AN1783" s="152"/>
      <c r="AO1783" s="152"/>
      <c r="AP1783" s="152"/>
      <c r="AQ1783" s="152"/>
      <c r="AR1783" s="152"/>
      <c r="AS1783" s="152"/>
      <c r="AT1783" s="152"/>
      <c r="AU1783" s="152"/>
    </row>
    <row r="1784" spans="27:48" ht="12.95" customHeight="1">
      <c r="AA1784" s="152"/>
      <c r="AB1784" s="152"/>
      <c r="AC1784" s="152"/>
      <c r="AD1784" s="152"/>
      <c r="AE1784" s="152"/>
      <c r="AG1784" s="9"/>
      <c r="AN1784" s="152"/>
      <c r="AO1784" s="152"/>
      <c r="AP1784" s="152"/>
      <c r="AQ1784" s="152"/>
      <c r="AR1784" s="152"/>
      <c r="AS1784" s="152"/>
      <c r="AT1784" s="152"/>
      <c r="AU1784" s="152"/>
    </row>
    <row r="1785" spans="27:48" ht="12.95" customHeight="1">
      <c r="AA1785" s="152"/>
      <c r="AB1785" s="152"/>
      <c r="AC1785" s="152"/>
      <c r="AD1785" s="152"/>
      <c r="AE1785" s="152"/>
      <c r="AG1785" s="9"/>
      <c r="AN1785" s="152"/>
      <c r="AO1785" s="152"/>
      <c r="AP1785" s="152"/>
      <c r="AQ1785" s="152"/>
      <c r="AR1785" s="152"/>
      <c r="AS1785" s="152"/>
      <c r="AT1785" s="152"/>
      <c r="AU1785" s="152"/>
      <c r="AV1785" s="152"/>
    </row>
    <row r="1786" spans="27:48" ht="12.95" customHeight="1">
      <c r="AA1786" s="152"/>
      <c r="AB1786" s="152"/>
      <c r="AC1786" s="152"/>
      <c r="AD1786" s="152"/>
      <c r="AE1786" s="152"/>
      <c r="AG1786" s="9"/>
      <c r="AN1786" s="152"/>
      <c r="AO1786" s="152"/>
      <c r="AP1786" s="152"/>
      <c r="AQ1786" s="152"/>
      <c r="AR1786" s="152"/>
      <c r="AS1786" s="152"/>
      <c r="AT1786" s="152"/>
      <c r="AU1786" s="152"/>
    </row>
    <row r="1787" spans="27:48" ht="12.95" customHeight="1">
      <c r="AA1787" s="152"/>
      <c r="AB1787" s="152"/>
      <c r="AC1787" s="152"/>
      <c r="AD1787" s="152"/>
      <c r="AE1787" s="152"/>
      <c r="AG1787" s="9"/>
      <c r="AN1787" s="152"/>
      <c r="AO1787" s="152"/>
      <c r="AP1787" s="152"/>
      <c r="AQ1787" s="152"/>
      <c r="AR1787" s="152"/>
      <c r="AS1787" s="152"/>
      <c r="AT1787" s="152"/>
      <c r="AU1787" s="152"/>
    </row>
    <row r="1788" spans="27:48" ht="12.95" customHeight="1">
      <c r="AA1788" s="152"/>
      <c r="AB1788" s="152"/>
      <c r="AC1788" s="152"/>
      <c r="AD1788" s="152"/>
      <c r="AE1788" s="152"/>
      <c r="AG1788" s="9"/>
      <c r="AN1788" s="152"/>
      <c r="AO1788" s="152"/>
      <c r="AP1788" s="152"/>
      <c r="AQ1788" s="152"/>
      <c r="AR1788" s="152"/>
      <c r="AS1788" s="152"/>
      <c r="AT1788" s="152"/>
      <c r="AU1788" s="152"/>
    </row>
    <row r="1789" spans="27:48" ht="12.95" customHeight="1">
      <c r="AA1789" s="152"/>
      <c r="AB1789" s="152"/>
      <c r="AC1789" s="152"/>
      <c r="AD1789" s="152"/>
      <c r="AE1789" s="152"/>
      <c r="AG1789" s="9"/>
      <c r="AN1789" s="152"/>
      <c r="AO1789" s="152"/>
      <c r="AP1789" s="152"/>
      <c r="AQ1789" s="152"/>
      <c r="AR1789" s="152"/>
      <c r="AS1789" s="152"/>
      <c r="AT1789" s="152"/>
      <c r="AU1789" s="152"/>
    </row>
    <row r="1790" spans="27:48" ht="12.95" customHeight="1">
      <c r="AA1790" s="152"/>
      <c r="AB1790" s="152"/>
      <c r="AC1790" s="152"/>
      <c r="AD1790" s="152"/>
      <c r="AE1790" s="152"/>
      <c r="AG1790" s="9"/>
      <c r="AN1790" s="152"/>
      <c r="AO1790" s="152"/>
      <c r="AP1790" s="152"/>
      <c r="AQ1790" s="152"/>
      <c r="AR1790" s="152"/>
      <c r="AS1790" s="152"/>
      <c r="AT1790" s="152"/>
      <c r="AU1790" s="152"/>
      <c r="AV1790" s="152"/>
    </row>
    <row r="1791" spans="27:48" ht="12.95" customHeight="1">
      <c r="AA1791" s="152"/>
      <c r="AB1791" s="152"/>
      <c r="AC1791" s="152"/>
      <c r="AD1791" s="152"/>
      <c r="AE1791" s="152"/>
      <c r="AG1791" s="9"/>
      <c r="AN1791" s="152"/>
      <c r="AO1791" s="152"/>
      <c r="AP1791" s="152"/>
      <c r="AQ1791" s="152"/>
      <c r="AR1791" s="152"/>
      <c r="AS1791" s="152"/>
      <c r="AT1791" s="152"/>
      <c r="AU1791" s="152"/>
    </row>
    <row r="1792" spans="27:48" ht="12.95" customHeight="1">
      <c r="AA1792" s="152"/>
      <c r="AB1792" s="152"/>
      <c r="AC1792" s="152"/>
      <c r="AD1792" s="152"/>
      <c r="AE1792" s="152"/>
      <c r="AG1792" s="9"/>
      <c r="AN1792" s="152"/>
      <c r="AO1792" s="152"/>
      <c r="AP1792" s="152"/>
      <c r="AQ1792" s="152"/>
      <c r="AR1792" s="152"/>
      <c r="AS1792" s="152"/>
      <c r="AT1792" s="152"/>
      <c r="AU1792" s="152"/>
    </row>
    <row r="1793" spans="27:64" ht="12.95" customHeight="1">
      <c r="AA1793" s="152"/>
      <c r="AB1793" s="152"/>
      <c r="AC1793" s="152"/>
      <c r="AD1793" s="152"/>
      <c r="AE1793" s="152"/>
      <c r="AG1793" s="9"/>
      <c r="AN1793" s="152"/>
      <c r="AO1793" s="152"/>
      <c r="AP1793" s="152"/>
      <c r="AQ1793" s="152"/>
      <c r="AR1793" s="152"/>
      <c r="AS1793" s="152"/>
      <c r="AT1793" s="152"/>
      <c r="AU1793" s="152"/>
    </row>
    <row r="1794" spans="27:64" ht="12.95" customHeight="1">
      <c r="AA1794" s="152"/>
      <c r="AB1794" s="152"/>
      <c r="AC1794" s="152"/>
      <c r="AD1794" s="152"/>
      <c r="AE1794" s="152"/>
      <c r="AG1794" s="9"/>
      <c r="AN1794" s="152"/>
      <c r="AO1794" s="152"/>
      <c r="AP1794" s="152"/>
      <c r="AQ1794" s="152"/>
      <c r="AR1794" s="152"/>
      <c r="AS1794" s="152"/>
      <c r="AT1794" s="152"/>
      <c r="AU1794" s="152"/>
    </row>
    <row r="1795" spans="27:64" ht="12.95" customHeight="1">
      <c r="AA1795" s="152"/>
      <c r="AB1795" s="152"/>
      <c r="AC1795" s="152"/>
      <c r="AD1795" s="152"/>
      <c r="AE1795" s="152"/>
      <c r="AG1795" s="9"/>
      <c r="AN1795" s="152"/>
      <c r="AO1795" s="152"/>
      <c r="AP1795" s="152"/>
      <c r="AQ1795" s="152"/>
      <c r="AR1795" s="152"/>
      <c r="AS1795" s="152"/>
      <c r="AT1795" s="152"/>
      <c r="AU1795" s="152"/>
    </row>
    <row r="1796" spans="27:64" ht="12.95" customHeight="1">
      <c r="AA1796" s="152"/>
      <c r="AB1796" s="152"/>
      <c r="AC1796" s="152"/>
      <c r="AD1796" s="152"/>
      <c r="AE1796" s="152"/>
      <c r="AG1796" s="9"/>
      <c r="AN1796" s="152"/>
      <c r="AO1796" s="152"/>
      <c r="AP1796" s="152"/>
      <c r="AQ1796" s="152"/>
      <c r="AR1796" s="152"/>
      <c r="AS1796" s="152"/>
      <c r="AT1796" s="152"/>
      <c r="AU1796" s="152"/>
    </row>
    <row r="1797" spans="27:64" ht="12.95" customHeight="1">
      <c r="AA1797" s="152"/>
      <c r="AB1797" s="152"/>
      <c r="AC1797" s="152"/>
      <c r="AD1797" s="152"/>
      <c r="AE1797" s="152"/>
      <c r="AG1797" s="9"/>
      <c r="AN1797" s="152"/>
      <c r="AO1797" s="152"/>
      <c r="AP1797" s="152"/>
      <c r="AQ1797" s="152"/>
      <c r="AR1797" s="152"/>
      <c r="AS1797" s="152"/>
      <c r="AT1797" s="152"/>
      <c r="AU1797" s="152"/>
    </row>
    <row r="1798" spans="27:64" ht="12.95" customHeight="1">
      <c r="AA1798" s="152"/>
      <c r="AB1798" s="152"/>
      <c r="AC1798" s="152"/>
      <c r="AD1798" s="152"/>
      <c r="AE1798" s="152"/>
      <c r="AG1798" s="9"/>
      <c r="AN1798" s="152"/>
      <c r="AO1798" s="152"/>
      <c r="AP1798" s="152"/>
      <c r="AQ1798" s="152"/>
      <c r="AR1798" s="152"/>
      <c r="AS1798" s="152"/>
      <c r="AT1798" s="152"/>
      <c r="AU1798" s="152"/>
    </row>
    <row r="1799" spans="27:64" ht="12.95" customHeight="1">
      <c r="AA1799" s="152"/>
      <c r="AB1799" s="152"/>
      <c r="AC1799" s="152"/>
      <c r="AD1799" s="152"/>
      <c r="AE1799" s="152"/>
      <c r="AG1799" s="9"/>
      <c r="AN1799" s="152"/>
      <c r="AO1799" s="152"/>
      <c r="AP1799" s="152"/>
      <c r="AQ1799" s="152"/>
      <c r="AR1799" s="152"/>
      <c r="AS1799" s="152"/>
      <c r="AT1799" s="152"/>
      <c r="AU1799" s="152"/>
      <c r="AV1799" s="152"/>
    </row>
    <row r="1800" spans="27:64" ht="12.95" customHeight="1">
      <c r="AA1800" s="152"/>
      <c r="AB1800" s="152"/>
      <c r="AC1800" s="152"/>
      <c r="AD1800" s="152"/>
      <c r="AE1800" s="152"/>
      <c r="AG1800" s="9"/>
      <c r="AN1800" s="152"/>
      <c r="AO1800" s="152"/>
      <c r="AP1800" s="152"/>
      <c r="AQ1800" s="152"/>
      <c r="AR1800" s="152"/>
      <c r="AS1800" s="152"/>
      <c r="AT1800" s="152"/>
      <c r="AU1800" s="152"/>
    </row>
    <row r="1801" spans="27:64" ht="12.95" customHeight="1">
      <c r="AA1801" s="152"/>
      <c r="AB1801" s="152"/>
      <c r="AC1801" s="152"/>
      <c r="AD1801" s="152"/>
      <c r="AE1801" s="152"/>
      <c r="AG1801" s="9"/>
      <c r="AN1801" s="152"/>
      <c r="AO1801" s="152"/>
      <c r="AP1801" s="152"/>
      <c r="AQ1801" s="152"/>
      <c r="AR1801" s="152"/>
      <c r="AS1801" s="152"/>
      <c r="AT1801" s="152"/>
      <c r="AU1801" s="152"/>
      <c r="AV1801" s="152"/>
      <c r="AX1801" s="152"/>
    </row>
    <row r="1802" spans="27:64" ht="12.95" customHeight="1">
      <c r="AA1802" s="152"/>
      <c r="AB1802" s="152"/>
      <c r="AC1802" s="152"/>
      <c r="AD1802" s="152"/>
      <c r="AE1802" s="152"/>
      <c r="AG1802" s="9"/>
      <c r="AN1802" s="152"/>
      <c r="AO1802" s="152"/>
      <c r="AP1802" s="152"/>
      <c r="AQ1802" s="152"/>
      <c r="AR1802" s="152"/>
      <c r="AS1802" s="152"/>
      <c r="AT1802" s="152"/>
      <c r="AU1802" s="152"/>
      <c r="AV1802" s="152"/>
      <c r="AW1802" s="152"/>
      <c r="AX1802" s="152"/>
      <c r="AY1802" s="152"/>
      <c r="AZ1802" s="152"/>
      <c r="BA1802" s="152"/>
      <c r="BB1802" s="152"/>
      <c r="BC1802" s="152"/>
      <c r="BD1802" s="152"/>
      <c r="BE1802" s="152"/>
      <c r="BF1802" s="152"/>
      <c r="BG1802" s="152"/>
      <c r="BH1802" s="152"/>
      <c r="BI1802" s="152"/>
      <c r="BJ1802" s="152"/>
      <c r="BK1802" s="152"/>
      <c r="BL1802" s="152"/>
    </row>
    <row r="1803" spans="27:64" ht="12.95" customHeight="1">
      <c r="AA1803" s="152"/>
      <c r="AB1803" s="152"/>
      <c r="AC1803" s="152"/>
      <c r="AD1803" s="152"/>
      <c r="AE1803" s="152"/>
      <c r="AG1803" s="9"/>
      <c r="AN1803" s="152"/>
      <c r="AO1803" s="152"/>
      <c r="AP1803" s="152"/>
      <c r="AQ1803" s="152"/>
      <c r="AR1803" s="152"/>
      <c r="AS1803" s="152"/>
      <c r="AT1803" s="152"/>
      <c r="AU1803" s="152"/>
    </row>
    <row r="1804" spans="27:64" ht="12.95" customHeight="1">
      <c r="AA1804" s="152"/>
      <c r="AB1804" s="152"/>
      <c r="AC1804" s="152"/>
      <c r="AD1804" s="152"/>
      <c r="AE1804" s="152"/>
      <c r="AG1804" s="9"/>
      <c r="AN1804" s="152"/>
      <c r="AO1804" s="152"/>
      <c r="AP1804" s="152"/>
      <c r="AQ1804" s="152"/>
      <c r="AR1804" s="152"/>
      <c r="AS1804" s="152"/>
      <c r="AT1804" s="152"/>
      <c r="AU1804" s="152"/>
    </row>
    <row r="1805" spans="27:64" ht="12.95" customHeight="1">
      <c r="AA1805" s="152"/>
      <c r="AB1805" s="152"/>
      <c r="AC1805" s="152"/>
      <c r="AD1805" s="152"/>
      <c r="AE1805" s="152"/>
      <c r="AG1805" s="9"/>
      <c r="AN1805" s="152"/>
      <c r="AO1805" s="152"/>
      <c r="AP1805" s="152"/>
      <c r="AQ1805" s="152"/>
      <c r="AR1805" s="152"/>
      <c r="AS1805" s="152"/>
      <c r="AT1805" s="152"/>
      <c r="AU1805" s="152"/>
    </row>
    <row r="1806" spans="27:64" ht="12.95" customHeight="1">
      <c r="AA1806" s="152"/>
      <c r="AB1806" s="152"/>
      <c r="AC1806" s="152"/>
      <c r="AD1806" s="152"/>
      <c r="AE1806" s="152"/>
      <c r="AG1806" s="9"/>
      <c r="AN1806" s="152"/>
      <c r="AO1806" s="152"/>
      <c r="AP1806" s="152"/>
      <c r="AQ1806" s="152"/>
      <c r="AR1806" s="152"/>
      <c r="AS1806" s="152"/>
      <c r="AT1806" s="152"/>
      <c r="AU1806" s="152"/>
      <c r="AV1806" s="152"/>
      <c r="AX1806" s="152"/>
    </row>
    <row r="1807" spans="27:64" ht="12.95" customHeight="1">
      <c r="AA1807" s="152"/>
      <c r="AB1807" s="152"/>
      <c r="AC1807" s="152"/>
      <c r="AD1807" s="152"/>
      <c r="AE1807" s="152"/>
      <c r="AG1807" s="9"/>
      <c r="AN1807" s="152"/>
      <c r="AO1807" s="152"/>
      <c r="AP1807" s="152"/>
      <c r="AQ1807" s="152"/>
      <c r="AR1807" s="152"/>
      <c r="AS1807" s="152"/>
      <c r="AT1807" s="152"/>
      <c r="AU1807" s="152"/>
      <c r="AV1807" s="152"/>
      <c r="AW1807" s="152"/>
      <c r="AX1807" s="152"/>
      <c r="AY1807" s="152"/>
      <c r="AZ1807" s="152"/>
      <c r="BA1807" s="152"/>
      <c r="BB1807" s="152"/>
      <c r="BC1807" s="152"/>
      <c r="BD1807" s="152"/>
      <c r="BE1807" s="152"/>
      <c r="BF1807" s="152"/>
      <c r="BG1807" s="152"/>
      <c r="BH1807" s="152"/>
      <c r="BI1807" s="152"/>
      <c r="BJ1807" s="152"/>
      <c r="BK1807" s="152"/>
      <c r="BL1807" s="152"/>
    </row>
    <row r="1808" spans="27:64" ht="12.95" customHeight="1">
      <c r="AA1808" s="152"/>
      <c r="AB1808" s="152"/>
      <c r="AC1808" s="152"/>
      <c r="AD1808" s="152"/>
      <c r="AE1808" s="152"/>
      <c r="AG1808" s="9"/>
      <c r="AN1808" s="152"/>
      <c r="AO1808" s="152"/>
      <c r="AP1808" s="152"/>
      <c r="AQ1808" s="152"/>
      <c r="AR1808" s="152"/>
      <c r="AS1808" s="152"/>
      <c r="AT1808" s="152"/>
      <c r="AU1808" s="152"/>
    </row>
    <row r="1809" spans="27:64" ht="12.95" customHeight="1">
      <c r="AA1809" s="152"/>
      <c r="AB1809" s="152"/>
      <c r="AC1809" s="152"/>
      <c r="AD1809" s="152"/>
      <c r="AE1809" s="152"/>
      <c r="AG1809" s="9"/>
      <c r="AN1809" s="152"/>
      <c r="AO1809" s="152"/>
      <c r="AP1809" s="152"/>
      <c r="AQ1809" s="152"/>
      <c r="AR1809" s="152"/>
      <c r="AS1809" s="152"/>
      <c r="AT1809" s="152"/>
      <c r="AU1809" s="152"/>
    </row>
    <row r="1810" spans="27:64" ht="12.95" customHeight="1">
      <c r="AA1810" s="152"/>
      <c r="AB1810" s="152"/>
      <c r="AC1810" s="152"/>
      <c r="AD1810" s="152"/>
      <c r="AE1810" s="152"/>
      <c r="AG1810" s="9"/>
      <c r="AN1810" s="152"/>
      <c r="AO1810" s="152"/>
      <c r="AP1810" s="152"/>
      <c r="AQ1810" s="152"/>
      <c r="AR1810" s="152"/>
      <c r="AS1810" s="152"/>
      <c r="AT1810" s="152"/>
      <c r="AU1810" s="152"/>
    </row>
    <row r="1811" spans="27:64" ht="12.95" customHeight="1">
      <c r="AA1811" s="152"/>
      <c r="AB1811" s="152"/>
      <c r="AC1811" s="152"/>
      <c r="AD1811" s="152"/>
      <c r="AE1811" s="152"/>
      <c r="AG1811" s="9"/>
      <c r="AN1811" s="152"/>
      <c r="AO1811" s="152"/>
      <c r="AP1811" s="152"/>
      <c r="AQ1811" s="152"/>
      <c r="AR1811" s="152"/>
      <c r="AS1811" s="152"/>
      <c r="AT1811" s="152"/>
      <c r="AU1811" s="152"/>
    </row>
    <row r="1812" spans="27:64" ht="12.95" customHeight="1">
      <c r="AA1812" s="152"/>
      <c r="AB1812" s="152"/>
      <c r="AC1812" s="152"/>
      <c r="AD1812" s="152"/>
      <c r="AE1812" s="152"/>
      <c r="AG1812" s="9"/>
      <c r="AN1812" s="152"/>
      <c r="AO1812" s="152"/>
      <c r="AP1812" s="152"/>
      <c r="AQ1812" s="152"/>
      <c r="AR1812" s="152"/>
      <c r="AS1812" s="152"/>
      <c r="AT1812" s="152"/>
      <c r="AU1812" s="152"/>
      <c r="AV1812" s="152"/>
      <c r="AX1812" s="152"/>
    </row>
    <row r="1813" spans="27:64" ht="12.95" customHeight="1">
      <c r="AA1813" s="152"/>
      <c r="AB1813" s="152"/>
      <c r="AC1813" s="152"/>
      <c r="AD1813" s="152"/>
      <c r="AE1813" s="152"/>
      <c r="AG1813" s="9"/>
      <c r="AN1813" s="152"/>
      <c r="AO1813" s="152"/>
      <c r="AP1813" s="152"/>
      <c r="AQ1813" s="152"/>
      <c r="AR1813" s="152"/>
      <c r="AS1813" s="152"/>
      <c r="AT1813" s="152"/>
      <c r="AU1813" s="152"/>
    </row>
    <row r="1814" spans="27:64" ht="12.95" customHeight="1">
      <c r="AA1814" s="152"/>
      <c r="AB1814" s="152"/>
      <c r="AC1814" s="152"/>
      <c r="AD1814" s="152"/>
      <c r="AE1814" s="152"/>
      <c r="AG1814" s="9"/>
      <c r="AN1814" s="152"/>
      <c r="AO1814" s="152"/>
      <c r="AP1814" s="152"/>
      <c r="AQ1814" s="152"/>
      <c r="AR1814" s="152"/>
      <c r="AS1814" s="152"/>
      <c r="AT1814" s="152"/>
      <c r="AU1814" s="152"/>
    </row>
    <row r="1815" spans="27:64" ht="12.95" customHeight="1">
      <c r="AA1815" s="152"/>
      <c r="AB1815" s="152"/>
      <c r="AC1815" s="152"/>
      <c r="AD1815" s="152"/>
      <c r="AE1815" s="152"/>
      <c r="AG1815" s="9"/>
      <c r="AN1815" s="152"/>
      <c r="AO1815" s="152"/>
      <c r="AP1815" s="152"/>
      <c r="AQ1815" s="152"/>
      <c r="AR1815" s="152"/>
      <c r="AS1815" s="152"/>
      <c r="AT1815" s="152"/>
      <c r="AU1815" s="152"/>
    </row>
    <row r="1816" spans="27:64" ht="12.95" customHeight="1">
      <c r="AA1816" s="152"/>
      <c r="AB1816" s="152"/>
      <c r="AC1816" s="152"/>
      <c r="AD1816" s="152"/>
      <c r="AE1816" s="152"/>
      <c r="AG1816" s="9"/>
      <c r="AN1816" s="152"/>
      <c r="AO1816" s="152"/>
      <c r="AP1816" s="152"/>
      <c r="AQ1816" s="152"/>
      <c r="AR1816" s="152"/>
      <c r="AS1816" s="152"/>
      <c r="AT1816" s="152"/>
      <c r="AU1816" s="152"/>
    </row>
    <row r="1817" spans="27:64" ht="12.95" customHeight="1">
      <c r="AA1817" s="152"/>
      <c r="AB1817" s="152"/>
      <c r="AC1817" s="152"/>
      <c r="AD1817" s="152"/>
      <c r="AE1817" s="152"/>
      <c r="AG1817" s="9"/>
      <c r="AN1817" s="152"/>
      <c r="AO1817" s="152"/>
      <c r="AP1817" s="152"/>
      <c r="AQ1817" s="152"/>
      <c r="AR1817" s="152"/>
      <c r="AS1817" s="152"/>
      <c r="AT1817" s="152"/>
      <c r="AU1817" s="152"/>
    </row>
    <row r="1818" spans="27:64" ht="12.95" customHeight="1">
      <c r="AA1818" s="152"/>
      <c r="AB1818" s="152"/>
      <c r="AC1818" s="152"/>
      <c r="AD1818" s="152"/>
      <c r="AE1818" s="152"/>
      <c r="AG1818" s="9"/>
      <c r="AN1818" s="152"/>
      <c r="AO1818" s="152"/>
      <c r="AP1818" s="152"/>
      <c r="AQ1818" s="152"/>
      <c r="AR1818" s="152"/>
      <c r="AS1818" s="152"/>
      <c r="AT1818" s="152"/>
      <c r="AU1818" s="152"/>
    </row>
    <row r="1819" spans="27:64" ht="12.95" customHeight="1">
      <c r="AA1819" s="152"/>
      <c r="AB1819" s="152"/>
      <c r="AC1819" s="152"/>
      <c r="AD1819" s="152"/>
      <c r="AE1819" s="152"/>
      <c r="AG1819" s="9"/>
      <c r="AN1819" s="152"/>
      <c r="AO1819" s="152"/>
      <c r="AP1819" s="152"/>
      <c r="AQ1819" s="152"/>
      <c r="AR1819" s="152"/>
      <c r="AS1819" s="152"/>
      <c r="AT1819" s="152"/>
      <c r="AU1819" s="152"/>
      <c r="AV1819" s="152"/>
      <c r="AX1819" s="152"/>
      <c r="AY1819" s="152"/>
      <c r="AZ1819" s="152"/>
      <c r="BA1819" s="152"/>
      <c r="BB1819" s="152"/>
      <c r="BC1819" s="152"/>
      <c r="BD1819" s="152"/>
      <c r="BE1819" s="152"/>
      <c r="BF1819" s="152"/>
      <c r="BG1819" s="152"/>
      <c r="BH1819" s="152"/>
      <c r="BI1819" s="152"/>
      <c r="BJ1819" s="152"/>
      <c r="BK1819" s="152"/>
      <c r="BL1819" s="152"/>
    </row>
    <row r="1820" spans="27:64" ht="12.95" customHeight="1">
      <c r="AA1820" s="152"/>
      <c r="AB1820" s="152"/>
      <c r="AC1820" s="152"/>
      <c r="AD1820" s="152"/>
      <c r="AE1820" s="152"/>
      <c r="AG1820" s="9"/>
      <c r="AN1820" s="152"/>
      <c r="AO1820" s="152"/>
      <c r="AP1820" s="152"/>
      <c r="AQ1820" s="152"/>
      <c r="AR1820" s="152"/>
      <c r="AS1820" s="152"/>
      <c r="AT1820" s="152"/>
      <c r="AU1820" s="152"/>
      <c r="AV1820" s="152"/>
    </row>
    <row r="1821" spans="27:64" ht="12.95" customHeight="1">
      <c r="AA1821" s="152"/>
      <c r="AB1821" s="152"/>
      <c r="AC1821" s="152"/>
      <c r="AD1821" s="152"/>
      <c r="AE1821" s="152"/>
      <c r="AG1821" s="9"/>
      <c r="AN1821" s="152"/>
      <c r="AO1821" s="152"/>
      <c r="AP1821" s="152"/>
      <c r="AQ1821" s="152"/>
      <c r="AR1821" s="152"/>
      <c r="AS1821" s="152"/>
      <c r="AT1821" s="152"/>
      <c r="AU1821" s="152"/>
    </row>
    <row r="1822" spans="27:64" ht="12.95" customHeight="1">
      <c r="AA1822" s="152"/>
      <c r="AB1822" s="152"/>
      <c r="AC1822" s="152"/>
      <c r="AD1822" s="152"/>
      <c r="AE1822" s="152"/>
      <c r="AG1822" s="9"/>
      <c r="AN1822" s="152"/>
      <c r="AO1822" s="152"/>
      <c r="AP1822" s="152"/>
      <c r="AQ1822" s="152"/>
      <c r="AR1822" s="152"/>
      <c r="AS1822" s="152"/>
      <c r="AT1822" s="152"/>
      <c r="AU1822" s="152"/>
      <c r="AV1822" s="152"/>
    </row>
    <row r="1823" spans="27:64" ht="12.95" customHeight="1">
      <c r="AA1823" s="152"/>
      <c r="AB1823" s="152"/>
      <c r="AC1823" s="152"/>
      <c r="AD1823" s="152"/>
      <c r="AE1823" s="152"/>
      <c r="AG1823" s="9"/>
      <c r="AN1823" s="152"/>
      <c r="AO1823" s="152"/>
      <c r="AP1823" s="152"/>
      <c r="AQ1823" s="152"/>
      <c r="AR1823" s="152"/>
      <c r="AS1823" s="152"/>
      <c r="AT1823" s="152"/>
      <c r="AU1823" s="152"/>
    </row>
    <row r="1824" spans="27:64" ht="12.95" customHeight="1">
      <c r="AA1824" s="152"/>
      <c r="AB1824" s="152"/>
      <c r="AC1824" s="152"/>
      <c r="AD1824" s="152"/>
      <c r="AE1824" s="152"/>
      <c r="AG1824" s="9"/>
      <c r="AN1824" s="152"/>
      <c r="AO1824" s="152"/>
      <c r="AP1824" s="152"/>
      <c r="AQ1824" s="152"/>
      <c r="AR1824" s="152"/>
      <c r="AS1824" s="152"/>
      <c r="AT1824" s="152"/>
      <c r="AU1824" s="152"/>
    </row>
    <row r="1825" spans="27:64" ht="12.95" customHeight="1">
      <c r="AA1825" s="152"/>
      <c r="AB1825" s="152"/>
      <c r="AC1825" s="152"/>
      <c r="AD1825" s="152"/>
      <c r="AE1825" s="152"/>
      <c r="AG1825" s="9"/>
      <c r="AN1825" s="152"/>
      <c r="AO1825" s="152"/>
      <c r="AP1825" s="152"/>
      <c r="AQ1825" s="152"/>
      <c r="AR1825" s="152"/>
      <c r="AS1825" s="152"/>
      <c r="AT1825" s="152"/>
      <c r="AU1825" s="152"/>
    </row>
    <row r="1826" spans="27:64" ht="12.95" customHeight="1">
      <c r="AA1826" s="152"/>
      <c r="AB1826" s="152"/>
      <c r="AC1826" s="152"/>
      <c r="AD1826" s="152"/>
      <c r="AE1826" s="152"/>
      <c r="AG1826" s="9"/>
      <c r="AN1826" s="152"/>
      <c r="AO1826" s="152"/>
      <c r="AP1826" s="152"/>
      <c r="AQ1826" s="152"/>
      <c r="AR1826" s="152"/>
      <c r="AS1826" s="152"/>
      <c r="AT1826" s="152"/>
      <c r="AU1826" s="152"/>
    </row>
    <row r="1827" spans="27:64" ht="12.95" customHeight="1">
      <c r="AA1827" s="152"/>
      <c r="AB1827" s="152"/>
      <c r="AC1827" s="152"/>
      <c r="AD1827" s="152"/>
      <c r="AE1827" s="152"/>
      <c r="AG1827" s="9"/>
      <c r="AN1827" s="152"/>
      <c r="AO1827" s="152"/>
      <c r="AP1827" s="152"/>
      <c r="AQ1827" s="152"/>
      <c r="AR1827" s="152"/>
      <c r="AS1827" s="152"/>
      <c r="AT1827" s="152"/>
      <c r="AU1827" s="152"/>
    </row>
    <row r="1828" spans="27:64" ht="12.95" customHeight="1">
      <c r="AA1828" s="152"/>
      <c r="AB1828" s="152"/>
      <c r="AC1828" s="152"/>
      <c r="AD1828" s="152"/>
      <c r="AE1828" s="152"/>
      <c r="AG1828" s="9"/>
      <c r="AN1828" s="152"/>
      <c r="AO1828" s="152"/>
      <c r="AP1828" s="152"/>
      <c r="AQ1828" s="152"/>
      <c r="AR1828" s="152"/>
      <c r="AS1828" s="152"/>
      <c r="AT1828" s="152"/>
      <c r="AU1828" s="152"/>
    </row>
    <row r="1829" spans="27:64" ht="12.95" customHeight="1">
      <c r="AA1829" s="152"/>
      <c r="AB1829" s="152"/>
      <c r="AC1829" s="152"/>
      <c r="AD1829" s="152"/>
      <c r="AE1829" s="152"/>
      <c r="AG1829" s="9"/>
      <c r="AN1829" s="152"/>
      <c r="AO1829" s="152"/>
      <c r="AP1829" s="152"/>
      <c r="AQ1829" s="152"/>
      <c r="AR1829" s="152"/>
      <c r="AS1829" s="152"/>
      <c r="AT1829" s="152"/>
      <c r="AU1829" s="152"/>
    </row>
    <row r="1830" spans="27:64" ht="12.95" customHeight="1">
      <c r="AA1830" s="152"/>
      <c r="AB1830" s="152"/>
      <c r="AC1830" s="152"/>
      <c r="AD1830" s="152"/>
      <c r="AE1830" s="152"/>
      <c r="AG1830" s="9"/>
      <c r="AN1830" s="152"/>
      <c r="AO1830" s="152"/>
      <c r="AP1830" s="152"/>
      <c r="AQ1830" s="152"/>
      <c r="AR1830" s="152"/>
      <c r="AS1830" s="152"/>
      <c r="AT1830" s="152"/>
      <c r="AU1830" s="152"/>
    </row>
    <row r="1831" spans="27:64" ht="12.95" customHeight="1">
      <c r="AA1831" s="152"/>
      <c r="AB1831" s="152"/>
      <c r="AC1831" s="152"/>
      <c r="AD1831" s="152"/>
      <c r="AE1831" s="152"/>
      <c r="AG1831" s="9"/>
      <c r="AN1831" s="152"/>
      <c r="AO1831" s="152"/>
      <c r="AP1831" s="152"/>
      <c r="AQ1831" s="152"/>
      <c r="AR1831" s="152"/>
      <c r="AS1831" s="152"/>
      <c r="AT1831" s="152"/>
      <c r="AU1831" s="152"/>
    </row>
    <row r="1832" spans="27:64" ht="12.95" customHeight="1">
      <c r="AA1832" s="152"/>
      <c r="AB1832" s="152"/>
      <c r="AC1832" s="152"/>
      <c r="AD1832" s="152"/>
      <c r="AE1832" s="152"/>
      <c r="AG1832" s="9"/>
      <c r="AN1832" s="152"/>
      <c r="AO1832" s="152"/>
      <c r="AP1832" s="152"/>
      <c r="AQ1832" s="152"/>
      <c r="AR1832" s="152"/>
      <c r="AS1832" s="152"/>
      <c r="AT1832" s="152"/>
      <c r="AU1832" s="152"/>
      <c r="AV1832" s="152"/>
      <c r="AW1832" s="152"/>
      <c r="AX1832" s="152"/>
      <c r="AY1832" s="152"/>
      <c r="AZ1832" s="152"/>
      <c r="BA1832" s="152"/>
      <c r="BB1832" s="152"/>
      <c r="BC1832" s="152"/>
      <c r="BD1832" s="152"/>
      <c r="BE1832" s="152"/>
      <c r="BF1832" s="152"/>
      <c r="BG1832" s="152"/>
      <c r="BH1832" s="152"/>
      <c r="BI1832" s="152"/>
      <c r="BJ1832" s="152"/>
      <c r="BK1832" s="152"/>
      <c r="BL1832" s="152"/>
    </row>
    <row r="1833" spans="27:64" ht="12.95" customHeight="1">
      <c r="AA1833" s="152"/>
      <c r="AB1833" s="152"/>
      <c r="AC1833" s="152"/>
      <c r="AD1833" s="152"/>
      <c r="AE1833" s="152"/>
      <c r="AG1833" s="9"/>
      <c r="AN1833" s="152"/>
      <c r="AO1833" s="152"/>
      <c r="AP1833" s="152"/>
      <c r="AQ1833" s="152"/>
      <c r="AR1833" s="152"/>
      <c r="AS1833" s="152"/>
      <c r="AT1833" s="152"/>
      <c r="AU1833" s="152"/>
    </row>
    <row r="1834" spans="27:64" ht="12.95" customHeight="1">
      <c r="AA1834" s="152"/>
      <c r="AB1834" s="152"/>
      <c r="AC1834" s="152"/>
      <c r="AD1834" s="152"/>
      <c r="AE1834" s="152"/>
      <c r="AG1834" s="9"/>
      <c r="AN1834" s="152"/>
      <c r="AO1834" s="152"/>
      <c r="AP1834" s="152"/>
      <c r="AQ1834" s="152"/>
      <c r="AR1834" s="152"/>
      <c r="AS1834" s="152"/>
      <c r="AT1834" s="152"/>
      <c r="AU1834" s="152"/>
    </row>
    <row r="1835" spans="27:64" ht="12.95" customHeight="1">
      <c r="AA1835" s="152"/>
      <c r="AB1835" s="152"/>
      <c r="AC1835" s="152"/>
      <c r="AD1835" s="152"/>
      <c r="AE1835" s="152"/>
      <c r="AG1835" s="9"/>
      <c r="AN1835" s="152"/>
      <c r="AO1835" s="152"/>
      <c r="AP1835" s="152"/>
      <c r="AQ1835" s="152"/>
      <c r="AR1835" s="152"/>
      <c r="AS1835" s="152"/>
      <c r="AT1835" s="152"/>
      <c r="AU1835" s="152"/>
    </row>
    <row r="1836" spans="27:64" ht="12.95" customHeight="1">
      <c r="AA1836" s="152"/>
      <c r="AB1836" s="152"/>
      <c r="AC1836" s="152"/>
      <c r="AD1836" s="152"/>
      <c r="AE1836" s="152"/>
      <c r="AG1836" s="9"/>
      <c r="AN1836" s="152"/>
      <c r="AO1836" s="152"/>
      <c r="AP1836" s="152"/>
      <c r="AQ1836" s="152"/>
      <c r="AR1836" s="152"/>
      <c r="AS1836" s="152"/>
      <c r="AT1836" s="152"/>
      <c r="AU1836" s="152"/>
    </row>
    <row r="1837" spans="27:64" ht="12.95" customHeight="1">
      <c r="AA1837" s="152"/>
      <c r="AB1837" s="152"/>
      <c r="AC1837" s="152"/>
      <c r="AD1837" s="152"/>
      <c r="AE1837" s="152"/>
      <c r="AG1837" s="9"/>
      <c r="AN1837" s="152"/>
      <c r="AO1837" s="152"/>
      <c r="AP1837" s="152"/>
      <c r="AQ1837" s="152"/>
      <c r="AR1837" s="152"/>
      <c r="AS1837" s="152"/>
      <c r="AT1837" s="152"/>
      <c r="AU1837" s="152"/>
    </row>
    <row r="1838" spans="27:64" ht="12.95" customHeight="1">
      <c r="AA1838" s="152"/>
      <c r="AB1838" s="152"/>
      <c r="AC1838" s="152"/>
      <c r="AD1838" s="152"/>
      <c r="AE1838" s="152"/>
      <c r="AG1838" s="9"/>
      <c r="AN1838" s="152"/>
      <c r="AO1838" s="152"/>
      <c r="AP1838" s="152"/>
      <c r="AQ1838" s="152"/>
      <c r="AR1838" s="152"/>
      <c r="AS1838" s="152"/>
      <c r="AT1838" s="152"/>
      <c r="AU1838" s="152"/>
    </row>
    <row r="1839" spans="27:64" ht="12.95" customHeight="1">
      <c r="AA1839" s="152"/>
      <c r="AB1839" s="152"/>
      <c r="AC1839" s="152"/>
      <c r="AD1839" s="152"/>
      <c r="AE1839" s="152"/>
      <c r="AG1839" s="9"/>
      <c r="AN1839" s="152"/>
      <c r="AO1839" s="152"/>
      <c r="AP1839" s="152"/>
      <c r="AQ1839" s="152"/>
      <c r="AR1839" s="152"/>
      <c r="AS1839" s="152"/>
      <c r="AT1839" s="152"/>
      <c r="AU1839" s="152"/>
    </row>
    <row r="1840" spans="27:64" ht="12.95" customHeight="1">
      <c r="AA1840" s="152"/>
      <c r="AB1840" s="152"/>
      <c r="AC1840" s="152"/>
      <c r="AD1840" s="152"/>
      <c r="AE1840" s="152"/>
      <c r="AG1840" s="9"/>
      <c r="AN1840" s="152"/>
      <c r="AO1840" s="152"/>
      <c r="AP1840" s="152"/>
      <c r="AQ1840" s="152"/>
      <c r="AR1840" s="152"/>
      <c r="AS1840" s="152"/>
      <c r="AT1840" s="152"/>
      <c r="AU1840" s="152"/>
    </row>
    <row r="1841" spans="27:64" ht="12.95" customHeight="1">
      <c r="AA1841" s="152"/>
      <c r="AB1841" s="152"/>
      <c r="AC1841" s="152"/>
      <c r="AD1841" s="152"/>
      <c r="AE1841" s="152"/>
      <c r="AG1841" s="9"/>
      <c r="AN1841" s="152"/>
      <c r="AO1841" s="152"/>
      <c r="AP1841" s="152"/>
      <c r="AQ1841" s="152"/>
      <c r="AR1841" s="152"/>
      <c r="AS1841" s="152"/>
      <c r="AT1841" s="152"/>
      <c r="AU1841" s="152"/>
    </row>
    <row r="1842" spans="27:64" ht="12.95" customHeight="1">
      <c r="AA1842" s="152"/>
      <c r="AB1842" s="152"/>
      <c r="AC1842" s="152"/>
      <c r="AD1842" s="152"/>
      <c r="AE1842" s="152"/>
      <c r="AG1842" s="9"/>
      <c r="AN1842" s="152"/>
      <c r="AO1842" s="152"/>
      <c r="AP1842" s="152"/>
      <c r="AQ1842" s="152"/>
      <c r="AR1842" s="152"/>
      <c r="AS1842" s="152"/>
      <c r="AT1842" s="152"/>
      <c r="AU1842" s="152"/>
    </row>
    <row r="1843" spans="27:64" ht="12.95" customHeight="1">
      <c r="AA1843" s="152"/>
      <c r="AB1843" s="152"/>
      <c r="AC1843" s="152"/>
      <c r="AD1843" s="152"/>
      <c r="AE1843" s="152"/>
      <c r="AG1843" s="9"/>
      <c r="AN1843" s="152"/>
      <c r="AO1843" s="152"/>
      <c r="AP1843" s="152"/>
      <c r="AQ1843" s="152"/>
      <c r="AR1843" s="152"/>
      <c r="AS1843" s="152"/>
      <c r="AT1843" s="152"/>
      <c r="AU1843" s="152"/>
    </row>
    <row r="1844" spans="27:64" ht="12.95" customHeight="1">
      <c r="AA1844" s="152"/>
      <c r="AB1844" s="152"/>
      <c r="AC1844" s="152"/>
      <c r="AD1844" s="152"/>
      <c r="AE1844" s="152"/>
      <c r="AG1844" s="9"/>
      <c r="AN1844" s="152"/>
      <c r="AO1844" s="152"/>
      <c r="AP1844" s="152"/>
      <c r="AQ1844" s="152"/>
      <c r="AR1844" s="152"/>
      <c r="AS1844" s="152"/>
      <c r="AT1844" s="152"/>
      <c r="AU1844" s="152"/>
    </row>
    <row r="1845" spans="27:64" ht="12.95" customHeight="1">
      <c r="AA1845" s="152"/>
      <c r="AB1845" s="152"/>
      <c r="AC1845" s="152"/>
      <c r="AD1845" s="152"/>
      <c r="AE1845" s="152"/>
      <c r="AG1845" s="9"/>
      <c r="AN1845" s="152"/>
      <c r="AO1845" s="152"/>
      <c r="AP1845" s="152"/>
      <c r="AQ1845" s="152"/>
      <c r="AR1845" s="152"/>
      <c r="AS1845" s="152"/>
      <c r="AT1845" s="152"/>
      <c r="AU1845" s="152"/>
    </row>
    <row r="1846" spans="27:64" ht="12.95" customHeight="1">
      <c r="AA1846" s="152"/>
      <c r="AB1846" s="152"/>
      <c r="AC1846" s="152"/>
      <c r="AD1846" s="152"/>
      <c r="AE1846" s="152"/>
      <c r="AG1846" s="9"/>
      <c r="AN1846" s="152"/>
      <c r="AO1846" s="152"/>
      <c r="AP1846" s="152"/>
      <c r="AQ1846" s="152"/>
      <c r="AR1846" s="152"/>
      <c r="AS1846" s="152"/>
      <c r="AT1846" s="152"/>
      <c r="AU1846" s="152"/>
    </row>
    <row r="1847" spans="27:64" ht="12.95" customHeight="1">
      <c r="AA1847" s="152"/>
      <c r="AB1847" s="152"/>
      <c r="AC1847" s="152"/>
      <c r="AD1847" s="152"/>
      <c r="AE1847" s="152"/>
      <c r="AG1847" s="9"/>
      <c r="AN1847" s="152"/>
      <c r="AO1847" s="152"/>
      <c r="AP1847" s="152"/>
      <c r="AQ1847" s="152"/>
      <c r="AR1847" s="152"/>
      <c r="AS1847" s="152"/>
      <c r="AT1847" s="152"/>
      <c r="AU1847" s="152"/>
    </row>
    <row r="1848" spans="27:64" ht="12.95" customHeight="1">
      <c r="AA1848" s="152"/>
      <c r="AB1848" s="152"/>
      <c r="AC1848" s="152"/>
      <c r="AD1848" s="152"/>
      <c r="AE1848" s="152"/>
      <c r="AG1848" s="9"/>
      <c r="AN1848" s="152"/>
      <c r="AO1848" s="152"/>
      <c r="AP1848" s="152"/>
      <c r="AQ1848" s="152"/>
      <c r="AR1848" s="152"/>
      <c r="AS1848" s="152"/>
      <c r="AT1848" s="152"/>
      <c r="AU1848" s="152"/>
    </row>
    <row r="1849" spans="27:64" ht="12.95" customHeight="1">
      <c r="AA1849" s="152"/>
      <c r="AB1849" s="152"/>
      <c r="AC1849" s="152"/>
      <c r="AD1849" s="152"/>
      <c r="AE1849" s="152"/>
      <c r="AG1849" s="9"/>
      <c r="AN1849" s="152"/>
      <c r="AO1849" s="152"/>
      <c r="AP1849" s="152"/>
      <c r="AQ1849" s="152"/>
      <c r="AR1849" s="152"/>
      <c r="AS1849" s="152"/>
      <c r="AT1849" s="152"/>
      <c r="AU1849" s="152"/>
    </row>
    <row r="1850" spans="27:64" ht="12.95" customHeight="1">
      <c r="AA1850" s="152"/>
      <c r="AB1850" s="152"/>
      <c r="AC1850" s="152"/>
      <c r="AD1850" s="152"/>
      <c r="AE1850" s="152"/>
      <c r="AG1850" s="9"/>
      <c r="AN1850" s="152"/>
      <c r="AO1850" s="152"/>
      <c r="AP1850" s="152"/>
      <c r="AQ1850" s="152"/>
      <c r="AR1850" s="152"/>
      <c r="AS1850" s="152"/>
      <c r="AT1850" s="152"/>
      <c r="AU1850" s="152"/>
    </row>
    <row r="1851" spans="27:64" ht="12.95" customHeight="1">
      <c r="AA1851" s="152"/>
      <c r="AB1851" s="152"/>
      <c r="AC1851" s="152"/>
      <c r="AD1851" s="152"/>
      <c r="AE1851" s="152"/>
      <c r="AG1851" s="9"/>
      <c r="AN1851" s="152"/>
      <c r="AO1851" s="152"/>
      <c r="AP1851" s="152"/>
      <c r="AQ1851" s="152"/>
      <c r="AR1851" s="152"/>
      <c r="AS1851" s="152"/>
      <c r="AT1851" s="152"/>
      <c r="AU1851" s="152"/>
      <c r="AV1851" s="152"/>
    </row>
    <row r="1852" spans="27:64" ht="12.95" customHeight="1">
      <c r="AA1852" s="152"/>
      <c r="AB1852" s="152"/>
      <c r="AC1852" s="152"/>
      <c r="AD1852" s="152"/>
      <c r="AE1852" s="152"/>
      <c r="AG1852" s="9"/>
      <c r="AN1852" s="152"/>
      <c r="AO1852" s="152"/>
      <c r="AP1852" s="152"/>
      <c r="AQ1852" s="152"/>
      <c r="AR1852" s="152"/>
      <c r="AS1852" s="152"/>
      <c r="AT1852" s="152"/>
      <c r="AU1852" s="152"/>
    </row>
    <row r="1853" spans="27:64" ht="12.95" customHeight="1">
      <c r="AA1853" s="152"/>
      <c r="AB1853" s="152"/>
      <c r="AC1853" s="152"/>
      <c r="AD1853" s="152"/>
      <c r="AE1853" s="152"/>
      <c r="AG1853" s="9"/>
      <c r="AN1853" s="152"/>
      <c r="AO1853" s="152"/>
      <c r="AP1853" s="152"/>
      <c r="AQ1853" s="152"/>
      <c r="AR1853" s="152"/>
      <c r="AS1853" s="152"/>
      <c r="AT1853" s="152"/>
      <c r="AU1853" s="152"/>
      <c r="AV1853" s="152"/>
      <c r="AW1853" s="152"/>
      <c r="AX1853" s="152"/>
      <c r="AY1853" s="152"/>
      <c r="AZ1853" s="152"/>
      <c r="BA1853" s="152"/>
      <c r="BB1853" s="152"/>
      <c r="BC1853" s="152"/>
      <c r="BD1853" s="152"/>
      <c r="BE1853" s="152"/>
      <c r="BF1853" s="152"/>
      <c r="BG1853" s="152"/>
      <c r="BH1853" s="152"/>
      <c r="BI1853" s="152"/>
      <c r="BJ1853" s="152"/>
      <c r="BK1853" s="152"/>
      <c r="BL1853" s="152"/>
    </row>
    <row r="1854" spans="27:64" ht="12.95" customHeight="1">
      <c r="AA1854" s="152"/>
      <c r="AB1854" s="152"/>
      <c r="AC1854" s="152"/>
      <c r="AD1854" s="152"/>
      <c r="AE1854" s="152"/>
      <c r="AG1854" s="9"/>
      <c r="AN1854" s="152"/>
      <c r="AO1854" s="152"/>
      <c r="AP1854" s="152"/>
      <c r="AQ1854" s="152"/>
      <c r="AR1854" s="152"/>
      <c r="AS1854" s="152"/>
      <c r="AT1854" s="152"/>
      <c r="AU1854" s="152"/>
      <c r="AV1854" s="152"/>
    </row>
    <row r="1855" spans="27:64" ht="12.95" customHeight="1">
      <c r="AA1855" s="152"/>
      <c r="AB1855" s="152"/>
      <c r="AC1855" s="152"/>
      <c r="AD1855" s="152"/>
      <c r="AE1855" s="152"/>
      <c r="AG1855" s="9"/>
      <c r="AN1855" s="152"/>
      <c r="AO1855" s="152"/>
      <c r="AP1855" s="152"/>
      <c r="AQ1855" s="152"/>
      <c r="AR1855" s="152"/>
      <c r="AS1855" s="152"/>
      <c r="AT1855" s="152"/>
      <c r="AU1855" s="152"/>
    </row>
    <row r="1856" spans="27:64" ht="12.95" customHeight="1">
      <c r="AA1856" s="152"/>
      <c r="AB1856" s="152"/>
      <c r="AC1856" s="152"/>
      <c r="AD1856" s="152"/>
      <c r="AE1856" s="152"/>
      <c r="AG1856" s="9"/>
      <c r="AN1856" s="152"/>
      <c r="AO1856" s="152"/>
      <c r="AP1856" s="152"/>
      <c r="AQ1856" s="152"/>
      <c r="AR1856" s="152"/>
      <c r="AS1856" s="152"/>
      <c r="AT1856" s="152"/>
      <c r="AU1856" s="152"/>
    </row>
    <row r="1857" spans="27:47" ht="12.95" customHeight="1">
      <c r="AA1857" s="152"/>
      <c r="AB1857" s="152"/>
      <c r="AC1857" s="152"/>
      <c r="AD1857" s="152"/>
      <c r="AE1857" s="152"/>
      <c r="AG1857" s="9"/>
      <c r="AN1857" s="152"/>
      <c r="AO1857" s="152"/>
      <c r="AP1857" s="152"/>
      <c r="AQ1857" s="152"/>
      <c r="AR1857" s="152"/>
      <c r="AS1857" s="152"/>
      <c r="AT1857" s="152"/>
      <c r="AU1857" s="152"/>
    </row>
    <row r="1858" spans="27:47" ht="12.95" customHeight="1">
      <c r="AA1858" s="152"/>
      <c r="AB1858" s="152"/>
      <c r="AC1858" s="152"/>
      <c r="AD1858" s="152"/>
      <c r="AE1858" s="152"/>
      <c r="AG1858" s="9"/>
      <c r="AN1858" s="152"/>
      <c r="AO1858" s="152"/>
      <c r="AP1858" s="152"/>
      <c r="AQ1858" s="152"/>
      <c r="AR1858" s="152"/>
      <c r="AS1858" s="152"/>
      <c r="AT1858" s="152"/>
      <c r="AU1858" s="152"/>
    </row>
    <row r="1859" spans="27:47" ht="12.95" customHeight="1">
      <c r="AA1859" s="152"/>
      <c r="AB1859" s="152"/>
      <c r="AC1859" s="152"/>
      <c r="AD1859" s="152"/>
      <c r="AE1859" s="152"/>
      <c r="AG1859" s="9"/>
      <c r="AN1859" s="152"/>
      <c r="AO1859" s="152"/>
      <c r="AP1859" s="152"/>
      <c r="AQ1859" s="152"/>
      <c r="AR1859" s="152"/>
      <c r="AS1859" s="152"/>
      <c r="AT1859" s="152"/>
      <c r="AU1859" s="152"/>
    </row>
    <row r="1860" spans="27:47" ht="12.95" customHeight="1">
      <c r="AA1860" s="152"/>
      <c r="AB1860" s="152"/>
      <c r="AC1860" s="152"/>
      <c r="AD1860" s="152"/>
      <c r="AE1860" s="152"/>
      <c r="AG1860" s="9"/>
      <c r="AN1860" s="152"/>
      <c r="AO1860" s="152"/>
      <c r="AP1860" s="152"/>
      <c r="AQ1860" s="152"/>
      <c r="AR1860" s="152"/>
      <c r="AS1860" s="152"/>
      <c r="AT1860" s="152"/>
      <c r="AU1860" s="152"/>
    </row>
    <row r="1861" spans="27:47" ht="12.95" customHeight="1">
      <c r="AA1861" s="152"/>
      <c r="AB1861" s="152"/>
      <c r="AC1861" s="152"/>
      <c r="AD1861" s="152"/>
      <c r="AE1861" s="152"/>
      <c r="AG1861" s="9"/>
      <c r="AN1861" s="152"/>
      <c r="AO1861" s="152"/>
      <c r="AP1861" s="152"/>
      <c r="AQ1861" s="152"/>
      <c r="AR1861" s="152"/>
      <c r="AS1861" s="152"/>
      <c r="AT1861" s="152"/>
      <c r="AU1861" s="152"/>
    </row>
    <row r="1862" spans="27:47" ht="12.95" customHeight="1">
      <c r="AA1862" s="152"/>
      <c r="AB1862" s="152"/>
      <c r="AC1862" s="152"/>
      <c r="AD1862" s="152"/>
      <c r="AE1862" s="152"/>
      <c r="AG1862" s="9"/>
      <c r="AN1862" s="152"/>
      <c r="AO1862" s="152"/>
      <c r="AP1862" s="152"/>
      <c r="AQ1862" s="152"/>
      <c r="AR1862" s="152"/>
      <c r="AS1862" s="152"/>
      <c r="AT1862" s="152"/>
      <c r="AU1862" s="152"/>
    </row>
    <row r="1863" spans="27:47" ht="12.95" customHeight="1">
      <c r="AA1863" s="152"/>
      <c r="AB1863" s="152"/>
      <c r="AC1863" s="152"/>
      <c r="AD1863" s="152"/>
      <c r="AE1863" s="152"/>
      <c r="AG1863" s="9"/>
      <c r="AN1863" s="152"/>
      <c r="AO1863" s="152"/>
      <c r="AP1863" s="152"/>
      <c r="AQ1863" s="152"/>
      <c r="AR1863" s="152"/>
      <c r="AS1863" s="152"/>
      <c r="AT1863" s="152"/>
      <c r="AU1863" s="152"/>
    </row>
    <row r="1864" spans="27:47" ht="12.95" customHeight="1">
      <c r="AA1864" s="152"/>
      <c r="AB1864" s="152"/>
      <c r="AC1864" s="152"/>
      <c r="AD1864" s="152"/>
      <c r="AE1864" s="152"/>
      <c r="AG1864" s="9"/>
      <c r="AN1864" s="152"/>
      <c r="AO1864" s="152"/>
      <c r="AP1864" s="152"/>
      <c r="AQ1864" s="152"/>
      <c r="AR1864" s="152"/>
      <c r="AS1864" s="152"/>
      <c r="AT1864" s="152"/>
      <c r="AU1864" s="152"/>
    </row>
    <row r="1865" spans="27:47" ht="12.95" customHeight="1">
      <c r="AA1865" s="152"/>
      <c r="AB1865" s="152"/>
      <c r="AC1865" s="152"/>
      <c r="AD1865" s="152"/>
      <c r="AE1865" s="152"/>
      <c r="AG1865" s="9"/>
      <c r="AN1865" s="152"/>
      <c r="AO1865" s="152"/>
      <c r="AP1865" s="152"/>
      <c r="AQ1865" s="152"/>
      <c r="AR1865" s="152"/>
      <c r="AS1865" s="152"/>
      <c r="AT1865" s="152"/>
      <c r="AU1865" s="152"/>
    </row>
    <row r="1866" spans="27:47" ht="12.95" customHeight="1">
      <c r="AA1866" s="152"/>
      <c r="AB1866" s="152"/>
      <c r="AC1866" s="152"/>
      <c r="AD1866" s="152"/>
      <c r="AE1866" s="152"/>
      <c r="AG1866" s="9"/>
      <c r="AN1866" s="152"/>
      <c r="AO1866" s="152"/>
      <c r="AP1866" s="152"/>
      <c r="AQ1866" s="152"/>
      <c r="AR1866" s="152"/>
      <c r="AS1866" s="152"/>
      <c r="AT1866" s="152"/>
      <c r="AU1866" s="152"/>
    </row>
    <row r="1867" spans="27:47" ht="12.95" customHeight="1">
      <c r="AA1867" s="152"/>
      <c r="AB1867" s="152"/>
      <c r="AC1867" s="152"/>
      <c r="AD1867" s="152"/>
      <c r="AE1867" s="152"/>
      <c r="AG1867" s="9"/>
      <c r="AN1867" s="152"/>
      <c r="AO1867" s="152"/>
      <c r="AP1867" s="152"/>
      <c r="AQ1867" s="152"/>
      <c r="AR1867" s="152"/>
      <c r="AS1867" s="152"/>
      <c r="AT1867" s="152"/>
      <c r="AU1867" s="152"/>
    </row>
    <row r="1868" spans="27:47" ht="12.95" customHeight="1">
      <c r="AA1868" s="152"/>
      <c r="AB1868" s="152"/>
      <c r="AC1868" s="152"/>
      <c r="AD1868" s="152"/>
      <c r="AE1868" s="152"/>
      <c r="AG1868" s="9"/>
      <c r="AN1868" s="152"/>
      <c r="AO1868" s="152"/>
      <c r="AP1868" s="152"/>
      <c r="AQ1868" s="152"/>
      <c r="AR1868" s="152"/>
      <c r="AS1868" s="152"/>
      <c r="AT1868" s="152"/>
      <c r="AU1868" s="152"/>
    </row>
    <row r="1869" spans="27:47" ht="12.95" customHeight="1">
      <c r="AA1869" s="152"/>
      <c r="AB1869" s="152"/>
      <c r="AC1869" s="152"/>
      <c r="AD1869" s="152"/>
      <c r="AE1869" s="152"/>
      <c r="AG1869" s="9"/>
      <c r="AN1869" s="152"/>
      <c r="AO1869" s="152"/>
      <c r="AP1869" s="152"/>
      <c r="AQ1869" s="152"/>
      <c r="AR1869" s="152"/>
      <c r="AS1869" s="152"/>
      <c r="AT1869" s="152"/>
      <c r="AU1869" s="152"/>
    </row>
    <row r="1870" spans="27:47" ht="12.95" customHeight="1">
      <c r="AA1870" s="152"/>
      <c r="AB1870" s="152"/>
      <c r="AC1870" s="152"/>
      <c r="AD1870" s="152"/>
      <c r="AE1870" s="152"/>
      <c r="AG1870" s="9"/>
      <c r="AN1870" s="152"/>
      <c r="AO1870" s="152"/>
      <c r="AP1870" s="152"/>
      <c r="AQ1870" s="152"/>
      <c r="AR1870" s="152"/>
      <c r="AS1870" s="152"/>
      <c r="AT1870" s="152"/>
      <c r="AU1870" s="152"/>
    </row>
    <row r="1871" spans="27:47" ht="12.95" customHeight="1">
      <c r="AA1871" s="152"/>
      <c r="AB1871" s="152"/>
      <c r="AC1871" s="152"/>
      <c r="AD1871" s="152"/>
      <c r="AE1871" s="152"/>
      <c r="AG1871" s="9"/>
      <c r="AN1871" s="152"/>
      <c r="AO1871" s="152"/>
      <c r="AP1871" s="152"/>
      <c r="AQ1871" s="152"/>
      <c r="AR1871" s="152"/>
      <c r="AS1871" s="152"/>
      <c r="AT1871" s="152"/>
      <c r="AU1871" s="152"/>
    </row>
    <row r="1872" spans="27:47" ht="12.95" customHeight="1">
      <c r="AA1872" s="152"/>
      <c r="AB1872" s="152"/>
      <c r="AC1872" s="152"/>
      <c r="AD1872" s="152"/>
      <c r="AE1872" s="152"/>
      <c r="AG1872" s="9"/>
      <c r="AN1872" s="152"/>
      <c r="AO1872" s="152"/>
      <c r="AP1872" s="152"/>
      <c r="AQ1872" s="152"/>
      <c r="AR1872" s="152"/>
      <c r="AS1872" s="152"/>
      <c r="AT1872" s="152"/>
      <c r="AU1872" s="152"/>
    </row>
    <row r="1873" spans="27:47" ht="12.95" customHeight="1">
      <c r="AA1873" s="152"/>
      <c r="AB1873" s="152"/>
      <c r="AC1873" s="152"/>
      <c r="AD1873" s="152"/>
      <c r="AE1873" s="152"/>
      <c r="AG1873" s="9"/>
      <c r="AN1873" s="152"/>
      <c r="AO1873" s="152"/>
      <c r="AP1873" s="152"/>
      <c r="AQ1873" s="152"/>
      <c r="AR1873" s="152"/>
      <c r="AS1873" s="152"/>
      <c r="AT1873" s="152"/>
      <c r="AU1873" s="152"/>
    </row>
    <row r="1874" spans="27:47" ht="12.95" customHeight="1">
      <c r="AA1874" s="152"/>
      <c r="AB1874" s="152"/>
      <c r="AC1874" s="152"/>
      <c r="AD1874" s="152"/>
      <c r="AE1874" s="152"/>
      <c r="AG1874" s="9"/>
      <c r="AN1874" s="152"/>
      <c r="AO1874" s="152"/>
      <c r="AP1874" s="152"/>
      <c r="AQ1874" s="152"/>
      <c r="AR1874" s="152"/>
      <c r="AS1874" s="152"/>
      <c r="AT1874" s="152"/>
      <c r="AU1874" s="152"/>
    </row>
    <row r="1875" spans="27:47" ht="12.95" customHeight="1">
      <c r="AA1875" s="152"/>
      <c r="AB1875" s="152"/>
      <c r="AC1875" s="152"/>
      <c r="AD1875" s="152"/>
      <c r="AE1875" s="152"/>
      <c r="AG1875" s="9"/>
      <c r="AN1875" s="152"/>
      <c r="AO1875" s="152"/>
      <c r="AP1875" s="152"/>
      <c r="AQ1875" s="152"/>
      <c r="AR1875" s="152"/>
      <c r="AS1875" s="152"/>
      <c r="AT1875" s="152"/>
      <c r="AU1875" s="152"/>
    </row>
    <row r="1876" spans="27:47" ht="12.95" customHeight="1">
      <c r="AA1876" s="152"/>
      <c r="AB1876" s="152"/>
      <c r="AC1876" s="152"/>
      <c r="AD1876" s="152"/>
      <c r="AE1876" s="152"/>
      <c r="AG1876" s="9"/>
      <c r="AN1876" s="152"/>
      <c r="AO1876" s="152"/>
      <c r="AP1876" s="152"/>
      <c r="AQ1876" s="152"/>
      <c r="AR1876" s="152"/>
      <c r="AS1876" s="152"/>
      <c r="AT1876" s="152"/>
      <c r="AU1876" s="152"/>
    </row>
    <row r="1877" spans="27:47" ht="12.95" customHeight="1">
      <c r="AA1877" s="152"/>
      <c r="AB1877" s="152"/>
      <c r="AC1877" s="152"/>
      <c r="AD1877" s="152"/>
      <c r="AE1877" s="152"/>
      <c r="AG1877" s="9"/>
      <c r="AN1877" s="152"/>
      <c r="AO1877" s="152"/>
      <c r="AP1877" s="152"/>
      <c r="AQ1877" s="152"/>
      <c r="AR1877" s="152"/>
      <c r="AS1877" s="152"/>
      <c r="AT1877" s="152"/>
      <c r="AU1877" s="152"/>
    </row>
    <row r="1878" spans="27:47" ht="12.95" customHeight="1">
      <c r="AA1878" s="152"/>
      <c r="AB1878" s="152"/>
      <c r="AC1878" s="152"/>
      <c r="AD1878" s="152"/>
      <c r="AE1878" s="152"/>
      <c r="AG1878" s="9"/>
      <c r="AN1878" s="152"/>
      <c r="AO1878" s="152"/>
      <c r="AP1878" s="152"/>
      <c r="AQ1878" s="152"/>
      <c r="AR1878" s="152"/>
      <c r="AS1878" s="152"/>
      <c r="AT1878" s="152"/>
      <c r="AU1878" s="152"/>
    </row>
    <row r="1879" spans="27:47" ht="12.95" customHeight="1">
      <c r="AA1879" s="152"/>
      <c r="AB1879" s="152"/>
      <c r="AC1879" s="152"/>
      <c r="AD1879" s="152"/>
      <c r="AE1879" s="152"/>
      <c r="AG1879" s="9"/>
      <c r="AN1879" s="152"/>
      <c r="AO1879" s="152"/>
      <c r="AP1879" s="152"/>
      <c r="AQ1879" s="152"/>
      <c r="AR1879" s="152"/>
      <c r="AS1879" s="152"/>
      <c r="AT1879" s="152"/>
      <c r="AU1879" s="152"/>
    </row>
    <row r="1880" spans="27:47" ht="12.95" customHeight="1">
      <c r="AA1880" s="152"/>
      <c r="AB1880" s="152"/>
      <c r="AC1880" s="152"/>
      <c r="AD1880" s="152"/>
      <c r="AE1880" s="152"/>
      <c r="AG1880" s="9"/>
      <c r="AN1880" s="152"/>
      <c r="AO1880" s="152"/>
      <c r="AP1880" s="152"/>
      <c r="AQ1880" s="152"/>
      <c r="AR1880" s="152"/>
      <c r="AS1880" s="152"/>
      <c r="AT1880" s="152"/>
      <c r="AU1880" s="152"/>
    </row>
    <row r="1881" spans="27:47" ht="12.95" customHeight="1">
      <c r="AA1881" s="152"/>
      <c r="AB1881" s="152"/>
      <c r="AC1881" s="152"/>
      <c r="AD1881" s="152"/>
      <c r="AE1881" s="152"/>
      <c r="AG1881" s="9"/>
      <c r="AN1881" s="152"/>
      <c r="AO1881" s="152"/>
      <c r="AP1881" s="152"/>
      <c r="AQ1881" s="152"/>
      <c r="AR1881" s="152"/>
      <c r="AS1881" s="152"/>
      <c r="AT1881" s="152"/>
      <c r="AU1881" s="152"/>
    </row>
    <row r="1882" spans="27:47" ht="12.95" customHeight="1">
      <c r="AA1882" s="152"/>
      <c r="AB1882" s="152"/>
      <c r="AC1882" s="152"/>
      <c r="AD1882" s="152"/>
      <c r="AE1882" s="152"/>
      <c r="AG1882" s="9"/>
      <c r="AN1882" s="152"/>
      <c r="AO1882" s="152"/>
      <c r="AP1882" s="152"/>
      <c r="AQ1882" s="152"/>
      <c r="AR1882" s="152"/>
      <c r="AS1882" s="152"/>
      <c r="AT1882" s="152"/>
      <c r="AU1882" s="152"/>
    </row>
    <row r="1883" spans="27:47" ht="12.95" customHeight="1">
      <c r="AA1883" s="152"/>
      <c r="AB1883" s="152"/>
      <c r="AC1883" s="152"/>
      <c r="AD1883" s="152"/>
      <c r="AE1883" s="152"/>
      <c r="AG1883" s="9"/>
      <c r="AN1883" s="152"/>
      <c r="AO1883" s="152"/>
      <c r="AP1883" s="152"/>
      <c r="AQ1883" s="152"/>
      <c r="AR1883" s="152"/>
      <c r="AS1883" s="152"/>
      <c r="AT1883" s="152"/>
      <c r="AU1883" s="152"/>
    </row>
    <row r="1884" spans="27:47" ht="12.95" customHeight="1">
      <c r="AA1884" s="152"/>
      <c r="AB1884" s="152"/>
      <c r="AC1884" s="152"/>
      <c r="AD1884" s="152"/>
      <c r="AE1884" s="152"/>
      <c r="AG1884" s="9"/>
      <c r="AN1884" s="152"/>
      <c r="AO1884" s="152"/>
      <c r="AP1884" s="152"/>
      <c r="AQ1884" s="152"/>
      <c r="AR1884" s="152"/>
      <c r="AS1884" s="152"/>
      <c r="AT1884" s="152"/>
      <c r="AU1884" s="152"/>
    </row>
    <row r="1885" spans="27:47" ht="12.95" customHeight="1">
      <c r="AA1885" s="152"/>
      <c r="AB1885" s="152"/>
      <c r="AC1885" s="152"/>
      <c r="AD1885" s="152"/>
      <c r="AE1885" s="152"/>
      <c r="AG1885" s="9"/>
      <c r="AN1885" s="152"/>
      <c r="AO1885" s="152"/>
      <c r="AP1885" s="152"/>
      <c r="AQ1885" s="152"/>
      <c r="AR1885" s="152"/>
      <c r="AS1885" s="152"/>
      <c r="AT1885" s="152"/>
      <c r="AU1885" s="152"/>
    </row>
    <row r="1886" spans="27:47" ht="12.95" customHeight="1">
      <c r="AA1886" s="152"/>
      <c r="AB1886" s="152"/>
      <c r="AC1886" s="152"/>
      <c r="AD1886" s="152"/>
      <c r="AE1886" s="152"/>
      <c r="AG1886" s="9"/>
      <c r="AN1886" s="152"/>
      <c r="AO1886" s="152"/>
      <c r="AP1886" s="152"/>
      <c r="AQ1886" s="152"/>
      <c r="AR1886" s="152"/>
      <c r="AS1886" s="152"/>
      <c r="AT1886" s="152"/>
      <c r="AU1886" s="152"/>
    </row>
    <row r="1887" spans="27:47" ht="12.95" customHeight="1">
      <c r="AA1887" s="152"/>
      <c r="AB1887" s="152"/>
      <c r="AC1887" s="152"/>
      <c r="AD1887" s="152"/>
      <c r="AE1887" s="152"/>
      <c r="AG1887" s="9"/>
      <c r="AN1887" s="152"/>
      <c r="AO1887" s="152"/>
      <c r="AP1887" s="152"/>
      <c r="AQ1887" s="152"/>
      <c r="AR1887" s="152"/>
      <c r="AS1887" s="152"/>
      <c r="AT1887" s="152"/>
      <c r="AU1887" s="152"/>
    </row>
    <row r="1888" spans="27:47" ht="12.95" customHeight="1">
      <c r="AA1888" s="152"/>
      <c r="AB1888" s="152"/>
      <c r="AC1888" s="152"/>
      <c r="AD1888" s="152"/>
      <c r="AE1888" s="152"/>
      <c r="AG1888" s="9"/>
      <c r="AN1888" s="152"/>
      <c r="AO1888" s="152"/>
      <c r="AP1888" s="152"/>
      <c r="AQ1888" s="152"/>
      <c r="AR1888" s="152"/>
      <c r="AS1888" s="152"/>
      <c r="AT1888" s="152"/>
      <c r="AU1888" s="152"/>
    </row>
    <row r="1889" spans="27:47" ht="12.95" customHeight="1">
      <c r="AA1889" s="152"/>
      <c r="AB1889" s="152"/>
      <c r="AC1889" s="152"/>
      <c r="AD1889" s="152"/>
      <c r="AE1889" s="152"/>
      <c r="AG1889" s="9"/>
      <c r="AN1889" s="152"/>
      <c r="AO1889" s="152"/>
      <c r="AP1889" s="152"/>
      <c r="AQ1889" s="152"/>
      <c r="AR1889" s="152"/>
      <c r="AS1889" s="152"/>
      <c r="AT1889" s="152"/>
      <c r="AU1889" s="152"/>
    </row>
    <row r="1890" spans="27:47" ht="12.95" customHeight="1">
      <c r="AA1890" s="152"/>
      <c r="AB1890" s="152"/>
      <c r="AC1890" s="152"/>
      <c r="AD1890" s="152"/>
      <c r="AE1890" s="152"/>
      <c r="AG1890" s="9"/>
      <c r="AN1890" s="152"/>
      <c r="AO1890" s="152"/>
      <c r="AP1890" s="152"/>
      <c r="AQ1890" s="152"/>
      <c r="AR1890" s="152"/>
      <c r="AS1890" s="152"/>
      <c r="AT1890" s="152"/>
      <c r="AU1890" s="152"/>
    </row>
    <row r="1891" spans="27:47" ht="12.95" customHeight="1">
      <c r="AA1891" s="152"/>
      <c r="AB1891" s="152"/>
      <c r="AC1891" s="152"/>
      <c r="AD1891" s="152"/>
      <c r="AE1891" s="152"/>
      <c r="AG1891" s="9"/>
      <c r="AN1891" s="152"/>
      <c r="AO1891" s="152"/>
      <c r="AP1891" s="152"/>
      <c r="AQ1891" s="152"/>
      <c r="AR1891" s="152"/>
      <c r="AS1891" s="152"/>
      <c r="AT1891" s="152"/>
      <c r="AU1891" s="152"/>
    </row>
    <row r="1892" spans="27:47" ht="12.95" customHeight="1">
      <c r="AA1892" s="152"/>
      <c r="AB1892" s="152"/>
      <c r="AC1892" s="152"/>
      <c r="AD1892" s="152"/>
      <c r="AE1892" s="152"/>
      <c r="AG1892" s="9"/>
      <c r="AN1892" s="152"/>
      <c r="AO1892" s="152"/>
      <c r="AP1892" s="152"/>
      <c r="AQ1892" s="152"/>
      <c r="AR1892" s="152"/>
      <c r="AS1892" s="152"/>
      <c r="AT1892" s="152"/>
      <c r="AU1892" s="152"/>
    </row>
    <row r="1893" spans="27:47" ht="12.95" customHeight="1">
      <c r="AA1893" s="152"/>
      <c r="AB1893" s="152"/>
      <c r="AC1893" s="152"/>
      <c r="AD1893" s="152"/>
      <c r="AE1893" s="152"/>
      <c r="AG1893" s="9"/>
      <c r="AN1893" s="152"/>
      <c r="AO1893" s="152"/>
      <c r="AP1893" s="152"/>
      <c r="AQ1893" s="152"/>
      <c r="AR1893" s="152"/>
      <c r="AS1893" s="152"/>
      <c r="AT1893" s="152"/>
      <c r="AU1893" s="152"/>
    </row>
    <row r="1894" spans="27:47" ht="12.95" customHeight="1">
      <c r="AA1894" s="152"/>
      <c r="AB1894" s="152"/>
      <c r="AC1894" s="152"/>
      <c r="AD1894" s="152"/>
      <c r="AE1894" s="152"/>
      <c r="AG1894" s="9"/>
      <c r="AN1894" s="152"/>
      <c r="AO1894" s="152"/>
      <c r="AP1894" s="152"/>
      <c r="AQ1894" s="152"/>
      <c r="AR1894" s="152"/>
      <c r="AS1894" s="152"/>
      <c r="AT1894" s="152"/>
      <c r="AU1894" s="152"/>
    </row>
    <row r="1895" spans="27:47" ht="12.95" customHeight="1">
      <c r="AA1895" s="152"/>
      <c r="AB1895" s="152"/>
      <c r="AC1895" s="152"/>
      <c r="AD1895" s="152"/>
      <c r="AE1895" s="152"/>
      <c r="AG1895" s="9"/>
      <c r="AN1895" s="152"/>
      <c r="AO1895" s="152"/>
      <c r="AP1895" s="152"/>
      <c r="AQ1895" s="152"/>
      <c r="AR1895" s="152"/>
      <c r="AS1895" s="152"/>
      <c r="AT1895" s="152"/>
      <c r="AU1895" s="152"/>
    </row>
    <row r="1896" spans="27:47" ht="12.95" customHeight="1">
      <c r="AA1896" s="152"/>
      <c r="AB1896" s="152"/>
      <c r="AC1896" s="152"/>
      <c r="AD1896" s="152"/>
      <c r="AE1896" s="152"/>
      <c r="AG1896" s="9"/>
      <c r="AN1896" s="152"/>
      <c r="AO1896" s="152"/>
      <c r="AP1896" s="152"/>
      <c r="AQ1896" s="152"/>
      <c r="AR1896" s="152"/>
      <c r="AS1896" s="152"/>
      <c r="AT1896" s="152"/>
      <c r="AU1896" s="152"/>
    </row>
    <row r="1897" spans="27:47" ht="12.95" customHeight="1">
      <c r="AA1897" s="152"/>
      <c r="AB1897" s="152"/>
      <c r="AC1897" s="152"/>
      <c r="AD1897" s="152"/>
      <c r="AE1897" s="152"/>
      <c r="AG1897" s="9"/>
      <c r="AN1897" s="152"/>
      <c r="AO1897" s="152"/>
      <c r="AP1897" s="152"/>
      <c r="AQ1897" s="152"/>
      <c r="AR1897" s="152"/>
      <c r="AS1897" s="152"/>
      <c r="AT1897" s="152"/>
      <c r="AU1897" s="152"/>
    </row>
    <row r="1898" spans="27:47" ht="12.95" customHeight="1">
      <c r="AA1898" s="152"/>
      <c r="AB1898" s="152"/>
      <c r="AC1898" s="152"/>
      <c r="AD1898" s="152"/>
      <c r="AE1898" s="152"/>
      <c r="AG1898" s="9"/>
      <c r="AN1898" s="152"/>
      <c r="AO1898" s="152"/>
      <c r="AP1898" s="152"/>
      <c r="AQ1898" s="152"/>
      <c r="AR1898" s="152"/>
      <c r="AS1898" s="152"/>
      <c r="AT1898" s="152"/>
      <c r="AU1898" s="152"/>
    </row>
    <row r="1899" spans="27:47" ht="12.95" customHeight="1">
      <c r="AA1899" s="152"/>
      <c r="AB1899" s="152"/>
      <c r="AC1899" s="152"/>
      <c r="AD1899" s="152"/>
      <c r="AE1899" s="152"/>
      <c r="AG1899" s="9"/>
      <c r="AN1899" s="152"/>
      <c r="AO1899" s="152"/>
      <c r="AP1899" s="152"/>
      <c r="AQ1899" s="152"/>
      <c r="AR1899" s="152"/>
      <c r="AS1899" s="152"/>
      <c r="AT1899" s="152"/>
      <c r="AU1899" s="152"/>
    </row>
    <row r="1900" spans="27:47" ht="12.95" customHeight="1">
      <c r="AA1900" s="152"/>
      <c r="AB1900" s="152"/>
      <c r="AC1900" s="152"/>
      <c r="AD1900" s="152"/>
      <c r="AE1900" s="152"/>
      <c r="AG1900" s="9"/>
      <c r="AN1900" s="152"/>
      <c r="AO1900" s="152"/>
      <c r="AP1900" s="152"/>
      <c r="AQ1900" s="152"/>
      <c r="AR1900" s="152"/>
      <c r="AS1900" s="152"/>
      <c r="AT1900" s="152"/>
      <c r="AU1900" s="152"/>
    </row>
    <row r="1901" spans="27:47" ht="12.95" customHeight="1">
      <c r="AA1901" s="152"/>
      <c r="AB1901" s="152"/>
      <c r="AC1901" s="152"/>
      <c r="AD1901" s="152"/>
      <c r="AE1901" s="152"/>
      <c r="AG1901" s="9"/>
      <c r="AN1901" s="152"/>
      <c r="AO1901" s="152"/>
      <c r="AP1901" s="152"/>
      <c r="AQ1901" s="152"/>
      <c r="AR1901" s="152"/>
      <c r="AS1901" s="152"/>
      <c r="AT1901" s="152"/>
      <c r="AU1901" s="152"/>
    </row>
    <row r="1902" spans="27:47" ht="12.95" customHeight="1">
      <c r="AA1902" s="152"/>
      <c r="AB1902" s="152"/>
      <c r="AC1902" s="152"/>
      <c r="AD1902" s="152"/>
      <c r="AE1902" s="152"/>
      <c r="AG1902" s="9"/>
      <c r="AN1902" s="152"/>
      <c r="AO1902" s="152"/>
      <c r="AP1902" s="152"/>
      <c r="AQ1902" s="152"/>
      <c r="AR1902" s="152"/>
      <c r="AS1902" s="152"/>
      <c r="AT1902" s="152"/>
      <c r="AU1902" s="152"/>
    </row>
    <row r="1903" spans="27:47" ht="12.95" customHeight="1">
      <c r="AA1903" s="152"/>
      <c r="AB1903" s="152"/>
      <c r="AC1903" s="152"/>
      <c r="AD1903" s="152"/>
      <c r="AE1903" s="152"/>
      <c r="AG1903" s="9"/>
      <c r="AN1903" s="152"/>
      <c r="AO1903" s="152"/>
      <c r="AP1903" s="152"/>
      <c r="AQ1903" s="152"/>
      <c r="AR1903" s="152"/>
      <c r="AS1903" s="152"/>
      <c r="AT1903" s="152"/>
      <c r="AU1903" s="152"/>
    </row>
    <row r="1904" spans="27:47" ht="12.95" customHeight="1">
      <c r="AA1904" s="152"/>
      <c r="AB1904" s="152"/>
      <c r="AC1904" s="152"/>
      <c r="AD1904" s="152"/>
      <c r="AE1904" s="152"/>
      <c r="AG1904" s="9"/>
      <c r="AN1904" s="152"/>
      <c r="AO1904" s="152"/>
      <c r="AP1904" s="152"/>
      <c r="AQ1904" s="152"/>
      <c r="AR1904" s="152"/>
      <c r="AS1904" s="152"/>
      <c r="AT1904" s="152"/>
      <c r="AU1904" s="152"/>
    </row>
    <row r="1905" spans="27:48" ht="12.95" customHeight="1">
      <c r="AA1905" s="152"/>
      <c r="AB1905" s="152"/>
      <c r="AC1905" s="152"/>
      <c r="AD1905" s="152"/>
      <c r="AE1905" s="152"/>
      <c r="AG1905" s="9"/>
      <c r="AN1905" s="152"/>
      <c r="AO1905" s="152"/>
      <c r="AP1905" s="152"/>
      <c r="AQ1905" s="152"/>
      <c r="AR1905" s="152"/>
      <c r="AS1905" s="152"/>
      <c r="AT1905" s="152"/>
      <c r="AU1905" s="152"/>
    </row>
    <row r="1906" spans="27:48" ht="12.95" customHeight="1">
      <c r="AA1906" s="152"/>
      <c r="AB1906" s="152"/>
      <c r="AC1906" s="152"/>
      <c r="AD1906" s="152"/>
      <c r="AE1906" s="152"/>
      <c r="AG1906" s="9"/>
      <c r="AN1906" s="152"/>
      <c r="AO1906" s="152"/>
      <c r="AP1906" s="152"/>
      <c r="AQ1906" s="152"/>
      <c r="AR1906" s="152"/>
      <c r="AS1906" s="152"/>
      <c r="AT1906" s="152"/>
      <c r="AU1906" s="152"/>
    </row>
    <row r="1907" spans="27:48" ht="12.95" customHeight="1">
      <c r="AA1907" s="152"/>
      <c r="AB1907" s="152"/>
      <c r="AC1907" s="152"/>
      <c r="AD1907" s="152"/>
      <c r="AE1907" s="152"/>
      <c r="AG1907" s="9"/>
      <c r="AN1907" s="152"/>
      <c r="AO1907" s="152"/>
      <c r="AP1907" s="152"/>
      <c r="AQ1907" s="152"/>
      <c r="AR1907" s="152"/>
      <c r="AS1907" s="152"/>
      <c r="AT1907" s="152"/>
      <c r="AU1907" s="152"/>
    </row>
    <row r="1908" spans="27:48" ht="12.95" customHeight="1">
      <c r="AA1908" s="152"/>
      <c r="AB1908" s="152"/>
      <c r="AC1908" s="152"/>
      <c r="AD1908" s="152"/>
      <c r="AE1908" s="152"/>
      <c r="AG1908" s="9"/>
      <c r="AN1908" s="152"/>
      <c r="AO1908" s="152"/>
      <c r="AP1908" s="152"/>
      <c r="AQ1908" s="152"/>
      <c r="AR1908" s="152"/>
      <c r="AS1908" s="152"/>
      <c r="AT1908" s="152"/>
      <c r="AU1908" s="152"/>
    </row>
    <row r="1909" spans="27:48" ht="12.95" customHeight="1">
      <c r="AA1909" s="152"/>
      <c r="AB1909" s="152"/>
      <c r="AC1909" s="152"/>
      <c r="AD1909" s="152"/>
      <c r="AE1909" s="152"/>
      <c r="AG1909" s="9"/>
      <c r="AN1909" s="152"/>
      <c r="AO1909" s="152"/>
      <c r="AP1909" s="152"/>
      <c r="AQ1909" s="152"/>
      <c r="AR1909" s="152"/>
      <c r="AS1909" s="152"/>
      <c r="AT1909" s="152"/>
      <c r="AU1909" s="152"/>
    </row>
    <row r="1910" spans="27:48" ht="12.95" customHeight="1">
      <c r="AA1910" s="152"/>
      <c r="AB1910" s="152"/>
      <c r="AC1910" s="152"/>
      <c r="AD1910" s="152"/>
      <c r="AE1910" s="152"/>
      <c r="AG1910" s="9"/>
      <c r="AN1910" s="152"/>
      <c r="AO1910" s="152"/>
      <c r="AP1910" s="152"/>
      <c r="AQ1910" s="152"/>
      <c r="AR1910" s="152"/>
      <c r="AS1910" s="152"/>
      <c r="AT1910" s="152"/>
      <c r="AU1910" s="152"/>
    </row>
    <row r="1911" spans="27:48" ht="12.95" customHeight="1">
      <c r="AA1911" s="152"/>
      <c r="AB1911" s="152"/>
      <c r="AC1911" s="152"/>
      <c r="AD1911" s="152"/>
      <c r="AE1911" s="152"/>
      <c r="AG1911" s="9"/>
      <c r="AN1911" s="152"/>
      <c r="AO1911" s="152"/>
      <c r="AP1911" s="152"/>
      <c r="AQ1911" s="152"/>
      <c r="AR1911" s="152"/>
      <c r="AS1911" s="152"/>
      <c r="AT1911" s="152"/>
      <c r="AU1911" s="152"/>
    </row>
    <row r="1912" spans="27:48" ht="12.95" customHeight="1">
      <c r="AA1912" s="152"/>
      <c r="AB1912" s="152"/>
      <c r="AC1912" s="152"/>
      <c r="AD1912" s="152"/>
      <c r="AE1912" s="152"/>
      <c r="AG1912" s="9"/>
      <c r="AN1912" s="152"/>
      <c r="AO1912" s="152"/>
      <c r="AP1912" s="152"/>
      <c r="AQ1912" s="152"/>
      <c r="AR1912" s="152"/>
      <c r="AS1912" s="152"/>
      <c r="AT1912" s="152"/>
      <c r="AU1912" s="152"/>
    </row>
    <row r="1913" spans="27:48" ht="12.95" customHeight="1">
      <c r="AA1913" s="152"/>
      <c r="AB1913" s="152"/>
      <c r="AC1913" s="152"/>
      <c r="AD1913" s="152"/>
      <c r="AE1913" s="152"/>
      <c r="AG1913" s="9"/>
      <c r="AN1913" s="152"/>
      <c r="AO1913" s="152"/>
      <c r="AP1913" s="152"/>
      <c r="AQ1913" s="152"/>
      <c r="AR1913" s="152"/>
      <c r="AS1913" s="152"/>
      <c r="AT1913" s="152"/>
      <c r="AU1913" s="152"/>
    </row>
    <row r="1914" spans="27:48" ht="12.95" customHeight="1">
      <c r="AA1914" s="152"/>
      <c r="AB1914" s="152"/>
      <c r="AC1914" s="152"/>
      <c r="AD1914" s="152"/>
      <c r="AE1914" s="152"/>
      <c r="AG1914" s="9"/>
      <c r="AN1914" s="152"/>
      <c r="AO1914" s="152"/>
      <c r="AP1914" s="152"/>
      <c r="AQ1914" s="152"/>
      <c r="AR1914" s="152"/>
      <c r="AS1914" s="152"/>
      <c r="AT1914" s="152"/>
      <c r="AU1914" s="152"/>
    </row>
    <row r="1915" spans="27:48" ht="12.95" customHeight="1">
      <c r="AA1915" s="152"/>
      <c r="AB1915" s="152"/>
      <c r="AC1915" s="152"/>
      <c r="AD1915" s="152"/>
      <c r="AE1915" s="152"/>
      <c r="AG1915" s="9"/>
      <c r="AN1915" s="152"/>
      <c r="AO1915" s="152"/>
      <c r="AP1915" s="152"/>
      <c r="AQ1915" s="152"/>
      <c r="AR1915" s="152"/>
      <c r="AS1915" s="152"/>
      <c r="AT1915" s="152"/>
      <c r="AU1915" s="152"/>
    </row>
    <row r="1916" spans="27:48" ht="12.95" customHeight="1">
      <c r="AA1916" s="152"/>
      <c r="AB1916" s="152"/>
      <c r="AC1916" s="152"/>
      <c r="AD1916" s="152"/>
      <c r="AE1916" s="152"/>
      <c r="AG1916" s="9"/>
      <c r="AN1916" s="152"/>
      <c r="AO1916" s="152"/>
      <c r="AP1916" s="152"/>
      <c r="AQ1916" s="152"/>
      <c r="AR1916" s="152"/>
      <c r="AS1916" s="152"/>
      <c r="AT1916" s="152"/>
      <c r="AU1916" s="152"/>
    </row>
    <row r="1917" spans="27:48" ht="12.95" customHeight="1">
      <c r="AA1917" s="152"/>
      <c r="AB1917" s="152"/>
      <c r="AC1917" s="152"/>
      <c r="AD1917" s="152"/>
      <c r="AE1917" s="152"/>
      <c r="AG1917" s="9"/>
      <c r="AN1917" s="152"/>
      <c r="AO1917" s="152"/>
      <c r="AP1917" s="152"/>
      <c r="AQ1917" s="152"/>
      <c r="AR1917" s="152"/>
      <c r="AS1917" s="152"/>
      <c r="AT1917" s="152"/>
      <c r="AU1917" s="152"/>
      <c r="AV1917" s="152"/>
    </row>
    <row r="1918" spans="27:48" ht="12.95" customHeight="1">
      <c r="AA1918" s="152"/>
      <c r="AB1918" s="152"/>
      <c r="AC1918" s="152"/>
      <c r="AD1918" s="152"/>
      <c r="AE1918" s="152"/>
      <c r="AG1918" s="9"/>
      <c r="AN1918" s="152"/>
      <c r="AO1918" s="152"/>
      <c r="AP1918" s="152"/>
      <c r="AQ1918" s="152"/>
      <c r="AR1918" s="152"/>
      <c r="AS1918" s="152"/>
      <c r="AT1918" s="152"/>
      <c r="AU1918" s="152"/>
    </row>
    <row r="1919" spans="27:48" ht="12.95" customHeight="1">
      <c r="AA1919" s="152"/>
      <c r="AB1919" s="152"/>
      <c r="AC1919" s="152"/>
      <c r="AD1919" s="152"/>
      <c r="AE1919" s="152"/>
      <c r="AG1919" s="9"/>
      <c r="AN1919" s="152"/>
      <c r="AO1919" s="152"/>
      <c r="AP1919" s="152"/>
      <c r="AQ1919" s="152"/>
      <c r="AR1919" s="152"/>
      <c r="AS1919" s="152"/>
      <c r="AT1919" s="152"/>
      <c r="AU1919" s="152"/>
    </row>
    <row r="1920" spans="27:48" ht="12.95" customHeight="1">
      <c r="AA1920" s="152"/>
      <c r="AB1920" s="152"/>
      <c r="AC1920" s="152"/>
      <c r="AD1920" s="152"/>
      <c r="AE1920" s="152"/>
      <c r="AG1920" s="9"/>
      <c r="AN1920" s="152"/>
      <c r="AO1920" s="152"/>
      <c r="AP1920" s="152"/>
      <c r="AQ1920" s="152"/>
      <c r="AR1920" s="152"/>
      <c r="AS1920" s="152"/>
      <c r="AT1920" s="152"/>
      <c r="AU1920" s="152"/>
    </row>
    <row r="1921" spans="27:48" ht="12.95" customHeight="1">
      <c r="AA1921" s="152"/>
      <c r="AB1921" s="152"/>
      <c r="AC1921" s="152"/>
      <c r="AD1921" s="152"/>
      <c r="AE1921" s="152"/>
      <c r="AG1921" s="9"/>
      <c r="AN1921" s="152"/>
      <c r="AO1921" s="152"/>
      <c r="AP1921" s="152"/>
      <c r="AQ1921" s="152"/>
      <c r="AR1921" s="152"/>
      <c r="AS1921" s="152"/>
      <c r="AT1921" s="152"/>
      <c r="AU1921" s="152"/>
      <c r="AV1921" s="152"/>
    </row>
    <row r="1922" spans="27:48" ht="12.95" customHeight="1">
      <c r="AA1922" s="152"/>
      <c r="AB1922" s="152"/>
      <c r="AC1922" s="152"/>
      <c r="AD1922" s="152"/>
      <c r="AE1922" s="152"/>
      <c r="AG1922" s="9"/>
      <c r="AN1922" s="152"/>
      <c r="AO1922" s="152"/>
      <c r="AP1922" s="152"/>
      <c r="AQ1922" s="152"/>
      <c r="AR1922" s="152"/>
      <c r="AS1922" s="152"/>
      <c r="AT1922" s="152"/>
      <c r="AU1922" s="152"/>
    </row>
    <row r="1923" spans="27:48" ht="12.95" customHeight="1">
      <c r="AA1923" s="152"/>
      <c r="AB1923" s="152"/>
      <c r="AC1923" s="152"/>
      <c r="AD1923" s="152"/>
      <c r="AE1923" s="152"/>
      <c r="AG1923" s="9"/>
      <c r="AN1923" s="152"/>
      <c r="AO1923" s="152"/>
      <c r="AP1923" s="152"/>
      <c r="AQ1923" s="152"/>
      <c r="AR1923" s="152"/>
      <c r="AS1923" s="152"/>
      <c r="AT1923" s="152"/>
      <c r="AU1923" s="152"/>
    </row>
    <row r="1924" spans="27:48" ht="12.95" customHeight="1">
      <c r="AA1924" s="152"/>
      <c r="AB1924" s="152"/>
      <c r="AC1924" s="152"/>
      <c r="AD1924" s="152"/>
      <c r="AE1924" s="152"/>
      <c r="AG1924" s="9"/>
      <c r="AN1924" s="152"/>
      <c r="AO1924" s="152"/>
      <c r="AP1924" s="152"/>
      <c r="AQ1924" s="152"/>
      <c r="AR1924" s="152"/>
      <c r="AS1924" s="152"/>
      <c r="AT1924" s="152"/>
      <c r="AU1924" s="152"/>
      <c r="AV1924" s="152"/>
    </row>
    <row r="1925" spans="27:48" ht="12.95" customHeight="1">
      <c r="AA1925" s="152"/>
      <c r="AB1925" s="152"/>
      <c r="AC1925" s="152"/>
      <c r="AD1925" s="152"/>
      <c r="AE1925" s="152"/>
      <c r="AG1925" s="9"/>
      <c r="AN1925" s="152"/>
      <c r="AO1925" s="152"/>
      <c r="AP1925" s="152"/>
      <c r="AQ1925" s="152"/>
      <c r="AR1925" s="152"/>
      <c r="AS1925" s="152"/>
      <c r="AT1925" s="152"/>
      <c r="AU1925" s="152"/>
    </row>
    <row r="1926" spans="27:48" ht="12.95" customHeight="1">
      <c r="AA1926" s="152"/>
      <c r="AB1926" s="152"/>
      <c r="AC1926" s="152"/>
      <c r="AD1926" s="152"/>
      <c r="AE1926" s="152"/>
      <c r="AG1926" s="9"/>
      <c r="AN1926" s="152"/>
      <c r="AO1926" s="152"/>
      <c r="AP1926" s="152"/>
      <c r="AQ1926" s="152"/>
      <c r="AR1926" s="152"/>
      <c r="AS1926" s="152"/>
      <c r="AT1926" s="152"/>
      <c r="AU1926" s="152"/>
    </row>
    <row r="1927" spans="27:48" ht="12.95" customHeight="1">
      <c r="AA1927" s="152"/>
      <c r="AB1927" s="152"/>
      <c r="AC1927" s="152"/>
      <c r="AD1927" s="152"/>
      <c r="AE1927" s="152"/>
      <c r="AG1927" s="9"/>
      <c r="AN1927" s="152"/>
      <c r="AO1927" s="152"/>
      <c r="AP1927" s="152"/>
      <c r="AQ1927" s="152"/>
      <c r="AR1927" s="152"/>
      <c r="AS1927" s="152"/>
      <c r="AT1927" s="152"/>
      <c r="AU1927" s="152"/>
    </row>
    <row r="1928" spans="27:48" ht="12.95" customHeight="1">
      <c r="AA1928" s="152"/>
      <c r="AB1928" s="152"/>
      <c r="AC1928" s="152"/>
      <c r="AD1928" s="152"/>
      <c r="AE1928" s="152"/>
      <c r="AG1928" s="9"/>
      <c r="AN1928" s="152"/>
      <c r="AO1928" s="152"/>
      <c r="AP1928" s="152"/>
      <c r="AQ1928" s="152"/>
      <c r="AR1928" s="152"/>
      <c r="AS1928" s="152"/>
      <c r="AT1928" s="152"/>
      <c r="AU1928" s="152"/>
    </row>
    <row r="1929" spans="27:48" ht="12.95" customHeight="1">
      <c r="AA1929" s="152"/>
      <c r="AB1929" s="152"/>
      <c r="AC1929" s="152"/>
      <c r="AD1929" s="152"/>
      <c r="AE1929" s="152"/>
      <c r="AG1929" s="9"/>
      <c r="AN1929" s="152"/>
      <c r="AO1929" s="152"/>
      <c r="AP1929" s="152"/>
      <c r="AQ1929" s="152"/>
      <c r="AR1929" s="152"/>
      <c r="AS1929" s="152"/>
      <c r="AT1929" s="152"/>
      <c r="AU1929" s="152"/>
    </row>
    <row r="1930" spans="27:48" ht="12.95" customHeight="1">
      <c r="AA1930" s="152"/>
      <c r="AB1930" s="152"/>
      <c r="AC1930" s="152"/>
      <c r="AD1930" s="152"/>
      <c r="AE1930" s="152"/>
      <c r="AG1930" s="9"/>
      <c r="AN1930" s="152"/>
      <c r="AO1930" s="152"/>
      <c r="AP1930" s="152"/>
      <c r="AQ1930" s="152"/>
      <c r="AR1930" s="152"/>
      <c r="AS1930" s="152"/>
      <c r="AT1930" s="152"/>
      <c r="AU1930" s="152"/>
    </row>
    <row r="1931" spans="27:48" ht="12.95" customHeight="1">
      <c r="AA1931" s="152"/>
      <c r="AB1931" s="152"/>
      <c r="AC1931" s="152"/>
      <c r="AD1931" s="152"/>
      <c r="AE1931" s="152"/>
      <c r="AG1931" s="9"/>
      <c r="AN1931" s="152"/>
      <c r="AO1931" s="152"/>
      <c r="AP1931" s="152"/>
      <c r="AQ1931" s="152"/>
      <c r="AR1931" s="152"/>
      <c r="AS1931" s="152"/>
      <c r="AT1931" s="152"/>
      <c r="AU1931" s="152"/>
    </row>
    <row r="1932" spans="27:48" ht="12.95" customHeight="1">
      <c r="AA1932" s="152"/>
      <c r="AB1932" s="152"/>
      <c r="AC1932" s="152"/>
      <c r="AD1932" s="152"/>
      <c r="AE1932" s="152"/>
      <c r="AG1932" s="9"/>
      <c r="AN1932" s="152"/>
      <c r="AO1932" s="152"/>
      <c r="AP1932" s="152"/>
      <c r="AQ1932" s="152"/>
      <c r="AR1932" s="152"/>
      <c r="AS1932" s="152"/>
      <c r="AT1932" s="152"/>
      <c r="AU1932" s="152"/>
    </row>
    <row r="1933" spans="27:48" ht="12.95" customHeight="1">
      <c r="AA1933" s="152"/>
      <c r="AB1933" s="152"/>
      <c r="AC1933" s="152"/>
      <c r="AD1933" s="152"/>
      <c r="AE1933" s="152"/>
      <c r="AG1933" s="9"/>
      <c r="AN1933" s="152"/>
      <c r="AO1933" s="152"/>
      <c r="AP1933" s="152"/>
      <c r="AQ1933" s="152"/>
      <c r="AR1933" s="152"/>
      <c r="AS1933" s="152"/>
      <c r="AT1933" s="152"/>
      <c r="AU1933" s="152"/>
    </row>
    <row r="1934" spans="27:48" ht="12.95" customHeight="1">
      <c r="AA1934" s="152"/>
      <c r="AB1934" s="152"/>
      <c r="AC1934" s="152"/>
      <c r="AD1934" s="152"/>
      <c r="AE1934" s="152"/>
      <c r="AG1934" s="9"/>
      <c r="AN1934" s="152"/>
      <c r="AO1934" s="152"/>
      <c r="AP1934" s="152"/>
      <c r="AQ1934" s="152"/>
      <c r="AR1934" s="152"/>
      <c r="AS1934" s="152"/>
      <c r="AT1934" s="152"/>
      <c r="AU1934" s="152"/>
    </row>
    <row r="1935" spans="27:48" ht="12.95" customHeight="1">
      <c r="AA1935" s="152"/>
      <c r="AB1935" s="152"/>
      <c r="AC1935" s="152"/>
      <c r="AD1935" s="152"/>
      <c r="AE1935" s="152"/>
      <c r="AG1935" s="9"/>
      <c r="AN1935" s="152"/>
      <c r="AO1935" s="152"/>
      <c r="AP1935" s="152"/>
      <c r="AQ1935" s="152"/>
      <c r="AR1935" s="152"/>
      <c r="AS1935" s="152"/>
      <c r="AT1935" s="152"/>
      <c r="AU1935" s="152"/>
    </row>
    <row r="1936" spans="27:48" ht="12.95" customHeight="1">
      <c r="AA1936" s="152"/>
      <c r="AB1936" s="152"/>
      <c r="AC1936" s="152"/>
      <c r="AD1936" s="152"/>
      <c r="AE1936" s="152"/>
      <c r="AG1936" s="9"/>
      <c r="AN1936" s="152"/>
      <c r="AO1936" s="152"/>
      <c r="AP1936" s="152"/>
      <c r="AQ1936" s="152"/>
      <c r="AR1936" s="152"/>
      <c r="AS1936" s="152"/>
      <c r="AT1936" s="152"/>
      <c r="AU1936" s="152"/>
    </row>
    <row r="1937" spans="27:47" ht="12.95" customHeight="1">
      <c r="AA1937" s="152"/>
      <c r="AB1937" s="152"/>
      <c r="AC1937" s="152"/>
      <c r="AD1937" s="152"/>
      <c r="AE1937" s="152"/>
      <c r="AG1937" s="9"/>
      <c r="AN1937" s="152"/>
      <c r="AO1937" s="152"/>
      <c r="AP1937" s="152"/>
      <c r="AQ1937" s="152"/>
      <c r="AR1937" s="152"/>
      <c r="AS1937" s="152"/>
      <c r="AT1937" s="152"/>
      <c r="AU1937" s="152"/>
    </row>
    <row r="1938" spans="27:47" ht="12.95" customHeight="1">
      <c r="AA1938" s="152"/>
      <c r="AB1938" s="152"/>
      <c r="AC1938" s="152"/>
      <c r="AD1938" s="152"/>
      <c r="AE1938" s="152"/>
      <c r="AG1938" s="9"/>
      <c r="AN1938" s="152"/>
      <c r="AO1938" s="152"/>
      <c r="AP1938" s="152"/>
      <c r="AQ1938" s="152"/>
      <c r="AR1938" s="152"/>
      <c r="AS1938" s="152"/>
      <c r="AT1938" s="152"/>
      <c r="AU1938" s="152"/>
    </row>
    <row r="1939" spans="27:47" ht="12.95" customHeight="1">
      <c r="AA1939" s="152"/>
      <c r="AB1939" s="152"/>
      <c r="AC1939" s="152"/>
      <c r="AD1939" s="152"/>
      <c r="AE1939" s="152"/>
      <c r="AG1939" s="9"/>
      <c r="AN1939" s="152"/>
      <c r="AO1939" s="152"/>
      <c r="AP1939" s="152"/>
      <c r="AQ1939" s="152"/>
      <c r="AR1939" s="152"/>
      <c r="AS1939" s="152"/>
      <c r="AT1939" s="152"/>
      <c r="AU1939" s="152"/>
    </row>
    <row r="1940" spans="27:47" ht="12.95" customHeight="1">
      <c r="AA1940" s="152"/>
      <c r="AB1940" s="152"/>
      <c r="AC1940" s="152"/>
      <c r="AD1940" s="152"/>
      <c r="AE1940" s="152"/>
      <c r="AG1940" s="9"/>
      <c r="AN1940" s="152"/>
      <c r="AO1940" s="152"/>
      <c r="AP1940" s="152"/>
      <c r="AQ1940" s="152"/>
      <c r="AR1940" s="152"/>
      <c r="AS1940" s="152"/>
      <c r="AT1940" s="152"/>
      <c r="AU1940" s="152"/>
    </row>
    <row r="1941" spans="27:47" ht="12.95" customHeight="1">
      <c r="AA1941" s="152"/>
      <c r="AB1941" s="152"/>
      <c r="AC1941" s="152"/>
      <c r="AD1941" s="152"/>
      <c r="AE1941" s="152"/>
      <c r="AG1941" s="9"/>
      <c r="AN1941" s="152"/>
      <c r="AO1941" s="152"/>
      <c r="AP1941" s="152"/>
      <c r="AQ1941" s="152"/>
      <c r="AR1941" s="152"/>
      <c r="AS1941" s="152"/>
      <c r="AT1941" s="152"/>
      <c r="AU1941" s="152"/>
    </row>
    <row r="1942" spans="27:47" ht="12.95" customHeight="1">
      <c r="AA1942" s="152"/>
      <c r="AB1942" s="152"/>
      <c r="AC1942" s="152"/>
      <c r="AD1942" s="152"/>
      <c r="AE1942" s="152"/>
      <c r="AG1942" s="9"/>
      <c r="AN1942" s="152"/>
      <c r="AO1942" s="152"/>
      <c r="AP1942" s="152"/>
      <c r="AQ1942" s="152"/>
      <c r="AR1942" s="152"/>
      <c r="AS1942" s="152"/>
      <c r="AT1942" s="152"/>
      <c r="AU1942" s="152"/>
    </row>
    <row r="1943" spans="27:47" ht="12.95" customHeight="1">
      <c r="AA1943" s="152"/>
      <c r="AB1943" s="152"/>
      <c r="AC1943" s="152"/>
      <c r="AD1943" s="152"/>
      <c r="AE1943" s="152"/>
      <c r="AG1943" s="9"/>
      <c r="AN1943" s="152"/>
      <c r="AO1943" s="152"/>
      <c r="AP1943" s="152"/>
      <c r="AQ1943" s="152"/>
      <c r="AR1943" s="152"/>
      <c r="AS1943" s="152"/>
      <c r="AT1943" s="152"/>
      <c r="AU1943" s="152"/>
    </row>
    <row r="1944" spans="27:47" ht="12.95" customHeight="1">
      <c r="AA1944" s="152"/>
      <c r="AB1944" s="152"/>
      <c r="AC1944" s="152"/>
      <c r="AD1944" s="152"/>
      <c r="AE1944" s="152"/>
      <c r="AG1944" s="9"/>
      <c r="AN1944" s="152"/>
      <c r="AO1944" s="152"/>
      <c r="AP1944" s="152"/>
      <c r="AQ1944" s="152"/>
      <c r="AR1944" s="152"/>
      <c r="AS1944" s="152"/>
      <c r="AT1944" s="152"/>
      <c r="AU1944" s="152"/>
    </row>
    <row r="1945" spans="27:47" ht="12.95" customHeight="1">
      <c r="AA1945" s="152"/>
      <c r="AB1945" s="152"/>
      <c r="AC1945" s="152"/>
      <c r="AD1945" s="152"/>
      <c r="AE1945" s="152"/>
      <c r="AG1945" s="9"/>
      <c r="AN1945" s="152"/>
      <c r="AO1945" s="152"/>
      <c r="AP1945" s="152"/>
      <c r="AQ1945" s="152"/>
      <c r="AR1945" s="152"/>
      <c r="AS1945" s="152"/>
      <c r="AT1945" s="152"/>
      <c r="AU1945" s="152"/>
    </row>
    <row r="1946" spans="27:47" ht="12.95" customHeight="1">
      <c r="AA1946" s="152"/>
      <c r="AB1946" s="152"/>
      <c r="AC1946" s="152"/>
      <c r="AD1946" s="152"/>
      <c r="AE1946" s="152"/>
      <c r="AG1946" s="9"/>
      <c r="AN1946" s="152"/>
      <c r="AO1946" s="152"/>
      <c r="AP1946" s="152"/>
      <c r="AQ1946" s="152"/>
      <c r="AR1946" s="152"/>
      <c r="AS1946" s="152"/>
      <c r="AT1946" s="152"/>
      <c r="AU1946" s="152"/>
    </row>
    <row r="1947" spans="27:47" ht="12.95" customHeight="1">
      <c r="AA1947" s="152"/>
      <c r="AB1947" s="152"/>
      <c r="AC1947" s="152"/>
      <c r="AD1947" s="152"/>
      <c r="AE1947" s="152"/>
      <c r="AG1947" s="9"/>
      <c r="AN1947" s="152"/>
      <c r="AO1947" s="152"/>
      <c r="AP1947" s="152"/>
      <c r="AQ1947" s="152"/>
      <c r="AR1947" s="152"/>
      <c r="AS1947" s="152"/>
      <c r="AT1947" s="152"/>
      <c r="AU1947" s="152"/>
    </row>
    <row r="1948" spans="27:47" ht="12.95" customHeight="1">
      <c r="AA1948" s="152"/>
      <c r="AB1948" s="152"/>
      <c r="AC1948" s="152"/>
      <c r="AD1948" s="152"/>
      <c r="AE1948" s="152"/>
      <c r="AG1948" s="9"/>
      <c r="AN1948" s="152"/>
      <c r="AO1948" s="152"/>
      <c r="AP1948" s="152"/>
      <c r="AQ1948" s="152"/>
      <c r="AR1948" s="152"/>
      <c r="AS1948" s="152"/>
      <c r="AT1948" s="152"/>
      <c r="AU1948" s="152"/>
    </row>
    <row r="1949" spans="27:47" ht="12.95" customHeight="1">
      <c r="AA1949" s="152"/>
      <c r="AB1949" s="152"/>
      <c r="AC1949" s="152"/>
      <c r="AD1949" s="152"/>
      <c r="AE1949" s="152"/>
      <c r="AG1949" s="9"/>
      <c r="AN1949" s="152"/>
      <c r="AO1949" s="152"/>
      <c r="AP1949" s="152"/>
      <c r="AQ1949" s="152"/>
      <c r="AR1949" s="152"/>
      <c r="AS1949" s="152"/>
      <c r="AT1949" s="152"/>
      <c r="AU1949" s="152"/>
    </row>
    <row r="1950" spans="27:47" ht="12.95" customHeight="1">
      <c r="AA1950" s="152"/>
      <c r="AB1950" s="152"/>
      <c r="AC1950" s="152"/>
      <c r="AD1950" s="152"/>
      <c r="AE1950" s="152"/>
      <c r="AG1950" s="9"/>
      <c r="AN1950" s="152"/>
      <c r="AO1950" s="152"/>
      <c r="AP1950" s="152"/>
      <c r="AQ1950" s="152"/>
      <c r="AR1950" s="152"/>
      <c r="AS1950" s="152"/>
      <c r="AT1950" s="152"/>
      <c r="AU1950" s="152"/>
    </row>
    <row r="1951" spans="27:47" ht="12.95" customHeight="1">
      <c r="AA1951" s="152"/>
      <c r="AB1951" s="152"/>
      <c r="AC1951" s="152"/>
      <c r="AD1951" s="152"/>
      <c r="AE1951" s="152"/>
      <c r="AG1951" s="9"/>
      <c r="AN1951" s="152"/>
      <c r="AO1951" s="152"/>
      <c r="AP1951" s="152"/>
      <c r="AQ1951" s="152"/>
      <c r="AR1951" s="152"/>
      <c r="AS1951" s="152"/>
      <c r="AT1951" s="152"/>
      <c r="AU1951" s="152"/>
    </row>
    <row r="1952" spans="27:47" ht="12.95" customHeight="1">
      <c r="AA1952" s="152"/>
      <c r="AB1952" s="152"/>
      <c r="AC1952" s="152"/>
      <c r="AD1952" s="152"/>
      <c r="AE1952" s="152"/>
      <c r="AG1952" s="9"/>
      <c r="AN1952" s="152"/>
      <c r="AO1952" s="152"/>
      <c r="AP1952" s="152"/>
      <c r="AQ1952" s="152"/>
      <c r="AR1952" s="152"/>
      <c r="AS1952" s="152"/>
      <c r="AT1952" s="152"/>
      <c r="AU1952" s="152"/>
    </row>
    <row r="1953" spans="26:47" ht="12.95" customHeight="1">
      <c r="AA1953" s="152"/>
      <c r="AB1953" s="152"/>
      <c r="AC1953" s="152"/>
      <c r="AD1953" s="152"/>
      <c r="AE1953" s="152"/>
      <c r="AG1953" s="9"/>
      <c r="AN1953" s="152"/>
      <c r="AO1953" s="152"/>
      <c r="AP1953" s="152"/>
      <c r="AQ1953" s="152"/>
      <c r="AR1953" s="152"/>
      <c r="AS1953" s="152"/>
      <c r="AT1953" s="152"/>
      <c r="AU1953" s="152"/>
    </row>
    <row r="1954" spans="26:47" ht="12.95" customHeight="1">
      <c r="AA1954" s="152"/>
      <c r="AB1954" s="152"/>
      <c r="AC1954" s="152"/>
      <c r="AD1954" s="152"/>
      <c r="AE1954" s="152"/>
      <c r="AG1954" s="9"/>
      <c r="AN1954" s="152"/>
      <c r="AO1954" s="152"/>
      <c r="AP1954" s="152"/>
      <c r="AQ1954" s="152"/>
      <c r="AR1954" s="152"/>
      <c r="AS1954" s="152"/>
      <c r="AT1954" s="152"/>
      <c r="AU1954" s="152"/>
    </row>
    <row r="1955" spans="26:47" ht="12.95" customHeight="1">
      <c r="Z1955" s="10">
        <f>F1955</f>
        <v>0</v>
      </c>
      <c r="AA1955" s="152">
        <f>AB$3+AB$4*Z1955+AB$5*Z1955^2+AH1955</f>
        <v>-5.4042262744779992E-4</v>
      </c>
      <c r="AB1955" s="152">
        <f>IF(S1955&lt;&gt;0,G1955-AH1955, -9999)</f>
        <v>-9999</v>
      </c>
      <c r="AC1955" s="152">
        <f>+G1955-P1955</f>
        <v>0</v>
      </c>
      <c r="AD1955" s="152">
        <f>IF(S1955&lt;&gt;0,G1955-AA1955, -9999)</f>
        <v>-9999</v>
      </c>
      <c r="AE1955" s="152">
        <f>+(G1955-AA1955)^2*S1955</f>
        <v>0</v>
      </c>
      <c r="AF1955" s="10">
        <f>IF(S1955&lt;&gt;0,G1955-P1955, -9999)</f>
        <v>-9999</v>
      </c>
      <c r="AG1955" s="9"/>
      <c r="AH1955" s="10">
        <f>$AB$6*($AB$11/AI1955*AJ1955+$AB$12)</f>
        <v>4.3604011253936953E-3</v>
      </c>
      <c r="AI1955" s="10">
        <f>1+$AB$7*COS(AL1955)</f>
        <v>0.65851042730895526</v>
      </c>
      <c r="AJ1955" s="10">
        <f>SIN(AL1955+RADIANS($AB$9))</f>
        <v>0.84648463351208758</v>
      </c>
      <c r="AK1955" s="10">
        <f>$AB$7*SIN(AL1955)</f>
        <v>-4.3518256241161388E-2</v>
      </c>
      <c r="AL1955" s="10">
        <f>2*ATAN(AM1955)</f>
        <v>-3.0148393089233365</v>
      </c>
      <c r="AM1955" s="10">
        <f>SQRT((1+$AB$7)/(1-$AB$7))*TAN(AN1955/2)</f>
        <v>-15.757545119546156</v>
      </c>
      <c r="AN1955" s="152">
        <f t="shared" ref="AN1955:AT1955" si="156">$AU1955+$AB$7*SIN(AO1955)</f>
        <v>41.021931138373837</v>
      </c>
      <c r="AO1955" s="152">
        <f t="shared" si="156"/>
        <v>41.022055729746441</v>
      </c>
      <c r="AP1955" s="152">
        <f t="shared" si="156"/>
        <v>41.021687788213384</v>
      </c>
      <c r="AQ1955" s="152">
        <f t="shared" si="156"/>
        <v>41.022774459752988</v>
      </c>
      <c r="AR1955" s="152">
        <f t="shared" si="156"/>
        <v>41.019565726527709</v>
      </c>
      <c r="AS1955" s="152">
        <f t="shared" si="156"/>
        <v>41.02904600396316</v>
      </c>
      <c r="AT1955" s="152">
        <f t="shared" si="156"/>
        <v>41.001082288794969</v>
      </c>
      <c r="AU1955" s="152">
        <f>RADIANS($AB$9)+$AB$18*(F1955-AB$15)</f>
        <v>41.084019896220973</v>
      </c>
    </row>
    <row r="1956" spans="26:47" ht="12.95" customHeight="1">
      <c r="AA1956" s="152"/>
      <c r="AB1956" s="152"/>
      <c r="AC1956" s="152"/>
      <c r="AD1956" s="152"/>
      <c r="AE1956" s="152"/>
      <c r="AG1956" s="9"/>
      <c r="AN1956" s="152"/>
      <c r="AO1956" s="152"/>
      <c r="AP1956" s="152"/>
      <c r="AQ1956" s="152"/>
      <c r="AR1956" s="152"/>
      <c r="AS1956" s="152"/>
      <c r="AT1956" s="152"/>
      <c r="AU1956" s="152"/>
    </row>
    <row r="1957" spans="26:47" ht="12.95" customHeight="1">
      <c r="Z1957" s="10">
        <f>F1957</f>
        <v>0</v>
      </c>
      <c r="AA1957" s="152">
        <f>AB$3+AB$4*Z1957+AB$5*Z1957^2+AH1957</f>
        <v>-5.4042262744779992E-4</v>
      </c>
      <c r="AB1957" s="152">
        <f>IF(S1957&lt;&gt;0,G1957-AH1957, -9999)</f>
        <v>-9999</v>
      </c>
      <c r="AC1957" s="152">
        <f>+G1957-P1957</f>
        <v>0</v>
      </c>
      <c r="AD1957" s="152">
        <f>IF(S1957&lt;&gt;0,G1957-AA1957, -9999)</f>
        <v>-9999</v>
      </c>
      <c r="AE1957" s="152">
        <f>+(G1957-AA1957)^2*S1957</f>
        <v>0</v>
      </c>
      <c r="AF1957" s="10">
        <f>IF(S1957&lt;&gt;0,G1957-P1957, -9999)</f>
        <v>-9999</v>
      </c>
      <c r="AG1957" s="9"/>
      <c r="AH1957" s="10">
        <f>$AB$6*($AB$11/AI1957*AJ1957+$AB$12)</f>
        <v>4.3604011253936953E-3</v>
      </c>
      <c r="AI1957" s="10">
        <f>1+$AB$7*COS(AL1957)</f>
        <v>0.65851042730895526</v>
      </c>
      <c r="AJ1957" s="10">
        <f>SIN(AL1957+RADIANS($AB$9))</f>
        <v>0.84648463351208758</v>
      </c>
      <c r="AK1957" s="10">
        <f>$AB$7*SIN(AL1957)</f>
        <v>-4.3518256241161388E-2</v>
      </c>
      <c r="AL1957" s="10">
        <f>2*ATAN(AM1957)</f>
        <v>-3.0148393089233365</v>
      </c>
      <c r="AM1957" s="10">
        <f>SQRT((1+$AB$7)/(1-$AB$7))*TAN(AN1957/2)</f>
        <v>-15.757545119546156</v>
      </c>
      <c r="AN1957" s="152">
        <f t="shared" ref="AN1957:AT1957" si="157">$AU1957+$AB$7*SIN(AO1957)</f>
        <v>41.021931138373837</v>
      </c>
      <c r="AO1957" s="152">
        <f t="shared" si="157"/>
        <v>41.022055729746441</v>
      </c>
      <c r="AP1957" s="152">
        <f t="shared" si="157"/>
        <v>41.021687788213384</v>
      </c>
      <c r="AQ1957" s="152">
        <f t="shared" si="157"/>
        <v>41.022774459752988</v>
      </c>
      <c r="AR1957" s="152">
        <f t="shared" si="157"/>
        <v>41.019565726527709</v>
      </c>
      <c r="AS1957" s="152">
        <f t="shared" si="157"/>
        <v>41.02904600396316</v>
      </c>
      <c r="AT1957" s="152">
        <f t="shared" si="157"/>
        <v>41.001082288794969</v>
      </c>
      <c r="AU1957" s="152">
        <f>RADIANS($AB$9)+$AB$18*(F1957-AB$15)</f>
        <v>41.084019896220973</v>
      </c>
    </row>
    <row r="1958" spans="26:47" ht="12.95" customHeight="1">
      <c r="AA1958" s="152"/>
      <c r="AB1958" s="152"/>
      <c r="AC1958" s="152"/>
      <c r="AD1958" s="152"/>
      <c r="AE1958" s="152"/>
      <c r="AG1958" s="9"/>
      <c r="AN1958" s="152"/>
      <c r="AO1958" s="152"/>
      <c r="AP1958" s="152"/>
      <c r="AQ1958" s="152"/>
      <c r="AR1958" s="152"/>
      <c r="AS1958" s="152"/>
      <c r="AT1958" s="152"/>
      <c r="AU1958" s="152"/>
    </row>
    <row r="1959" spans="26:47" ht="12.95" customHeight="1">
      <c r="AA1959" s="152"/>
      <c r="AB1959" s="152"/>
      <c r="AC1959" s="152"/>
      <c r="AD1959" s="152"/>
      <c r="AE1959" s="152"/>
      <c r="AG1959" s="9"/>
      <c r="AN1959" s="152"/>
      <c r="AO1959" s="152"/>
      <c r="AP1959" s="152"/>
      <c r="AQ1959" s="152"/>
      <c r="AR1959" s="152"/>
      <c r="AS1959" s="152"/>
      <c r="AT1959" s="152"/>
      <c r="AU1959" s="152"/>
    </row>
    <row r="1960" spans="26:47" ht="12.95" customHeight="1">
      <c r="AA1960" s="152"/>
      <c r="AB1960" s="152"/>
      <c r="AC1960" s="152"/>
      <c r="AD1960" s="152"/>
      <c r="AE1960" s="152"/>
      <c r="AG1960" s="9"/>
      <c r="AN1960" s="152"/>
      <c r="AO1960" s="152"/>
      <c r="AP1960" s="152"/>
      <c r="AQ1960" s="152"/>
      <c r="AR1960" s="152"/>
      <c r="AS1960" s="152"/>
      <c r="AT1960" s="152"/>
      <c r="AU1960" s="152"/>
    </row>
    <row r="1961" spans="26:47" ht="12.95" customHeight="1">
      <c r="AA1961" s="152"/>
      <c r="AB1961" s="152"/>
      <c r="AC1961" s="152"/>
      <c r="AD1961" s="152"/>
      <c r="AE1961" s="152"/>
      <c r="AG1961" s="9"/>
      <c r="AN1961" s="152"/>
      <c r="AO1961" s="152"/>
      <c r="AP1961" s="152"/>
      <c r="AQ1961" s="152"/>
      <c r="AR1961" s="152"/>
      <c r="AS1961" s="152"/>
      <c r="AT1961" s="152"/>
      <c r="AU1961" s="152"/>
    </row>
    <row r="1962" spans="26:47" ht="12.95" customHeight="1">
      <c r="AA1962" s="152"/>
      <c r="AB1962" s="152"/>
      <c r="AC1962" s="152"/>
      <c r="AD1962" s="152"/>
      <c r="AE1962" s="152"/>
      <c r="AG1962" s="9"/>
      <c r="AN1962" s="152"/>
      <c r="AO1962" s="152"/>
      <c r="AP1962" s="152"/>
      <c r="AQ1962" s="152"/>
      <c r="AR1962" s="152"/>
      <c r="AS1962" s="152"/>
      <c r="AT1962" s="152"/>
      <c r="AU1962" s="152"/>
    </row>
    <row r="1963" spans="26:47" ht="12.95" customHeight="1">
      <c r="AA1963" s="152"/>
      <c r="AB1963" s="152"/>
      <c r="AC1963" s="152"/>
      <c r="AD1963" s="152"/>
      <c r="AE1963" s="152"/>
      <c r="AG1963" s="9"/>
      <c r="AN1963" s="152"/>
      <c r="AO1963" s="152"/>
      <c r="AP1963" s="152"/>
      <c r="AQ1963" s="152"/>
      <c r="AR1963" s="152"/>
      <c r="AS1963" s="152"/>
      <c r="AT1963" s="152"/>
      <c r="AU1963" s="152"/>
    </row>
    <row r="1964" spans="26:47" ht="12.95" customHeight="1">
      <c r="AA1964" s="152"/>
      <c r="AB1964" s="152"/>
      <c r="AC1964" s="152"/>
      <c r="AD1964" s="152"/>
      <c r="AE1964" s="152"/>
      <c r="AG1964" s="9"/>
      <c r="AN1964" s="152"/>
      <c r="AO1964" s="152"/>
      <c r="AP1964" s="152"/>
      <c r="AQ1964" s="152"/>
      <c r="AR1964" s="152"/>
      <c r="AS1964" s="152"/>
      <c r="AT1964" s="152"/>
      <c r="AU1964" s="152"/>
    </row>
    <row r="1965" spans="26:47" ht="12.95" customHeight="1">
      <c r="AA1965" s="152"/>
      <c r="AB1965" s="152"/>
      <c r="AC1965" s="152"/>
      <c r="AD1965" s="152"/>
      <c r="AE1965" s="152"/>
      <c r="AG1965" s="9"/>
      <c r="AN1965" s="152"/>
      <c r="AO1965" s="152"/>
      <c r="AP1965" s="152"/>
      <c r="AQ1965" s="152"/>
      <c r="AR1965" s="152"/>
      <c r="AS1965" s="152"/>
      <c r="AT1965" s="152"/>
      <c r="AU1965" s="152"/>
    </row>
    <row r="1966" spans="26:47" ht="12.95" customHeight="1">
      <c r="AA1966" s="152"/>
      <c r="AB1966" s="152"/>
      <c r="AC1966" s="152"/>
      <c r="AD1966" s="152"/>
      <c r="AE1966" s="152"/>
      <c r="AG1966" s="9"/>
      <c r="AN1966" s="152"/>
      <c r="AO1966" s="152"/>
      <c r="AP1966" s="152"/>
      <c r="AQ1966" s="152"/>
      <c r="AR1966" s="152"/>
      <c r="AS1966" s="152"/>
      <c r="AT1966" s="152"/>
      <c r="AU1966" s="152"/>
    </row>
    <row r="1967" spans="26:47" ht="12.95" customHeight="1">
      <c r="AA1967" s="152"/>
      <c r="AB1967" s="152"/>
      <c r="AC1967" s="152"/>
      <c r="AD1967" s="152"/>
      <c r="AE1967" s="152"/>
      <c r="AG1967" s="9"/>
      <c r="AN1967" s="152"/>
      <c r="AO1967" s="152"/>
      <c r="AP1967" s="152"/>
      <c r="AQ1967" s="152"/>
      <c r="AR1967" s="152"/>
      <c r="AS1967" s="152"/>
      <c r="AT1967" s="152"/>
      <c r="AU1967" s="152"/>
    </row>
    <row r="1968" spans="26:47" ht="12.95" customHeight="1">
      <c r="AA1968" s="152"/>
      <c r="AB1968" s="152"/>
      <c r="AC1968" s="152"/>
      <c r="AD1968" s="152"/>
      <c r="AE1968" s="152"/>
      <c r="AG1968" s="9"/>
      <c r="AN1968" s="152"/>
      <c r="AO1968" s="152"/>
      <c r="AP1968" s="152"/>
      <c r="AQ1968" s="152"/>
      <c r="AR1968" s="152"/>
      <c r="AS1968" s="152"/>
      <c r="AT1968" s="152"/>
      <c r="AU1968" s="152"/>
    </row>
    <row r="1969" spans="27:47" ht="12.95" customHeight="1">
      <c r="AA1969" s="152"/>
      <c r="AB1969" s="152"/>
      <c r="AC1969" s="152"/>
      <c r="AD1969" s="152"/>
      <c r="AE1969" s="152"/>
      <c r="AG1969" s="9"/>
      <c r="AN1969" s="152"/>
      <c r="AO1969" s="152"/>
      <c r="AP1969" s="152"/>
      <c r="AQ1969" s="152"/>
      <c r="AR1969" s="152"/>
      <c r="AS1969" s="152"/>
      <c r="AT1969" s="152"/>
      <c r="AU1969" s="152"/>
    </row>
    <row r="1970" spans="27:47" ht="12.95" customHeight="1">
      <c r="AA1970" s="152"/>
      <c r="AB1970" s="152"/>
      <c r="AC1970" s="152"/>
      <c r="AD1970" s="152"/>
      <c r="AE1970" s="152"/>
      <c r="AG1970" s="9"/>
      <c r="AN1970" s="152"/>
      <c r="AO1970" s="152"/>
      <c r="AP1970" s="152"/>
      <c r="AQ1970" s="152"/>
      <c r="AR1970" s="152"/>
      <c r="AS1970" s="152"/>
      <c r="AT1970" s="152"/>
      <c r="AU1970" s="152"/>
    </row>
    <row r="1971" spans="27:47" ht="12.95" customHeight="1">
      <c r="AA1971" s="152"/>
      <c r="AB1971" s="152"/>
      <c r="AC1971" s="152"/>
      <c r="AD1971" s="152"/>
      <c r="AE1971" s="152"/>
      <c r="AG1971" s="9"/>
      <c r="AN1971" s="152"/>
      <c r="AO1971" s="152"/>
      <c r="AP1971" s="152"/>
      <c r="AQ1971" s="152"/>
      <c r="AR1971" s="152"/>
      <c r="AS1971" s="152"/>
      <c r="AT1971" s="152"/>
      <c r="AU1971" s="152"/>
    </row>
    <row r="1972" spans="27:47" ht="12.95" customHeight="1">
      <c r="AA1972" s="152"/>
      <c r="AB1972" s="152"/>
      <c r="AC1972" s="152"/>
      <c r="AD1972" s="152"/>
      <c r="AE1972" s="152"/>
      <c r="AG1972" s="9"/>
      <c r="AN1972" s="152"/>
      <c r="AO1972" s="152"/>
      <c r="AP1972" s="152"/>
      <c r="AQ1972" s="152"/>
      <c r="AR1972" s="152"/>
      <c r="AS1972" s="152"/>
      <c r="AT1972" s="152"/>
      <c r="AU1972" s="152"/>
    </row>
    <row r="1973" spans="27:47" ht="12.95" customHeight="1">
      <c r="AA1973" s="152"/>
      <c r="AB1973" s="152"/>
      <c r="AC1973" s="152"/>
      <c r="AD1973" s="152"/>
      <c r="AE1973" s="152"/>
      <c r="AG1973" s="9"/>
      <c r="AN1973" s="152"/>
      <c r="AO1973" s="152"/>
      <c r="AP1973" s="152"/>
      <c r="AQ1973" s="152"/>
      <c r="AR1973" s="152"/>
      <c r="AS1973" s="152"/>
      <c r="AT1973" s="152"/>
      <c r="AU1973" s="152"/>
    </row>
    <row r="1974" spans="27:47" ht="12.95" customHeight="1">
      <c r="AA1974" s="152"/>
      <c r="AB1974" s="152"/>
      <c r="AC1974" s="152"/>
      <c r="AD1974" s="152"/>
      <c r="AE1974" s="152"/>
      <c r="AG1974" s="9"/>
      <c r="AN1974" s="152"/>
      <c r="AO1974" s="152"/>
      <c r="AP1974" s="152"/>
      <c r="AQ1974" s="152"/>
      <c r="AR1974" s="152"/>
      <c r="AS1974" s="152"/>
      <c r="AT1974" s="152"/>
      <c r="AU1974" s="152"/>
    </row>
    <row r="1975" spans="27:47" ht="12.95" customHeight="1">
      <c r="AA1975" s="152"/>
      <c r="AB1975" s="152"/>
      <c r="AC1975" s="152"/>
      <c r="AD1975" s="152"/>
      <c r="AE1975" s="152"/>
      <c r="AG1975" s="9"/>
      <c r="AN1975" s="152"/>
      <c r="AO1975" s="152"/>
      <c r="AP1975" s="152"/>
      <c r="AQ1975" s="152"/>
      <c r="AR1975" s="152"/>
      <c r="AS1975" s="152"/>
      <c r="AT1975" s="152"/>
      <c r="AU1975" s="152"/>
    </row>
    <row r="1976" spans="27:47" ht="12.95" customHeight="1">
      <c r="AA1976" s="152"/>
      <c r="AB1976" s="152"/>
      <c r="AC1976" s="152"/>
      <c r="AD1976" s="152"/>
      <c r="AE1976" s="152"/>
      <c r="AG1976" s="9"/>
      <c r="AN1976" s="152"/>
      <c r="AO1976" s="152"/>
      <c r="AP1976" s="152"/>
      <c r="AQ1976" s="152"/>
      <c r="AR1976" s="152"/>
      <c r="AS1976" s="152"/>
      <c r="AT1976" s="152"/>
      <c r="AU1976" s="152"/>
    </row>
    <row r="1977" spans="27:47" ht="12.95" customHeight="1">
      <c r="AA1977" s="152"/>
      <c r="AB1977" s="152"/>
      <c r="AC1977" s="152"/>
      <c r="AD1977" s="152"/>
      <c r="AE1977" s="152"/>
      <c r="AG1977" s="9"/>
      <c r="AN1977" s="152"/>
      <c r="AO1977" s="152"/>
      <c r="AP1977" s="152"/>
      <c r="AQ1977" s="152"/>
      <c r="AR1977" s="152"/>
      <c r="AS1977" s="152"/>
      <c r="AT1977" s="152"/>
      <c r="AU1977" s="152"/>
    </row>
    <row r="1978" spans="27:47" ht="12.95" customHeight="1">
      <c r="AA1978" s="152"/>
      <c r="AB1978" s="152"/>
      <c r="AC1978" s="152"/>
      <c r="AD1978" s="152"/>
      <c r="AE1978" s="152"/>
      <c r="AG1978" s="9"/>
      <c r="AN1978" s="152"/>
      <c r="AO1978" s="152"/>
      <c r="AP1978" s="152"/>
      <c r="AQ1978" s="152"/>
      <c r="AR1978" s="152"/>
      <c r="AS1978" s="152"/>
      <c r="AT1978" s="152"/>
      <c r="AU1978" s="152"/>
    </row>
    <row r="1979" spans="27:47" ht="12.95" customHeight="1">
      <c r="AA1979" s="152"/>
      <c r="AB1979" s="152"/>
      <c r="AC1979" s="152"/>
      <c r="AD1979" s="152"/>
      <c r="AE1979" s="152"/>
      <c r="AG1979" s="9"/>
      <c r="AN1979" s="152"/>
      <c r="AO1979" s="152"/>
      <c r="AP1979" s="152"/>
      <c r="AQ1979" s="152"/>
      <c r="AR1979" s="152"/>
      <c r="AS1979" s="152"/>
      <c r="AT1979" s="152"/>
      <c r="AU1979" s="152"/>
    </row>
    <row r="1980" spans="27:47" ht="12.95" customHeight="1">
      <c r="AA1980" s="152"/>
      <c r="AB1980" s="152"/>
      <c r="AC1980" s="152"/>
      <c r="AD1980" s="152"/>
      <c r="AE1980" s="152"/>
      <c r="AG1980" s="9"/>
      <c r="AN1980" s="152"/>
      <c r="AO1980" s="152"/>
      <c r="AP1980" s="152"/>
      <c r="AQ1980" s="152"/>
      <c r="AR1980" s="152"/>
      <c r="AS1980" s="152"/>
      <c r="AT1980" s="152"/>
      <c r="AU1980" s="152"/>
    </row>
    <row r="1981" spans="27:47" ht="12.95" customHeight="1">
      <c r="AA1981" s="152"/>
      <c r="AB1981" s="152"/>
      <c r="AC1981" s="152"/>
      <c r="AD1981" s="152"/>
      <c r="AE1981" s="152"/>
      <c r="AG1981" s="9"/>
      <c r="AN1981" s="152"/>
      <c r="AO1981" s="152"/>
      <c r="AP1981" s="152"/>
      <c r="AQ1981" s="152"/>
      <c r="AR1981" s="152"/>
      <c r="AS1981" s="152"/>
      <c r="AT1981" s="152"/>
      <c r="AU1981" s="152"/>
    </row>
    <row r="1982" spans="27:47" ht="12.95" customHeight="1">
      <c r="AA1982" s="152"/>
      <c r="AB1982" s="152"/>
      <c r="AC1982" s="152"/>
      <c r="AD1982" s="152"/>
      <c r="AE1982" s="152"/>
      <c r="AG1982" s="9"/>
      <c r="AN1982" s="152"/>
      <c r="AO1982" s="152"/>
      <c r="AP1982" s="152"/>
      <c r="AQ1982" s="152"/>
      <c r="AR1982" s="152"/>
      <c r="AS1982" s="152"/>
      <c r="AT1982" s="152"/>
      <c r="AU1982" s="152"/>
    </row>
    <row r="1983" spans="27:47" ht="12.95" customHeight="1">
      <c r="AA1983" s="152"/>
      <c r="AB1983" s="152"/>
      <c r="AC1983" s="152"/>
      <c r="AD1983" s="152"/>
      <c r="AE1983" s="152"/>
      <c r="AG1983" s="9"/>
      <c r="AN1983" s="152"/>
      <c r="AO1983" s="152"/>
      <c r="AP1983" s="152"/>
      <c r="AQ1983" s="152"/>
      <c r="AR1983" s="152"/>
      <c r="AS1983" s="152"/>
      <c r="AT1983" s="152"/>
      <c r="AU1983" s="152"/>
    </row>
    <row r="1984" spans="27:47" ht="12.95" customHeight="1">
      <c r="AA1984" s="152"/>
      <c r="AB1984" s="152"/>
      <c r="AC1984" s="152"/>
      <c r="AD1984" s="152"/>
      <c r="AE1984" s="152"/>
      <c r="AG1984" s="9"/>
      <c r="AN1984" s="152"/>
      <c r="AO1984" s="152"/>
      <c r="AP1984" s="152"/>
      <c r="AQ1984" s="152"/>
      <c r="AR1984" s="152"/>
      <c r="AS1984" s="152"/>
      <c r="AT1984" s="152"/>
      <c r="AU1984" s="152"/>
    </row>
    <row r="1985" spans="27:47" ht="12.95" customHeight="1">
      <c r="AA1985" s="152"/>
      <c r="AB1985" s="152"/>
      <c r="AC1985" s="152"/>
      <c r="AD1985" s="152"/>
      <c r="AE1985" s="152"/>
      <c r="AG1985" s="9"/>
      <c r="AN1985" s="152"/>
      <c r="AO1985" s="152"/>
      <c r="AP1985" s="152"/>
      <c r="AQ1985" s="152"/>
      <c r="AR1985" s="152"/>
      <c r="AS1985" s="152"/>
      <c r="AT1985" s="152"/>
      <c r="AU1985" s="152"/>
    </row>
    <row r="1986" spans="27:47" ht="12.95" customHeight="1">
      <c r="AA1986" s="152"/>
      <c r="AB1986" s="152"/>
      <c r="AC1986" s="152"/>
      <c r="AD1986" s="152"/>
      <c r="AE1986" s="152"/>
      <c r="AG1986" s="9"/>
      <c r="AN1986" s="152"/>
      <c r="AO1986" s="152"/>
      <c r="AP1986" s="152"/>
      <c r="AQ1986" s="152"/>
      <c r="AR1986" s="152"/>
      <c r="AS1986" s="152"/>
      <c r="AT1986" s="152"/>
      <c r="AU1986" s="152"/>
    </row>
    <row r="1987" spans="27:47" ht="12.95" customHeight="1">
      <c r="AA1987" s="152"/>
      <c r="AB1987" s="152"/>
      <c r="AC1987" s="152"/>
      <c r="AD1987" s="152"/>
      <c r="AE1987" s="152"/>
      <c r="AG1987" s="9"/>
      <c r="AN1987" s="152"/>
      <c r="AO1987" s="152"/>
      <c r="AP1987" s="152"/>
      <c r="AQ1987" s="152"/>
      <c r="AR1987" s="152"/>
      <c r="AS1987" s="152"/>
      <c r="AT1987" s="152"/>
      <c r="AU1987" s="152"/>
    </row>
    <row r="1988" spans="27:47" ht="12.95" customHeight="1">
      <c r="AA1988" s="152"/>
      <c r="AB1988" s="152"/>
      <c r="AC1988" s="152"/>
      <c r="AD1988" s="152"/>
      <c r="AE1988" s="152"/>
      <c r="AG1988" s="9"/>
      <c r="AN1988" s="152"/>
      <c r="AO1988" s="152"/>
      <c r="AP1988" s="152"/>
      <c r="AQ1988" s="152"/>
      <c r="AR1988" s="152"/>
      <c r="AS1988" s="152"/>
      <c r="AT1988" s="152"/>
      <c r="AU1988" s="152"/>
    </row>
    <row r="1989" spans="27:47" ht="12.95" customHeight="1">
      <c r="AA1989" s="152"/>
      <c r="AB1989" s="152"/>
      <c r="AC1989" s="152"/>
      <c r="AD1989" s="152"/>
      <c r="AE1989" s="152"/>
      <c r="AG1989" s="9"/>
      <c r="AN1989" s="152"/>
      <c r="AO1989" s="152"/>
      <c r="AP1989" s="152"/>
      <c r="AQ1989" s="152"/>
      <c r="AR1989" s="152"/>
      <c r="AS1989" s="152"/>
      <c r="AT1989" s="152"/>
      <c r="AU1989" s="152"/>
    </row>
    <row r="1990" spans="27:47" ht="12.95" customHeight="1">
      <c r="AA1990" s="152"/>
      <c r="AB1990" s="152"/>
      <c r="AC1990" s="152"/>
      <c r="AD1990" s="152"/>
      <c r="AE1990" s="152"/>
      <c r="AG1990" s="9"/>
      <c r="AN1990" s="152"/>
      <c r="AO1990" s="152"/>
      <c r="AP1990" s="152"/>
      <c r="AQ1990" s="152"/>
      <c r="AR1990" s="152"/>
      <c r="AS1990" s="152"/>
      <c r="AT1990" s="152"/>
      <c r="AU1990" s="152"/>
    </row>
    <row r="1991" spans="27:47" ht="12.95" customHeight="1">
      <c r="AA1991" s="152"/>
      <c r="AB1991" s="152"/>
      <c r="AC1991" s="152"/>
      <c r="AD1991" s="152"/>
      <c r="AE1991" s="152"/>
      <c r="AG1991" s="9"/>
      <c r="AN1991" s="152"/>
      <c r="AO1991" s="152"/>
      <c r="AP1991" s="152"/>
      <c r="AQ1991" s="152"/>
      <c r="AR1991" s="152"/>
      <c r="AS1991" s="152"/>
      <c r="AT1991" s="152"/>
      <c r="AU1991" s="152"/>
    </row>
    <row r="1992" spans="27:47" ht="12.95" customHeight="1">
      <c r="AA1992" s="152"/>
      <c r="AB1992" s="152"/>
      <c r="AC1992" s="152"/>
      <c r="AD1992" s="152"/>
      <c r="AE1992" s="152"/>
      <c r="AG1992" s="9"/>
      <c r="AN1992" s="152"/>
      <c r="AO1992" s="152"/>
      <c r="AP1992" s="152"/>
      <c r="AQ1992" s="152"/>
      <c r="AR1992" s="152"/>
      <c r="AS1992" s="152"/>
      <c r="AT1992" s="152"/>
      <c r="AU1992" s="152"/>
    </row>
    <row r="1993" spans="27:47" ht="12.95" customHeight="1">
      <c r="AA1993" s="152"/>
      <c r="AB1993" s="152"/>
      <c r="AC1993" s="152"/>
      <c r="AD1993" s="152"/>
      <c r="AE1993" s="152"/>
      <c r="AG1993" s="9"/>
      <c r="AN1993" s="152"/>
      <c r="AO1993" s="152"/>
      <c r="AP1993" s="152"/>
      <c r="AQ1993" s="152"/>
      <c r="AR1993" s="152"/>
      <c r="AS1993" s="152"/>
      <c r="AT1993" s="152"/>
      <c r="AU1993" s="152"/>
    </row>
    <row r="1994" spans="27:47" ht="12.95" customHeight="1">
      <c r="AA1994" s="152"/>
      <c r="AB1994" s="152"/>
      <c r="AC1994" s="152"/>
      <c r="AD1994" s="152"/>
      <c r="AE1994" s="152"/>
      <c r="AG1994" s="9"/>
      <c r="AN1994" s="152"/>
      <c r="AO1994" s="152"/>
      <c r="AP1994" s="152"/>
      <c r="AQ1994" s="152"/>
      <c r="AR1994" s="152"/>
      <c r="AS1994" s="152"/>
      <c r="AT1994" s="152"/>
      <c r="AU1994" s="152"/>
    </row>
    <row r="1995" spans="27:47" ht="12.95" customHeight="1">
      <c r="AA1995" s="152"/>
      <c r="AB1995" s="152"/>
      <c r="AC1995" s="152"/>
      <c r="AD1995" s="152"/>
      <c r="AE1995" s="152"/>
      <c r="AG1995" s="9"/>
      <c r="AN1995" s="152"/>
      <c r="AO1995" s="152"/>
      <c r="AP1995" s="152"/>
      <c r="AQ1995" s="152"/>
      <c r="AR1995" s="152"/>
      <c r="AS1995" s="152"/>
      <c r="AT1995" s="152"/>
      <c r="AU1995" s="152"/>
    </row>
    <row r="1996" spans="27:47" ht="12.95" customHeight="1">
      <c r="AA1996" s="152"/>
      <c r="AB1996" s="152"/>
      <c r="AC1996" s="152"/>
      <c r="AD1996" s="152"/>
      <c r="AE1996" s="152"/>
      <c r="AG1996" s="9"/>
      <c r="AN1996" s="152"/>
      <c r="AO1996" s="152"/>
      <c r="AP1996" s="152"/>
      <c r="AQ1996" s="152"/>
      <c r="AR1996" s="152"/>
      <c r="AS1996" s="152"/>
      <c r="AT1996" s="152"/>
      <c r="AU1996" s="152"/>
    </row>
    <row r="1997" spans="27:47" ht="12.95" customHeight="1">
      <c r="AA1997" s="152"/>
      <c r="AB1997" s="152"/>
      <c r="AC1997" s="152"/>
      <c r="AD1997" s="152"/>
      <c r="AE1997" s="152"/>
      <c r="AG1997" s="9"/>
      <c r="AN1997" s="152"/>
      <c r="AO1997" s="152"/>
      <c r="AP1997" s="152"/>
      <c r="AQ1997" s="152"/>
      <c r="AR1997" s="152"/>
      <c r="AS1997" s="152"/>
      <c r="AT1997" s="152"/>
      <c r="AU1997" s="152"/>
    </row>
    <row r="1998" spans="27:47" ht="12.95" customHeight="1">
      <c r="AA1998" s="152"/>
      <c r="AB1998" s="152"/>
      <c r="AC1998" s="152"/>
      <c r="AD1998" s="152"/>
      <c r="AE1998" s="152"/>
      <c r="AG1998" s="9"/>
      <c r="AN1998" s="152"/>
      <c r="AO1998" s="152"/>
      <c r="AP1998" s="152"/>
      <c r="AQ1998" s="152"/>
      <c r="AR1998" s="152"/>
      <c r="AS1998" s="152"/>
      <c r="AT1998" s="152"/>
      <c r="AU1998" s="152"/>
    </row>
    <row r="1999" spans="27:47" ht="12.95" customHeight="1">
      <c r="AA1999" s="152"/>
      <c r="AB1999" s="152"/>
      <c r="AC1999" s="152"/>
      <c r="AD1999" s="152"/>
      <c r="AE1999" s="152"/>
      <c r="AG1999" s="9"/>
      <c r="AN1999" s="152"/>
      <c r="AO1999" s="152"/>
      <c r="AP1999" s="152"/>
      <c r="AQ1999" s="152"/>
      <c r="AR1999" s="152"/>
      <c r="AS1999" s="152"/>
      <c r="AT1999" s="152"/>
      <c r="AU1999" s="152"/>
    </row>
    <row r="2000" spans="27:47" ht="12.95" customHeight="1">
      <c r="AA2000" s="152"/>
      <c r="AB2000" s="152"/>
      <c r="AC2000" s="152"/>
      <c r="AD2000" s="152"/>
      <c r="AE2000" s="152"/>
      <c r="AG2000" s="9"/>
      <c r="AN2000" s="152"/>
      <c r="AO2000" s="152"/>
      <c r="AP2000" s="152"/>
      <c r="AQ2000" s="152"/>
      <c r="AR2000" s="152"/>
      <c r="AS2000" s="152"/>
      <c r="AT2000" s="152"/>
      <c r="AU2000" s="152"/>
    </row>
    <row r="2001" spans="27:47" ht="12.95" customHeight="1">
      <c r="AA2001" s="152"/>
      <c r="AB2001" s="152"/>
      <c r="AC2001" s="152"/>
      <c r="AD2001" s="152"/>
      <c r="AE2001" s="152"/>
      <c r="AG2001" s="9"/>
      <c r="AN2001" s="152"/>
      <c r="AO2001" s="152"/>
      <c r="AP2001" s="152"/>
      <c r="AQ2001" s="152"/>
      <c r="AR2001" s="152"/>
      <c r="AS2001" s="152"/>
      <c r="AT2001" s="152"/>
      <c r="AU2001" s="152"/>
    </row>
    <row r="2002" spans="27:47" ht="12.95" customHeight="1">
      <c r="AA2002" s="152"/>
      <c r="AB2002" s="152"/>
      <c r="AC2002" s="152"/>
      <c r="AD2002" s="152"/>
      <c r="AE2002" s="152"/>
      <c r="AG2002" s="9"/>
      <c r="AN2002" s="152"/>
      <c r="AO2002" s="152"/>
      <c r="AP2002" s="152"/>
      <c r="AQ2002" s="152"/>
      <c r="AR2002" s="152"/>
      <c r="AS2002" s="152"/>
      <c r="AT2002" s="152"/>
      <c r="AU2002" s="152"/>
    </row>
    <row r="2003" spans="27:47" ht="12.95" customHeight="1">
      <c r="AA2003" s="152"/>
      <c r="AB2003" s="152"/>
      <c r="AC2003" s="152"/>
      <c r="AD2003" s="152"/>
      <c r="AE2003" s="152"/>
      <c r="AG2003" s="9"/>
      <c r="AN2003" s="152"/>
      <c r="AO2003" s="152"/>
      <c r="AP2003" s="152"/>
      <c r="AQ2003" s="152"/>
      <c r="AR2003" s="152"/>
      <c r="AS2003" s="152"/>
      <c r="AT2003" s="152"/>
      <c r="AU2003" s="152"/>
    </row>
    <row r="2004" spans="27:47" ht="12.95" customHeight="1">
      <c r="AA2004" s="152"/>
      <c r="AB2004" s="152"/>
      <c r="AC2004" s="152"/>
      <c r="AD2004" s="152"/>
      <c r="AE2004" s="152"/>
      <c r="AG2004" s="9"/>
      <c r="AN2004" s="152"/>
      <c r="AO2004" s="152"/>
      <c r="AP2004" s="152"/>
      <c r="AQ2004" s="152"/>
      <c r="AR2004" s="152"/>
      <c r="AS2004" s="152"/>
      <c r="AT2004" s="152"/>
      <c r="AU2004" s="152"/>
    </row>
    <row r="2005" spans="27:47" ht="12.95" customHeight="1">
      <c r="AA2005" s="152"/>
      <c r="AB2005" s="152"/>
      <c r="AC2005" s="152"/>
      <c r="AD2005" s="152"/>
      <c r="AE2005" s="152"/>
      <c r="AG2005" s="9"/>
      <c r="AN2005" s="152"/>
      <c r="AO2005" s="152"/>
      <c r="AP2005" s="152"/>
      <c r="AQ2005" s="152"/>
      <c r="AR2005" s="152"/>
      <c r="AS2005" s="152"/>
      <c r="AT2005" s="152"/>
      <c r="AU2005" s="152"/>
    </row>
    <row r="2006" spans="27:47" ht="12.95" customHeight="1">
      <c r="AA2006" s="152"/>
      <c r="AB2006" s="152"/>
      <c r="AC2006" s="152"/>
      <c r="AD2006" s="152"/>
      <c r="AE2006" s="152"/>
      <c r="AG2006" s="9"/>
      <c r="AN2006" s="152"/>
      <c r="AO2006" s="152"/>
      <c r="AP2006" s="152"/>
      <c r="AQ2006" s="152"/>
      <c r="AR2006" s="152"/>
      <c r="AS2006" s="152"/>
      <c r="AT2006" s="152"/>
      <c r="AU2006" s="152"/>
    </row>
    <row r="2007" spans="27:47" ht="12.95" customHeight="1">
      <c r="AA2007" s="152"/>
      <c r="AB2007" s="152"/>
      <c r="AC2007" s="152"/>
      <c r="AD2007" s="152"/>
      <c r="AE2007" s="152"/>
      <c r="AG2007" s="9"/>
      <c r="AN2007" s="152"/>
      <c r="AO2007" s="152"/>
      <c r="AP2007" s="152"/>
      <c r="AQ2007" s="152"/>
      <c r="AR2007" s="152"/>
      <c r="AS2007" s="152"/>
      <c r="AT2007" s="152"/>
      <c r="AU2007" s="152"/>
    </row>
    <row r="2008" spans="27:47" ht="12.95" customHeight="1">
      <c r="AA2008" s="152"/>
      <c r="AB2008" s="152"/>
      <c r="AC2008" s="152"/>
      <c r="AD2008" s="152"/>
      <c r="AE2008" s="152"/>
      <c r="AG2008" s="9"/>
      <c r="AN2008" s="152"/>
      <c r="AO2008" s="152"/>
      <c r="AP2008" s="152"/>
      <c r="AQ2008" s="152"/>
      <c r="AR2008" s="152"/>
      <c r="AS2008" s="152"/>
      <c r="AT2008" s="152"/>
      <c r="AU2008" s="152"/>
    </row>
    <row r="2009" spans="27:47" ht="12.95" customHeight="1">
      <c r="AA2009" s="152"/>
      <c r="AB2009" s="152"/>
      <c r="AC2009" s="152"/>
      <c r="AD2009" s="152"/>
      <c r="AE2009" s="152"/>
      <c r="AG2009" s="9"/>
      <c r="AN2009" s="152"/>
      <c r="AO2009" s="152"/>
      <c r="AP2009" s="152"/>
      <c r="AQ2009" s="152"/>
      <c r="AR2009" s="152"/>
      <c r="AS2009" s="152"/>
      <c r="AT2009" s="152"/>
      <c r="AU2009" s="152"/>
    </row>
    <row r="2010" spans="27:47" ht="12.95" customHeight="1">
      <c r="AA2010" s="152"/>
      <c r="AB2010" s="152"/>
      <c r="AC2010" s="152"/>
      <c r="AD2010" s="152"/>
      <c r="AE2010" s="152"/>
      <c r="AG2010" s="9"/>
      <c r="AN2010" s="152"/>
      <c r="AO2010" s="152"/>
      <c r="AP2010" s="152"/>
      <c r="AQ2010" s="152"/>
      <c r="AR2010" s="152"/>
      <c r="AS2010" s="152"/>
      <c r="AT2010" s="152"/>
      <c r="AU2010" s="152"/>
    </row>
    <row r="2011" spans="27:47" ht="12.95" customHeight="1">
      <c r="AA2011" s="152"/>
      <c r="AB2011" s="152"/>
      <c r="AC2011" s="152"/>
      <c r="AD2011" s="152"/>
      <c r="AE2011" s="152"/>
      <c r="AG2011" s="9"/>
      <c r="AN2011" s="152"/>
      <c r="AO2011" s="152"/>
      <c r="AP2011" s="152"/>
      <c r="AQ2011" s="152"/>
      <c r="AR2011" s="152"/>
      <c r="AS2011" s="152"/>
      <c r="AT2011" s="152"/>
      <c r="AU2011" s="152"/>
    </row>
    <row r="2012" spans="27:47" ht="12.95" customHeight="1">
      <c r="AA2012" s="152"/>
      <c r="AB2012" s="152"/>
      <c r="AC2012" s="152"/>
      <c r="AD2012" s="152"/>
      <c r="AE2012" s="152"/>
      <c r="AG2012" s="9"/>
      <c r="AN2012" s="152"/>
      <c r="AO2012" s="152"/>
      <c r="AP2012" s="152"/>
      <c r="AQ2012" s="152"/>
      <c r="AR2012" s="152"/>
      <c r="AS2012" s="152"/>
      <c r="AT2012" s="152"/>
      <c r="AU2012" s="152"/>
    </row>
    <row r="2013" spans="27:47" ht="12.95" customHeight="1">
      <c r="AA2013" s="152"/>
      <c r="AB2013" s="152"/>
      <c r="AC2013" s="152"/>
      <c r="AD2013" s="152"/>
      <c r="AE2013" s="152"/>
      <c r="AG2013" s="9"/>
      <c r="AN2013" s="152"/>
      <c r="AO2013" s="152"/>
      <c r="AP2013" s="152"/>
      <c r="AQ2013" s="152"/>
      <c r="AR2013" s="152"/>
      <c r="AS2013" s="152"/>
      <c r="AT2013" s="152"/>
      <c r="AU2013" s="152"/>
    </row>
    <row r="2014" spans="27:47" ht="12.95" customHeight="1">
      <c r="AA2014" s="152"/>
      <c r="AB2014" s="152"/>
      <c r="AC2014" s="152"/>
      <c r="AD2014" s="152"/>
      <c r="AE2014" s="152"/>
      <c r="AG2014" s="9"/>
      <c r="AN2014" s="152"/>
      <c r="AO2014" s="152"/>
      <c r="AP2014" s="152"/>
      <c r="AQ2014" s="152"/>
      <c r="AR2014" s="152"/>
      <c r="AS2014" s="152"/>
      <c r="AT2014" s="152"/>
      <c r="AU2014" s="152"/>
    </row>
    <row r="2015" spans="27:47" ht="12.95" customHeight="1">
      <c r="AA2015" s="152"/>
      <c r="AB2015" s="152"/>
      <c r="AC2015" s="152"/>
      <c r="AD2015" s="152"/>
      <c r="AE2015" s="152"/>
      <c r="AG2015" s="9"/>
      <c r="AN2015" s="152"/>
      <c r="AO2015" s="152"/>
      <c r="AP2015" s="152"/>
      <c r="AQ2015" s="152"/>
      <c r="AR2015" s="152"/>
      <c r="AS2015" s="152"/>
      <c r="AT2015" s="152"/>
      <c r="AU2015" s="152"/>
    </row>
    <row r="2016" spans="27:47" ht="12.95" customHeight="1">
      <c r="AA2016" s="152"/>
      <c r="AB2016" s="152"/>
      <c r="AC2016" s="152"/>
      <c r="AD2016" s="152"/>
      <c r="AE2016" s="152"/>
      <c r="AG2016" s="9"/>
      <c r="AN2016" s="152"/>
      <c r="AO2016" s="152"/>
      <c r="AP2016" s="152"/>
      <c r="AQ2016" s="152"/>
      <c r="AR2016" s="152"/>
      <c r="AS2016" s="152"/>
      <c r="AT2016" s="152"/>
      <c r="AU2016" s="152"/>
    </row>
    <row r="2017" spans="27:47" ht="12.95" customHeight="1">
      <c r="AA2017" s="152"/>
      <c r="AB2017" s="152"/>
      <c r="AC2017" s="152"/>
      <c r="AD2017" s="152"/>
      <c r="AE2017" s="152"/>
      <c r="AG2017" s="9"/>
      <c r="AN2017" s="152"/>
      <c r="AO2017" s="152"/>
      <c r="AP2017" s="152"/>
      <c r="AQ2017" s="152"/>
      <c r="AR2017" s="152"/>
      <c r="AS2017" s="152"/>
      <c r="AT2017" s="152"/>
      <c r="AU2017" s="152"/>
    </row>
    <row r="2018" spans="27:47" ht="12.95" customHeight="1">
      <c r="AA2018" s="152"/>
      <c r="AB2018" s="152"/>
      <c r="AC2018" s="152"/>
      <c r="AD2018" s="152"/>
      <c r="AE2018" s="152"/>
      <c r="AG2018" s="9"/>
      <c r="AN2018" s="152"/>
      <c r="AO2018" s="152"/>
      <c r="AP2018" s="152"/>
      <c r="AQ2018" s="152"/>
      <c r="AR2018" s="152"/>
      <c r="AS2018" s="152"/>
      <c r="AT2018" s="152"/>
      <c r="AU2018" s="152"/>
    </row>
    <row r="2019" spans="27:47" ht="12.95" customHeight="1">
      <c r="AA2019" s="152"/>
      <c r="AB2019" s="152"/>
      <c r="AC2019" s="152"/>
      <c r="AD2019" s="152"/>
      <c r="AE2019" s="152"/>
      <c r="AG2019" s="9"/>
      <c r="AN2019" s="152"/>
      <c r="AO2019" s="152"/>
      <c r="AP2019" s="152"/>
      <c r="AQ2019" s="152"/>
      <c r="AR2019" s="152"/>
      <c r="AS2019" s="152"/>
      <c r="AT2019" s="152"/>
      <c r="AU2019" s="152"/>
    </row>
    <row r="2020" spans="27:47" ht="12.95" customHeight="1">
      <c r="AA2020" s="152"/>
      <c r="AB2020" s="152"/>
      <c r="AC2020" s="152"/>
      <c r="AD2020" s="152"/>
      <c r="AE2020" s="152"/>
      <c r="AG2020" s="9"/>
      <c r="AN2020" s="152"/>
      <c r="AO2020" s="152"/>
      <c r="AP2020" s="152"/>
      <c r="AQ2020" s="152"/>
      <c r="AR2020" s="152"/>
      <c r="AS2020" s="152"/>
      <c r="AT2020" s="152"/>
      <c r="AU2020" s="152"/>
    </row>
    <row r="2021" spans="27:47" ht="12.95" customHeight="1">
      <c r="AA2021" s="152"/>
      <c r="AB2021" s="152"/>
      <c r="AC2021" s="152"/>
      <c r="AD2021" s="152"/>
      <c r="AE2021" s="152"/>
      <c r="AG2021" s="9"/>
      <c r="AN2021" s="152"/>
      <c r="AO2021" s="152"/>
      <c r="AP2021" s="152"/>
      <c r="AQ2021" s="152"/>
      <c r="AR2021" s="152"/>
      <c r="AS2021" s="152"/>
      <c r="AT2021" s="152"/>
      <c r="AU2021" s="152"/>
    </row>
    <row r="2022" spans="27:47" ht="12.95" customHeight="1">
      <c r="AA2022" s="152"/>
      <c r="AB2022" s="152"/>
      <c r="AC2022" s="152"/>
      <c r="AD2022" s="152"/>
      <c r="AE2022" s="152"/>
      <c r="AG2022" s="9"/>
      <c r="AN2022" s="152"/>
      <c r="AO2022" s="152"/>
      <c r="AP2022" s="152"/>
      <c r="AQ2022" s="152"/>
      <c r="AR2022" s="152"/>
      <c r="AS2022" s="152"/>
      <c r="AT2022" s="152"/>
      <c r="AU2022" s="152"/>
    </row>
    <row r="2023" spans="27:47" ht="12.95" customHeight="1">
      <c r="AA2023" s="152"/>
      <c r="AB2023" s="152"/>
      <c r="AC2023" s="152"/>
      <c r="AD2023" s="152"/>
      <c r="AE2023" s="152"/>
      <c r="AG2023" s="9"/>
      <c r="AN2023" s="152"/>
      <c r="AO2023" s="152"/>
      <c r="AP2023" s="152"/>
      <c r="AQ2023" s="152"/>
      <c r="AR2023" s="152"/>
      <c r="AS2023" s="152"/>
      <c r="AT2023" s="152"/>
      <c r="AU2023" s="152"/>
    </row>
    <row r="2024" spans="27:47" ht="12.95" customHeight="1">
      <c r="AA2024" s="152"/>
      <c r="AB2024" s="152"/>
      <c r="AC2024" s="152"/>
      <c r="AD2024" s="152"/>
      <c r="AE2024" s="152"/>
      <c r="AG2024" s="9"/>
      <c r="AN2024" s="152"/>
      <c r="AO2024" s="152"/>
      <c r="AP2024" s="152"/>
      <c r="AQ2024" s="152"/>
      <c r="AR2024" s="152"/>
      <c r="AS2024" s="152"/>
      <c r="AT2024" s="152"/>
      <c r="AU2024" s="152"/>
    </row>
    <row r="2025" spans="27:47" ht="12.95" customHeight="1">
      <c r="AA2025" s="152"/>
      <c r="AB2025" s="152"/>
      <c r="AC2025" s="152"/>
      <c r="AD2025" s="152"/>
      <c r="AE2025" s="152"/>
      <c r="AG2025" s="9"/>
      <c r="AN2025" s="152"/>
      <c r="AO2025" s="152"/>
      <c r="AP2025" s="152"/>
      <c r="AQ2025" s="152"/>
      <c r="AR2025" s="152"/>
      <c r="AS2025" s="152"/>
      <c r="AT2025" s="152"/>
      <c r="AU2025" s="152"/>
    </row>
    <row r="2026" spans="27:47" ht="12.95" customHeight="1">
      <c r="AA2026" s="152"/>
      <c r="AB2026" s="152"/>
      <c r="AC2026" s="152"/>
      <c r="AD2026" s="152"/>
      <c r="AE2026" s="152"/>
      <c r="AG2026" s="9"/>
      <c r="AN2026" s="152"/>
      <c r="AO2026" s="152"/>
      <c r="AP2026" s="152"/>
      <c r="AQ2026" s="152"/>
      <c r="AR2026" s="152"/>
      <c r="AS2026" s="152"/>
      <c r="AT2026" s="152"/>
      <c r="AU2026" s="152"/>
    </row>
    <row r="2027" spans="27:47" ht="12.95" customHeight="1">
      <c r="AA2027" s="152"/>
      <c r="AB2027" s="152"/>
      <c r="AC2027" s="152"/>
      <c r="AD2027" s="152"/>
      <c r="AE2027" s="152"/>
      <c r="AG2027" s="9"/>
      <c r="AN2027" s="152"/>
      <c r="AO2027" s="152"/>
      <c r="AP2027" s="152"/>
      <c r="AQ2027" s="152"/>
      <c r="AR2027" s="152"/>
      <c r="AS2027" s="152"/>
      <c r="AT2027" s="152"/>
      <c r="AU2027" s="152"/>
    </row>
    <row r="2028" spans="27:47" ht="12.95" customHeight="1">
      <c r="AA2028" s="152"/>
      <c r="AB2028" s="152"/>
      <c r="AC2028" s="152"/>
      <c r="AD2028" s="152"/>
      <c r="AE2028" s="152"/>
      <c r="AG2028" s="9"/>
      <c r="AN2028" s="152"/>
      <c r="AO2028" s="152"/>
      <c r="AP2028" s="152"/>
      <c r="AQ2028" s="152"/>
      <c r="AR2028" s="152"/>
      <c r="AS2028" s="152"/>
      <c r="AT2028" s="152"/>
      <c r="AU2028" s="152"/>
    </row>
    <row r="2029" spans="27:47" ht="12.95" customHeight="1">
      <c r="AA2029" s="152"/>
      <c r="AB2029" s="152"/>
      <c r="AC2029" s="152"/>
      <c r="AD2029" s="152"/>
      <c r="AE2029" s="152"/>
      <c r="AG2029" s="9"/>
      <c r="AN2029" s="152"/>
      <c r="AO2029" s="152"/>
      <c r="AP2029" s="152"/>
      <c r="AQ2029" s="152"/>
      <c r="AR2029" s="152"/>
      <c r="AS2029" s="152"/>
      <c r="AT2029" s="152"/>
      <c r="AU2029" s="152"/>
    </row>
    <row r="2030" spans="27:47" ht="12.95" customHeight="1">
      <c r="AA2030" s="152"/>
      <c r="AB2030" s="152"/>
      <c r="AC2030" s="152"/>
      <c r="AD2030" s="152"/>
      <c r="AE2030" s="152"/>
      <c r="AG2030" s="9"/>
      <c r="AN2030" s="152"/>
      <c r="AO2030" s="152"/>
      <c r="AP2030" s="152"/>
      <c r="AQ2030" s="152"/>
      <c r="AR2030" s="152"/>
      <c r="AS2030" s="152"/>
      <c r="AT2030" s="152"/>
      <c r="AU2030" s="152"/>
    </row>
    <row r="2031" spans="27:47" ht="12.95" customHeight="1">
      <c r="AA2031" s="152"/>
      <c r="AB2031" s="152"/>
      <c r="AC2031" s="152"/>
      <c r="AD2031" s="152"/>
      <c r="AE2031" s="152"/>
      <c r="AG2031" s="9"/>
      <c r="AN2031" s="152"/>
      <c r="AO2031" s="152"/>
      <c r="AP2031" s="152"/>
      <c r="AQ2031" s="152"/>
      <c r="AR2031" s="152"/>
      <c r="AS2031" s="152"/>
      <c r="AT2031" s="152"/>
      <c r="AU2031" s="152"/>
    </row>
    <row r="2032" spans="27:47" ht="12.95" customHeight="1">
      <c r="AA2032" s="152"/>
      <c r="AB2032" s="152"/>
      <c r="AC2032" s="152"/>
      <c r="AD2032" s="152"/>
      <c r="AE2032" s="152"/>
      <c r="AG2032" s="9"/>
      <c r="AN2032" s="152"/>
      <c r="AO2032" s="152"/>
      <c r="AP2032" s="152"/>
      <c r="AQ2032" s="152"/>
      <c r="AR2032" s="152"/>
      <c r="AS2032" s="152"/>
      <c r="AT2032" s="152"/>
      <c r="AU2032" s="152"/>
    </row>
    <row r="2033" spans="27:47" ht="12.95" customHeight="1">
      <c r="AA2033" s="152"/>
      <c r="AB2033" s="152"/>
      <c r="AC2033" s="152"/>
      <c r="AD2033" s="152"/>
      <c r="AE2033" s="152"/>
      <c r="AG2033" s="9"/>
      <c r="AN2033" s="152"/>
      <c r="AO2033" s="152"/>
      <c r="AP2033" s="152"/>
      <c r="AQ2033" s="152"/>
      <c r="AR2033" s="152"/>
      <c r="AS2033" s="152"/>
      <c r="AT2033" s="152"/>
      <c r="AU2033" s="152"/>
    </row>
    <row r="2034" spans="27:47" ht="12.95" customHeight="1">
      <c r="AA2034" s="152"/>
      <c r="AB2034" s="152"/>
      <c r="AC2034" s="152"/>
      <c r="AD2034" s="152"/>
      <c r="AE2034" s="152"/>
      <c r="AG2034" s="9"/>
      <c r="AN2034" s="152"/>
      <c r="AO2034" s="152"/>
      <c r="AP2034" s="152"/>
      <c r="AQ2034" s="152"/>
      <c r="AR2034" s="152"/>
      <c r="AS2034" s="152"/>
      <c r="AT2034" s="152"/>
      <c r="AU2034" s="152"/>
    </row>
    <row r="2035" spans="27:47" ht="12.95" customHeight="1">
      <c r="AA2035" s="152"/>
      <c r="AB2035" s="152"/>
      <c r="AC2035" s="152"/>
      <c r="AD2035" s="152"/>
      <c r="AE2035" s="152"/>
      <c r="AG2035" s="9"/>
      <c r="AN2035" s="152"/>
      <c r="AO2035" s="152"/>
      <c r="AP2035" s="152"/>
      <c r="AQ2035" s="152"/>
      <c r="AR2035" s="152"/>
      <c r="AS2035" s="152"/>
      <c r="AT2035" s="152"/>
      <c r="AU2035" s="152"/>
    </row>
    <row r="2036" spans="27:47" ht="12.95" customHeight="1">
      <c r="AA2036" s="152"/>
      <c r="AB2036" s="152"/>
      <c r="AC2036" s="152"/>
      <c r="AD2036" s="152"/>
      <c r="AE2036" s="152"/>
      <c r="AG2036" s="9"/>
      <c r="AN2036" s="152"/>
      <c r="AO2036" s="152"/>
      <c r="AP2036" s="152"/>
      <c r="AQ2036" s="152"/>
      <c r="AR2036" s="152"/>
      <c r="AS2036" s="152"/>
      <c r="AT2036" s="152"/>
      <c r="AU2036" s="152"/>
    </row>
    <row r="2037" spans="27:47" ht="12.95" customHeight="1">
      <c r="AA2037" s="152"/>
      <c r="AB2037" s="152"/>
      <c r="AC2037" s="152"/>
      <c r="AD2037" s="152"/>
      <c r="AE2037" s="152"/>
      <c r="AG2037" s="9"/>
      <c r="AN2037" s="152"/>
      <c r="AO2037" s="152"/>
      <c r="AP2037" s="152"/>
      <c r="AQ2037" s="152"/>
      <c r="AR2037" s="152"/>
      <c r="AS2037" s="152"/>
      <c r="AT2037" s="152"/>
      <c r="AU2037" s="152"/>
    </row>
    <row r="2038" spans="27:47" ht="12.95" customHeight="1">
      <c r="AA2038" s="152"/>
      <c r="AB2038" s="152"/>
      <c r="AC2038" s="152"/>
      <c r="AD2038" s="152"/>
      <c r="AE2038" s="152"/>
      <c r="AG2038" s="9"/>
      <c r="AN2038" s="152"/>
      <c r="AO2038" s="152"/>
      <c r="AP2038" s="152"/>
      <c r="AQ2038" s="152"/>
      <c r="AR2038" s="152"/>
      <c r="AS2038" s="152"/>
      <c r="AT2038" s="152"/>
      <c r="AU2038" s="152"/>
    </row>
    <row r="2039" spans="27:47" ht="12.95" customHeight="1">
      <c r="AA2039" s="152"/>
      <c r="AB2039" s="152"/>
      <c r="AC2039" s="152"/>
      <c r="AD2039" s="152"/>
      <c r="AE2039" s="152"/>
      <c r="AG2039" s="9"/>
      <c r="AN2039" s="152"/>
      <c r="AO2039" s="152"/>
      <c r="AP2039" s="152"/>
      <c r="AQ2039" s="152"/>
      <c r="AR2039" s="152"/>
      <c r="AS2039" s="152"/>
      <c r="AT2039" s="152"/>
      <c r="AU2039" s="152"/>
    </row>
    <row r="2040" spans="27:47" ht="12.95" customHeight="1">
      <c r="AA2040" s="152"/>
      <c r="AB2040" s="152"/>
      <c r="AC2040" s="152"/>
      <c r="AD2040" s="152"/>
      <c r="AE2040" s="152"/>
      <c r="AG2040" s="9"/>
      <c r="AN2040" s="152"/>
      <c r="AO2040" s="152"/>
      <c r="AP2040" s="152"/>
      <c r="AQ2040" s="152"/>
      <c r="AR2040" s="152"/>
      <c r="AS2040" s="152"/>
      <c r="AT2040" s="152"/>
      <c r="AU2040" s="152"/>
    </row>
    <row r="2041" spans="27:47" ht="12.95" customHeight="1">
      <c r="AA2041" s="152"/>
      <c r="AB2041" s="152"/>
      <c r="AC2041" s="152"/>
      <c r="AD2041" s="152"/>
      <c r="AE2041" s="152"/>
      <c r="AG2041" s="9"/>
      <c r="AN2041" s="152"/>
      <c r="AO2041" s="152"/>
      <c r="AP2041" s="152"/>
      <c r="AQ2041" s="152"/>
      <c r="AR2041" s="152"/>
      <c r="AS2041" s="152"/>
      <c r="AT2041" s="152"/>
      <c r="AU2041" s="152"/>
    </row>
    <row r="2042" spans="27:47" ht="12.95" customHeight="1">
      <c r="AA2042" s="152"/>
      <c r="AB2042" s="152"/>
      <c r="AC2042" s="152"/>
      <c r="AD2042" s="152"/>
      <c r="AE2042" s="152"/>
      <c r="AG2042" s="9"/>
      <c r="AN2042" s="152"/>
      <c r="AO2042" s="152"/>
      <c r="AP2042" s="152"/>
      <c r="AQ2042" s="152"/>
      <c r="AR2042" s="152"/>
      <c r="AS2042" s="152"/>
      <c r="AT2042" s="152"/>
      <c r="AU2042" s="152"/>
    </row>
    <row r="2043" spans="27:47" ht="12.95" customHeight="1">
      <c r="AA2043" s="152"/>
      <c r="AB2043" s="152"/>
      <c r="AC2043" s="152"/>
      <c r="AD2043" s="152"/>
      <c r="AE2043" s="152"/>
      <c r="AG2043" s="9"/>
      <c r="AN2043" s="152"/>
      <c r="AO2043" s="152"/>
      <c r="AP2043" s="152"/>
      <c r="AQ2043" s="152"/>
      <c r="AR2043" s="152"/>
      <c r="AS2043" s="152"/>
      <c r="AT2043" s="152"/>
      <c r="AU2043" s="152"/>
    </row>
    <row r="2044" spans="27:47" ht="12.95" customHeight="1">
      <c r="AA2044" s="152"/>
      <c r="AB2044" s="152"/>
      <c r="AC2044" s="152"/>
      <c r="AD2044" s="152"/>
      <c r="AE2044" s="152"/>
      <c r="AG2044" s="9"/>
      <c r="AN2044" s="152"/>
      <c r="AO2044" s="152"/>
      <c r="AP2044" s="152"/>
      <c r="AQ2044" s="152"/>
      <c r="AR2044" s="152"/>
      <c r="AS2044" s="152"/>
      <c r="AT2044" s="152"/>
      <c r="AU2044" s="152"/>
    </row>
    <row r="2045" spans="27:47" ht="12.95" customHeight="1">
      <c r="AA2045" s="152"/>
      <c r="AB2045" s="152"/>
      <c r="AC2045" s="152"/>
      <c r="AD2045" s="152"/>
      <c r="AE2045" s="152"/>
      <c r="AG2045" s="9"/>
      <c r="AN2045" s="152"/>
      <c r="AO2045" s="152"/>
      <c r="AP2045" s="152"/>
      <c r="AQ2045" s="152"/>
      <c r="AR2045" s="152"/>
      <c r="AS2045" s="152"/>
      <c r="AT2045" s="152"/>
      <c r="AU2045" s="152"/>
    </row>
    <row r="2046" spans="27:47" ht="12.95" customHeight="1">
      <c r="AA2046" s="152"/>
      <c r="AB2046" s="152"/>
      <c r="AC2046" s="152"/>
      <c r="AD2046" s="152"/>
      <c r="AE2046" s="152"/>
      <c r="AG2046" s="9"/>
      <c r="AN2046" s="152"/>
      <c r="AO2046" s="152"/>
      <c r="AP2046" s="152"/>
      <c r="AQ2046" s="152"/>
      <c r="AR2046" s="152"/>
      <c r="AS2046" s="152"/>
      <c r="AT2046" s="152"/>
      <c r="AU2046" s="152"/>
    </row>
    <row r="2047" spans="27:47" ht="12.95" customHeight="1">
      <c r="AA2047" s="152"/>
      <c r="AB2047" s="152"/>
      <c r="AC2047" s="152"/>
      <c r="AD2047" s="152"/>
      <c r="AE2047" s="152"/>
      <c r="AG2047" s="9"/>
      <c r="AN2047" s="152"/>
      <c r="AO2047" s="152"/>
      <c r="AP2047" s="152"/>
      <c r="AQ2047" s="152"/>
      <c r="AR2047" s="152"/>
      <c r="AS2047" s="152"/>
      <c r="AT2047" s="152"/>
      <c r="AU2047" s="152"/>
    </row>
    <row r="2048" spans="27:47" ht="12.95" customHeight="1">
      <c r="AA2048" s="152"/>
      <c r="AB2048" s="152"/>
      <c r="AC2048" s="152"/>
      <c r="AD2048" s="152"/>
      <c r="AE2048" s="152"/>
      <c r="AG2048" s="9"/>
      <c r="AN2048" s="152"/>
      <c r="AO2048" s="152"/>
      <c r="AP2048" s="152"/>
      <c r="AQ2048" s="152"/>
      <c r="AR2048" s="152"/>
      <c r="AS2048" s="152"/>
      <c r="AT2048" s="152"/>
      <c r="AU2048" s="152"/>
    </row>
    <row r="2049" spans="27:47" ht="12.95" customHeight="1">
      <c r="AA2049" s="152"/>
      <c r="AB2049" s="152"/>
      <c r="AC2049" s="152"/>
      <c r="AD2049" s="152"/>
      <c r="AE2049" s="152"/>
      <c r="AG2049" s="9"/>
      <c r="AN2049" s="152"/>
      <c r="AO2049" s="152"/>
      <c r="AP2049" s="152"/>
      <c r="AQ2049" s="152"/>
      <c r="AR2049" s="152"/>
      <c r="AS2049" s="152"/>
      <c r="AT2049" s="152"/>
      <c r="AU2049" s="152"/>
    </row>
    <row r="2050" spans="27:47" ht="12.95" customHeight="1">
      <c r="AA2050" s="152"/>
      <c r="AB2050" s="152"/>
      <c r="AC2050" s="152"/>
      <c r="AD2050" s="152"/>
      <c r="AE2050" s="152"/>
      <c r="AG2050" s="9"/>
      <c r="AN2050" s="152"/>
      <c r="AO2050" s="152"/>
      <c r="AP2050" s="152"/>
      <c r="AQ2050" s="152"/>
      <c r="AR2050" s="152"/>
      <c r="AS2050" s="152"/>
      <c r="AT2050" s="152"/>
      <c r="AU2050" s="152"/>
    </row>
    <row r="2051" spans="27:47" ht="12.95" customHeight="1">
      <c r="AA2051" s="152"/>
      <c r="AB2051" s="152"/>
      <c r="AC2051" s="152"/>
      <c r="AD2051" s="152"/>
      <c r="AE2051" s="152"/>
      <c r="AG2051" s="9"/>
      <c r="AN2051" s="152"/>
      <c r="AO2051" s="152"/>
      <c r="AP2051" s="152"/>
      <c r="AQ2051" s="152"/>
      <c r="AR2051" s="152"/>
      <c r="AS2051" s="152"/>
      <c r="AT2051" s="152"/>
      <c r="AU2051" s="152"/>
    </row>
    <row r="2052" spans="27:47" ht="12.95" customHeight="1">
      <c r="AA2052" s="152"/>
      <c r="AB2052" s="152"/>
      <c r="AC2052" s="152"/>
      <c r="AD2052" s="152"/>
      <c r="AE2052" s="152"/>
      <c r="AG2052" s="9"/>
      <c r="AN2052" s="152"/>
      <c r="AO2052" s="152"/>
      <c r="AP2052" s="152"/>
      <c r="AQ2052" s="152"/>
      <c r="AR2052" s="152"/>
      <c r="AS2052" s="152"/>
      <c r="AT2052" s="152"/>
      <c r="AU2052" s="152"/>
    </row>
    <row r="2053" spans="27:47" ht="12.95" customHeight="1">
      <c r="AA2053" s="152"/>
      <c r="AB2053" s="152"/>
      <c r="AC2053" s="152"/>
      <c r="AD2053" s="152"/>
      <c r="AE2053" s="152"/>
      <c r="AG2053" s="9"/>
      <c r="AN2053" s="152"/>
      <c r="AO2053" s="152"/>
      <c r="AP2053" s="152"/>
      <c r="AQ2053" s="152"/>
      <c r="AR2053" s="152"/>
      <c r="AS2053" s="152"/>
      <c r="AT2053" s="152"/>
      <c r="AU2053" s="152"/>
    </row>
    <row r="2054" spans="27:47" ht="12.95" customHeight="1">
      <c r="AA2054" s="152"/>
      <c r="AB2054" s="152"/>
      <c r="AC2054" s="152"/>
      <c r="AD2054" s="152"/>
      <c r="AE2054" s="152"/>
      <c r="AG2054" s="9"/>
      <c r="AN2054" s="152"/>
      <c r="AO2054" s="152"/>
      <c r="AP2054" s="152"/>
      <c r="AQ2054" s="152"/>
      <c r="AR2054" s="152"/>
      <c r="AS2054" s="152"/>
      <c r="AT2054" s="152"/>
      <c r="AU2054" s="152"/>
    </row>
    <row r="2055" spans="27:47" ht="12.95" customHeight="1">
      <c r="AA2055" s="152"/>
      <c r="AB2055" s="152"/>
      <c r="AC2055" s="152"/>
      <c r="AD2055" s="152"/>
      <c r="AE2055" s="152"/>
      <c r="AG2055" s="9"/>
      <c r="AN2055" s="152"/>
      <c r="AO2055" s="152"/>
      <c r="AP2055" s="152"/>
      <c r="AQ2055" s="152"/>
      <c r="AR2055" s="152"/>
      <c r="AS2055" s="152"/>
      <c r="AT2055" s="152"/>
      <c r="AU2055" s="152"/>
    </row>
    <row r="2056" spans="27:47" ht="12.95" customHeight="1">
      <c r="AA2056" s="152"/>
      <c r="AB2056" s="152"/>
      <c r="AC2056" s="152"/>
      <c r="AD2056" s="152"/>
      <c r="AE2056" s="152"/>
      <c r="AG2056" s="9"/>
      <c r="AN2056" s="152"/>
      <c r="AO2056" s="152"/>
      <c r="AP2056" s="152"/>
      <c r="AQ2056" s="152"/>
      <c r="AR2056" s="152"/>
      <c r="AS2056" s="152"/>
      <c r="AT2056" s="152"/>
      <c r="AU2056" s="152"/>
    </row>
    <row r="2057" spans="27:47" ht="12.95" customHeight="1">
      <c r="AA2057" s="152"/>
      <c r="AB2057" s="152"/>
      <c r="AC2057" s="152"/>
      <c r="AD2057" s="152"/>
      <c r="AE2057" s="152"/>
      <c r="AG2057" s="9"/>
      <c r="AN2057" s="152"/>
      <c r="AO2057" s="152"/>
      <c r="AP2057" s="152"/>
      <c r="AQ2057" s="152"/>
      <c r="AR2057" s="152"/>
      <c r="AS2057" s="152"/>
      <c r="AT2057" s="152"/>
      <c r="AU2057" s="152"/>
    </row>
    <row r="2058" spans="27:47" ht="12.95" customHeight="1">
      <c r="AA2058" s="152"/>
      <c r="AB2058" s="152"/>
      <c r="AC2058" s="152"/>
      <c r="AD2058" s="152"/>
      <c r="AE2058" s="152"/>
      <c r="AG2058" s="9"/>
      <c r="AN2058" s="152"/>
      <c r="AO2058" s="152"/>
      <c r="AP2058" s="152"/>
      <c r="AQ2058" s="152"/>
      <c r="AR2058" s="152"/>
      <c r="AS2058" s="152"/>
      <c r="AT2058" s="152"/>
      <c r="AU2058" s="152"/>
    </row>
    <row r="2059" spans="27:47" ht="12.95" customHeight="1">
      <c r="AA2059" s="152"/>
      <c r="AB2059" s="152"/>
      <c r="AC2059" s="152"/>
      <c r="AD2059" s="152"/>
      <c r="AE2059" s="152"/>
      <c r="AG2059" s="9"/>
      <c r="AN2059" s="152"/>
      <c r="AO2059" s="152"/>
      <c r="AP2059" s="152"/>
      <c r="AQ2059" s="152"/>
      <c r="AR2059" s="152"/>
      <c r="AS2059" s="152"/>
      <c r="AT2059" s="152"/>
      <c r="AU2059" s="152"/>
    </row>
    <row r="2060" spans="27:47" ht="12.95" customHeight="1">
      <c r="AA2060" s="152"/>
      <c r="AB2060" s="152"/>
      <c r="AC2060" s="152"/>
      <c r="AD2060" s="152"/>
      <c r="AE2060" s="152"/>
      <c r="AG2060" s="9"/>
      <c r="AN2060" s="152"/>
      <c r="AO2060" s="152"/>
      <c r="AP2060" s="152"/>
      <c r="AQ2060" s="152"/>
      <c r="AR2060" s="152"/>
      <c r="AS2060" s="152"/>
      <c r="AT2060" s="152"/>
      <c r="AU2060" s="152"/>
    </row>
    <row r="2061" spans="27:47" ht="12.95" customHeight="1">
      <c r="AA2061" s="152"/>
      <c r="AB2061" s="152"/>
      <c r="AC2061" s="152"/>
      <c r="AD2061" s="152"/>
      <c r="AE2061" s="152"/>
      <c r="AG2061" s="9"/>
      <c r="AN2061" s="152"/>
      <c r="AO2061" s="152"/>
      <c r="AP2061" s="152"/>
      <c r="AQ2061" s="152"/>
      <c r="AR2061" s="152"/>
      <c r="AS2061" s="152"/>
      <c r="AT2061" s="152"/>
      <c r="AU2061" s="152"/>
    </row>
    <row r="2062" spans="27:47" ht="12.95" customHeight="1">
      <c r="AA2062" s="152"/>
      <c r="AB2062" s="152"/>
      <c r="AC2062" s="152"/>
      <c r="AD2062" s="152"/>
      <c r="AE2062" s="152"/>
      <c r="AG2062" s="9"/>
      <c r="AN2062" s="152"/>
      <c r="AO2062" s="152"/>
      <c r="AP2062" s="152"/>
      <c r="AQ2062" s="152"/>
      <c r="AR2062" s="152"/>
      <c r="AS2062" s="152"/>
      <c r="AT2062" s="152"/>
      <c r="AU2062" s="152"/>
    </row>
    <row r="2063" spans="27:47" ht="12.95" customHeight="1">
      <c r="AA2063" s="152"/>
      <c r="AB2063" s="152"/>
      <c r="AC2063" s="152"/>
      <c r="AD2063" s="152"/>
      <c r="AE2063" s="152"/>
      <c r="AG2063" s="9"/>
      <c r="AN2063" s="152"/>
      <c r="AO2063" s="152"/>
      <c r="AP2063" s="152"/>
      <c r="AQ2063" s="152"/>
      <c r="AR2063" s="152"/>
      <c r="AS2063" s="152"/>
      <c r="AT2063" s="152"/>
      <c r="AU2063" s="152"/>
    </row>
    <row r="2064" spans="27:47" ht="12.95" customHeight="1">
      <c r="AA2064" s="152"/>
      <c r="AB2064" s="152"/>
      <c r="AC2064" s="152"/>
      <c r="AD2064" s="152"/>
      <c r="AE2064" s="152"/>
      <c r="AG2064" s="9"/>
      <c r="AN2064" s="152"/>
      <c r="AO2064" s="152"/>
      <c r="AP2064" s="152"/>
      <c r="AQ2064" s="152"/>
      <c r="AR2064" s="152"/>
      <c r="AS2064" s="152"/>
      <c r="AT2064" s="152"/>
      <c r="AU2064" s="152"/>
    </row>
    <row r="2065" spans="27:47" ht="12.95" customHeight="1">
      <c r="AA2065" s="152"/>
      <c r="AB2065" s="152"/>
      <c r="AC2065" s="152"/>
      <c r="AD2065" s="152"/>
      <c r="AE2065" s="152"/>
      <c r="AG2065" s="9"/>
      <c r="AN2065" s="152"/>
      <c r="AO2065" s="152"/>
      <c r="AP2065" s="152"/>
      <c r="AQ2065" s="152"/>
      <c r="AR2065" s="152"/>
      <c r="AS2065" s="152"/>
      <c r="AT2065" s="152"/>
      <c r="AU2065" s="152"/>
    </row>
    <row r="2066" spans="27:47" ht="12.95" customHeight="1">
      <c r="AA2066" s="152"/>
      <c r="AB2066" s="152"/>
      <c r="AC2066" s="152"/>
      <c r="AD2066" s="152"/>
      <c r="AE2066" s="152"/>
      <c r="AG2066" s="9"/>
      <c r="AN2066" s="152"/>
      <c r="AO2066" s="152"/>
      <c r="AP2066" s="152"/>
      <c r="AQ2066" s="152"/>
      <c r="AR2066" s="152"/>
      <c r="AS2066" s="152"/>
      <c r="AT2066" s="152"/>
      <c r="AU2066" s="152"/>
    </row>
    <row r="2067" spans="27:47" ht="12.95" customHeight="1">
      <c r="AA2067" s="152"/>
      <c r="AB2067" s="152"/>
      <c r="AC2067" s="152"/>
      <c r="AD2067" s="152"/>
      <c r="AE2067" s="152"/>
      <c r="AG2067" s="9"/>
      <c r="AN2067" s="152"/>
      <c r="AO2067" s="152"/>
      <c r="AP2067" s="152"/>
      <c r="AQ2067" s="152"/>
      <c r="AR2067" s="152"/>
      <c r="AS2067" s="152"/>
      <c r="AT2067" s="152"/>
      <c r="AU2067" s="152"/>
    </row>
    <row r="2068" spans="27:47" ht="12.95" customHeight="1">
      <c r="AA2068" s="152"/>
      <c r="AB2068" s="152"/>
      <c r="AC2068" s="152"/>
      <c r="AD2068" s="152"/>
      <c r="AE2068" s="152"/>
      <c r="AG2068" s="9"/>
      <c r="AN2068" s="152"/>
      <c r="AO2068" s="152"/>
      <c r="AP2068" s="152"/>
      <c r="AQ2068" s="152"/>
      <c r="AR2068" s="152"/>
      <c r="AS2068" s="152"/>
      <c r="AT2068" s="152"/>
      <c r="AU2068" s="152"/>
    </row>
    <row r="2069" spans="27:47" ht="12.95" customHeight="1">
      <c r="AA2069" s="152"/>
      <c r="AB2069" s="152"/>
      <c r="AC2069" s="152"/>
      <c r="AD2069" s="152"/>
      <c r="AE2069" s="152"/>
      <c r="AG2069" s="9"/>
      <c r="AN2069" s="152"/>
      <c r="AO2069" s="152"/>
      <c r="AP2069" s="152"/>
      <c r="AQ2069" s="152"/>
      <c r="AR2069" s="152"/>
      <c r="AS2069" s="152"/>
      <c r="AT2069" s="152"/>
      <c r="AU2069" s="152"/>
    </row>
    <row r="2070" spans="27:47" ht="12.95" customHeight="1">
      <c r="AA2070" s="152"/>
      <c r="AB2070" s="152"/>
      <c r="AC2070" s="152"/>
      <c r="AD2070" s="152"/>
      <c r="AE2070" s="152"/>
      <c r="AF2070" s="249"/>
      <c r="AG2070" s="9"/>
      <c r="AN2070" s="152"/>
      <c r="AO2070" s="152"/>
      <c r="AP2070" s="152"/>
      <c r="AQ2070" s="152"/>
      <c r="AR2070" s="152"/>
      <c r="AS2070" s="152"/>
      <c r="AT2070" s="152"/>
      <c r="AU2070" s="152"/>
    </row>
    <row r="2071" spans="27:47" ht="12.95" customHeight="1">
      <c r="AA2071" s="152"/>
      <c r="AB2071" s="152"/>
      <c r="AC2071" s="152"/>
      <c r="AD2071" s="152"/>
      <c r="AE2071" s="152"/>
      <c r="AF2071" s="249"/>
      <c r="AG2071" s="9"/>
      <c r="AN2071" s="152"/>
      <c r="AO2071" s="152"/>
      <c r="AP2071" s="152"/>
      <c r="AQ2071" s="152"/>
      <c r="AR2071" s="152"/>
      <c r="AS2071" s="152"/>
      <c r="AT2071" s="152"/>
      <c r="AU2071" s="152"/>
    </row>
    <row r="2072" spans="27:47" ht="12.95" customHeight="1">
      <c r="AA2072" s="152"/>
      <c r="AB2072" s="152"/>
      <c r="AC2072" s="152"/>
      <c r="AD2072" s="152"/>
      <c r="AE2072" s="152"/>
      <c r="AF2072" s="249"/>
      <c r="AG2072" s="9"/>
      <c r="AN2072" s="152"/>
      <c r="AO2072" s="152"/>
      <c r="AP2072" s="152"/>
      <c r="AQ2072" s="152"/>
      <c r="AR2072" s="152"/>
      <c r="AS2072" s="152"/>
      <c r="AT2072" s="152"/>
      <c r="AU2072" s="152"/>
    </row>
    <row r="2073" spans="27:47" ht="12.95" customHeight="1">
      <c r="AA2073" s="152"/>
      <c r="AB2073" s="152"/>
      <c r="AC2073" s="152"/>
      <c r="AD2073" s="152"/>
      <c r="AE2073" s="152"/>
      <c r="AF2073" s="249"/>
      <c r="AG2073" s="9"/>
      <c r="AN2073" s="152"/>
      <c r="AO2073" s="152"/>
      <c r="AP2073" s="152"/>
      <c r="AQ2073" s="152"/>
      <c r="AR2073" s="152"/>
      <c r="AS2073" s="152"/>
      <c r="AT2073" s="152"/>
      <c r="AU2073" s="152"/>
    </row>
    <row r="2074" spans="27:47" ht="12.95" customHeight="1">
      <c r="AA2074" s="152"/>
      <c r="AB2074" s="152"/>
      <c r="AC2074" s="152"/>
      <c r="AD2074" s="152"/>
      <c r="AE2074" s="152"/>
      <c r="AF2074" s="249"/>
      <c r="AG2074" s="9"/>
      <c r="AN2074" s="152"/>
      <c r="AO2074" s="152"/>
      <c r="AP2074" s="152"/>
      <c r="AQ2074" s="152"/>
      <c r="AR2074" s="152"/>
      <c r="AS2074" s="152"/>
      <c r="AT2074" s="152"/>
      <c r="AU2074" s="152"/>
    </row>
    <row r="2075" spans="27:47" ht="12.95" customHeight="1">
      <c r="AA2075" s="152"/>
      <c r="AB2075" s="152"/>
      <c r="AC2075" s="152"/>
      <c r="AD2075" s="152"/>
      <c r="AE2075" s="152"/>
      <c r="AF2075" s="249"/>
      <c r="AG2075" s="9"/>
      <c r="AN2075" s="152"/>
      <c r="AO2075" s="152"/>
      <c r="AP2075" s="152"/>
      <c r="AQ2075" s="152"/>
      <c r="AR2075" s="152"/>
      <c r="AS2075" s="152"/>
      <c r="AT2075" s="152"/>
      <c r="AU2075" s="152"/>
    </row>
    <row r="2076" spans="27:47" ht="12.95" customHeight="1">
      <c r="AA2076" s="152"/>
      <c r="AB2076" s="152"/>
      <c r="AC2076" s="152"/>
      <c r="AD2076" s="152"/>
      <c r="AE2076" s="152"/>
      <c r="AF2076" s="249"/>
      <c r="AG2076" s="9"/>
      <c r="AN2076" s="152"/>
      <c r="AO2076" s="152"/>
      <c r="AP2076" s="152"/>
      <c r="AQ2076" s="152"/>
      <c r="AR2076" s="152"/>
      <c r="AS2076" s="152"/>
      <c r="AT2076" s="152"/>
      <c r="AU2076" s="152"/>
    </row>
    <row r="2077" spans="27:47" ht="12.95" customHeight="1">
      <c r="AA2077" s="152"/>
      <c r="AB2077" s="152"/>
      <c r="AC2077" s="152"/>
      <c r="AD2077" s="152"/>
      <c r="AE2077" s="152"/>
      <c r="AF2077" s="249"/>
      <c r="AG2077" s="9"/>
      <c r="AN2077" s="152"/>
      <c r="AO2077" s="152"/>
      <c r="AP2077" s="152"/>
      <c r="AQ2077" s="152"/>
      <c r="AR2077" s="152"/>
      <c r="AS2077" s="152"/>
      <c r="AT2077" s="152"/>
      <c r="AU2077" s="152"/>
    </row>
    <row r="2078" spans="27:47" ht="12.95" customHeight="1">
      <c r="AA2078" s="152"/>
      <c r="AB2078" s="152"/>
      <c r="AC2078" s="152"/>
      <c r="AD2078" s="152"/>
      <c r="AE2078" s="152"/>
      <c r="AF2078" s="249"/>
      <c r="AG2078" s="9"/>
      <c r="AN2078" s="152"/>
      <c r="AO2078" s="152"/>
      <c r="AP2078" s="152"/>
      <c r="AQ2078" s="152"/>
      <c r="AR2078" s="152"/>
      <c r="AS2078" s="152"/>
      <c r="AT2078" s="152"/>
      <c r="AU2078" s="152"/>
    </row>
    <row r="2079" spans="27:47" ht="12.95" customHeight="1">
      <c r="AA2079" s="152"/>
      <c r="AB2079" s="152"/>
      <c r="AC2079" s="152"/>
      <c r="AD2079" s="152"/>
      <c r="AE2079" s="152"/>
      <c r="AF2079" s="249"/>
      <c r="AG2079" s="9"/>
      <c r="AN2079" s="152"/>
      <c r="AO2079" s="152"/>
      <c r="AP2079" s="152"/>
      <c r="AQ2079" s="152"/>
      <c r="AR2079" s="152"/>
      <c r="AS2079" s="152"/>
      <c r="AT2079" s="152"/>
      <c r="AU2079" s="152"/>
    </row>
    <row r="2080" spans="27:47" ht="12.95" customHeight="1">
      <c r="AA2080" s="152"/>
      <c r="AB2080" s="152"/>
      <c r="AC2080" s="152"/>
      <c r="AD2080" s="152"/>
      <c r="AE2080" s="152"/>
      <c r="AF2080" s="249"/>
      <c r="AG2080" s="9"/>
      <c r="AN2080" s="152"/>
      <c r="AO2080" s="152"/>
      <c r="AP2080" s="152"/>
      <c r="AQ2080" s="152"/>
      <c r="AR2080" s="152"/>
      <c r="AS2080" s="152"/>
      <c r="AT2080" s="152"/>
      <c r="AU2080" s="152"/>
    </row>
    <row r="2081" spans="27:47" ht="12.95" customHeight="1">
      <c r="AA2081" s="152"/>
      <c r="AB2081" s="152"/>
      <c r="AC2081" s="152"/>
      <c r="AD2081" s="152"/>
      <c r="AE2081" s="152"/>
      <c r="AF2081" s="249"/>
      <c r="AG2081" s="9"/>
      <c r="AN2081" s="152"/>
      <c r="AO2081" s="152"/>
      <c r="AP2081" s="152"/>
      <c r="AQ2081" s="152"/>
      <c r="AR2081" s="152"/>
      <c r="AS2081" s="152"/>
      <c r="AT2081" s="152"/>
      <c r="AU2081" s="152"/>
    </row>
    <row r="2082" spans="27:47" ht="12.95" customHeight="1">
      <c r="AA2082" s="152"/>
      <c r="AB2082" s="152"/>
      <c r="AC2082" s="152"/>
      <c r="AD2082" s="152"/>
      <c r="AE2082" s="152"/>
      <c r="AF2082" s="249"/>
      <c r="AG2082" s="9"/>
      <c r="AN2082" s="152"/>
      <c r="AO2082" s="152"/>
      <c r="AP2082" s="152"/>
      <c r="AQ2082" s="152"/>
      <c r="AR2082" s="152"/>
      <c r="AS2082" s="152"/>
      <c r="AT2082" s="152"/>
      <c r="AU2082" s="152"/>
    </row>
    <row r="2083" spans="27:47" ht="12.95" customHeight="1">
      <c r="AA2083" s="152"/>
      <c r="AB2083" s="152"/>
      <c r="AC2083" s="152"/>
      <c r="AD2083" s="152"/>
      <c r="AE2083" s="152"/>
      <c r="AF2083" s="249"/>
      <c r="AG2083" s="9"/>
      <c r="AN2083" s="152"/>
      <c r="AO2083" s="152"/>
      <c r="AP2083" s="152"/>
      <c r="AQ2083" s="152"/>
      <c r="AR2083" s="152"/>
      <c r="AS2083" s="152"/>
      <c r="AT2083" s="152"/>
      <c r="AU2083" s="152"/>
    </row>
    <row r="2084" spans="27:47" ht="12.95" customHeight="1">
      <c r="AA2084" s="152"/>
      <c r="AB2084" s="152"/>
      <c r="AC2084" s="152"/>
      <c r="AD2084" s="152"/>
      <c r="AE2084" s="152"/>
      <c r="AF2084" s="249"/>
      <c r="AG2084" s="9"/>
      <c r="AN2084" s="152"/>
      <c r="AO2084" s="152"/>
      <c r="AP2084" s="152"/>
      <c r="AQ2084" s="152"/>
      <c r="AR2084" s="152"/>
      <c r="AS2084" s="152"/>
      <c r="AT2084" s="152"/>
      <c r="AU2084" s="152"/>
    </row>
    <row r="2085" spans="27:47" ht="12.95" customHeight="1">
      <c r="AA2085" s="152"/>
      <c r="AB2085" s="152"/>
      <c r="AC2085" s="152"/>
      <c r="AD2085" s="152"/>
      <c r="AE2085" s="152"/>
      <c r="AF2085" s="249"/>
      <c r="AG2085" s="9"/>
      <c r="AN2085" s="152"/>
      <c r="AO2085" s="152"/>
      <c r="AP2085" s="152"/>
      <c r="AQ2085" s="152"/>
      <c r="AR2085" s="152"/>
      <c r="AS2085" s="152"/>
      <c r="AT2085" s="152"/>
      <c r="AU2085" s="152"/>
    </row>
    <row r="2086" spans="27:47" ht="12.95" customHeight="1">
      <c r="AA2086" s="152"/>
      <c r="AB2086" s="152"/>
      <c r="AC2086" s="152"/>
      <c r="AD2086" s="152"/>
      <c r="AE2086" s="152"/>
      <c r="AF2086" s="249"/>
      <c r="AG2086" s="9"/>
      <c r="AN2086" s="152"/>
      <c r="AO2086" s="152"/>
      <c r="AP2086" s="152"/>
      <c r="AQ2086" s="152"/>
      <c r="AR2086" s="152"/>
      <c r="AS2086" s="152"/>
      <c r="AT2086" s="152"/>
      <c r="AU2086" s="152"/>
    </row>
    <row r="2087" spans="27:47" ht="12.95" customHeight="1">
      <c r="AA2087" s="152"/>
      <c r="AB2087" s="152"/>
      <c r="AC2087" s="152"/>
      <c r="AD2087" s="152"/>
      <c r="AE2087" s="152"/>
      <c r="AF2087" s="249"/>
      <c r="AG2087" s="9"/>
      <c r="AN2087" s="152"/>
      <c r="AO2087" s="152"/>
      <c r="AP2087" s="152"/>
      <c r="AQ2087" s="152"/>
      <c r="AR2087" s="152"/>
      <c r="AS2087" s="152"/>
      <c r="AT2087" s="152"/>
      <c r="AU2087" s="152"/>
    </row>
    <row r="2088" spans="27:47" ht="12.95" customHeight="1">
      <c r="AA2088" s="152"/>
      <c r="AB2088" s="152"/>
      <c r="AC2088" s="152"/>
      <c r="AD2088" s="152"/>
      <c r="AE2088" s="152"/>
      <c r="AF2088" s="249"/>
      <c r="AG2088" s="9"/>
      <c r="AN2088" s="152"/>
      <c r="AO2088" s="152"/>
      <c r="AP2088" s="152"/>
      <c r="AQ2088" s="152"/>
      <c r="AR2088" s="152"/>
      <c r="AS2088" s="152"/>
      <c r="AT2088" s="152"/>
      <c r="AU2088" s="152"/>
    </row>
    <row r="2089" spans="27:47" ht="12.95" customHeight="1">
      <c r="AA2089" s="152"/>
      <c r="AB2089" s="152"/>
      <c r="AC2089" s="152"/>
      <c r="AD2089" s="152"/>
      <c r="AE2089" s="152"/>
      <c r="AF2089" s="249"/>
      <c r="AG2089" s="9"/>
      <c r="AN2089" s="152"/>
      <c r="AO2089" s="152"/>
      <c r="AP2089" s="152"/>
      <c r="AQ2089" s="152"/>
      <c r="AR2089" s="152"/>
      <c r="AS2089" s="152"/>
      <c r="AT2089" s="152"/>
      <c r="AU2089" s="152"/>
    </row>
    <row r="2090" spans="27:47" ht="12.95" customHeight="1">
      <c r="AA2090" s="152"/>
      <c r="AB2090" s="152"/>
      <c r="AC2090" s="152"/>
      <c r="AD2090" s="152"/>
      <c r="AE2090" s="152"/>
      <c r="AF2090" s="249"/>
      <c r="AG2090" s="9"/>
      <c r="AN2090" s="152"/>
      <c r="AO2090" s="152"/>
      <c r="AP2090" s="152"/>
      <c r="AQ2090" s="152"/>
      <c r="AR2090" s="152"/>
      <c r="AS2090" s="152"/>
      <c r="AT2090" s="152"/>
      <c r="AU2090" s="152"/>
    </row>
    <row r="2091" spans="27:47" ht="12.95" customHeight="1">
      <c r="AA2091" s="152"/>
      <c r="AB2091" s="152"/>
      <c r="AC2091" s="152"/>
      <c r="AD2091" s="152"/>
      <c r="AE2091" s="152"/>
      <c r="AF2091" s="249"/>
      <c r="AG2091" s="9"/>
      <c r="AN2091" s="152"/>
      <c r="AO2091" s="152"/>
      <c r="AP2091" s="152"/>
      <c r="AQ2091" s="152"/>
      <c r="AR2091" s="152"/>
      <c r="AS2091" s="152"/>
      <c r="AT2091" s="152"/>
      <c r="AU2091" s="152"/>
    </row>
    <row r="2092" spans="27:47" ht="12.95" customHeight="1">
      <c r="AA2092" s="152"/>
      <c r="AB2092" s="152"/>
      <c r="AC2092" s="152"/>
      <c r="AD2092" s="152"/>
      <c r="AE2092" s="152"/>
      <c r="AF2092" s="249"/>
      <c r="AG2092" s="9"/>
      <c r="AN2092" s="152"/>
      <c r="AO2092" s="152"/>
      <c r="AP2092" s="152"/>
      <c r="AQ2092" s="152"/>
      <c r="AR2092" s="152"/>
      <c r="AS2092" s="152"/>
      <c r="AT2092" s="152"/>
      <c r="AU2092" s="152"/>
    </row>
    <row r="2093" spans="27:47" ht="12.95" customHeight="1">
      <c r="AA2093" s="152"/>
      <c r="AB2093" s="152"/>
      <c r="AC2093" s="152"/>
      <c r="AD2093" s="152"/>
      <c r="AE2093" s="152"/>
      <c r="AF2093" s="249"/>
      <c r="AG2093" s="9"/>
      <c r="AN2093" s="152"/>
      <c r="AO2093" s="152"/>
      <c r="AP2093" s="152"/>
      <c r="AQ2093" s="152"/>
      <c r="AR2093" s="152"/>
      <c r="AS2093" s="152"/>
      <c r="AT2093" s="152"/>
      <c r="AU2093" s="152"/>
    </row>
    <row r="2094" spans="27:47" ht="12.95" customHeight="1">
      <c r="AA2094" s="152"/>
      <c r="AB2094" s="152"/>
      <c r="AC2094" s="152"/>
      <c r="AD2094" s="152"/>
      <c r="AE2094" s="152"/>
      <c r="AF2094" s="249"/>
      <c r="AG2094" s="9"/>
      <c r="AN2094" s="152"/>
      <c r="AO2094" s="152"/>
      <c r="AP2094" s="152"/>
      <c r="AQ2094" s="152"/>
      <c r="AR2094" s="152"/>
      <c r="AS2094" s="152"/>
      <c r="AT2094" s="152"/>
      <c r="AU2094" s="152"/>
    </row>
    <row r="2095" spans="27:47" ht="12.95" customHeight="1">
      <c r="AA2095" s="152"/>
      <c r="AB2095" s="152"/>
      <c r="AC2095" s="152"/>
      <c r="AD2095" s="152"/>
      <c r="AE2095" s="152"/>
      <c r="AF2095" s="249"/>
      <c r="AG2095" s="9"/>
      <c r="AN2095" s="152"/>
      <c r="AO2095" s="152"/>
      <c r="AP2095" s="152"/>
      <c r="AQ2095" s="152"/>
      <c r="AR2095" s="152"/>
      <c r="AS2095" s="152"/>
      <c r="AT2095" s="152"/>
      <c r="AU2095" s="152"/>
    </row>
    <row r="2096" spans="27:47" ht="12.95" customHeight="1">
      <c r="AA2096" s="152"/>
      <c r="AB2096" s="152"/>
      <c r="AC2096" s="152"/>
      <c r="AD2096" s="152"/>
      <c r="AE2096" s="152"/>
      <c r="AF2096" s="249"/>
      <c r="AG2096" s="9"/>
      <c r="AN2096" s="152"/>
      <c r="AO2096" s="152"/>
      <c r="AP2096" s="152"/>
      <c r="AQ2096" s="152"/>
      <c r="AR2096" s="152"/>
      <c r="AS2096" s="152"/>
      <c r="AT2096" s="152"/>
      <c r="AU2096" s="152"/>
    </row>
    <row r="2097" spans="27:47" ht="12.95" customHeight="1">
      <c r="AA2097" s="152"/>
      <c r="AB2097" s="152"/>
      <c r="AC2097" s="152"/>
      <c r="AD2097" s="152"/>
      <c r="AE2097" s="152"/>
      <c r="AF2097" s="249"/>
      <c r="AG2097" s="9"/>
      <c r="AN2097" s="152"/>
      <c r="AO2097" s="152"/>
      <c r="AP2097" s="152"/>
      <c r="AQ2097" s="152"/>
      <c r="AR2097" s="152"/>
      <c r="AS2097" s="152"/>
      <c r="AT2097" s="152"/>
      <c r="AU2097" s="152"/>
    </row>
    <row r="2098" spans="27:47" ht="12.95" customHeight="1">
      <c r="AA2098" s="152"/>
      <c r="AB2098" s="152"/>
      <c r="AC2098" s="152"/>
      <c r="AD2098" s="152"/>
      <c r="AE2098" s="152"/>
      <c r="AF2098" s="249"/>
      <c r="AG2098" s="9"/>
      <c r="AN2098" s="152"/>
      <c r="AO2098" s="152"/>
      <c r="AP2098" s="152"/>
      <c r="AQ2098" s="152"/>
      <c r="AR2098" s="152"/>
      <c r="AS2098" s="152"/>
      <c r="AT2098" s="152"/>
      <c r="AU2098" s="152"/>
    </row>
    <row r="2099" spans="27:47" ht="12.95" customHeight="1">
      <c r="AA2099" s="152"/>
      <c r="AB2099" s="152"/>
      <c r="AC2099" s="152"/>
      <c r="AD2099" s="152"/>
      <c r="AE2099" s="152"/>
      <c r="AF2099" s="249"/>
      <c r="AG2099" s="9"/>
      <c r="AN2099" s="152"/>
      <c r="AO2099" s="152"/>
      <c r="AP2099" s="152"/>
      <c r="AQ2099" s="152"/>
      <c r="AR2099" s="152"/>
      <c r="AS2099" s="152"/>
      <c r="AT2099" s="152"/>
      <c r="AU2099" s="152"/>
    </row>
    <row r="2100" spans="27:47" ht="12.95" customHeight="1">
      <c r="AA2100" s="152"/>
      <c r="AB2100" s="152"/>
      <c r="AC2100" s="152"/>
      <c r="AD2100" s="152"/>
      <c r="AE2100" s="152"/>
      <c r="AF2100" s="249"/>
      <c r="AG2100" s="9"/>
      <c r="AN2100" s="152"/>
      <c r="AO2100" s="152"/>
      <c r="AP2100" s="152"/>
      <c r="AQ2100" s="152"/>
      <c r="AR2100" s="152"/>
      <c r="AS2100" s="152"/>
      <c r="AT2100" s="152"/>
      <c r="AU2100" s="152"/>
    </row>
    <row r="2101" spans="27:47" ht="12.95" customHeight="1">
      <c r="AA2101" s="152"/>
      <c r="AB2101" s="152"/>
      <c r="AC2101" s="152"/>
      <c r="AD2101" s="152"/>
      <c r="AE2101" s="152"/>
      <c r="AF2101" s="249"/>
      <c r="AG2101" s="9"/>
      <c r="AN2101" s="152"/>
      <c r="AO2101" s="152"/>
      <c r="AP2101" s="152"/>
      <c r="AQ2101" s="152"/>
      <c r="AR2101" s="152"/>
      <c r="AS2101" s="152"/>
      <c r="AT2101" s="152"/>
      <c r="AU2101" s="152"/>
    </row>
    <row r="2102" spans="27:47" ht="12.95" customHeight="1">
      <c r="AA2102" s="152"/>
      <c r="AB2102" s="152"/>
      <c r="AC2102" s="152"/>
      <c r="AD2102" s="152"/>
      <c r="AE2102" s="152"/>
      <c r="AF2102" s="249"/>
      <c r="AG2102" s="9"/>
      <c r="AN2102" s="152"/>
      <c r="AO2102" s="152"/>
      <c r="AP2102" s="152"/>
      <c r="AQ2102" s="152"/>
      <c r="AR2102" s="152"/>
      <c r="AS2102" s="152"/>
      <c r="AT2102" s="152"/>
      <c r="AU2102" s="152"/>
    </row>
    <row r="2103" spans="27:47" ht="12.95" customHeight="1">
      <c r="AA2103" s="152"/>
      <c r="AB2103" s="152"/>
      <c r="AC2103" s="152"/>
      <c r="AD2103" s="152"/>
      <c r="AE2103" s="152"/>
      <c r="AF2103" s="249"/>
      <c r="AG2103" s="9"/>
      <c r="AN2103" s="152"/>
      <c r="AO2103" s="152"/>
      <c r="AP2103" s="152"/>
      <c r="AQ2103" s="152"/>
      <c r="AR2103" s="152"/>
      <c r="AS2103" s="152"/>
      <c r="AT2103" s="152"/>
      <c r="AU2103" s="152"/>
    </row>
    <row r="2104" spans="27:47" ht="12.95" customHeight="1">
      <c r="AA2104" s="152"/>
      <c r="AB2104" s="152"/>
      <c r="AC2104" s="152"/>
      <c r="AD2104" s="152"/>
      <c r="AE2104" s="152"/>
      <c r="AF2104" s="249"/>
      <c r="AG2104" s="9"/>
      <c r="AN2104" s="152"/>
      <c r="AO2104" s="152"/>
      <c r="AP2104" s="152"/>
      <c r="AQ2104" s="152"/>
      <c r="AR2104" s="152"/>
      <c r="AS2104" s="152"/>
      <c r="AT2104" s="152"/>
      <c r="AU2104" s="152"/>
    </row>
    <row r="2105" spans="27:47" ht="12.95" customHeight="1">
      <c r="AA2105" s="152"/>
      <c r="AB2105" s="152"/>
      <c r="AC2105" s="152"/>
      <c r="AD2105" s="152"/>
      <c r="AE2105" s="152"/>
      <c r="AF2105" s="249"/>
      <c r="AG2105" s="9"/>
      <c r="AN2105" s="152"/>
      <c r="AO2105" s="152"/>
      <c r="AP2105" s="152"/>
      <c r="AQ2105" s="152"/>
      <c r="AR2105" s="152"/>
      <c r="AS2105" s="152"/>
      <c r="AT2105" s="152"/>
      <c r="AU2105" s="152"/>
    </row>
    <row r="2106" spans="27:47" ht="12.95" customHeight="1">
      <c r="AA2106" s="152"/>
      <c r="AB2106" s="152"/>
      <c r="AC2106" s="152"/>
      <c r="AD2106" s="152"/>
      <c r="AE2106" s="152"/>
      <c r="AF2106" s="249"/>
      <c r="AG2106" s="9"/>
      <c r="AN2106" s="152"/>
      <c r="AO2106" s="152"/>
      <c r="AP2106" s="152"/>
      <c r="AQ2106" s="152"/>
      <c r="AR2106" s="152"/>
      <c r="AS2106" s="152"/>
      <c r="AT2106" s="152"/>
      <c r="AU2106" s="152"/>
    </row>
    <row r="2107" spans="27:47" ht="12.95" customHeight="1">
      <c r="AA2107" s="152"/>
      <c r="AB2107" s="152"/>
      <c r="AC2107" s="152"/>
      <c r="AD2107" s="152"/>
      <c r="AE2107" s="152"/>
      <c r="AF2107" s="249"/>
      <c r="AG2107" s="9"/>
      <c r="AN2107" s="152"/>
      <c r="AO2107" s="152"/>
      <c r="AP2107" s="152"/>
      <c r="AQ2107" s="152"/>
      <c r="AR2107" s="152"/>
      <c r="AS2107" s="152"/>
      <c r="AT2107" s="152"/>
      <c r="AU2107" s="152"/>
    </row>
    <row r="2108" spans="27:47" ht="12.95" customHeight="1">
      <c r="AA2108" s="152"/>
      <c r="AB2108" s="152"/>
      <c r="AC2108" s="152"/>
      <c r="AD2108" s="152"/>
      <c r="AE2108" s="152"/>
      <c r="AF2108" s="249"/>
      <c r="AG2108" s="9"/>
      <c r="AN2108" s="152"/>
      <c r="AO2108" s="152"/>
      <c r="AP2108" s="152"/>
      <c r="AQ2108" s="152"/>
      <c r="AR2108" s="152"/>
      <c r="AS2108" s="152"/>
      <c r="AT2108" s="152"/>
      <c r="AU2108" s="152"/>
    </row>
    <row r="2109" spans="27:47" ht="12.95" customHeight="1">
      <c r="AA2109" s="152"/>
      <c r="AB2109" s="152"/>
      <c r="AC2109" s="152"/>
      <c r="AD2109" s="152"/>
      <c r="AE2109" s="152"/>
      <c r="AF2109" s="249"/>
      <c r="AG2109" s="9"/>
      <c r="AN2109" s="152"/>
      <c r="AO2109" s="152"/>
      <c r="AP2109" s="152"/>
      <c r="AQ2109" s="152"/>
      <c r="AR2109" s="152"/>
      <c r="AS2109" s="152"/>
      <c r="AT2109" s="152"/>
      <c r="AU2109" s="152"/>
    </row>
    <row r="2110" spans="27:47" ht="12.95" customHeight="1">
      <c r="AA2110" s="152"/>
      <c r="AB2110" s="152"/>
      <c r="AC2110" s="152"/>
      <c r="AD2110" s="152"/>
      <c r="AE2110" s="152"/>
      <c r="AF2110" s="249"/>
      <c r="AG2110" s="9"/>
      <c r="AN2110" s="152"/>
      <c r="AO2110" s="152"/>
      <c r="AP2110" s="152"/>
      <c r="AQ2110" s="152"/>
      <c r="AR2110" s="152"/>
      <c r="AS2110" s="152"/>
      <c r="AT2110" s="152"/>
      <c r="AU2110" s="152"/>
    </row>
    <row r="2111" spans="27:47" ht="12.95" customHeight="1">
      <c r="AA2111" s="152"/>
      <c r="AB2111" s="152"/>
      <c r="AC2111" s="152"/>
      <c r="AD2111" s="152"/>
      <c r="AE2111" s="152"/>
      <c r="AF2111" s="249"/>
      <c r="AG2111" s="9"/>
      <c r="AN2111" s="152"/>
      <c r="AO2111" s="152"/>
      <c r="AP2111" s="152"/>
      <c r="AQ2111" s="152"/>
      <c r="AR2111" s="152"/>
      <c r="AS2111" s="152"/>
      <c r="AT2111" s="152"/>
      <c r="AU2111" s="152"/>
    </row>
    <row r="2112" spans="27:47" ht="12.95" customHeight="1">
      <c r="AA2112" s="152"/>
      <c r="AB2112" s="152"/>
      <c r="AC2112" s="152"/>
      <c r="AD2112" s="152"/>
      <c r="AE2112" s="152"/>
      <c r="AF2112" s="249"/>
      <c r="AG2112" s="9"/>
      <c r="AN2112" s="152"/>
      <c r="AO2112" s="152"/>
      <c r="AP2112" s="152"/>
      <c r="AQ2112" s="152"/>
      <c r="AR2112" s="152"/>
      <c r="AS2112" s="152"/>
      <c r="AT2112" s="152"/>
      <c r="AU2112" s="152"/>
    </row>
    <row r="2113" spans="27:47" ht="12.95" customHeight="1">
      <c r="AA2113" s="152"/>
      <c r="AB2113" s="152"/>
      <c r="AC2113" s="152"/>
      <c r="AD2113" s="152"/>
      <c r="AE2113" s="152"/>
      <c r="AF2113" s="249"/>
      <c r="AG2113" s="9"/>
      <c r="AN2113" s="152"/>
      <c r="AO2113" s="152"/>
      <c r="AP2113" s="152"/>
      <c r="AQ2113" s="152"/>
      <c r="AR2113" s="152"/>
      <c r="AS2113" s="152"/>
      <c r="AT2113" s="152"/>
      <c r="AU2113" s="152"/>
    </row>
    <row r="2114" spans="27:47" ht="12.95" customHeight="1">
      <c r="AA2114" s="152"/>
      <c r="AB2114" s="152"/>
      <c r="AC2114" s="152"/>
      <c r="AD2114" s="152"/>
      <c r="AE2114" s="152"/>
      <c r="AF2114" s="249"/>
      <c r="AG2114" s="9"/>
      <c r="AN2114" s="152"/>
      <c r="AO2114" s="152"/>
      <c r="AP2114" s="152"/>
      <c r="AQ2114" s="152"/>
      <c r="AR2114" s="152"/>
      <c r="AS2114" s="152"/>
      <c r="AT2114" s="152"/>
      <c r="AU2114" s="152"/>
    </row>
    <row r="2115" spans="27:47" ht="12.95" customHeight="1">
      <c r="AA2115" s="152"/>
      <c r="AB2115" s="152"/>
      <c r="AC2115" s="152"/>
      <c r="AD2115" s="152"/>
      <c r="AE2115" s="152"/>
      <c r="AF2115" s="249"/>
      <c r="AG2115" s="9"/>
      <c r="AN2115" s="152"/>
      <c r="AO2115" s="152"/>
      <c r="AP2115" s="152"/>
      <c r="AQ2115" s="152"/>
      <c r="AR2115" s="152"/>
      <c r="AS2115" s="152"/>
      <c r="AT2115" s="152"/>
      <c r="AU2115" s="152"/>
    </row>
    <row r="2116" spans="27:47" ht="12.95" customHeight="1">
      <c r="AA2116" s="152"/>
      <c r="AB2116" s="152"/>
      <c r="AC2116" s="152"/>
      <c r="AD2116" s="152"/>
      <c r="AE2116" s="152"/>
      <c r="AF2116" s="249"/>
      <c r="AG2116" s="9"/>
      <c r="AN2116" s="152"/>
      <c r="AO2116" s="152"/>
      <c r="AP2116" s="152"/>
      <c r="AQ2116" s="152"/>
      <c r="AR2116" s="152"/>
      <c r="AS2116" s="152"/>
      <c r="AT2116" s="152"/>
      <c r="AU2116" s="152"/>
    </row>
    <row r="2117" spans="27:47" ht="12.95" customHeight="1">
      <c r="AA2117" s="152"/>
      <c r="AB2117" s="152"/>
      <c r="AC2117" s="152"/>
      <c r="AD2117" s="152"/>
      <c r="AE2117" s="152"/>
      <c r="AF2117" s="249"/>
      <c r="AG2117" s="9"/>
      <c r="AN2117" s="152"/>
      <c r="AO2117" s="152"/>
      <c r="AP2117" s="152"/>
      <c r="AQ2117" s="152"/>
      <c r="AR2117" s="152"/>
      <c r="AS2117" s="152"/>
      <c r="AT2117" s="152"/>
      <c r="AU2117" s="152"/>
    </row>
    <row r="2118" spans="27:47" ht="12.95" customHeight="1">
      <c r="AA2118" s="152"/>
      <c r="AB2118" s="152"/>
      <c r="AC2118" s="152"/>
      <c r="AD2118" s="152"/>
      <c r="AE2118" s="152"/>
      <c r="AF2118" s="249"/>
      <c r="AG2118" s="9"/>
      <c r="AN2118" s="152"/>
      <c r="AO2118" s="152"/>
      <c r="AP2118" s="152"/>
      <c r="AQ2118" s="152"/>
      <c r="AR2118" s="152"/>
      <c r="AS2118" s="152"/>
      <c r="AT2118" s="152"/>
      <c r="AU2118" s="152"/>
    </row>
    <row r="2119" spans="27:47" ht="12.95" customHeight="1">
      <c r="AA2119" s="152"/>
      <c r="AB2119" s="152"/>
      <c r="AC2119" s="152"/>
      <c r="AD2119" s="152"/>
      <c r="AE2119" s="152"/>
      <c r="AF2119" s="249"/>
      <c r="AG2119" s="9"/>
      <c r="AN2119" s="152"/>
      <c r="AO2119" s="152"/>
      <c r="AP2119" s="152"/>
      <c r="AQ2119" s="152"/>
      <c r="AR2119" s="152"/>
      <c r="AS2119" s="152"/>
      <c r="AT2119" s="152"/>
      <c r="AU2119" s="152"/>
    </row>
    <row r="2120" spans="27:47" ht="12.95" customHeight="1">
      <c r="AA2120" s="152"/>
      <c r="AB2120" s="152"/>
      <c r="AC2120" s="152"/>
      <c r="AD2120" s="152"/>
      <c r="AE2120" s="152"/>
      <c r="AF2120" s="249"/>
      <c r="AG2120" s="9"/>
      <c r="AN2120" s="152"/>
      <c r="AO2120" s="152"/>
      <c r="AP2120" s="152"/>
      <c r="AQ2120" s="152"/>
      <c r="AR2120" s="152"/>
      <c r="AS2120" s="152"/>
      <c r="AT2120" s="152"/>
      <c r="AU2120" s="152"/>
    </row>
    <row r="2121" spans="27:47" ht="12.95" customHeight="1">
      <c r="AA2121" s="152"/>
      <c r="AB2121" s="152"/>
      <c r="AC2121" s="152"/>
      <c r="AD2121" s="152"/>
      <c r="AE2121" s="152"/>
      <c r="AF2121" s="249"/>
      <c r="AG2121" s="9"/>
      <c r="AN2121" s="152"/>
      <c r="AO2121" s="152"/>
      <c r="AP2121" s="152"/>
      <c r="AQ2121" s="152"/>
      <c r="AR2121" s="152"/>
      <c r="AS2121" s="152"/>
      <c r="AT2121" s="152"/>
      <c r="AU2121" s="152"/>
    </row>
    <row r="2122" spans="27:47" ht="12.95" customHeight="1">
      <c r="AA2122" s="152"/>
      <c r="AB2122" s="152"/>
      <c r="AC2122" s="152"/>
      <c r="AD2122" s="152"/>
      <c r="AE2122" s="152"/>
      <c r="AF2122" s="249"/>
      <c r="AG2122" s="9"/>
      <c r="AN2122" s="152"/>
      <c r="AO2122" s="152"/>
      <c r="AP2122" s="152"/>
      <c r="AQ2122" s="152"/>
      <c r="AR2122" s="152"/>
      <c r="AS2122" s="152"/>
      <c r="AT2122" s="152"/>
      <c r="AU2122" s="152"/>
    </row>
    <row r="2123" spans="27:47" ht="12.95" customHeight="1">
      <c r="AA2123" s="152"/>
      <c r="AB2123" s="152"/>
      <c r="AC2123" s="152"/>
      <c r="AD2123" s="152"/>
      <c r="AE2123" s="152"/>
      <c r="AF2123" s="249"/>
      <c r="AG2123" s="9"/>
      <c r="AN2123" s="152"/>
      <c r="AO2123" s="152"/>
      <c r="AP2123" s="152"/>
      <c r="AQ2123" s="152"/>
      <c r="AR2123" s="152"/>
      <c r="AS2123" s="152"/>
      <c r="AT2123" s="152"/>
      <c r="AU2123" s="152"/>
    </row>
    <row r="2124" spans="27:47" ht="12.95" customHeight="1">
      <c r="AA2124" s="152"/>
      <c r="AB2124" s="152"/>
      <c r="AC2124" s="152"/>
      <c r="AD2124" s="152"/>
      <c r="AE2124" s="152"/>
      <c r="AF2124" s="249"/>
      <c r="AG2124" s="9"/>
      <c r="AN2124" s="152"/>
      <c r="AO2124" s="152"/>
      <c r="AP2124" s="152"/>
      <c r="AQ2124" s="152"/>
      <c r="AR2124" s="152"/>
      <c r="AS2124" s="152"/>
      <c r="AT2124" s="152"/>
      <c r="AU2124" s="152"/>
    </row>
    <row r="2125" spans="27:47" ht="12.95" customHeight="1">
      <c r="AA2125" s="152"/>
      <c r="AB2125" s="152"/>
      <c r="AC2125" s="152"/>
      <c r="AD2125" s="152"/>
      <c r="AE2125" s="152"/>
      <c r="AF2125" s="249"/>
      <c r="AG2125" s="9"/>
      <c r="AN2125" s="152"/>
      <c r="AO2125" s="152"/>
      <c r="AP2125" s="152"/>
      <c r="AQ2125" s="152"/>
      <c r="AR2125" s="152"/>
      <c r="AS2125" s="152"/>
      <c r="AT2125" s="152"/>
      <c r="AU2125" s="152"/>
    </row>
    <row r="2126" spans="27:47" ht="12.95" customHeight="1">
      <c r="AA2126" s="152"/>
      <c r="AB2126" s="152"/>
      <c r="AC2126" s="152"/>
      <c r="AD2126" s="152"/>
      <c r="AE2126" s="152"/>
      <c r="AF2126" s="249"/>
      <c r="AG2126" s="9"/>
      <c r="AN2126" s="152"/>
      <c r="AO2126" s="152"/>
      <c r="AP2126" s="152"/>
      <c r="AQ2126" s="152"/>
      <c r="AR2126" s="152"/>
      <c r="AS2126" s="152"/>
      <c r="AT2126" s="152"/>
      <c r="AU2126" s="152"/>
    </row>
    <row r="2127" spans="27:47" ht="12.95" customHeight="1">
      <c r="AA2127" s="152"/>
      <c r="AB2127" s="152"/>
      <c r="AC2127" s="152"/>
      <c r="AD2127" s="152"/>
      <c r="AE2127" s="152"/>
      <c r="AF2127" s="249"/>
      <c r="AG2127" s="9"/>
      <c r="AN2127" s="152"/>
      <c r="AO2127" s="152"/>
      <c r="AP2127" s="152"/>
      <c r="AQ2127" s="152"/>
      <c r="AR2127" s="152"/>
      <c r="AS2127" s="152"/>
      <c r="AT2127" s="152"/>
      <c r="AU2127" s="152"/>
    </row>
    <row r="2128" spans="27:47" ht="12.95" customHeight="1">
      <c r="AA2128" s="152"/>
      <c r="AB2128" s="152"/>
      <c r="AC2128" s="152"/>
      <c r="AD2128" s="152"/>
      <c r="AE2128" s="152"/>
      <c r="AF2128" s="249"/>
      <c r="AG2128" s="9"/>
      <c r="AN2128" s="152"/>
      <c r="AO2128" s="152"/>
      <c r="AP2128" s="152"/>
      <c r="AQ2128" s="152"/>
      <c r="AR2128" s="152"/>
      <c r="AS2128" s="152"/>
      <c r="AT2128" s="152"/>
      <c r="AU2128" s="152"/>
    </row>
    <row r="2129" spans="27:47" ht="12.95" customHeight="1">
      <c r="AA2129" s="152"/>
      <c r="AB2129" s="152"/>
      <c r="AC2129" s="152"/>
      <c r="AD2129" s="152"/>
      <c r="AE2129" s="152"/>
      <c r="AF2129" s="249"/>
      <c r="AG2129" s="9"/>
      <c r="AN2129" s="152"/>
      <c r="AO2129" s="152"/>
      <c r="AP2129" s="152"/>
      <c r="AQ2129" s="152"/>
      <c r="AR2129" s="152"/>
      <c r="AS2129" s="152"/>
      <c r="AT2129" s="152"/>
      <c r="AU2129" s="152"/>
    </row>
    <row r="2130" spans="27:47" ht="12.95" customHeight="1">
      <c r="AA2130" s="152"/>
      <c r="AB2130" s="152"/>
      <c r="AC2130" s="152"/>
      <c r="AD2130" s="152"/>
      <c r="AE2130" s="152"/>
      <c r="AF2130" s="249"/>
      <c r="AG2130" s="9"/>
      <c r="AN2130" s="152"/>
      <c r="AO2130" s="152"/>
      <c r="AP2130" s="152"/>
      <c r="AQ2130" s="152"/>
      <c r="AR2130" s="152"/>
      <c r="AS2130" s="152"/>
      <c r="AT2130" s="152"/>
      <c r="AU2130" s="152"/>
    </row>
    <row r="2131" spans="27:47" ht="12.95" customHeight="1">
      <c r="AA2131" s="152"/>
      <c r="AB2131" s="152"/>
      <c r="AC2131" s="152"/>
      <c r="AD2131" s="152"/>
      <c r="AE2131" s="152"/>
      <c r="AF2131" s="249"/>
      <c r="AG2131" s="9"/>
      <c r="AN2131" s="152"/>
      <c r="AO2131" s="152"/>
      <c r="AP2131" s="152"/>
      <c r="AQ2131" s="152"/>
      <c r="AR2131" s="152"/>
      <c r="AS2131" s="152"/>
      <c r="AT2131" s="152"/>
      <c r="AU2131" s="152"/>
    </row>
    <row r="2132" spans="27:47" ht="12.95" customHeight="1">
      <c r="AA2132" s="152"/>
      <c r="AB2132" s="152"/>
      <c r="AC2132" s="152"/>
      <c r="AD2132" s="152"/>
      <c r="AE2132" s="152"/>
      <c r="AF2132" s="249"/>
      <c r="AG2132" s="9"/>
      <c r="AN2132" s="152"/>
      <c r="AO2132" s="152"/>
      <c r="AP2132" s="152"/>
      <c r="AQ2132" s="152"/>
      <c r="AR2132" s="152"/>
      <c r="AS2132" s="152"/>
      <c r="AT2132" s="152"/>
      <c r="AU2132" s="152"/>
    </row>
    <row r="2133" spans="27:47" ht="12.95" customHeight="1">
      <c r="AA2133" s="152"/>
      <c r="AB2133" s="152"/>
      <c r="AC2133" s="152"/>
      <c r="AD2133" s="152"/>
      <c r="AE2133" s="152"/>
      <c r="AF2133" s="249"/>
      <c r="AG2133" s="9"/>
      <c r="AN2133" s="152"/>
      <c r="AO2133" s="152"/>
      <c r="AP2133" s="152"/>
      <c r="AQ2133" s="152"/>
      <c r="AR2133" s="152"/>
      <c r="AS2133" s="152"/>
      <c r="AT2133" s="152"/>
      <c r="AU2133" s="152"/>
    </row>
    <row r="2134" spans="27:47" ht="12.95" customHeight="1">
      <c r="AA2134" s="152"/>
      <c r="AB2134" s="152"/>
      <c r="AC2134" s="152"/>
      <c r="AD2134" s="152"/>
      <c r="AE2134" s="152"/>
      <c r="AF2134" s="249"/>
      <c r="AG2134" s="9"/>
      <c r="AN2134" s="152"/>
      <c r="AO2134" s="152"/>
      <c r="AP2134" s="152"/>
      <c r="AQ2134" s="152"/>
      <c r="AR2134" s="152"/>
      <c r="AS2134" s="152"/>
      <c r="AT2134" s="152"/>
      <c r="AU2134" s="152"/>
    </row>
    <row r="2135" spans="27:47" ht="12.95" customHeight="1">
      <c r="AA2135" s="152"/>
      <c r="AB2135" s="152"/>
      <c r="AC2135" s="152"/>
      <c r="AD2135" s="152"/>
      <c r="AE2135" s="152"/>
      <c r="AF2135" s="249"/>
      <c r="AG2135" s="9"/>
      <c r="AN2135" s="152"/>
      <c r="AO2135" s="152"/>
      <c r="AP2135" s="152"/>
      <c r="AQ2135" s="152"/>
      <c r="AR2135" s="152"/>
      <c r="AS2135" s="152"/>
      <c r="AT2135" s="152"/>
      <c r="AU2135" s="152"/>
    </row>
    <row r="2136" spans="27:47" ht="12.95" customHeight="1">
      <c r="AA2136" s="152"/>
      <c r="AB2136" s="152"/>
      <c r="AC2136" s="152"/>
      <c r="AD2136" s="152"/>
      <c r="AE2136" s="152"/>
      <c r="AF2136" s="249"/>
      <c r="AG2136" s="9"/>
      <c r="AN2136" s="152"/>
      <c r="AO2136" s="152"/>
      <c r="AP2136" s="152"/>
      <c r="AQ2136" s="152"/>
      <c r="AR2136" s="152"/>
      <c r="AS2136" s="152"/>
      <c r="AT2136" s="152"/>
      <c r="AU2136" s="152"/>
    </row>
    <row r="2137" spans="27:47" ht="12.95" customHeight="1">
      <c r="AA2137" s="152"/>
      <c r="AB2137" s="152"/>
      <c r="AC2137" s="152"/>
      <c r="AD2137" s="152"/>
      <c r="AE2137" s="152"/>
      <c r="AF2137" s="249"/>
      <c r="AG2137" s="9"/>
      <c r="AN2137" s="152"/>
      <c r="AO2137" s="152"/>
      <c r="AP2137" s="152"/>
      <c r="AQ2137" s="152"/>
      <c r="AR2137" s="152"/>
      <c r="AS2137" s="152"/>
      <c r="AT2137" s="152"/>
      <c r="AU2137" s="152"/>
    </row>
    <row r="2138" spans="27:47" ht="12.95" customHeight="1">
      <c r="AA2138" s="152"/>
      <c r="AB2138" s="152"/>
      <c r="AC2138" s="152"/>
      <c r="AD2138" s="152"/>
      <c r="AE2138" s="152"/>
      <c r="AF2138" s="249"/>
      <c r="AG2138" s="9"/>
      <c r="AN2138" s="152"/>
      <c r="AO2138" s="152"/>
      <c r="AP2138" s="152"/>
      <c r="AQ2138" s="152"/>
      <c r="AR2138" s="152"/>
      <c r="AS2138" s="152"/>
      <c r="AT2138" s="152"/>
      <c r="AU2138" s="152"/>
    </row>
    <row r="2139" spans="27:47" ht="12.95" customHeight="1">
      <c r="AA2139" s="152"/>
      <c r="AB2139" s="152"/>
      <c r="AC2139" s="152"/>
      <c r="AD2139" s="152"/>
      <c r="AE2139" s="152"/>
      <c r="AF2139" s="249"/>
      <c r="AG2139" s="9"/>
      <c r="AN2139" s="152"/>
      <c r="AO2139" s="152"/>
      <c r="AP2139" s="152"/>
      <c r="AQ2139" s="152"/>
      <c r="AR2139" s="152"/>
      <c r="AS2139" s="152"/>
      <c r="AT2139" s="152"/>
      <c r="AU2139" s="152"/>
    </row>
    <row r="2140" spans="27:47" ht="12.95" customHeight="1">
      <c r="AA2140" s="152"/>
      <c r="AB2140" s="152"/>
      <c r="AC2140" s="152"/>
      <c r="AD2140" s="152"/>
      <c r="AE2140" s="152"/>
      <c r="AF2140" s="249"/>
      <c r="AG2140" s="9"/>
      <c r="AN2140" s="152"/>
      <c r="AO2140" s="152"/>
      <c r="AP2140" s="152"/>
      <c r="AQ2140" s="152"/>
      <c r="AR2140" s="152"/>
      <c r="AS2140" s="152"/>
      <c r="AT2140" s="152"/>
      <c r="AU2140" s="152"/>
    </row>
    <row r="2141" spans="27:47" ht="12.95" customHeight="1">
      <c r="AA2141" s="152"/>
      <c r="AB2141" s="152"/>
      <c r="AC2141" s="152"/>
      <c r="AD2141" s="152"/>
      <c r="AE2141" s="152"/>
      <c r="AF2141" s="249"/>
      <c r="AG2141" s="9"/>
      <c r="AN2141" s="152"/>
      <c r="AO2141" s="152"/>
      <c r="AP2141" s="152"/>
      <c r="AQ2141" s="152"/>
      <c r="AR2141" s="152"/>
      <c r="AS2141" s="152"/>
      <c r="AT2141" s="152"/>
      <c r="AU2141" s="152"/>
    </row>
    <row r="2142" spans="27:47" ht="12.95" customHeight="1">
      <c r="AA2142" s="152"/>
      <c r="AB2142" s="152"/>
      <c r="AC2142" s="152"/>
      <c r="AD2142" s="152"/>
      <c r="AE2142" s="152"/>
      <c r="AF2142" s="249"/>
      <c r="AG2142" s="9"/>
      <c r="AN2142" s="152"/>
      <c r="AO2142" s="152"/>
      <c r="AP2142" s="152"/>
      <c r="AQ2142" s="152"/>
      <c r="AR2142" s="152"/>
      <c r="AS2142" s="152"/>
      <c r="AT2142" s="152"/>
      <c r="AU2142" s="152"/>
    </row>
    <row r="2143" spans="27:47" ht="12.95" customHeight="1">
      <c r="AA2143" s="152"/>
      <c r="AB2143" s="152"/>
      <c r="AC2143" s="152"/>
      <c r="AD2143" s="152"/>
      <c r="AE2143" s="152"/>
      <c r="AF2143" s="249"/>
      <c r="AG2143" s="9"/>
      <c r="AN2143" s="152"/>
      <c r="AO2143" s="152"/>
      <c r="AP2143" s="152"/>
      <c r="AQ2143" s="152"/>
      <c r="AR2143" s="152"/>
      <c r="AS2143" s="152"/>
      <c r="AT2143" s="152"/>
      <c r="AU2143" s="152"/>
    </row>
    <row r="2144" spans="27:47" ht="12.95" customHeight="1">
      <c r="AA2144" s="152"/>
      <c r="AB2144" s="152"/>
      <c r="AC2144" s="152"/>
      <c r="AD2144" s="152"/>
      <c r="AE2144" s="152"/>
      <c r="AF2144" s="249"/>
      <c r="AG2144" s="9"/>
      <c r="AN2144" s="152"/>
      <c r="AO2144" s="152"/>
      <c r="AP2144" s="152"/>
      <c r="AQ2144" s="152"/>
      <c r="AR2144" s="152"/>
      <c r="AS2144" s="152"/>
      <c r="AT2144" s="152"/>
      <c r="AU2144" s="152"/>
    </row>
    <row r="2145" spans="27:47" ht="12.95" customHeight="1">
      <c r="AA2145" s="152"/>
      <c r="AB2145" s="152"/>
      <c r="AC2145" s="152"/>
      <c r="AD2145" s="152"/>
      <c r="AE2145" s="152"/>
      <c r="AF2145" s="249"/>
      <c r="AG2145" s="9"/>
      <c r="AN2145" s="152"/>
      <c r="AO2145" s="152"/>
      <c r="AP2145" s="152"/>
      <c r="AQ2145" s="152"/>
      <c r="AR2145" s="152"/>
      <c r="AS2145" s="152"/>
      <c r="AT2145" s="152"/>
      <c r="AU2145" s="152"/>
    </row>
    <row r="2146" spans="27:47" ht="12.95" customHeight="1">
      <c r="AA2146" s="152"/>
      <c r="AB2146" s="152"/>
      <c r="AC2146" s="152"/>
      <c r="AD2146" s="152"/>
      <c r="AE2146" s="152"/>
      <c r="AF2146" s="249"/>
      <c r="AG2146" s="9"/>
      <c r="AN2146" s="152"/>
      <c r="AO2146" s="152"/>
      <c r="AP2146" s="152"/>
      <c r="AQ2146" s="152"/>
      <c r="AR2146" s="152"/>
      <c r="AS2146" s="152"/>
      <c r="AT2146" s="152"/>
      <c r="AU2146" s="152"/>
    </row>
    <row r="2147" spans="27:47" ht="12.95" customHeight="1">
      <c r="AA2147" s="152"/>
      <c r="AB2147" s="152"/>
      <c r="AC2147" s="152"/>
      <c r="AD2147" s="152"/>
      <c r="AE2147" s="152"/>
      <c r="AF2147" s="249"/>
      <c r="AG2147" s="9"/>
      <c r="AN2147" s="152"/>
      <c r="AO2147" s="152"/>
      <c r="AP2147" s="152"/>
      <c r="AQ2147" s="152"/>
      <c r="AR2147" s="152"/>
      <c r="AS2147" s="152"/>
      <c r="AT2147" s="152"/>
      <c r="AU2147" s="152"/>
    </row>
    <row r="2148" spans="27:47" ht="12.95" customHeight="1">
      <c r="AA2148" s="152"/>
      <c r="AB2148" s="152"/>
      <c r="AC2148" s="152"/>
      <c r="AD2148" s="152"/>
      <c r="AE2148" s="152"/>
      <c r="AF2148" s="249"/>
      <c r="AG2148" s="9"/>
      <c r="AN2148" s="152"/>
      <c r="AO2148" s="152"/>
      <c r="AP2148" s="152"/>
      <c r="AQ2148" s="152"/>
      <c r="AR2148" s="152"/>
      <c r="AS2148" s="152"/>
      <c r="AT2148" s="152"/>
      <c r="AU2148" s="152"/>
    </row>
    <row r="2149" spans="27:47" ht="12.95" customHeight="1">
      <c r="AA2149" s="152"/>
      <c r="AB2149" s="152"/>
      <c r="AC2149" s="152"/>
      <c r="AD2149" s="152"/>
      <c r="AE2149" s="152"/>
      <c r="AF2149" s="249"/>
      <c r="AG2149" s="9"/>
      <c r="AN2149" s="152"/>
      <c r="AO2149" s="152"/>
      <c r="AP2149" s="152"/>
      <c r="AQ2149" s="152"/>
      <c r="AR2149" s="152"/>
      <c r="AS2149" s="152"/>
      <c r="AT2149" s="152"/>
      <c r="AU2149" s="152"/>
    </row>
    <row r="2150" spans="27:47" ht="12.95" customHeight="1">
      <c r="AA2150" s="152"/>
      <c r="AB2150" s="152"/>
      <c r="AC2150" s="152"/>
      <c r="AD2150" s="152"/>
      <c r="AE2150" s="152"/>
      <c r="AF2150" s="249"/>
      <c r="AG2150" s="9"/>
      <c r="AN2150" s="152"/>
      <c r="AO2150" s="152"/>
      <c r="AP2150" s="152"/>
      <c r="AQ2150" s="152"/>
      <c r="AR2150" s="152"/>
      <c r="AS2150" s="152"/>
      <c r="AT2150" s="152"/>
      <c r="AU2150" s="152"/>
    </row>
    <row r="2151" spans="27:47" ht="12.95" customHeight="1">
      <c r="AA2151" s="152"/>
      <c r="AB2151" s="152"/>
      <c r="AC2151" s="152"/>
      <c r="AD2151" s="152"/>
      <c r="AE2151" s="152"/>
      <c r="AF2151" s="249"/>
      <c r="AG2151" s="9"/>
      <c r="AN2151" s="152"/>
      <c r="AO2151" s="152"/>
      <c r="AP2151" s="152"/>
      <c r="AQ2151" s="152"/>
      <c r="AR2151" s="152"/>
      <c r="AS2151" s="152"/>
      <c r="AT2151" s="152"/>
      <c r="AU2151" s="152"/>
    </row>
    <row r="2152" spans="27:47" ht="12.95" customHeight="1">
      <c r="AA2152" s="152"/>
      <c r="AB2152" s="152"/>
      <c r="AC2152" s="152"/>
      <c r="AD2152" s="152"/>
      <c r="AE2152" s="152"/>
      <c r="AF2152" s="249"/>
      <c r="AG2152" s="9"/>
      <c r="AN2152" s="152"/>
      <c r="AO2152" s="152"/>
      <c r="AP2152" s="152"/>
      <c r="AQ2152" s="152"/>
      <c r="AR2152" s="152"/>
      <c r="AS2152" s="152"/>
      <c r="AT2152" s="152"/>
      <c r="AU2152" s="152"/>
    </row>
    <row r="2153" spans="27:47" ht="12.95" customHeight="1">
      <c r="AA2153" s="152"/>
      <c r="AB2153" s="152"/>
      <c r="AC2153" s="152"/>
      <c r="AD2153" s="152"/>
      <c r="AE2153" s="152"/>
      <c r="AF2153" s="249"/>
      <c r="AG2153" s="9"/>
      <c r="AN2153" s="152"/>
      <c r="AO2153" s="152"/>
      <c r="AP2153" s="152"/>
      <c r="AQ2153" s="152"/>
      <c r="AR2153" s="152"/>
      <c r="AS2153" s="152"/>
      <c r="AT2153" s="152"/>
      <c r="AU2153" s="152"/>
    </row>
    <row r="2154" spans="27:47" ht="12.95" customHeight="1">
      <c r="AA2154" s="152"/>
      <c r="AB2154" s="152"/>
      <c r="AC2154" s="152"/>
      <c r="AD2154" s="152"/>
      <c r="AE2154" s="152"/>
      <c r="AF2154" s="249"/>
      <c r="AG2154" s="9"/>
      <c r="AN2154" s="152"/>
      <c r="AO2154" s="152"/>
      <c r="AP2154" s="152"/>
      <c r="AQ2154" s="152"/>
      <c r="AR2154" s="152"/>
      <c r="AS2154" s="152"/>
      <c r="AT2154" s="152"/>
      <c r="AU2154" s="152"/>
    </row>
    <row r="2155" spans="27:47" ht="12.95" customHeight="1">
      <c r="AA2155" s="152"/>
      <c r="AB2155" s="152"/>
      <c r="AC2155" s="152"/>
      <c r="AD2155" s="152"/>
      <c r="AE2155" s="152"/>
      <c r="AF2155" s="249"/>
      <c r="AG2155" s="9"/>
      <c r="AN2155" s="152"/>
      <c r="AO2155" s="152"/>
      <c r="AP2155" s="152"/>
      <c r="AQ2155" s="152"/>
      <c r="AR2155" s="152"/>
      <c r="AS2155" s="152"/>
      <c r="AT2155" s="152"/>
      <c r="AU2155" s="152"/>
    </row>
    <row r="2156" spans="27:47" ht="12.95" customHeight="1">
      <c r="AA2156" s="152"/>
      <c r="AB2156" s="152"/>
      <c r="AC2156" s="152"/>
      <c r="AD2156" s="152"/>
      <c r="AE2156" s="152"/>
      <c r="AF2156" s="249"/>
      <c r="AG2156" s="9"/>
      <c r="AN2156" s="152"/>
      <c r="AO2156" s="152"/>
      <c r="AP2156" s="152"/>
      <c r="AQ2156" s="152"/>
      <c r="AR2156" s="152"/>
      <c r="AS2156" s="152"/>
      <c r="AT2156" s="152"/>
      <c r="AU2156" s="152"/>
    </row>
    <row r="2157" spans="27:47" ht="12.95" customHeight="1">
      <c r="AA2157" s="152"/>
      <c r="AB2157" s="152"/>
      <c r="AC2157" s="152"/>
      <c r="AD2157" s="152"/>
      <c r="AE2157" s="152"/>
      <c r="AF2157" s="249"/>
      <c r="AG2157" s="9"/>
      <c r="AN2157" s="152"/>
      <c r="AO2157" s="152"/>
      <c r="AP2157" s="152"/>
      <c r="AQ2157" s="152"/>
      <c r="AR2157" s="152"/>
      <c r="AS2157" s="152"/>
      <c r="AT2157" s="152"/>
      <c r="AU2157" s="152"/>
    </row>
    <row r="2158" spans="27:47" ht="12.95" customHeight="1">
      <c r="AA2158" s="152"/>
      <c r="AB2158" s="152"/>
      <c r="AC2158" s="152"/>
      <c r="AD2158" s="152"/>
      <c r="AE2158" s="152"/>
      <c r="AF2158" s="249"/>
      <c r="AG2158" s="9"/>
      <c r="AN2158" s="152"/>
      <c r="AO2158" s="152"/>
      <c r="AP2158" s="152"/>
      <c r="AQ2158" s="152"/>
      <c r="AR2158" s="152"/>
      <c r="AS2158" s="152"/>
      <c r="AT2158" s="152"/>
      <c r="AU2158" s="152"/>
    </row>
    <row r="2159" spans="27:47" ht="12.95" customHeight="1">
      <c r="AA2159" s="152"/>
      <c r="AB2159" s="152"/>
      <c r="AC2159" s="152"/>
      <c r="AD2159" s="152"/>
      <c r="AE2159" s="152"/>
      <c r="AF2159" s="249"/>
      <c r="AG2159" s="9"/>
      <c r="AN2159" s="152"/>
      <c r="AO2159" s="152"/>
      <c r="AP2159" s="152"/>
      <c r="AQ2159" s="152"/>
      <c r="AR2159" s="152"/>
      <c r="AS2159" s="152"/>
      <c r="AT2159" s="152"/>
      <c r="AU2159" s="152"/>
    </row>
    <row r="2160" spans="27:47" ht="12.95" customHeight="1">
      <c r="AA2160" s="152"/>
      <c r="AB2160" s="152"/>
      <c r="AC2160" s="152"/>
      <c r="AD2160" s="152"/>
      <c r="AE2160" s="152"/>
      <c r="AF2160" s="249"/>
      <c r="AG2160" s="9"/>
      <c r="AN2160" s="152"/>
      <c r="AO2160" s="152"/>
      <c r="AP2160" s="152"/>
      <c r="AQ2160" s="152"/>
      <c r="AR2160" s="152"/>
      <c r="AS2160" s="152"/>
      <c r="AT2160" s="152"/>
      <c r="AU2160" s="152"/>
    </row>
    <row r="2161" spans="27:47" ht="12.95" customHeight="1">
      <c r="AA2161" s="152"/>
      <c r="AB2161" s="152"/>
      <c r="AC2161" s="152"/>
      <c r="AD2161" s="152"/>
      <c r="AE2161" s="152"/>
      <c r="AF2161" s="249"/>
      <c r="AG2161" s="9"/>
      <c r="AN2161" s="152"/>
      <c r="AO2161" s="152"/>
      <c r="AP2161" s="152"/>
      <c r="AQ2161" s="152"/>
      <c r="AR2161" s="152"/>
      <c r="AS2161" s="152"/>
      <c r="AT2161" s="152"/>
      <c r="AU2161" s="152"/>
    </row>
    <row r="2162" spans="27:47" ht="12.95" customHeight="1">
      <c r="AA2162" s="152"/>
      <c r="AB2162" s="152"/>
      <c r="AC2162" s="152"/>
      <c r="AD2162" s="152"/>
      <c r="AE2162" s="152"/>
      <c r="AF2162" s="249"/>
      <c r="AG2162" s="9"/>
      <c r="AN2162" s="152"/>
      <c r="AO2162" s="152"/>
      <c r="AP2162" s="152"/>
      <c r="AQ2162" s="152"/>
      <c r="AR2162" s="152"/>
      <c r="AS2162" s="152"/>
      <c r="AT2162" s="152"/>
      <c r="AU2162" s="152"/>
    </row>
    <row r="2163" spans="27:47" ht="12.95" customHeight="1">
      <c r="AA2163" s="152"/>
      <c r="AB2163" s="152"/>
      <c r="AC2163" s="152"/>
      <c r="AD2163" s="152"/>
      <c r="AE2163" s="152"/>
      <c r="AF2163" s="249"/>
      <c r="AG2163" s="9"/>
      <c r="AN2163" s="152"/>
      <c r="AO2163" s="152"/>
      <c r="AP2163" s="152"/>
      <c r="AQ2163" s="152"/>
      <c r="AR2163" s="152"/>
      <c r="AS2163" s="152"/>
      <c r="AT2163" s="152"/>
      <c r="AU2163" s="152"/>
    </row>
    <row r="2164" spans="27:47" ht="12.95" customHeight="1">
      <c r="AA2164" s="152"/>
      <c r="AB2164" s="152"/>
      <c r="AC2164" s="152"/>
      <c r="AD2164" s="152"/>
      <c r="AE2164" s="152"/>
      <c r="AF2164" s="249"/>
      <c r="AG2164" s="9"/>
      <c r="AN2164" s="152"/>
      <c r="AO2164" s="152"/>
      <c r="AP2164" s="152"/>
      <c r="AQ2164" s="152"/>
      <c r="AR2164" s="152"/>
      <c r="AS2164" s="152"/>
      <c r="AT2164" s="152"/>
      <c r="AU2164" s="152"/>
    </row>
    <row r="2165" spans="27:47" ht="12.95" customHeight="1">
      <c r="AA2165" s="152"/>
      <c r="AB2165" s="152"/>
      <c r="AC2165" s="152"/>
      <c r="AD2165" s="152"/>
      <c r="AE2165" s="152"/>
      <c r="AF2165" s="249"/>
      <c r="AG2165" s="9"/>
      <c r="AN2165" s="152"/>
      <c r="AO2165" s="152"/>
      <c r="AP2165" s="152"/>
      <c r="AQ2165" s="152"/>
      <c r="AR2165" s="152"/>
      <c r="AS2165" s="152"/>
      <c r="AT2165" s="152"/>
      <c r="AU2165" s="152"/>
    </row>
    <row r="2166" spans="27:47" ht="12.95" customHeight="1">
      <c r="AA2166" s="152"/>
      <c r="AB2166" s="152"/>
      <c r="AC2166" s="152"/>
      <c r="AD2166" s="152"/>
      <c r="AE2166" s="152"/>
      <c r="AF2166" s="249"/>
      <c r="AG2166" s="9"/>
      <c r="AN2166" s="152"/>
      <c r="AO2166" s="152"/>
      <c r="AP2166" s="152"/>
      <c r="AQ2166" s="152"/>
      <c r="AR2166" s="152"/>
      <c r="AS2166" s="152"/>
      <c r="AT2166" s="152"/>
      <c r="AU2166" s="152"/>
    </row>
    <row r="2167" spans="27:47" ht="12.95" customHeight="1">
      <c r="AA2167" s="152"/>
      <c r="AB2167" s="152"/>
      <c r="AC2167" s="152"/>
      <c r="AD2167" s="152"/>
      <c r="AE2167" s="152"/>
      <c r="AF2167" s="249"/>
      <c r="AG2167" s="9"/>
      <c r="AN2167" s="152"/>
      <c r="AO2167" s="152"/>
      <c r="AP2167" s="152"/>
      <c r="AQ2167" s="152"/>
      <c r="AR2167" s="152"/>
      <c r="AS2167" s="152"/>
      <c r="AT2167" s="152"/>
      <c r="AU2167" s="152"/>
    </row>
    <row r="2168" spans="27:47" ht="12.95" customHeight="1">
      <c r="AA2168" s="152"/>
      <c r="AB2168" s="152"/>
      <c r="AC2168" s="152"/>
      <c r="AD2168" s="152"/>
      <c r="AE2168" s="152"/>
      <c r="AF2168" s="249"/>
      <c r="AG2168" s="9"/>
      <c r="AN2168" s="152"/>
      <c r="AO2168" s="152"/>
      <c r="AP2168" s="152"/>
      <c r="AQ2168" s="152"/>
      <c r="AR2168" s="152"/>
      <c r="AS2168" s="152"/>
      <c r="AT2168" s="152"/>
      <c r="AU2168" s="152"/>
    </row>
    <row r="2169" spans="27:47" ht="12.95" customHeight="1">
      <c r="AA2169" s="152"/>
      <c r="AB2169" s="152"/>
      <c r="AC2169" s="152"/>
      <c r="AD2169" s="152"/>
      <c r="AE2169" s="152"/>
      <c r="AF2169" s="249"/>
      <c r="AG2169" s="9"/>
      <c r="AN2169" s="152"/>
      <c r="AO2169" s="152"/>
      <c r="AP2169" s="152"/>
      <c r="AQ2169" s="152"/>
      <c r="AR2169" s="152"/>
      <c r="AS2169" s="152"/>
      <c r="AT2169" s="152"/>
      <c r="AU2169" s="152"/>
    </row>
    <row r="2170" spans="27:47" ht="12.95" customHeight="1">
      <c r="AA2170" s="152"/>
      <c r="AB2170" s="152"/>
      <c r="AC2170" s="152"/>
      <c r="AD2170" s="152"/>
      <c r="AE2170" s="152"/>
      <c r="AF2170" s="249"/>
      <c r="AG2170" s="9"/>
      <c r="AN2170" s="152"/>
      <c r="AO2170" s="152"/>
      <c r="AP2170" s="152"/>
      <c r="AQ2170" s="152"/>
      <c r="AR2170" s="152"/>
      <c r="AS2170" s="152"/>
      <c r="AT2170" s="152"/>
      <c r="AU2170" s="152"/>
    </row>
    <row r="2171" spans="27:47" ht="12.95" customHeight="1">
      <c r="AA2171" s="152"/>
      <c r="AB2171" s="152"/>
      <c r="AC2171" s="152"/>
      <c r="AD2171" s="152"/>
      <c r="AE2171" s="152"/>
      <c r="AF2171" s="249"/>
      <c r="AG2171" s="9"/>
      <c r="AN2171" s="152"/>
      <c r="AO2171" s="152"/>
      <c r="AP2171" s="152"/>
      <c r="AQ2171" s="152"/>
      <c r="AR2171" s="152"/>
      <c r="AS2171" s="152"/>
      <c r="AT2171" s="152"/>
      <c r="AU2171" s="152"/>
    </row>
    <row r="2172" spans="27:47" ht="12.95" customHeight="1">
      <c r="AA2172" s="152"/>
      <c r="AB2172" s="152"/>
      <c r="AC2172" s="152"/>
      <c r="AD2172" s="152"/>
      <c r="AE2172" s="152"/>
      <c r="AF2172" s="249"/>
      <c r="AG2172" s="9"/>
      <c r="AN2172" s="152"/>
      <c r="AO2172" s="152"/>
      <c r="AP2172" s="152"/>
      <c r="AQ2172" s="152"/>
      <c r="AR2172" s="152"/>
      <c r="AS2172" s="152"/>
      <c r="AT2172" s="152"/>
      <c r="AU2172" s="152"/>
    </row>
    <row r="2173" spans="27:47" ht="12.95" customHeight="1">
      <c r="AA2173" s="152"/>
      <c r="AB2173" s="152"/>
      <c r="AC2173" s="152"/>
      <c r="AD2173" s="152"/>
      <c r="AE2173" s="152"/>
      <c r="AF2173" s="249"/>
      <c r="AG2173" s="9"/>
      <c r="AN2173" s="152"/>
      <c r="AO2173" s="152"/>
      <c r="AP2173" s="152"/>
      <c r="AQ2173" s="152"/>
      <c r="AR2173" s="152"/>
      <c r="AS2173" s="152"/>
      <c r="AT2173" s="152"/>
      <c r="AU2173" s="152"/>
    </row>
    <row r="2174" spans="27:47" ht="12.95" customHeight="1">
      <c r="AA2174" s="152"/>
      <c r="AB2174" s="152"/>
      <c r="AC2174" s="152"/>
      <c r="AD2174" s="152"/>
      <c r="AE2174" s="152"/>
      <c r="AF2174" s="249"/>
      <c r="AG2174" s="9"/>
      <c r="AN2174" s="152"/>
      <c r="AO2174" s="152"/>
      <c r="AP2174" s="152"/>
      <c r="AQ2174" s="152"/>
      <c r="AR2174" s="152"/>
      <c r="AS2174" s="152"/>
      <c r="AT2174" s="152"/>
      <c r="AU2174" s="152"/>
    </row>
    <row r="2175" spans="27:47" ht="12.95" customHeight="1">
      <c r="AA2175" s="152"/>
      <c r="AB2175" s="152"/>
      <c r="AC2175" s="152"/>
      <c r="AD2175" s="152"/>
      <c r="AE2175" s="152"/>
      <c r="AF2175" s="249"/>
      <c r="AG2175" s="9"/>
      <c r="AN2175" s="152"/>
      <c r="AO2175" s="152"/>
      <c r="AP2175" s="152"/>
      <c r="AQ2175" s="152"/>
      <c r="AR2175" s="152"/>
      <c r="AS2175" s="152"/>
      <c r="AT2175" s="152"/>
      <c r="AU2175" s="152"/>
    </row>
    <row r="2176" spans="27:47" ht="12.95" customHeight="1">
      <c r="AA2176" s="152"/>
      <c r="AB2176" s="152"/>
      <c r="AC2176" s="152"/>
      <c r="AD2176" s="152"/>
      <c r="AE2176" s="152"/>
      <c r="AF2176" s="249"/>
      <c r="AG2176" s="9"/>
      <c r="AN2176" s="152"/>
      <c r="AO2176" s="152"/>
      <c r="AP2176" s="152"/>
      <c r="AQ2176" s="152"/>
      <c r="AR2176" s="152"/>
      <c r="AS2176" s="152"/>
      <c r="AT2176" s="152"/>
      <c r="AU2176" s="152"/>
    </row>
    <row r="2177" spans="27:47" ht="12.95" customHeight="1">
      <c r="AA2177" s="152"/>
      <c r="AB2177" s="152"/>
      <c r="AC2177" s="152"/>
      <c r="AD2177" s="152"/>
      <c r="AE2177" s="152"/>
      <c r="AF2177" s="249"/>
      <c r="AG2177" s="9"/>
      <c r="AN2177" s="152"/>
      <c r="AO2177" s="152"/>
      <c r="AP2177" s="152"/>
      <c r="AQ2177" s="152"/>
      <c r="AR2177" s="152"/>
      <c r="AS2177" s="152"/>
      <c r="AT2177" s="152"/>
      <c r="AU2177" s="152"/>
    </row>
    <row r="2178" spans="27:47" ht="12.95" customHeight="1">
      <c r="AA2178" s="152"/>
      <c r="AB2178" s="152"/>
      <c r="AC2178" s="152"/>
      <c r="AD2178" s="152"/>
      <c r="AE2178" s="152"/>
      <c r="AF2178" s="249"/>
      <c r="AG2178" s="9"/>
      <c r="AN2178" s="152"/>
      <c r="AO2178" s="152"/>
      <c r="AP2178" s="152"/>
      <c r="AQ2178" s="152"/>
      <c r="AR2178" s="152"/>
      <c r="AS2178" s="152"/>
      <c r="AT2178" s="152"/>
      <c r="AU2178" s="152"/>
    </row>
    <row r="2179" spans="27:47" ht="12.95" customHeight="1">
      <c r="AA2179" s="152"/>
      <c r="AB2179" s="152"/>
      <c r="AC2179" s="152"/>
      <c r="AD2179" s="152"/>
      <c r="AE2179" s="152"/>
      <c r="AF2179" s="249"/>
      <c r="AG2179" s="9"/>
      <c r="AN2179" s="152"/>
      <c r="AO2179" s="152"/>
      <c r="AP2179" s="152"/>
      <c r="AQ2179" s="152"/>
      <c r="AR2179" s="152"/>
      <c r="AS2179" s="152"/>
      <c r="AT2179" s="152"/>
      <c r="AU2179" s="152"/>
    </row>
    <row r="2180" spans="27:47" ht="12.95" customHeight="1">
      <c r="AA2180" s="152"/>
      <c r="AB2180" s="152"/>
      <c r="AC2180" s="152"/>
      <c r="AD2180" s="152"/>
      <c r="AE2180" s="152"/>
      <c r="AF2180" s="249"/>
      <c r="AG2180" s="9"/>
      <c r="AN2180" s="152"/>
      <c r="AO2180" s="152"/>
      <c r="AP2180" s="152"/>
      <c r="AQ2180" s="152"/>
      <c r="AR2180" s="152"/>
      <c r="AS2180" s="152"/>
      <c r="AT2180" s="152"/>
      <c r="AU2180" s="152"/>
    </row>
    <row r="2181" spans="27:47" ht="12.95" customHeight="1">
      <c r="AA2181" s="152"/>
      <c r="AB2181" s="152"/>
      <c r="AC2181" s="152"/>
      <c r="AD2181" s="152"/>
      <c r="AE2181" s="152"/>
      <c r="AF2181" s="249"/>
      <c r="AG2181" s="9"/>
      <c r="AN2181" s="152"/>
      <c r="AO2181" s="152"/>
      <c r="AP2181" s="152"/>
      <c r="AQ2181" s="152"/>
      <c r="AR2181" s="152"/>
      <c r="AS2181" s="152"/>
      <c r="AT2181" s="152"/>
      <c r="AU2181" s="152"/>
    </row>
    <row r="2182" spans="27:47" ht="12.95" customHeight="1">
      <c r="AA2182" s="152"/>
      <c r="AB2182" s="152"/>
      <c r="AC2182" s="152"/>
      <c r="AD2182" s="152"/>
      <c r="AE2182" s="152"/>
      <c r="AF2182" s="249"/>
      <c r="AG2182" s="9"/>
      <c r="AN2182" s="152"/>
      <c r="AO2182" s="152"/>
      <c r="AP2182" s="152"/>
      <c r="AQ2182" s="152"/>
      <c r="AR2182" s="152"/>
      <c r="AS2182" s="152"/>
      <c r="AT2182" s="152"/>
      <c r="AU2182" s="152"/>
    </row>
    <row r="2183" spans="27:47" ht="12.95" customHeight="1">
      <c r="AA2183" s="152"/>
      <c r="AB2183" s="152"/>
      <c r="AC2183" s="152"/>
      <c r="AD2183" s="152"/>
      <c r="AE2183" s="152"/>
      <c r="AF2183" s="249"/>
      <c r="AG2183" s="9"/>
      <c r="AN2183" s="152"/>
      <c r="AO2183" s="152"/>
      <c r="AP2183" s="152"/>
      <c r="AQ2183" s="152"/>
      <c r="AR2183" s="152"/>
      <c r="AS2183" s="152"/>
      <c r="AT2183" s="152"/>
      <c r="AU2183" s="152"/>
    </row>
    <row r="2184" spans="27:47" ht="12.95" customHeight="1">
      <c r="AA2184" s="152"/>
      <c r="AB2184" s="152"/>
      <c r="AC2184" s="152"/>
      <c r="AD2184" s="152"/>
      <c r="AE2184" s="152"/>
      <c r="AF2184" s="249"/>
      <c r="AG2184" s="9"/>
      <c r="AN2184" s="152"/>
      <c r="AO2184" s="152"/>
      <c r="AP2184" s="152"/>
      <c r="AQ2184" s="152"/>
      <c r="AR2184" s="152"/>
      <c r="AS2184" s="152"/>
      <c r="AT2184" s="152"/>
      <c r="AU2184" s="152"/>
    </row>
    <row r="2185" spans="27:47" ht="12.95" customHeight="1">
      <c r="AA2185" s="152"/>
      <c r="AB2185" s="152"/>
      <c r="AC2185" s="152"/>
      <c r="AD2185" s="152"/>
      <c r="AE2185" s="152"/>
      <c r="AF2185" s="249"/>
      <c r="AG2185" s="9"/>
      <c r="AN2185" s="152"/>
      <c r="AO2185" s="152"/>
      <c r="AP2185" s="152"/>
      <c r="AQ2185" s="152"/>
      <c r="AR2185" s="152"/>
      <c r="AS2185" s="152"/>
      <c r="AT2185" s="152"/>
      <c r="AU2185" s="152"/>
    </row>
    <row r="2186" spans="27:47" ht="12.95" customHeight="1">
      <c r="AA2186" s="152"/>
      <c r="AB2186" s="152"/>
      <c r="AC2186" s="152"/>
      <c r="AD2186" s="152"/>
      <c r="AE2186" s="152"/>
      <c r="AF2186" s="249"/>
      <c r="AG2186" s="9"/>
      <c r="AN2186" s="152"/>
      <c r="AO2186" s="152"/>
      <c r="AP2186" s="152"/>
      <c r="AQ2186" s="152"/>
      <c r="AR2186" s="152"/>
      <c r="AS2186" s="152"/>
      <c r="AT2186" s="152"/>
      <c r="AU2186" s="152"/>
    </row>
    <row r="2187" spans="27:47" ht="12.95" customHeight="1">
      <c r="AA2187" s="152"/>
      <c r="AB2187" s="152"/>
      <c r="AC2187" s="152"/>
      <c r="AD2187" s="152"/>
      <c r="AE2187" s="152"/>
      <c r="AF2187" s="249"/>
      <c r="AG2187" s="9"/>
      <c r="AN2187" s="152"/>
      <c r="AO2187" s="152"/>
      <c r="AP2187" s="152"/>
      <c r="AQ2187" s="152"/>
      <c r="AR2187" s="152"/>
      <c r="AS2187" s="152"/>
      <c r="AT2187" s="152"/>
      <c r="AU2187" s="152"/>
    </row>
    <row r="2188" spans="27:47" ht="12.95" customHeight="1">
      <c r="AA2188" s="152"/>
      <c r="AB2188" s="152"/>
      <c r="AC2188" s="152"/>
      <c r="AD2188" s="152"/>
      <c r="AE2188" s="152"/>
      <c r="AF2188" s="249"/>
      <c r="AG2188" s="9"/>
      <c r="AN2188" s="152"/>
      <c r="AO2188" s="152"/>
      <c r="AP2188" s="152"/>
      <c r="AQ2188" s="152"/>
      <c r="AR2188" s="152"/>
      <c r="AS2188" s="152"/>
      <c r="AT2188" s="152"/>
      <c r="AU2188" s="152"/>
    </row>
    <row r="2189" spans="27:47" ht="12.95" customHeight="1">
      <c r="AA2189" s="152"/>
      <c r="AB2189" s="152"/>
      <c r="AC2189" s="152"/>
      <c r="AD2189" s="152"/>
      <c r="AE2189" s="152"/>
      <c r="AF2189" s="249"/>
      <c r="AG2189" s="9"/>
      <c r="AN2189" s="152"/>
      <c r="AO2189" s="152"/>
      <c r="AP2189" s="152"/>
      <c r="AQ2189" s="152"/>
      <c r="AR2189" s="152"/>
      <c r="AS2189" s="152"/>
      <c r="AT2189" s="152"/>
      <c r="AU2189" s="152"/>
    </row>
    <row r="2190" spans="27:47" ht="12.95" customHeight="1">
      <c r="AA2190" s="152"/>
      <c r="AB2190" s="152"/>
      <c r="AC2190" s="152"/>
      <c r="AD2190" s="152"/>
      <c r="AE2190" s="152"/>
      <c r="AF2190" s="249"/>
      <c r="AG2190" s="9"/>
      <c r="AN2190" s="152"/>
      <c r="AO2190" s="152"/>
      <c r="AP2190" s="152"/>
      <c r="AQ2190" s="152"/>
      <c r="AR2190" s="152"/>
      <c r="AS2190" s="152"/>
      <c r="AT2190" s="152"/>
      <c r="AU2190" s="152"/>
    </row>
    <row r="2191" spans="27:47" ht="12.95" customHeight="1">
      <c r="AA2191" s="152"/>
      <c r="AB2191" s="152"/>
      <c r="AC2191" s="152"/>
      <c r="AD2191" s="152"/>
      <c r="AE2191" s="152"/>
      <c r="AF2191" s="249"/>
      <c r="AG2191" s="9"/>
      <c r="AN2191" s="152"/>
      <c r="AO2191" s="152"/>
      <c r="AP2191" s="152"/>
      <c r="AQ2191" s="152"/>
      <c r="AR2191" s="152"/>
      <c r="AS2191" s="152"/>
      <c r="AT2191" s="152"/>
      <c r="AU2191" s="152"/>
    </row>
    <row r="2192" spans="27:47" ht="12.95" customHeight="1">
      <c r="AA2192" s="152"/>
      <c r="AB2192" s="152"/>
      <c r="AC2192" s="152"/>
      <c r="AD2192" s="152"/>
      <c r="AE2192" s="152"/>
      <c r="AF2192" s="249"/>
      <c r="AG2192" s="9"/>
      <c r="AN2192" s="152"/>
      <c r="AO2192" s="152"/>
      <c r="AP2192" s="152"/>
      <c r="AQ2192" s="152"/>
      <c r="AR2192" s="152"/>
      <c r="AS2192" s="152"/>
      <c r="AT2192" s="152"/>
      <c r="AU2192" s="152"/>
    </row>
    <row r="2193" spans="27:47" ht="12.95" customHeight="1">
      <c r="AA2193" s="152"/>
      <c r="AB2193" s="152"/>
      <c r="AC2193" s="152"/>
      <c r="AD2193" s="152"/>
      <c r="AE2193" s="152"/>
      <c r="AF2193" s="249"/>
      <c r="AG2193" s="9"/>
      <c r="AN2193" s="152"/>
      <c r="AO2193" s="152"/>
      <c r="AP2193" s="152"/>
      <c r="AQ2193" s="152"/>
      <c r="AR2193" s="152"/>
      <c r="AS2193" s="152"/>
      <c r="AT2193" s="152"/>
      <c r="AU2193" s="152"/>
    </row>
    <row r="2194" spans="27:47" ht="12.95" customHeight="1">
      <c r="AA2194" s="152"/>
      <c r="AB2194" s="152"/>
      <c r="AC2194" s="152"/>
      <c r="AD2194" s="152"/>
      <c r="AE2194" s="152"/>
      <c r="AF2194" s="249"/>
      <c r="AG2194" s="9"/>
      <c r="AN2194" s="152"/>
      <c r="AO2194" s="152"/>
      <c r="AP2194" s="152"/>
      <c r="AQ2194" s="152"/>
      <c r="AR2194" s="152"/>
      <c r="AS2194" s="152"/>
      <c r="AT2194" s="152"/>
      <c r="AU2194" s="152"/>
    </row>
    <row r="2195" spans="27:47" ht="12.95" customHeight="1">
      <c r="AA2195" s="152"/>
      <c r="AB2195" s="152"/>
      <c r="AC2195" s="152"/>
      <c r="AD2195" s="152"/>
      <c r="AE2195" s="152"/>
      <c r="AF2195" s="249"/>
      <c r="AG2195" s="9"/>
      <c r="AN2195" s="152"/>
      <c r="AO2195" s="152"/>
      <c r="AP2195" s="152"/>
      <c r="AQ2195" s="152"/>
      <c r="AR2195" s="152"/>
      <c r="AS2195" s="152"/>
      <c r="AT2195" s="152"/>
      <c r="AU2195" s="152"/>
    </row>
    <row r="2196" spans="27:47" ht="12.95" customHeight="1">
      <c r="AA2196" s="152"/>
      <c r="AB2196" s="152"/>
      <c r="AC2196" s="152"/>
      <c r="AD2196" s="152"/>
      <c r="AE2196" s="152"/>
      <c r="AF2196" s="249"/>
      <c r="AG2196" s="9"/>
      <c r="AN2196" s="152"/>
      <c r="AO2196" s="152"/>
      <c r="AP2196" s="152"/>
      <c r="AQ2196" s="152"/>
      <c r="AR2196" s="152"/>
      <c r="AS2196" s="152"/>
      <c r="AT2196" s="152"/>
      <c r="AU2196" s="152"/>
    </row>
    <row r="2197" spans="27:47" ht="12.95" customHeight="1">
      <c r="AA2197" s="152"/>
      <c r="AB2197" s="152"/>
      <c r="AC2197" s="152"/>
      <c r="AD2197" s="152"/>
      <c r="AE2197" s="152"/>
      <c r="AF2197" s="249"/>
      <c r="AG2197" s="9"/>
      <c r="AN2197" s="152"/>
      <c r="AO2197" s="152"/>
      <c r="AP2197" s="152"/>
      <c r="AQ2197" s="152"/>
      <c r="AR2197" s="152"/>
      <c r="AS2197" s="152"/>
      <c r="AT2197" s="152"/>
      <c r="AU2197" s="152"/>
    </row>
    <row r="2198" spans="27:47" ht="12.95" customHeight="1">
      <c r="AA2198" s="152"/>
      <c r="AB2198" s="152"/>
      <c r="AC2198" s="152"/>
      <c r="AD2198" s="152"/>
      <c r="AE2198" s="152"/>
      <c r="AF2198" s="249"/>
      <c r="AG2198" s="9"/>
      <c r="AN2198" s="152"/>
      <c r="AO2198" s="152"/>
      <c r="AP2198" s="152"/>
      <c r="AQ2198" s="152"/>
      <c r="AR2198" s="152"/>
      <c r="AS2198" s="152"/>
      <c r="AT2198" s="152"/>
      <c r="AU2198" s="152"/>
    </row>
    <row r="2199" spans="27:47" ht="12.95" customHeight="1">
      <c r="AA2199" s="152"/>
      <c r="AB2199" s="152"/>
      <c r="AC2199" s="152"/>
      <c r="AD2199" s="152"/>
      <c r="AE2199" s="152"/>
      <c r="AF2199" s="249"/>
      <c r="AG2199" s="9"/>
      <c r="AN2199" s="152"/>
      <c r="AO2199" s="152"/>
      <c r="AP2199" s="152"/>
      <c r="AQ2199" s="152"/>
      <c r="AR2199" s="152"/>
      <c r="AS2199" s="152"/>
      <c r="AT2199" s="152"/>
      <c r="AU2199" s="152"/>
    </row>
    <row r="2200" spans="27:47" ht="12.95" customHeight="1">
      <c r="AA2200" s="152"/>
      <c r="AB2200" s="152"/>
      <c r="AC2200" s="152"/>
      <c r="AD2200" s="152"/>
      <c r="AE2200" s="152"/>
      <c r="AF2200" s="249"/>
      <c r="AG2200" s="9"/>
      <c r="AN2200" s="152"/>
      <c r="AO2200" s="152"/>
      <c r="AP2200" s="152"/>
      <c r="AQ2200" s="152"/>
      <c r="AR2200" s="152"/>
      <c r="AS2200" s="152"/>
      <c r="AT2200" s="152"/>
      <c r="AU2200" s="152"/>
    </row>
    <row r="2201" spans="27:47" ht="12.95" customHeight="1">
      <c r="AA2201" s="152"/>
      <c r="AB2201" s="152"/>
      <c r="AC2201" s="152"/>
      <c r="AD2201" s="152"/>
      <c r="AE2201" s="152"/>
      <c r="AF2201" s="249"/>
      <c r="AG2201" s="9"/>
      <c r="AN2201" s="152"/>
      <c r="AO2201" s="152"/>
      <c r="AP2201" s="152"/>
      <c r="AQ2201" s="152"/>
      <c r="AR2201" s="152"/>
      <c r="AS2201" s="152"/>
      <c r="AT2201" s="152"/>
      <c r="AU2201" s="152"/>
    </row>
    <row r="2202" spans="27:47" ht="12.95" customHeight="1">
      <c r="AA2202" s="152"/>
      <c r="AB2202" s="152"/>
      <c r="AC2202" s="152"/>
      <c r="AD2202" s="152"/>
      <c r="AE2202" s="152"/>
      <c r="AF2202" s="249"/>
      <c r="AG2202" s="9"/>
      <c r="AN2202" s="152"/>
      <c r="AO2202" s="152"/>
      <c r="AP2202" s="152"/>
      <c r="AQ2202" s="152"/>
      <c r="AR2202" s="152"/>
      <c r="AS2202" s="152"/>
      <c r="AT2202" s="152"/>
      <c r="AU2202" s="152"/>
    </row>
    <row r="2203" spans="27:47" ht="12.95" customHeight="1">
      <c r="AA2203" s="152"/>
      <c r="AB2203" s="152"/>
      <c r="AC2203" s="152"/>
      <c r="AD2203" s="152"/>
      <c r="AE2203" s="152"/>
      <c r="AF2203" s="249"/>
      <c r="AG2203" s="9"/>
      <c r="AN2203" s="152"/>
      <c r="AO2203" s="152"/>
      <c r="AP2203" s="152"/>
      <c r="AQ2203" s="152"/>
      <c r="AR2203" s="152"/>
      <c r="AS2203" s="152"/>
      <c r="AT2203" s="152"/>
      <c r="AU2203" s="152"/>
    </row>
    <row r="2204" spans="27:47" ht="12.95" customHeight="1">
      <c r="AA2204" s="152"/>
      <c r="AB2204" s="152"/>
      <c r="AC2204" s="152"/>
      <c r="AD2204" s="152"/>
      <c r="AE2204" s="152"/>
      <c r="AF2204" s="249"/>
      <c r="AG2204" s="9"/>
      <c r="AN2204" s="152"/>
      <c r="AO2204" s="152"/>
      <c r="AP2204" s="152"/>
      <c r="AQ2204" s="152"/>
      <c r="AR2204" s="152"/>
      <c r="AS2204" s="152"/>
      <c r="AT2204" s="152"/>
      <c r="AU2204" s="152"/>
    </row>
    <row r="2205" spans="27:47" ht="12.95" customHeight="1">
      <c r="AA2205" s="152"/>
      <c r="AB2205" s="152"/>
      <c r="AC2205" s="152"/>
      <c r="AD2205" s="152"/>
      <c r="AE2205" s="152"/>
      <c r="AF2205" s="249"/>
      <c r="AG2205" s="9"/>
      <c r="AN2205" s="152"/>
      <c r="AO2205" s="152"/>
      <c r="AP2205" s="152"/>
      <c r="AQ2205" s="152"/>
      <c r="AR2205" s="152"/>
      <c r="AS2205" s="152"/>
      <c r="AT2205" s="152"/>
      <c r="AU2205" s="152"/>
    </row>
    <row r="2206" spans="27:47" ht="12.95" customHeight="1">
      <c r="AA2206" s="152"/>
      <c r="AB2206" s="152"/>
      <c r="AC2206" s="152"/>
      <c r="AD2206" s="152"/>
      <c r="AE2206" s="152"/>
      <c r="AF2206" s="249"/>
      <c r="AG2206" s="9"/>
      <c r="AN2206" s="152"/>
      <c r="AO2206" s="152"/>
      <c r="AP2206" s="152"/>
      <c r="AQ2206" s="152"/>
      <c r="AR2206" s="152"/>
      <c r="AS2206" s="152"/>
      <c r="AT2206" s="152"/>
      <c r="AU2206" s="152"/>
    </row>
    <row r="2207" spans="27:47" ht="12.95" customHeight="1">
      <c r="AA2207" s="152"/>
      <c r="AB2207" s="152"/>
      <c r="AC2207" s="152"/>
      <c r="AD2207" s="152"/>
      <c r="AE2207" s="152"/>
      <c r="AF2207" s="249"/>
      <c r="AG2207" s="9"/>
      <c r="AN2207" s="152"/>
      <c r="AO2207" s="152"/>
      <c r="AP2207" s="152"/>
      <c r="AQ2207" s="152"/>
      <c r="AR2207" s="152"/>
      <c r="AS2207" s="152"/>
      <c r="AT2207" s="152"/>
      <c r="AU2207" s="152"/>
    </row>
    <row r="2208" spans="27:47" ht="12.95" customHeight="1">
      <c r="AA2208" s="152"/>
      <c r="AB2208" s="152"/>
      <c r="AC2208" s="152"/>
      <c r="AD2208" s="152"/>
      <c r="AE2208" s="152"/>
      <c r="AF2208" s="249"/>
      <c r="AG2208" s="9"/>
      <c r="AN2208" s="152"/>
      <c r="AO2208" s="152"/>
      <c r="AP2208" s="152"/>
      <c r="AQ2208" s="152"/>
      <c r="AR2208" s="152"/>
      <c r="AS2208" s="152"/>
      <c r="AT2208" s="152"/>
      <c r="AU2208" s="152"/>
    </row>
    <row r="2209" spans="27:47" ht="12.95" customHeight="1">
      <c r="AA2209" s="152"/>
      <c r="AB2209" s="152"/>
      <c r="AC2209" s="152"/>
      <c r="AD2209" s="152"/>
      <c r="AE2209" s="152"/>
      <c r="AF2209" s="249"/>
      <c r="AG2209" s="9"/>
      <c r="AN2209" s="152"/>
      <c r="AO2209" s="152"/>
      <c r="AP2209" s="152"/>
      <c r="AQ2209" s="152"/>
      <c r="AR2209" s="152"/>
      <c r="AS2209" s="152"/>
      <c r="AT2209" s="152"/>
      <c r="AU2209" s="152"/>
    </row>
    <row r="2210" spans="27:47" ht="12.95" customHeight="1">
      <c r="AA2210" s="152"/>
      <c r="AB2210" s="152"/>
      <c r="AC2210" s="152"/>
      <c r="AD2210" s="152"/>
      <c r="AE2210" s="152"/>
      <c r="AF2210" s="249"/>
      <c r="AG2210" s="9"/>
      <c r="AN2210" s="152"/>
      <c r="AO2210" s="152"/>
      <c r="AP2210" s="152"/>
      <c r="AQ2210" s="152"/>
      <c r="AR2210" s="152"/>
      <c r="AS2210" s="152"/>
      <c r="AT2210" s="152"/>
      <c r="AU2210" s="152"/>
    </row>
    <row r="2211" spans="27:47" ht="12.95" customHeight="1">
      <c r="AA2211" s="152"/>
      <c r="AB2211" s="152"/>
      <c r="AC2211" s="152"/>
      <c r="AD2211" s="152"/>
      <c r="AE2211" s="152"/>
      <c r="AF2211" s="249"/>
      <c r="AG2211" s="9"/>
      <c r="AN2211" s="152"/>
      <c r="AO2211" s="152"/>
      <c r="AP2211" s="152"/>
      <c r="AQ2211" s="152"/>
      <c r="AR2211" s="152"/>
      <c r="AS2211" s="152"/>
      <c r="AT2211" s="152"/>
      <c r="AU2211" s="152"/>
    </row>
    <row r="2212" spans="27:47" ht="12.95" customHeight="1">
      <c r="AA2212" s="152"/>
      <c r="AB2212" s="152"/>
      <c r="AC2212" s="152"/>
      <c r="AD2212" s="152"/>
      <c r="AE2212" s="152"/>
      <c r="AF2212" s="249"/>
      <c r="AG2212" s="9"/>
      <c r="AN2212" s="152"/>
      <c r="AO2212" s="152"/>
      <c r="AP2212" s="152"/>
      <c r="AQ2212" s="152"/>
      <c r="AR2212" s="152"/>
      <c r="AS2212" s="152"/>
      <c r="AT2212" s="152"/>
      <c r="AU2212" s="152"/>
    </row>
    <row r="2213" spans="27:47" ht="12.95" customHeight="1">
      <c r="AA2213" s="152"/>
      <c r="AB2213" s="152"/>
      <c r="AC2213" s="152"/>
      <c r="AD2213" s="152"/>
      <c r="AE2213" s="152"/>
      <c r="AF2213" s="249"/>
      <c r="AG2213" s="9"/>
      <c r="AN2213" s="152"/>
      <c r="AO2213" s="152"/>
      <c r="AP2213" s="152"/>
      <c r="AQ2213" s="152"/>
      <c r="AR2213" s="152"/>
      <c r="AS2213" s="152"/>
      <c r="AT2213" s="152"/>
      <c r="AU2213" s="152"/>
    </row>
    <row r="2214" spans="27:47" ht="12.95" customHeight="1">
      <c r="AA2214" s="152"/>
      <c r="AB2214" s="152"/>
      <c r="AC2214" s="152"/>
      <c r="AD2214" s="152"/>
      <c r="AE2214" s="152"/>
      <c r="AF2214" s="249"/>
      <c r="AG2214" s="9"/>
      <c r="AN2214" s="152"/>
      <c r="AO2214" s="152"/>
      <c r="AP2214" s="152"/>
      <c r="AQ2214" s="152"/>
      <c r="AR2214" s="152"/>
      <c r="AS2214" s="152"/>
      <c r="AT2214" s="152"/>
      <c r="AU2214" s="152"/>
    </row>
    <row r="2215" spans="27:47" ht="12.95" customHeight="1">
      <c r="AA2215" s="152"/>
      <c r="AB2215" s="152"/>
      <c r="AC2215" s="152"/>
      <c r="AD2215" s="152"/>
      <c r="AE2215" s="152"/>
      <c r="AF2215" s="249"/>
      <c r="AG2215" s="9"/>
      <c r="AN2215" s="152"/>
      <c r="AO2215" s="152"/>
      <c r="AP2215" s="152"/>
      <c r="AQ2215" s="152"/>
      <c r="AR2215" s="152"/>
      <c r="AS2215" s="152"/>
      <c r="AT2215" s="152"/>
      <c r="AU2215" s="152"/>
    </row>
    <row r="2216" spans="27:47" ht="12.95" customHeight="1">
      <c r="AA2216" s="152"/>
      <c r="AB2216" s="152"/>
      <c r="AC2216" s="152"/>
      <c r="AD2216" s="152"/>
      <c r="AE2216" s="152"/>
      <c r="AF2216" s="249"/>
      <c r="AG2216" s="9"/>
      <c r="AN2216" s="152"/>
      <c r="AO2216" s="152"/>
      <c r="AP2216" s="152"/>
      <c r="AQ2216" s="152"/>
      <c r="AR2216" s="152"/>
      <c r="AS2216" s="152"/>
      <c r="AT2216" s="152"/>
      <c r="AU2216" s="152"/>
    </row>
    <row r="2217" spans="27:47" ht="12.95" customHeight="1">
      <c r="AA2217" s="152"/>
      <c r="AB2217" s="152"/>
      <c r="AC2217" s="152"/>
      <c r="AD2217" s="152"/>
      <c r="AE2217" s="152"/>
      <c r="AF2217" s="249"/>
      <c r="AG2217" s="9"/>
      <c r="AN2217" s="152"/>
      <c r="AO2217" s="152"/>
      <c r="AP2217" s="152"/>
      <c r="AQ2217" s="152"/>
      <c r="AR2217" s="152"/>
      <c r="AS2217" s="152"/>
      <c r="AT2217" s="152"/>
      <c r="AU2217" s="152"/>
    </row>
    <row r="2218" spans="27:47" ht="12.95" customHeight="1">
      <c r="AA2218" s="152"/>
      <c r="AB2218" s="152"/>
      <c r="AC2218" s="152"/>
      <c r="AD2218" s="152"/>
      <c r="AE2218" s="152"/>
      <c r="AF2218" s="249"/>
      <c r="AG2218" s="9"/>
      <c r="AN2218" s="152"/>
      <c r="AO2218" s="152"/>
      <c r="AP2218" s="152"/>
      <c r="AQ2218" s="152"/>
      <c r="AR2218" s="152"/>
      <c r="AS2218" s="152"/>
      <c r="AT2218" s="152"/>
      <c r="AU2218" s="152"/>
    </row>
    <row r="2219" spans="27:47" ht="12.95" customHeight="1">
      <c r="AA2219" s="152"/>
      <c r="AB2219" s="152"/>
      <c r="AC2219" s="152"/>
      <c r="AD2219" s="152"/>
      <c r="AE2219" s="152"/>
      <c r="AF2219" s="249"/>
      <c r="AG2219" s="9"/>
      <c r="AN2219" s="152"/>
      <c r="AO2219" s="152"/>
      <c r="AP2219" s="152"/>
      <c r="AQ2219" s="152"/>
      <c r="AR2219" s="152"/>
      <c r="AS2219" s="152"/>
      <c r="AT2219" s="152"/>
      <c r="AU2219" s="152"/>
    </row>
    <row r="2220" spans="27:47" ht="12.95" customHeight="1">
      <c r="AA2220" s="152"/>
      <c r="AB2220" s="152"/>
      <c r="AC2220" s="152"/>
      <c r="AD2220" s="152"/>
      <c r="AE2220" s="152"/>
      <c r="AF2220" s="249"/>
      <c r="AG2220" s="9"/>
      <c r="AN2220" s="152"/>
      <c r="AO2220" s="152"/>
      <c r="AP2220" s="152"/>
      <c r="AQ2220" s="152"/>
      <c r="AR2220" s="152"/>
      <c r="AS2220" s="152"/>
      <c r="AT2220" s="152"/>
      <c r="AU2220" s="152"/>
    </row>
    <row r="2221" spans="27:47" ht="12.95" customHeight="1">
      <c r="AA2221" s="152"/>
      <c r="AB2221" s="152"/>
      <c r="AC2221" s="152"/>
      <c r="AD2221" s="152"/>
      <c r="AE2221" s="152"/>
      <c r="AF2221" s="249"/>
      <c r="AG2221" s="9"/>
      <c r="AN2221" s="152"/>
      <c r="AO2221" s="152"/>
      <c r="AP2221" s="152"/>
      <c r="AQ2221" s="152"/>
      <c r="AR2221" s="152"/>
      <c r="AS2221" s="152"/>
      <c r="AT2221" s="152"/>
      <c r="AU2221" s="152"/>
    </row>
    <row r="2222" spans="27:47" ht="12.95" customHeight="1">
      <c r="AA2222" s="152"/>
      <c r="AB2222" s="152"/>
      <c r="AC2222" s="152"/>
      <c r="AD2222" s="152"/>
      <c r="AE2222" s="152"/>
      <c r="AF2222" s="249"/>
      <c r="AG2222" s="9"/>
      <c r="AN2222" s="152"/>
      <c r="AO2222" s="152"/>
      <c r="AP2222" s="152"/>
      <c r="AQ2222" s="152"/>
      <c r="AR2222" s="152"/>
      <c r="AS2222" s="152"/>
      <c r="AT2222" s="152"/>
      <c r="AU2222" s="152"/>
    </row>
    <row r="2223" spans="27:47" ht="12.95" customHeight="1">
      <c r="AA2223" s="152"/>
      <c r="AB2223" s="152"/>
      <c r="AC2223" s="152"/>
      <c r="AD2223" s="152"/>
      <c r="AE2223" s="152"/>
      <c r="AF2223" s="249"/>
      <c r="AG2223" s="9"/>
      <c r="AN2223" s="152"/>
      <c r="AO2223" s="152"/>
      <c r="AP2223" s="152"/>
      <c r="AQ2223" s="152"/>
      <c r="AR2223" s="152"/>
      <c r="AS2223" s="152"/>
      <c r="AT2223" s="152"/>
      <c r="AU2223" s="152"/>
    </row>
    <row r="2224" spans="27:47" ht="12.95" customHeight="1">
      <c r="AA2224" s="152"/>
      <c r="AB2224" s="152"/>
      <c r="AC2224" s="152"/>
      <c r="AD2224" s="152"/>
      <c r="AE2224" s="152"/>
      <c r="AF2224" s="249"/>
      <c r="AG2224" s="9"/>
      <c r="AN2224" s="152"/>
      <c r="AO2224" s="152"/>
      <c r="AP2224" s="152"/>
      <c r="AQ2224" s="152"/>
      <c r="AR2224" s="152"/>
      <c r="AS2224" s="152"/>
      <c r="AT2224" s="152"/>
      <c r="AU2224" s="152"/>
    </row>
    <row r="2225" spans="27:47" ht="12.95" customHeight="1">
      <c r="AA2225" s="152"/>
      <c r="AB2225" s="152"/>
      <c r="AC2225" s="152"/>
      <c r="AD2225" s="152"/>
      <c r="AE2225" s="152"/>
      <c r="AF2225" s="249"/>
      <c r="AG2225" s="9"/>
      <c r="AN2225" s="152"/>
      <c r="AO2225" s="152"/>
      <c r="AP2225" s="152"/>
      <c r="AQ2225" s="152"/>
      <c r="AR2225" s="152"/>
      <c r="AS2225" s="152"/>
      <c r="AT2225" s="152"/>
      <c r="AU2225" s="152"/>
    </row>
    <row r="2226" spans="27:47" ht="12.95" customHeight="1">
      <c r="AA2226" s="152"/>
      <c r="AB2226" s="152"/>
      <c r="AC2226" s="152"/>
      <c r="AD2226" s="152"/>
      <c r="AE2226" s="152"/>
      <c r="AF2226" s="249"/>
      <c r="AG2226" s="9"/>
      <c r="AN2226" s="152"/>
      <c r="AO2226" s="152"/>
      <c r="AP2226" s="152"/>
      <c r="AQ2226" s="152"/>
      <c r="AR2226" s="152"/>
      <c r="AS2226" s="152"/>
      <c r="AT2226" s="152"/>
      <c r="AU2226" s="152"/>
    </row>
    <row r="2227" spans="27:47" ht="12.95" customHeight="1">
      <c r="AA2227" s="152"/>
      <c r="AB2227" s="152"/>
      <c r="AC2227" s="152"/>
      <c r="AD2227" s="152"/>
      <c r="AE2227" s="152"/>
      <c r="AF2227" s="249"/>
      <c r="AG2227" s="9"/>
      <c r="AN2227" s="152"/>
      <c r="AO2227" s="152"/>
      <c r="AP2227" s="152"/>
      <c r="AQ2227" s="152"/>
      <c r="AR2227" s="152"/>
      <c r="AS2227" s="152"/>
      <c r="AT2227" s="152"/>
      <c r="AU2227" s="152"/>
    </row>
    <row r="2228" spans="27:47" ht="12.95" customHeight="1">
      <c r="AA2228" s="152"/>
      <c r="AB2228" s="152"/>
      <c r="AC2228" s="152"/>
      <c r="AD2228" s="152"/>
      <c r="AE2228" s="152"/>
      <c r="AF2228" s="249"/>
      <c r="AG2228" s="9"/>
      <c r="AN2228" s="152"/>
      <c r="AO2228" s="152"/>
      <c r="AP2228" s="152"/>
      <c r="AQ2228" s="152"/>
      <c r="AR2228" s="152"/>
      <c r="AS2228" s="152"/>
      <c r="AT2228" s="152"/>
      <c r="AU2228" s="152"/>
    </row>
    <row r="2229" spans="27:47" ht="12.95" customHeight="1">
      <c r="AA2229" s="152"/>
      <c r="AB2229" s="152"/>
      <c r="AC2229" s="152"/>
      <c r="AD2229" s="152"/>
      <c r="AE2229" s="152"/>
      <c r="AF2229" s="249"/>
      <c r="AG2229" s="9"/>
      <c r="AN2229" s="152"/>
      <c r="AO2229" s="152"/>
      <c r="AP2229" s="152"/>
      <c r="AQ2229" s="152"/>
      <c r="AR2229" s="152"/>
      <c r="AS2229" s="152"/>
      <c r="AT2229" s="152"/>
      <c r="AU2229" s="152"/>
    </row>
    <row r="2230" spans="27:47" ht="12.95" customHeight="1">
      <c r="AA2230" s="152"/>
      <c r="AB2230" s="152"/>
      <c r="AC2230" s="152"/>
      <c r="AD2230" s="152"/>
      <c r="AE2230" s="152"/>
      <c r="AF2230" s="249"/>
      <c r="AG2230" s="9"/>
      <c r="AN2230" s="152"/>
      <c r="AO2230" s="152"/>
      <c r="AP2230" s="152"/>
      <c r="AQ2230" s="152"/>
      <c r="AR2230" s="152"/>
      <c r="AS2230" s="152"/>
      <c r="AT2230" s="152"/>
      <c r="AU2230" s="152"/>
    </row>
    <row r="2231" spans="27:47" ht="12.95" customHeight="1">
      <c r="AA2231" s="152"/>
      <c r="AB2231" s="152"/>
      <c r="AC2231" s="152"/>
      <c r="AD2231" s="152"/>
      <c r="AE2231" s="152"/>
      <c r="AF2231" s="249"/>
      <c r="AG2231" s="9"/>
      <c r="AN2231" s="152"/>
      <c r="AO2231" s="152"/>
      <c r="AP2231" s="152"/>
      <c r="AQ2231" s="152"/>
      <c r="AR2231" s="152"/>
      <c r="AS2231" s="152"/>
      <c r="AT2231" s="152"/>
      <c r="AU2231" s="152"/>
    </row>
    <row r="2232" spans="27:47" ht="12.95" customHeight="1">
      <c r="AA2232" s="152"/>
      <c r="AB2232" s="152"/>
      <c r="AC2232" s="152"/>
      <c r="AD2232" s="152"/>
      <c r="AE2232" s="152"/>
      <c r="AF2232" s="249"/>
      <c r="AG2232" s="9"/>
      <c r="AN2232" s="152"/>
      <c r="AO2232" s="152"/>
      <c r="AP2232" s="152"/>
      <c r="AQ2232" s="152"/>
      <c r="AR2232" s="152"/>
      <c r="AS2232" s="152"/>
      <c r="AT2232" s="152"/>
      <c r="AU2232" s="152"/>
    </row>
    <row r="2233" spans="27:47" ht="12.95" customHeight="1">
      <c r="AA2233" s="152"/>
      <c r="AB2233" s="152"/>
      <c r="AC2233" s="152"/>
      <c r="AD2233" s="152"/>
      <c r="AE2233" s="152"/>
      <c r="AF2233" s="249"/>
      <c r="AG2233" s="9"/>
      <c r="AN2233" s="152"/>
      <c r="AO2233" s="152"/>
      <c r="AP2233" s="152"/>
      <c r="AQ2233" s="152"/>
      <c r="AR2233" s="152"/>
      <c r="AS2233" s="152"/>
      <c r="AT2233" s="152"/>
      <c r="AU2233" s="152"/>
    </row>
    <row r="2234" spans="27:47" ht="12.95" customHeight="1">
      <c r="AA2234" s="152"/>
      <c r="AB2234" s="152"/>
      <c r="AC2234" s="152"/>
      <c r="AD2234" s="152"/>
      <c r="AE2234" s="152"/>
      <c r="AF2234" s="249"/>
      <c r="AG2234" s="9"/>
      <c r="AN2234" s="152"/>
      <c r="AO2234" s="152"/>
      <c r="AP2234" s="152"/>
      <c r="AQ2234" s="152"/>
      <c r="AR2234" s="152"/>
      <c r="AS2234" s="152"/>
      <c r="AT2234" s="152"/>
      <c r="AU2234" s="152"/>
    </row>
    <row r="2235" spans="27:47" ht="12.95" customHeight="1">
      <c r="AA2235" s="152"/>
      <c r="AB2235" s="152"/>
      <c r="AC2235" s="152"/>
      <c r="AD2235" s="152"/>
      <c r="AE2235" s="152"/>
      <c r="AF2235" s="249"/>
      <c r="AG2235" s="9"/>
      <c r="AN2235" s="152"/>
      <c r="AO2235" s="152"/>
      <c r="AP2235" s="152"/>
      <c r="AQ2235" s="152"/>
      <c r="AR2235" s="152"/>
      <c r="AS2235" s="152"/>
      <c r="AT2235" s="152"/>
      <c r="AU2235" s="152"/>
    </row>
    <row r="2236" spans="27:47" ht="12.95" customHeight="1">
      <c r="AA2236" s="152"/>
      <c r="AB2236" s="152"/>
      <c r="AC2236" s="152"/>
      <c r="AD2236" s="152"/>
      <c r="AE2236" s="152"/>
      <c r="AF2236" s="249"/>
      <c r="AG2236" s="9"/>
      <c r="AN2236" s="152"/>
      <c r="AO2236" s="152"/>
      <c r="AP2236" s="152"/>
      <c r="AQ2236" s="152"/>
      <c r="AR2236" s="152"/>
      <c r="AS2236" s="152"/>
      <c r="AT2236" s="152"/>
      <c r="AU2236" s="152"/>
    </row>
    <row r="2237" spans="27:47" ht="12.95" customHeight="1">
      <c r="AA2237" s="152"/>
      <c r="AB2237" s="152"/>
      <c r="AC2237" s="152"/>
      <c r="AD2237" s="152"/>
      <c r="AE2237" s="152"/>
      <c r="AF2237" s="249"/>
      <c r="AG2237" s="9"/>
      <c r="AN2237" s="152"/>
      <c r="AO2237" s="152"/>
      <c r="AP2237" s="152"/>
      <c r="AQ2237" s="152"/>
      <c r="AR2237" s="152"/>
      <c r="AS2237" s="152"/>
      <c r="AT2237" s="152"/>
      <c r="AU2237" s="152"/>
    </row>
    <row r="2238" spans="27:47" ht="12.95" customHeight="1">
      <c r="AA2238" s="152"/>
      <c r="AB2238" s="152"/>
      <c r="AC2238" s="152"/>
      <c r="AD2238" s="152"/>
      <c r="AE2238" s="152"/>
      <c r="AF2238" s="249"/>
      <c r="AG2238" s="9"/>
      <c r="AN2238" s="152"/>
      <c r="AO2238" s="152"/>
      <c r="AP2238" s="152"/>
      <c r="AQ2238" s="152"/>
      <c r="AR2238" s="152"/>
      <c r="AS2238" s="152"/>
      <c r="AT2238" s="152"/>
      <c r="AU2238" s="152"/>
    </row>
    <row r="2239" spans="27:47" ht="12.95" customHeight="1">
      <c r="AA2239" s="152"/>
      <c r="AB2239" s="152"/>
      <c r="AC2239" s="152"/>
      <c r="AD2239" s="152"/>
      <c r="AE2239" s="152"/>
      <c r="AF2239" s="249"/>
      <c r="AG2239" s="9"/>
      <c r="AN2239" s="152"/>
      <c r="AO2239" s="152"/>
      <c r="AP2239" s="152"/>
      <c r="AQ2239" s="152"/>
      <c r="AR2239" s="152"/>
      <c r="AS2239" s="152"/>
      <c r="AT2239" s="152"/>
      <c r="AU2239" s="152"/>
    </row>
    <row r="2240" spans="27:47" ht="12.95" customHeight="1">
      <c r="AA2240" s="152"/>
      <c r="AB2240" s="152"/>
      <c r="AC2240" s="152"/>
      <c r="AD2240" s="152"/>
      <c r="AE2240" s="152"/>
      <c r="AF2240" s="249"/>
      <c r="AG2240" s="9"/>
      <c r="AN2240" s="152"/>
      <c r="AO2240" s="152"/>
      <c r="AP2240" s="152"/>
      <c r="AQ2240" s="152"/>
      <c r="AR2240" s="152"/>
      <c r="AS2240" s="152"/>
      <c r="AT2240" s="152"/>
      <c r="AU2240" s="152"/>
    </row>
    <row r="2241" spans="27:47" ht="12.95" customHeight="1">
      <c r="AA2241" s="152"/>
      <c r="AB2241" s="152"/>
      <c r="AC2241" s="152"/>
      <c r="AD2241" s="152"/>
      <c r="AE2241" s="152"/>
      <c r="AF2241" s="249"/>
      <c r="AG2241" s="9"/>
      <c r="AN2241" s="152"/>
      <c r="AO2241" s="152"/>
      <c r="AP2241" s="152"/>
      <c r="AQ2241" s="152"/>
      <c r="AR2241" s="152"/>
      <c r="AS2241" s="152"/>
      <c r="AT2241" s="152"/>
      <c r="AU2241" s="152"/>
    </row>
    <row r="2242" spans="27:47" ht="12.95" customHeight="1">
      <c r="AA2242" s="152"/>
      <c r="AB2242" s="152"/>
      <c r="AC2242" s="152"/>
      <c r="AD2242" s="152"/>
      <c r="AE2242" s="152"/>
      <c r="AF2242" s="249"/>
      <c r="AG2242" s="9"/>
      <c r="AN2242" s="152"/>
      <c r="AO2242" s="152"/>
      <c r="AP2242" s="152"/>
      <c r="AQ2242" s="152"/>
      <c r="AR2242" s="152"/>
      <c r="AS2242" s="152"/>
      <c r="AT2242" s="152"/>
      <c r="AU2242" s="152"/>
    </row>
    <row r="2243" spans="27:47" ht="12.95" customHeight="1">
      <c r="AA2243" s="152"/>
      <c r="AB2243" s="152"/>
      <c r="AC2243" s="152"/>
      <c r="AD2243" s="152"/>
      <c r="AE2243" s="152"/>
      <c r="AF2243" s="249"/>
      <c r="AG2243" s="9"/>
      <c r="AN2243" s="152"/>
      <c r="AO2243" s="152"/>
      <c r="AP2243" s="152"/>
      <c r="AQ2243" s="152"/>
      <c r="AR2243" s="152"/>
      <c r="AS2243" s="152"/>
      <c r="AT2243" s="152"/>
      <c r="AU2243" s="152"/>
    </row>
    <row r="2244" spans="27:47" ht="12.95" customHeight="1">
      <c r="AA2244" s="152"/>
      <c r="AB2244" s="152"/>
      <c r="AC2244" s="152"/>
      <c r="AD2244" s="152"/>
      <c r="AE2244" s="152"/>
      <c r="AF2244" s="249"/>
      <c r="AG2244" s="9"/>
      <c r="AN2244" s="152"/>
      <c r="AO2244" s="152"/>
      <c r="AP2244" s="152"/>
      <c r="AQ2244" s="152"/>
      <c r="AR2244" s="152"/>
      <c r="AS2244" s="152"/>
      <c r="AT2244" s="152"/>
      <c r="AU2244" s="152"/>
    </row>
    <row r="2245" spans="27:47" ht="12.95" customHeight="1">
      <c r="AA2245" s="152"/>
      <c r="AB2245" s="152"/>
      <c r="AC2245" s="152"/>
      <c r="AD2245" s="152"/>
      <c r="AE2245" s="152"/>
      <c r="AF2245" s="249"/>
      <c r="AG2245" s="9"/>
      <c r="AN2245" s="152"/>
      <c r="AO2245" s="152"/>
      <c r="AP2245" s="152"/>
      <c r="AQ2245" s="152"/>
      <c r="AR2245" s="152"/>
      <c r="AS2245" s="152"/>
      <c r="AT2245" s="152"/>
      <c r="AU2245" s="152"/>
    </row>
    <row r="2246" spans="27:47" ht="12.95" customHeight="1">
      <c r="AA2246" s="152"/>
      <c r="AB2246" s="152"/>
      <c r="AC2246" s="152"/>
      <c r="AD2246" s="152"/>
      <c r="AE2246" s="152"/>
      <c r="AF2246" s="249"/>
      <c r="AG2246" s="9"/>
      <c r="AN2246" s="152"/>
      <c r="AO2246" s="152"/>
      <c r="AP2246" s="152"/>
      <c r="AQ2246" s="152"/>
      <c r="AR2246" s="152"/>
      <c r="AS2246" s="152"/>
      <c r="AT2246" s="152"/>
      <c r="AU2246" s="152"/>
    </row>
    <row r="2247" spans="27:47" ht="12.95" customHeight="1">
      <c r="AA2247" s="152"/>
      <c r="AB2247" s="152"/>
      <c r="AC2247" s="152"/>
      <c r="AD2247" s="152"/>
      <c r="AE2247" s="152"/>
      <c r="AF2247" s="249"/>
      <c r="AG2247" s="9"/>
      <c r="AN2247" s="152"/>
      <c r="AO2247" s="152"/>
      <c r="AP2247" s="152"/>
      <c r="AQ2247" s="152"/>
      <c r="AR2247" s="152"/>
      <c r="AS2247" s="152"/>
      <c r="AT2247" s="152"/>
      <c r="AU2247" s="152"/>
    </row>
    <row r="2248" spans="27:47" ht="12.95" customHeight="1">
      <c r="AA2248" s="152"/>
      <c r="AB2248" s="152"/>
      <c r="AC2248" s="152"/>
      <c r="AD2248" s="152"/>
      <c r="AE2248" s="152"/>
      <c r="AF2248" s="249"/>
      <c r="AG2248" s="9"/>
      <c r="AN2248" s="152"/>
      <c r="AO2248" s="152"/>
      <c r="AP2248" s="152"/>
      <c r="AQ2248" s="152"/>
      <c r="AR2248" s="152"/>
      <c r="AS2248" s="152"/>
      <c r="AT2248" s="152"/>
      <c r="AU2248" s="152"/>
    </row>
    <row r="2249" spans="27:47" ht="12.95" customHeight="1">
      <c r="AA2249" s="152"/>
      <c r="AB2249" s="152"/>
      <c r="AC2249" s="152"/>
      <c r="AD2249" s="152"/>
      <c r="AE2249" s="152"/>
      <c r="AF2249" s="249"/>
      <c r="AG2249" s="9"/>
      <c r="AN2249" s="152"/>
      <c r="AO2249" s="152"/>
      <c r="AP2249" s="152"/>
      <c r="AQ2249" s="152"/>
      <c r="AR2249" s="152"/>
      <c r="AS2249" s="152"/>
      <c r="AT2249" s="152"/>
      <c r="AU2249" s="152"/>
    </row>
    <row r="2250" spans="27:47" ht="12.95" customHeight="1">
      <c r="AA2250" s="152"/>
      <c r="AB2250" s="152"/>
      <c r="AC2250" s="152"/>
      <c r="AD2250" s="152"/>
      <c r="AE2250" s="152"/>
      <c r="AF2250" s="249"/>
      <c r="AG2250" s="9"/>
      <c r="AN2250" s="152"/>
      <c r="AO2250" s="152"/>
      <c r="AP2250" s="152"/>
      <c r="AQ2250" s="152"/>
      <c r="AR2250" s="152"/>
      <c r="AS2250" s="152"/>
      <c r="AT2250" s="152"/>
      <c r="AU2250" s="152"/>
    </row>
    <row r="2251" spans="27:47" ht="12.95" customHeight="1">
      <c r="AA2251" s="152"/>
      <c r="AB2251" s="152"/>
      <c r="AC2251" s="152"/>
      <c r="AD2251" s="152"/>
      <c r="AE2251" s="152"/>
      <c r="AF2251" s="249"/>
      <c r="AG2251" s="9"/>
      <c r="AN2251" s="152"/>
      <c r="AO2251" s="152"/>
      <c r="AP2251" s="152"/>
      <c r="AQ2251" s="152"/>
      <c r="AR2251" s="152"/>
      <c r="AS2251" s="152"/>
      <c r="AT2251" s="152"/>
      <c r="AU2251" s="152"/>
    </row>
    <row r="2252" spans="27:47" ht="12.95" customHeight="1">
      <c r="AA2252" s="152"/>
      <c r="AB2252" s="152"/>
      <c r="AC2252" s="152"/>
      <c r="AD2252" s="152"/>
      <c r="AE2252" s="152"/>
      <c r="AF2252" s="249"/>
      <c r="AG2252" s="9"/>
      <c r="AN2252" s="152"/>
      <c r="AO2252" s="152"/>
      <c r="AP2252" s="152"/>
      <c r="AQ2252" s="152"/>
      <c r="AR2252" s="152"/>
      <c r="AS2252" s="152"/>
      <c r="AT2252" s="152"/>
      <c r="AU2252" s="152"/>
    </row>
    <row r="2253" spans="27:47" ht="12.95" customHeight="1">
      <c r="AA2253" s="152"/>
      <c r="AB2253" s="152"/>
      <c r="AC2253" s="152"/>
      <c r="AD2253" s="152"/>
      <c r="AE2253" s="152"/>
      <c r="AF2253" s="249"/>
      <c r="AG2253" s="9"/>
      <c r="AN2253" s="152"/>
      <c r="AO2253" s="152"/>
      <c r="AP2253" s="152"/>
      <c r="AQ2253" s="152"/>
      <c r="AR2253" s="152"/>
      <c r="AS2253" s="152"/>
      <c r="AT2253" s="152"/>
      <c r="AU2253" s="152"/>
    </row>
    <row r="2254" spans="27:47" ht="12.95" customHeight="1">
      <c r="AA2254" s="152"/>
      <c r="AB2254" s="152"/>
      <c r="AC2254" s="152"/>
      <c r="AD2254" s="152"/>
      <c r="AE2254" s="152"/>
      <c r="AF2254" s="249"/>
      <c r="AG2254" s="9"/>
      <c r="AN2254" s="152"/>
      <c r="AO2254" s="152"/>
      <c r="AP2254" s="152"/>
      <c r="AQ2254" s="152"/>
      <c r="AR2254" s="152"/>
      <c r="AS2254" s="152"/>
      <c r="AT2254" s="152"/>
      <c r="AU2254" s="152"/>
    </row>
    <row r="2255" spans="27:47" ht="12.95" customHeight="1">
      <c r="AA2255" s="152"/>
      <c r="AB2255" s="152"/>
      <c r="AC2255" s="152"/>
      <c r="AD2255" s="152"/>
      <c r="AE2255" s="152"/>
      <c r="AF2255" s="249"/>
      <c r="AG2255" s="9"/>
      <c r="AN2255" s="152"/>
      <c r="AO2255" s="152"/>
      <c r="AP2255" s="152"/>
      <c r="AQ2255" s="152"/>
      <c r="AR2255" s="152"/>
      <c r="AS2255" s="152"/>
      <c r="AT2255" s="152"/>
      <c r="AU2255" s="152"/>
    </row>
    <row r="2256" spans="27:47" ht="12.95" customHeight="1">
      <c r="AA2256" s="152"/>
      <c r="AB2256" s="152"/>
      <c r="AC2256" s="152"/>
      <c r="AD2256" s="152"/>
      <c r="AE2256" s="152"/>
      <c r="AF2256" s="249"/>
      <c r="AG2256" s="9"/>
      <c r="AN2256" s="152"/>
      <c r="AO2256" s="152"/>
      <c r="AP2256" s="152"/>
      <c r="AQ2256" s="152"/>
      <c r="AR2256" s="152"/>
      <c r="AS2256" s="152"/>
      <c r="AT2256" s="152"/>
      <c r="AU2256" s="152"/>
    </row>
    <row r="2257" spans="27:47" ht="12.95" customHeight="1">
      <c r="AA2257" s="152"/>
      <c r="AB2257" s="152"/>
      <c r="AC2257" s="152"/>
      <c r="AD2257" s="152"/>
      <c r="AE2257" s="152"/>
      <c r="AF2257" s="249"/>
      <c r="AG2257" s="9"/>
      <c r="AN2257" s="152"/>
      <c r="AO2257" s="152"/>
      <c r="AP2257" s="152"/>
      <c r="AQ2257" s="152"/>
      <c r="AR2257" s="152"/>
      <c r="AS2257" s="152"/>
      <c r="AT2257" s="152"/>
      <c r="AU2257" s="152"/>
    </row>
    <row r="2258" spans="27:47" ht="12.95" customHeight="1">
      <c r="AA2258" s="152"/>
      <c r="AB2258" s="152"/>
      <c r="AC2258" s="152"/>
      <c r="AD2258" s="152"/>
      <c r="AE2258" s="152"/>
      <c r="AF2258" s="249"/>
      <c r="AG2258" s="9"/>
      <c r="AN2258" s="152"/>
      <c r="AO2258" s="152"/>
      <c r="AP2258" s="152"/>
      <c r="AQ2258" s="152"/>
      <c r="AR2258" s="152"/>
      <c r="AS2258" s="152"/>
      <c r="AT2258" s="152"/>
      <c r="AU2258" s="152"/>
    </row>
    <row r="2259" spans="27:47" ht="12.95" customHeight="1">
      <c r="AA2259" s="152"/>
      <c r="AB2259" s="152"/>
      <c r="AC2259" s="152"/>
      <c r="AD2259" s="152"/>
      <c r="AE2259" s="152"/>
      <c r="AF2259" s="249"/>
      <c r="AG2259" s="9"/>
      <c r="AN2259" s="152"/>
      <c r="AO2259" s="152"/>
      <c r="AP2259" s="152"/>
      <c r="AQ2259" s="152"/>
      <c r="AR2259" s="152"/>
      <c r="AS2259" s="152"/>
      <c r="AT2259" s="152"/>
      <c r="AU2259" s="152"/>
    </row>
    <row r="2260" spans="27:47" ht="12.95" customHeight="1">
      <c r="AA2260" s="152"/>
      <c r="AB2260" s="152"/>
      <c r="AC2260" s="152"/>
      <c r="AD2260" s="152"/>
      <c r="AE2260" s="152"/>
      <c r="AF2260" s="249"/>
      <c r="AG2260" s="9"/>
      <c r="AN2260" s="152"/>
      <c r="AO2260" s="152"/>
      <c r="AP2260" s="152"/>
      <c r="AQ2260" s="152"/>
      <c r="AR2260" s="152"/>
      <c r="AS2260" s="152"/>
      <c r="AT2260" s="152"/>
      <c r="AU2260" s="152"/>
    </row>
    <row r="2261" spans="27:47" ht="12.95" customHeight="1">
      <c r="AA2261" s="152"/>
      <c r="AB2261" s="152"/>
      <c r="AC2261" s="152"/>
      <c r="AD2261" s="152"/>
      <c r="AE2261" s="152"/>
      <c r="AF2261" s="249"/>
      <c r="AG2261" s="9"/>
      <c r="AN2261" s="152"/>
      <c r="AO2261" s="152"/>
      <c r="AP2261" s="152"/>
      <c r="AQ2261" s="152"/>
      <c r="AR2261" s="152"/>
      <c r="AS2261" s="152"/>
      <c r="AT2261" s="152"/>
      <c r="AU2261" s="152"/>
    </row>
    <row r="2262" spans="27:47" ht="12.95" customHeight="1">
      <c r="AA2262" s="152"/>
      <c r="AB2262" s="152"/>
      <c r="AC2262" s="152"/>
      <c r="AD2262" s="152"/>
      <c r="AE2262" s="152"/>
      <c r="AF2262" s="249"/>
      <c r="AG2262" s="9"/>
      <c r="AN2262" s="152"/>
      <c r="AO2262" s="152"/>
      <c r="AP2262" s="152"/>
      <c r="AQ2262" s="152"/>
      <c r="AR2262" s="152"/>
      <c r="AS2262" s="152"/>
      <c r="AT2262" s="152"/>
      <c r="AU2262" s="152"/>
    </row>
    <row r="2263" spans="27:47" ht="12.95" customHeight="1">
      <c r="AA2263" s="152"/>
      <c r="AB2263" s="152"/>
      <c r="AC2263" s="152"/>
      <c r="AD2263" s="152"/>
      <c r="AE2263" s="152"/>
      <c r="AF2263" s="249"/>
      <c r="AG2263" s="9"/>
      <c r="AN2263" s="152"/>
      <c r="AO2263" s="152"/>
      <c r="AP2263" s="152"/>
      <c r="AQ2263" s="152"/>
      <c r="AR2263" s="152"/>
      <c r="AS2263" s="152"/>
      <c r="AT2263" s="152"/>
      <c r="AU2263" s="152"/>
    </row>
    <row r="2264" spans="27:47" ht="12.95" customHeight="1">
      <c r="AA2264" s="152"/>
      <c r="AB2264" s="152"/>
      <c r="AC2264" s="152"/>
      <c r="AD2264" s="152"/>
      <c r="AE2264" s="152"/>
      <c r="AF2264" s="249"/>
      <c r="AG2264" s="9"/>
      <c r="AN2264" s="152"/>
      <c r="AO2264" s="152"/>
      <c r="AP2264" s="152"/>
      <c r="AQ2264" s="152"/>
      <c r="AR2264" s="152"/>
      <c r="AS2264" s="152"/>
      <c r="AT2264" s="152"/>
      <c r="AU2264" s="152"/>
    </row>
    <row r="2265" spans="27:47" ht="12.95" customHeight="1">
      <c r="AA2265" s="152"/>
      <c r="AB2265" s="152"/>
      <c r="AC2265" s="152"/>
      <c r="AD2265" s="152"/>
      <c r="AE2265" s="152"/>
      <c r="AF2265" s="249"/>
      <c r="AG2265" s="9"/>
      <c r="AN2265" s="152"/>
      <c r="AO2265" s="152"/>
      <c r="AP2265" s="152"/>
      <c r="AQ2265" s="152"/>
      <c r="AR2265" s="152"/>
      <c r="AS2265" s="152"/>
      <c r="AT2265" s="152"/>
      <c r="AU2265" s="152"/>
    </row>
    <row r="2266" spans="27:47" ht="12.95" customHeight="1">
      <c r="AA2266" s="152"/>
      <c r="AB2266" s="152"/>
      <c r="AC2266" s="152"/>
      <c r="AD2266" s="152"/>
      <c r="AE2266" s="152"/>
      <c r="AF2266" s="249"/>
      <c r="AG2266" s="9"/>
      <c r="AN2266" s="152"/>
      <c r="AO2266" s="152"/>
      <c r="AP2266" s="152"/>
      <c r="AQ2266" s="152"/>
      <c r="AR2266" s="152"/>
      <c r="AS2266" s="152"/>
      <c r="AT2266" s="152"/>
      <c r="AU2266" s="152"/>
    </row>
    <row r="2267" spans="27:47" ht="12.95" customHeight="1">
      <c r="AA2267" s="152"/>
      <c r="AB2267" s="152"/>
      <c r="AC2267" s="152"/>
      <c r="AD2267" s="152"/>
      <c r="AE2267" s="152"/>
      <c r="AF2267" s="249"/>
      <c r="AG2267" s="9"/>
      <c r="AN2267" s="152"/>
      <c r="AO2267" s="152"/>
      <c r="AP2267" s="152"/>
      <c r="AQ2267" s="152"/>
      <c r="AR2267" s="152"/>
      <c r="AS2267" s="152"/>
      <c r="AT2267" s="152"/>
      <c r="AU2267" s="152"/>
    </row>
    <row r="2268" spans="27:47" ht="12.95" customHeight="1">
      <c r="AA2268" s="152"/>
      <c r="AB2268" s="152"/>
      <c r="AC2268" s="152"/>
      <c r="AD2268" s="152"/>
      <c r="AE2268" s="152"/>
      <c r="AF2268" s="249"/>
      <c r="AG2268" s="9"/>
      <c r="AN2268" s="152"/>
      <c r="AO2268" s="152"/>
      <c r="AP2268" s="152"/>
      <c r="AQ2268" s="152"/>
      <c r="AR2268" s="152"/>
      <c r="AS2268" s="152"/>
      <c r="AT2268" s="152"/>
      <c r="AU2268" s="152"/>
    </row>
    <row r="2269" spans="27:47" ht="12.95" customHeight="1">
      <c r="AA2269" s="152"/>
      <c r="AB2269" s="152"/>
      <c r="AC2269" s="152"/>
      <c r="AD2269" s="152"/>
      <c r="AE2269" s="152"/>
      <c r="AF2269" s="249"/>
      <c r="AG2269" s="9"/>
      <c r="AN2269" s="152"/>
      <c r="AO2269" s="152"/>
      <c r="AP2269" s="152"/>
      <c r="AQ2269" s="152"/>
      <c r="AR2269" s="152"/>
      <c r="AS2269" s="152"/>
      <c r="AT2269" s="152"/>
      <c r="AU2269" s="152"/>
    </row>
    <row r="2270" spans="27:47" ht="12.95" customHeight="1">
      <c r="AA2270" s="152"/>
      <c r="AB2270" s="152"/>
      <c r="AC2270" s="152"/>
      <c r="AD2270" s="152"/>
      <c r="AE2270" s="152"/>
      <c r="AF2270" s="249"/>
      <c r="AG2270" s="9"/>
      <c r="AN2270" s="152"/>
      <c r="AO2270" s="152"/>
      <c r="AP2270" s="152"/>
      <c r="AQ2270" s="152"/>
      <c r="AR2270" s="152"/>
      <c r="AS2270" s="152"/>
      <c r="AT2270" s="152"/>
      <c r="AU2270" s="152"/>
    </row>
    <row r="2271" spans="27:47" ht="12.95" customHeight="1">
      <c r="AA2271" s="152"/>
      <c r="AB2271" s="152"/>
      <c r="AC2271" s="152"/>
      <c r="AD2271" s="152"/>
      <c r="AE2271" s="152"/>
      <c r="AF2271" s="249"/>
      <c r="AG2271" s="9"/>
      <c r="AN2271" s="152"/>
      <c r="AO2271" s="152"/>
      <c r="AP2271" s="152"/>
      <c r="AQ2271" s="152"/>
      <c r="AR2271" s="152"/>
      <c r="AS2271" s="152"/>
      <c r="AT2271" s="152"/>
      <c r="AU2271" s="152"/>
    </row>
    <row r="2272" spans="27:47" ht="12.95" customHeight="1">
      <c r="AA2272" s="152"/>
      <c r="AB2272" s="152"/>
      <c r="AC2272" s="152"/>
      <c r="AD2272" s="152"/>
      <c r="AE2272" s="152"/>
      <c r="AF2272" s="249"/>
      <c r="AG2272" s="9"/>
      <c r="AN2272" s="152"/>
      <c r="AO2272" s="152"/>
      <c r="AP2272" s="152"/>
      <c r="AQ2272" s="152"/>
      <c r="AR2272" s="152"/>
      <c r="AS2272" s="152"/>
      <c r="AT2272" s="152"/>
      <c r="AU2272" s="152"/>
    </row>
    <row r="2273" spans="27:47" ht="12.95" customHeight="1">
      <c r="AA2273" s="152"/>
      <c r="AB2273" s="152"/>
      <c r="AC2273" s="152"/>
      <c r="AD2273" s="152"/>
      <c r="AE2273" s="152"/>
      <c r="AF2273" s="249"/>
      <c r="AG2273" s="9"/>
      <c r="AN2273" s="152"/>
      <c r="AO2273" s="152"/>
      <c r="AP2273" s="152"/>
      <c r="AQ2273" s="152"/>
      <c r="AR2273" s="152"/>
      <c r="AS2273" s="152"/>
      <c r="AT2273" s="152"/>
      <c r="AU2273" s="152"/>
    </row>
    <row r="2274" spans="27:47" ht="12.95" customHeight="1">
      <c r="AA2274" s="152"/>
      <c r="AB2274" s="152"/>
      <c r="AC2274" s="152"/>
      <c r="AD2274" s="152"/>
      <c r="AE2274" s="152"/>
      <c r="AF2274" s="249"/>
      <c r="AG2274" s="9"/>
      <c r="AN2274" s="152"/>
      <c r="AO2274" s="152"/>
      <c r="AP2274" s="152"/>
      <c r="AQ2274" s="152"/>
      <c r="AR2274" s="152"/>
      <c r="AS2274" s="152"/>
      <c r="AT2274" s="152"/>
      <c r="AU2274" s="152"/>
    </row>
    <row r="2275" spans="27:47" ht="12.95" customHeight="1">
      <c r="AA2275" s="152"/>
      <c r="AB2275" s="152"/>
      <c r="AC2275" s="152"/>
      <c r="AD2275" s="152"/>
      <c r="AE2275" s="152"/>
      <c r="AF2275" s="249"/>
      <c r="AG2275" s="9"/>
      <c r="AN2275" s="152"/>
      <c r="AO2275" s="152"/>
      <c r="AP2275" s="152"/>
      <c r="AQ2275" s="152"/>
      <c r="AR2275" s="152"/>
      <c r="AS2275" s="152"/>
      <c r="AT2275" s="152"/>
      <c r="AU2275" s="152"/>
    </row>
    <row r="2276" spans="27:47" ht="12.95" customHeight="1">
      <c r="AA2276" s="152"/>
      <c r="AB2276" s="152"/>
      <c r="AC2276" s="152"/>
      <c r="AD2276" s="152"/>
      <c r="AE2276" s="152"/>
      <c r="AF2276" s="249"/>
      <c r="AG2276" s="9"/>
      <c r="AN2276" s="152"/>
      <c r="AO2276" s="152"/>
      <c r="AP2276" s="152"/>
      <c r="AQ2276" s="152"/>
      <c r="AR2276" s="152"/>
      <c r="AS2276" s="152"/>
      <c r="AT2276" s="152"/>
      <c r="AU2276" s="152"/>
    </row>
    <row r="2277" spans="27:47" ht="12.95" customHeight="1">
      <c r="AA2277" s="152"/>
      <c r="AB2277" s="152"/>
      <c r="AC2277" s="152"/>
      <c r="AD2277" s="152"/>
      <c r="AE2277" s="152"/>
      <c r="AF2277" s="249"/>
      <c r="AG2277" s="9"/>
      <c r="AN2277" s="152"/>
      <c r="AO2277" s="152"/>
      <c r="AP2277" s="152"/>
      <c r="AQ2277" s="152"/>
      <c r="AR2277" s="152"/>
      <c r="AS2277" s="152"/>
      <c r="AT2277" s="152"/>
      <c r="AU2277" s="152"/>
    </row>
    <row r="2278" spans="27:47" ht="12.95" customHeight="1">
      <c r="AA2278" s="152"/>
      <c r="AB2278" s="152"/>
      <c r="AC2278" s="152"/>
      <c r="AD2278" s="152"/>
      <c r="AE2278" s="152"/>
      <c r="AF2278" s="249"/>
      <c r="AG2278" s="9"/>
      <c r="AN2278" s="152"/>
      <c r="AO2278" s="152"/>
      <c r="AP2278" s="152"/>
      <c r="AQ2278" s="152"/>
      <c r="AR2278" s="152"/>
      <c r="AS2278" s="152"/>
      <c r="AT2278" s="152"/>
      <c r="AU2278" s="152"/>
    </row>
    <row r="2279" spans="27:47" ht="12.95" customHeight="1">
      <c r="AA2279" s="152"/>
      <c r="AB2279" s="152"/>
      <c r="AC2279" s="152"/>
      <c r="AD2279" s="152"/>
      <c r="AE2279" s="152"/>
      <c r="AF2279" s="249"/>
      <c r="AG2279" s="9"/>
      <c r="AN2279" s="152"/>
      <c r="AO2279" s="152"/>
      <c r="AP2279" s="152"/>
      <c r="AQ2279" s="152"/>
      <c r="AR2279" s="152"/>
      <c r="AS2279" s="152"/>
      <c r="AT2279" s="152"/>
      <c r="AU2279" s="152"/>
    </row>
    <row r="2280" spans="27:47" ht="12.95" customHeight="1">
      <c r="AA2280" s="152"/>
      <c r="AB2280" s="152"/>
      <c r="AC2280" s="152"/>
      <c r="AD2280" s="152"/>
      <c r="AE2280" s="152"/>
      <c r="AF2280" s="249"/>
      <c r="AG2280" s="9"/>
      <c r="AN2280" s="152"/>
      <c r="AO2280" s="152"/>
      <c r="AP2280" s="152"/>
      <c r="AQ2280" s="152"/>
      <c r="AR2280" s="152"/>
      <c r="AS2280" s="152"/>
      <c r="AT2280" s="152"/>
      <c r="AU2280" s="152"/>
    </row>
    <row r="2281" spans="27:47" ht="12.95" customHeight="1">
      <c r="AA2281" s="152"/>
      <c r="AB2281" s="152"/>
      <c r="AC2281" s="152"/>
      <c r="AD2281" s="152"/>
      <c r="AE2281" s="152"/>
      <c r="AF2281" s="249"/>
      <c r="AG2281" s="9"/>
      <c r="AN2281" s="152"/>
      <c r="AO2281" s="152"/>
      <c r="AP2281" s="152"/>
      <c r="AQ2281" s="152"/>
      <c r="AR2281" s="152"/>
      <c r="AS2281" s="152"/>
      <c r="AT2281" s="152"/>
      <c r="AU2281" s="152"/>
    </row>
    <row r="2282" spans="27:47" ht="12.95" customHeight="1">
      <c r="AA2282" s="152"/>
      <c r="AB2282" s="152"/>
      <c r="AC2282" s="152"/>
      <c r="AD2282" s="152"/>
      <c r="AE2282" s="152"/>
      <c r="AF2282" s="249"/>
      <c r="AG2282" s="9"/>
      <c r="AN2282" s="152"/>
      <c r="AO2282" s="152"/>
      <c r="AP2282" s="152"/>
      <c r="AQ2282" s="152"/>
      <c r="AR2282" s="152"/>
      <c r="AS2282" s="152"/>
      <c r="AT2282" s="152"/>
      <c r="AU2282" s="152"/>
    </row>
    <row r="2283" spans="27:47" ht="12.95" customHeight="1">
      <c r="AA2283" s="152"/>
      <c r="AB2283" s="152"/>
      <c r="AC2283" s="152"/>
      <c r="AD2283" s="152"/>
      <c r="AE2283" s="152"/>
      <c r="AF2283" s="249"/>
      <c r="AG2283" s="9"/>
      <c r="AN2283" s="152"/>
      <c r="AO2283" s="152"/>
      <c r="AP2283" s="152"/>
      <c r="AQ2283" s="152"/>
      <c r="AR2283" s="152"/>
      <c r="AS2283" s="152"/>
      <c r="AT2283" s="152"/>
      <c r="AU2283" s="152"/>
    </row>
    <row r="2284" spans="27:47" ht="12.95" customHeight="1">
      <c r="AA2284" s="152"/>
      <c r="AB2284" s="152"/>
      <c r="AC2284" s="152"/>
      <c r="AD2284" s="152"/>
      <c r="AE2284" s="152"/>
      <c r="AF2284" s="249"/>
      <c r="AG2284" s="9"/>
      <c r="AN2284" s="152"/>
      <c r="AO2284" s="152"/>
      <c r="AP2284" s="152"/>
      <c r="AQ2284" s="152"/>
      <c r="AR2284" s="152"/>
      <c r="AS2284" s="152"/>
      <c r="AT2284" s="152"/>
      <c r="AU2284" s="152"/>
    </row>
    <row r="2285" spans="27:47" ht="12.95" customHeight="1">
      <c r="AA2285" s="152"/>
      <c r="AB2285" s="152"/>
      <c r="AC2285" s="152"/>
      <c r="AD2285" s="152"/>
      <c r="AE2285" s="152"/>
      <c r="AF2285" s="249"/>
      <c r="AG2285" s="9"/>
      <c r="AN2285" s="152"/>
      <c r="AO2285" s="152"/>
      <c r="AP2285" s="152"/>
      <c r="AQ2285" s="152"/>
      <c r="AR2285" s="152"/>
      <c r="AS2285" s="152"/>
      <c r="AT2285" s="152"/>
      <c r="AU2285" s="152"/>
    </row>
    <row r="2286" spans="27:47" ht="12.95" customHeight="1">
      <c r="AA2286" s="152"/>
      <c r="AB2286" s="152"/>
      <c r="AC2286" s="152"/>
      <c r="AD2286" s="152"/>
      <c r="AE2286" s="152"/>
      <c r="AF2286" s="249"/>
      <c r="AG2286" s="9"/>
      <c r="AN2286" s="152"/>
      <c r="AO2286" s="152"/>
      <c r="AP2286" s="152"/>
      <c r="AQ2286" s="152"/>
      <c r="AR2286" s="152"/>
      <c r="AS2286" s="152"/>
      <c r="AT2286" s="152"/>
      <c r="AU2286" s="152"/>
    </row>
    <row r="2287" spans="27:47" ht="12.95" customHeight="1">
      <c r="AA2287" s="152"/>
      <c r="AB2287" s="152"/>
      <c r="AC2287" s="152"/>
      <c r="AD2287" s="152"/>
      <c r="AE2287" s="152"/>
      <c r="AF2287" s="249"/>
      <c r="AG2287" s="9"/>
      <c r="AN2287" s="152"/>
      <c r="AO2287" s="152"/>
      <c r="AP2287" s="152"/>
      <c r="AQ2287" s="152"/>
      <c r="AR2287" s="152"/>
      <c r="AS2287" s="152"/>
      <c r="AT2287" s="152"/>
      <c r="AU2287" s="152"/>
    </row>
    <row r="2288" spans="27:47" ht="12.95" customHeight="1">
      <c r="AA2288" s="152"/>
      <c r="AB2288" s="152"/>
      <c r="AC2288" s="152"/>
      <c r="AD2288" s="152"/>
      <c r="AE2288" s="152"/>
      <c r="AF2288" s="249"/>
      <c r="AG2288" s="9"/>
      <c r="AN2288" s="152"/>
      <c r="AO2288" s="152"/>
      <c r="AP2288" s="152"/>
      <c r="AQ2288" s="152"/>
      <c r="AR2288" s="152"/>
      <c r="AS2288" s="152"/>
      <c r="AT2288" s="152"/>
      <c r="AU2288" s="152"/>
    </row>
    <row r="2289" spans="27:47" ht="12.95" customHeight="1">
      <c r="AA2289" s="152"/>
      <c r="AB2289" s="152"/>
      <c r="AC2289" s="152"/>
      <c r="AD2289" s="152"/>
      <c r="AE2289" s="152"/>
      <c r="AF2289" s="249"/>
      <c r="AG2289" s="9"/>
      <c r="AN2289" s="152"/>
      <c r="AO2289" s="152"/>
      <c r="AP2289" s="152"/>
      <c r="AQ2289" s="152"/>
      <c r="AR2289" s="152"/>
      <c r="AS2289" s="152"/>
      <c r="AT2289" s="152"/>
      <c r="AU2289" s="152"/>
    </row>
    <row r="2290" spans="27:47" ht="12.95" customHeight="1">
      <c r="AA2290" s="152"/>
      <c r="AB2290" s="152"/>
      <c r="AC2290" s="152"/>
      <c r="AD2290" s="152"/>
      <c r="AE2290" s="152"/>
      <c r="AF2290" s="249"/>
      <c r="AG2290" s="9"/>
      <c r="AN2290" s="152"/>
      <c r="AO2290" s="152"/>
      <c r="AP2290" s="152"/>
      <c r="AQ2290" s="152"/>
      <c r="AR2290" s="152"/>
      <c r="AS2290" s="152"/>
      <c r="AT2290" s="152"/>
      <c r="AU2290" s="152"/>
    </row>
    <row r="2291" spans="27:47" ht="12.95" customHeight="1">
      <c r="AA2291" s="152"/>
      <c r="AB2291" s="152"/>
      <c r="AC2291" s="152"/>
      <c r="AD2291" s="152"/>
      <c r="AE2291" s="152"/>
      <c r="AF2291" s="249"/>
      <c r="AG2291" s="9"/>
      <c r="AN2291" s="152"/>
      <c r="AO2291" s="152"/>
      <c r="AP2291" s="152"/>
      <c r="AQ2291" s="152"/>
      <c r="AR2291" s="152"/>
      <c r="AS2291" s="152"/>
      <c r="AT2291" s="152"/>
      <c r="AU2291" s="152"/>
    </row>
    <row r="2292" spans="27:47" ht="12.95" customHeight="1">
      <c r="AA2292" s="152"/>
      <c r="AB2292" s="152"/>
      <c r="AC2292" s="152"/>
      <c r="AD2292" s="152"/>
      <c r="AE2292" s="152"/>
      <c r="AF2292" s="249"/>
      <c r="AG2292" s="9"/>
      <c r="AN2292" s="152"/>
      <c r="AO2292" s="152"/>
      <c r="AP2292" s="152"/>
      <c r="AQ2292" s="152"/>
      <c r="AR2292" s="152"/>
      <c r="AS2292" s="152"/>
      <c r="AT2292" s="152"/>
      <c r="AU2292" s="152"/>
    </row>
    <row r="2293" spans="27:47" ht="12.95" customHeight="1">
      <c r="AA2293" s="152"/>
      <c r="AB2293" s="152"/>
      <c r="AC2293" s="152"/>
      <c r="AD2293" s="152"/>
      <c r="AE2293" s="152"/>
      <c r="AF2293" s="249"/>
      <c r="AG2293" s="9"/>
      <c r="AN2293" s="152"/>
      <c r="AO2293" s="152"/>
      <c r="AP2293" s="152"/>
      <c r="AQ2293" s="152"/>
      <c r="AR2293" s="152"/>
      <c r="AS2293" s="152"/>
      <c r="AT2293" s="152"/>
      <c r="AU2293" s="152"/>
    </row>
    <row r="2294" spans="27:47" ht="12.95" customHeight="1">
      <c r="AA2294" s="152"/>
      <c r="AB2294" s="152"/>
      <c r="AC2294" s="152"/>
      <c r="AD2294" s="152"/>
      <c r="AE2294" s="152"/>
      <c r="AF2294" s="249"/>
      <c r="AG2294" s="9"/>
      <c r="AN2294" s="152"/>
      <c r="AO2294" s="152"/>
      <c r="AP2294" s="152"/>
      <c r="AQ2294" s="152"/>
      <c r="AR2294" s="152"/>
      <c r="AS2294" s="152"/>
      <c r="AT2294" s="152"/>
      <c r="AU2294" s="152"/>
    </row>
    <row r="2295" spans="27:47" ht="12.95" customHeight="1">
      <c r="AA2295" s="152"/>
      <c r="AB2295" s="152"/>
      <c r="AC2295" s="152"/>
      <c r="AD2295" s="152"/>
      <c r="AE2295" s="152"/>
      <c r="AF2295" s="249"/>
      <c r="AG2295" s="9"/>
      <c r="AN2295" s="152"/>
      <c r="AO2295" s="152"/>
      <c r="AP2295" s="152"/>
      <c r="AQ2295" s="152"/>
      <c r="AR2295" s="152"/>
      <c r="AS2295" s="152"/>
      <c r="AT2295" s="152"/>
      <c r="AU2295" s="152"/>
    </row>
    <row r="2296" spans="27:47" ht="12.95" customHeight="1">
      <c r="AA2296" s="152"/>
      <c r="AB2296" s="152"/>
      <c r="AC2296" s="152"/>
      <c r="AD2296" s="152"/>
      <c r="AE2296" s="152"/>
      <c r="AF2296" s="249"/>
      <c r="AG2296" s="9"/>
      <c r="AN2296" s="152"/>
      <c r="AO2296" s="152"/>
      <c r="AP2296" s="152"/>
      <c r="AQ2296" s="152"/>
      <c r="AR2296" s="152"/>
      <c r="AS2296" s="152"/>
      <c r="AT2296" s="152"/>
      <c r="AU2296" s="152"/>
    </row>
    <row r="2297" spans="27:47" ht="12.95" customHeight="1">
      <c r="AA2297" s="152"/>
      <c r="AB2297" s="152"/>
      <c r="AC2297" s="152"/>
      <c r="AD2297" s="152"/>
      <c r="AE2297" s="152"/>
      <c r="AF2297" s="249"/>
      <c r="AG2297" s="9"/>
      <c r="AN2297" s="152"/>
      <c r="AO2297" s="152"/>
      <c r="AP2297" s="152"/>
      <c r="AQ2297" s="152"/>
      <c r="AR2297" s="152"/>
      <c r="AS2297" s="152"/>
      <c r="AT2297" s="152"/>
      <c r="AU2297" s="152"/>
    </row>
    <row r="2298" spans="27:47" ht="12.95" customHeight="1">
      <c r="AA2298" s="152"/>
      <c r="AB2298" s="152"/>
      <c r="AC2298" s="152"/>
      <c r="AD2298" s="152"/>
      <c r="AE2298" s="152"/>
      <c r="AF2298" s="249"/>
      <c r="AG2298" s="9"/>
      <c r="AN2298" s="152"/>
      <c r="AO2298" s="152"/>
      <c r="AP2298" s="152"/>
      <c r="AQ2298" s="152"/>
      <c r="AR2298" s="152"/>
      <c r="AS2298" s="152"/>
      <c r="AT2298" s="152"/>
      <c r="AU2298" s="152"/>
    </row>
    <row r="2299" spans="27:47" ht="12.95" customHeight="1">
      <c r="AA2299" s="152"/>
      <c r="AB2299" s="152"/>
      <c r="AC2299" s="152"/>
      <c r="AD2299" s="152"/>
      <c r="AE2299" s="152"/>
      <c r="AF2299" s="249"/>
      <c r="AG2299" s="9"/>
      <c r="AN2299" s="152"/>
      <c r="AO2299" s="152"/>
      <c r="AP2299" s="152"/>
      <c r="AQ2299" s="152"/>
      <c r="AR2299" s="152"/>
      <c r="AS2299" s="152"/>
      <c r="AT2299" s="152"/>
      <c r="AU2299" s="152"/>
    </row>
    <row r="2300" spans="27:47" ht="12.95" customHeight="1">
      <c r="AA2300" s="152"/>
      <c r="AB2300" s="152"/>
      <c r="AC2300" s="152"/>
      <c r="AD2300" s="152"/>
      <c r="AE2300" s="152"/>
      <c r="AF2300" s="249"/>
      <c r="AG2300" s="9"/>
      <c r="AN2300" s="152"/>
      <c r="AO2300" s="152"/>
      <c r="AP2300" s="152"/>
      <c r="AQ2300" s="152"/>
      <c r="AR2300" s="152"/>
      <c r="AS2300" s="152"/>
      <c r="AT2300" s="152"/>
      <c r="AU2300" s="152"/>
    </row>
    <row r="2301" spans="27:47" ht="12.95" customHeight="1">
      <c r="AA2301" s="152"/>
      <c r="AB2301" s="152"/>
      <c r="AC2301" s="152"/>
      <c r="AD2301" s="152"/>
      <c r="AE2301" s="152"/>
      <c r="AF2301" s="249"/>
      <c r="AG2301" s="9"/>
      <c r="AN2301" s="152"/>
      <c r="AO2301" s="152"/>
      <c r="AP2301" s="152"/>
      <c r="AQ2301" s="152"/>
      <c r="AR2301" s="152"/>
      <c r="AS2301" s="152"/>
      <c r="AT2301" s="152"/>
      <c r="AU2301" s="152"/>
    </row>
    <row r="2302" spans="27:47" ht="12.95" customHeight="1">
      <c r="AA2302" s="152"/>
      <c r="AB2302" s="152"/>
      <c r="AC2302" s="152"/>
      <c r="AD2302" s="152"/>
      <c r="AE2302" s="152"/>
      <c r="AF2302" s="249"/>
      <c r="AG2302" s="9"/>
      <c r="AN2302" s="152"/>
      <c r="AO2302" s="152"/>
      <c r="AP2302" s="152"/>
      <c r="AQ2302" s="152"/>
      <c r="AR2302" s="152"/>
      <c r="AS2302" s="152"/>
      <c r="AT2302" s="152"/>
      <c r="AU2302" s="152"/>
    </row>
    <row r="2303" spans="27:47" ht="12.95" customHeight="1">
      <c r="AA2303" s="152"/>
      <c r="AB2303" s="152"/>
      <c r="AC2303" s="152"/>
      <c r="AD2303" s="152"/>
      <c r="AE2303" s="152"/>
      <c r="AF2303" s="249"/>
      <c r="AG2303" s="9"/>
      <c r="AN2303" s="152"/>
      <c r="AO2303" s="152"/>
      <c r="AP2303" s="152"/>
      <c r="AQ2303" s="152"/>
      <c r="AR2303" s="152"/>
      <c r="AS2303" s="152"/>
      <c r="AT2303" s="152"/>
      <c r="AU2303" s="152"/>
    </row>
    <row r="2304" spans="27:47" ht="12.95" customHeight="1">
      <c r="AA2304" s="152"/>
      <c r="AB2304" s="152"/>
      <c r="AC2304" s="152"/>
      <c r="AD2304" s="152"/>
      <c r="AE2304" s="152"/>
      <c r="AF2304" s="249"/>
      <c r="AG2304" s="9"/>
      <c r="AN2304" s="152"/>
      <c r="AO2304" s="152"/>
      <c r="AP2304" s="152"/>
      <c r="AQ2304" s="152"/>
      <c r="AR2304" s="152"/>
      <c r="AS2304" s="152"/>
      <c r="AT2304" s="152"/>
      <c r="AU2304" s="152"/>
    </row>
    <row r="2305" spans="27:47" ht="12.95" customHeight="1">
      <c r="AA2305" s="152"/>
      <c r="AB2305" s="152"/>
      <c r="AC2305" s="152"/>
      <c r="AD2305" s="152"/>
      <c r="AE2305" s="152"/>
      <c r="AF2305" s="249"/>
      <c r="AG2305" s="9"/>
      <c r="AN2305" s="152"/>
      <c r="AO2305" s="152"/>
      <c r="AP2305" s="152"/>
      <c r="AQ2305" s="152"/>
      <c r="AR2305" s="152"/>
      <c r="AS2305" s="152"/>
      <c r="AT2305" s="152"/>
      <c r="AU2305" s="152"/>
    </row>
    <row r="2306" spans="27:47" ht="12.95" customHeight="1">
      <c r="AA2306" s="152"/>
      <c r="AB2306" s="152"/>
      <c r="AC2306" s="152"/>
      <c r="AD2306" s="152"/>
      <c r="AE2306" s="152"/>
      <c r="AF2306" s="249"/>
      <c r="AG2306" s="9"/>
      <c r="AN2306" s="152"/>
      <c r="AO2306" s="152"/>
      <c r="AP2306" s="152"/>
      <c r="AQ2306" s="152"/>
      <c r="AR2306" s="152"/>
      <c r="AS2306" s="152"/>
      <c r="AT2306" s="152"/>
      <c r="AU2306" s="152"/>
    </row>
    <row r="2307" spans="27:47" ht="12.95" customHeight="1">
      <c r="AA2307" s="152"/>
      <c r="AB2307" s="152"/>
      <c r="AC2307" s="152"/>
      <c r="AD2307" s="152"/>
      <c r="AE2307" s="152"/>
      <c r="AF2307" s="249"/>
      <c r="AG2307" s="9"/>
      <c r="AN2307" s="152"/>
      <c r="AO2307" s="152"/>
      <c r="AP2307" s="152"/>
      <c r="AQ2307" s="152"/>
      <c r="AR2307" s="152"/>
      <c r="AS2307" s="152"/>
      <c r="AT2307" s="152"/>
      <c r="AU2307" s="152"/>
    </row>
    <row r="2308" spans="27:47" ht="12.95" customHeight="1">
      <c r="AA2308" s="152"/>
      <c r="AB2308" s="152"/>
      <c r="AC2308" s="152"/>
      <c r="AD2308" s="152"/>
      <c r="AE2308" s="152"/>
      <c r="AF2308" s="249"/>
      <c r="AG2308" s="9"/>
      <c r="AN2308" s="152"/>
      <c r="AO2308" s="152"/>
      <c r="AP2308" s="152"/>
      <c r="AQ2308" s="152"/>
      <c r="AR2308" s="152"/>
      <c r="AS2308" s="152"/>
      <c r="AT2308" s="152"/>
      <c r="AU2308" s="152"/>
    </row>
    <row r="2309" spans="27:47" ht="12.95" customHeight="1">
      <c r="AA2309" s="152"/>
      <c r="AB2309" s="152"/>
      <c r="AC2309" s="152"/>
      <c r="AD2309" s="152"/>
      <c r="AE2309" s="152"/>
      <c r="AF2309" s="249"/>
      <c r="AG2309" s="9"/>
      <c r="AN2309" s="152"/>
      <c r="AO2309" s="152"/>
      <c r="AP2309" s="152"/>
      <c r="AQ2309" s="152"/>
      <c r="AR2309" s="152"/>
      <c r="AS2309" s="152"/>
      <c r="AT2309" s="152"/>
      <c r="AU2309" s="152"/>
    </row>
    <row r="2310" spans="27:47" ht="12.95" customHeight="1">
      <c r="AA2310" s="152"/>
      <c r="AB2310" s="152"/>
      <c r="AC2310" s="152"/>
      <c r="AD2310" s="152"/>
      <c r="AE2310" s="152"/>
      <c r="AF2310" s="249"/>
      <c r="AG2310" s="9"/>
      <c r="AN2310" s="152"/>
      <c r="AO2310" s="152"/>
      <c r="AP2310" s="152"/>
      <c r="AQ2310" s="152"/>
      <c r="AR2310" s="152"/>
      <c r="AS2310" s="152"/>
      <c r="AT2310" s="152"/>
      <c r="AU2310" s="152"/>
    </row>
    <row r="2311" spans="27:47" ht="12.95" customHeight="1">
      <c r="AA2311" s="152"/>
      <c r="AB2311" s="152"/>
      <c r="AC2311" s="152"/>
      <c r="AD2311" s="152"/>
      <c r="AE2311" s="152"/>
      <c r="AF2311" s="249"/>
      <c r="AG2311" s="9"/>
      <c r="AN2311" s="152"/>
      <c r="AO2311" s="152"/>
      <c r="AP2311" s="152"/>
      <c r="AQ2311" s="152"/>
      <c r="AR2311" s="152"/>
      <c r="AS2311" s="152"/>
      <c r="AT2311" s="152"/>
      <c r="AU2311" s="152"/>
    </row>
    <row r="2312" spans="27:47" ht="12.95" customHeight="1">
      <c r="AA2312" s="152"/>
      <c r="AB2312" s="152"/>
      <c r="AC2312" s="152"/>
      <c r="AD2312" s="152"/>
      <c r="AE2312" s="152"/>
      <c r="AF2312" s="249"/>
      <c r="AG2312" s="9"/>
      <c r="AN2312" s="152"/>
      <c r="AO2312" s="152"/>
      <c r="AP2312" s="152"/>
      <c r="AQ2312" s="152"/>
      <c r="AR2312" s="152"/>
      <c r="AS2312" s="152"/>
      <c r="AT2312" s="152"/>
      <c r="AU2312" s="152"/>
    </row>
    <row r="2313" spans="27:47" ht="12.95" customHeight="1">
      <c r="AA2313" s="152"/>
      <c r="AB2313" s="152"/>
      <c r="AC2313" s="152"/>
      <c r="AD2313" s="152"/>
      <c r="AE2313" s="152"/>
      <c r="AF2313" s="249"/>
      <c r="AG2313" s="9"/>
      <c r="AN2313" s="152"/>
      <c r="AO2313" s="152"/>
      <c r="AP2313" s="152"/>
      <c r="AQ2313" s="152"/>
      <c r="AR2313" s="152"/>
      <c r="AS2313" s="152"/>
      <c r="AT2313" s="152"/>
      <c r="AU2313" s="152"/>
    </row>
    <row r="2314" spans="27:47" ht="12.95" customHeight="1">
      <c r="AA2314" s="152"/>
      <c r="AB2314" s="152"/>
      <c r="AC2314" s="152"/>
      <c r="AD2314" s="152"/>
      <c r="AE2314" s="152"/>
      <c r="AF2314" s="249"/>
      <c r="AG2314" s="9"/>
      <c r="AN2314" s="152"/>
      <c r="AO2314" s="152"/>
      <c r="AP2314" s="152"/>
      <c r="AQ2314" s="152"/>
      <c r="AR2314" s="152"/>
      <c r="AS2314" s="152"/>
      <c r="AT2314" s="152"/>
      <c r="AU2314" s="152"/>
    </row>
    <row r="2315" spans="27:47" ht="12.95" customHeight="1">
      <c r="AA2315" s="152"/>
      <c r="AB2315" s="152"/>
      <c r="AC2315" s="152"/>
      <c r="AD2315" s="152"/>
      <c r="AE2315" s="152"/>
      <c r="AF2315" s="249"/>
      <c r="AG2315" s="9"/>
      <c r="AN2315" s="152"/>
      <c r="AO2315" s="152"/>
      <c r="AP2315" s="152"/>
      <c r="AQ2315" s="152"/>
      <c r="AR2315" s="152"/>
      <c r="AS2315" s="152"/>
      <c r="AT2315" s="152"/>
      <c r="AU2315" s="152"/>
    </row>
    <row r="2316" spans="27:47" ht="12.95" customHeight="1">
      <c r="AA2316" s="152"/>
      <c r="AB2316" s="152"/>
      <c r="AC2316" s="152"/>
      <c r="AD2316" s="152"/>
      <c r="AE2316" s="152"/>
      <c r="AF2316" s="249"/>
      <c r="AG2316" s="9"/>
      <c r="AN2316" s="152"/>
      <c r="AO2316" s="152"/>
      <c r="AP2316" s="152"/>
      <c r="AQ2316" s="152"/>
      <c r="AR2316" s="152"/>
      <c r="AS2316" s="152"/>
      <c r="AT2316" s="152"/>
      <c r="AU2316" s="152"/>
    </row>
    <row r="2317" spans="27:47" ht="12.95" customHeight="1">
      <c r="AA2317" s="152"/>
      <c r="AB2317" s="152"/>
      <c r="AC2317" s="152"/>
      <c r="AD2317" s="152"/>
      <c r="AE2317" s="152"/>
      <c r="AF2317" s="249"/>
      <c r="AG2317" s="9"/>
      <c r="AN2317" s="152"/>
      <c r="AO2317" s="152"/>
      <c r="AP2317" s="152"/>
      <c r="AQ2317" s="152"/>
      <c r="AR2317" s="152"/>
      <c r="AS2317" s="152"/>
      <c r="AT2317" s="152"/>
      <c r="AU2317" s="152"/>
    </row>
    <row r="2318" spans="27:47" ht="12.95" customHeight="1">
      <c r="AA2318" s="152"/>
      <c r="AB2318" s="152"/>
      <c r="AC2318" s="152"/>
      <c r="AD2318" s="152"/>
      <c r="AE2318" s="152"/>
      <c r="AF2318" s="249"/>
      <c r="AG2318" s="9"/>
      <c r="AN2318" s="152"/>
      <c r="AO2318" s="152"/>
      <c r="AP2318" s="152"/>
      <c r="AQ2318" s="152"/>
      <c r="AR2318" s="152"/>
      <c r="AS2318" s="152"/>
      <c r="AT2318" s="152"/>
      <c r="AU2318" s="152"/>
    </row>
    <row r="2319" spans="27:47" ht="12.95" customHeight="1">
      <c r="AA2319" s="152"/>
      <c r="AB2319" s="152"/>
      <c r="AC2319" s="152"/>
      <c r="AD2319" s="152"/>
      <c r="AE2319" s="152"/>
      <c r="AF2319" s="249"/>
      <c r="AG2319" s="9"/>
      <c r="AN2319" s="152"/>
      <c r="AO2319" s="152"/>
      <c r="AP2319" s="152"/>
      <c r="AQ2319" s="152"/>
      <c r="AR2319" s="152"/>
      <c r="AS2319" s="152"/>
      <c r="AT2319" s="152"/>
      <c r="AU2319" s="152"/>
    </row>
    <row r="2320" spans="27:47" ht="12.95" customHeight="1">
      <c r="AA2320" s="152"/>
      <c r="AB2320" s="152"/>
      <c r="AC2320" s="152"/>
      <c r="AD2320" s="152"/>
      <c r="AE2320" s="152"/>
      <c r="AF2320" s="249"/>
      <c r="AG2320" s="9"/>
      <c r="AN2320" s="152"/>
      <c r="AO2320" s="152"/>
      <c r="AP2320" s="152"/>
      <c r="AQ2320" s="152"/>
      <c r="AR2320" s="152"/>
      <c r="AS2320" s="152"/>
      <c r="AT2320" s="152"/>
      <c r="AU2320" s="152"/>
    </row>
    <row r="2321" spans="27:47" ht="12.95" customHeight="1">
      <c r="AA2321" s="152"/>
      <c r="AB2321" s="152"/>
      <c r="AC2321" s="152"/>
      <c r="AD2321" s="152"/>
      <c r="AE2321" s="152"/>
      <c r="AF2321" s="249"/>
      <c r="AG2321" s="9"/>
      <c r="AN2321" s="152"/>
      <c r="AO2321" s="152"/>
      <c r="AP2321" s="152"/>
      <c r="AQ2321" s="152"/>
      <c r="AR2321" s="152"/>
      <c r="AS2321" s="152"/>
      <c r="AT2321" s="152"/>
      <c r="AU2321" s="152"/>
    </row>
    <row r="2322" spans="27:47" ht="12.95" customHeight="1">
      <c r="AA2322" s="152"/>
      <c r="AB2322" s="152"/>
      <c r="AC2322" s="152"/>
      <c r="AD2322" s="152"/>
      <c r="AE2322" s="152"/>
      <c r="AF2322" s="249"/>
      <c r="AG2322" s="9"/>
      <c r="AN2322" s="152"/>
      <c r="AO2322" s="152"/>
      <c r="AP2322" s="152"/>
      <c r="AQ2322" s="152"/>
      <c r="AR2322" s="152"/>
      <c r="AS2322" s="152"/>
      <c r="AT2322" s="152"/>
      <c r="AU2322" s="152"/>
    </row>
    <row r="2323" spans="27:47" ht="12.95" customHeight="1">
      <c r="AA2323" s="152"/>
      <c r="AB2323" s="152"/>
      <c r="AC2323" s="152"/>
      <c r="AD2323" s="152"/>
      <c r="AE2323" s="152"/>
      <c r="AF2323" s="249"/>
      <c r="AG2323" s="9"/>
      <c r="AN2323" s="152"/>
      <c r="AO2323" s="152"/>
      <c r="AP2323" s="152"/>
      <c r="AQ2323" s="152"/>
      <c r="AR2323" s="152"/>
      <c r="AS2323" s="152"/>
      <c r="AT2323" s="152"/>
      <c r="AU2323" s="152"/>
    </row>
    <row r="2324" spans="27:47" ht="12.95" customHeight="1">
      <c r="AA2324" s="152"/>
      <c r="AB2324" s="152"/>
      <c r="AC2324" s="152"/>
      <c r="AD2324" s="152"/>
      <c r="AE2324" s="152"/>
      <c r="AF2324" s="249"/>
      <c r="AG2324" s="9"/>
      <c r="AN2324" s="152"/>
      <c r="AO2324" s="152"/>
      <c r="AP2324" s="152"/>
      <c r="AQ2324" s="152"/>
      <c r="AR2324" s="152"/>
      <c r="AS2324" s="152"/>
      <c r="AT2324" s="152"/>
      <c r="AU2324" s="152"/>
    </row>
    <row r="2325" spans="27:47" ht="12.95" customHeight="1">
      <c r="AA2325" s="152"/>
      <c r="AB2325" s="152"/>
      <c r="AC2325" s="152"/>
      <c r="AD2325" s="152"/>
      <c r="AE2325" s="152"/>
      <c r="AF2325" s="249"/>
      <c r="AG2325" s="9"/>
      <c r="AN2325" s="152"/>
      <c r="AO2325" s="152"/>
      <c r="AP2325" s="152"/>
      <c r="AQ2325" s="152"/>
      <c r="AR2325" s="152"/>
      <c r="AS2325" s="152"/>
      <c r="AT2325" s="152"/>
      <c r="AU2325" s="152"/>
    </row>
    <row r="2326" spans="27:47" ht="12.95" customHeight="1">
      <c r="AA2326" s="152"/>
      <c r="AB2326" s="152"/>
      <c r="AC2326" s="152"/>
      <c r="AD2326" s="152"/>
      <c r="AE2326" s="152"/>
      <c r="AF2326" s="249"/>
      <c r="AG2326" s="9"/>
      <c r="AN2326" s="152"/>
      <c r="AO2326" s="152"/>
      <c r="AP2326" s="152"/>
      <c r="AQ2326" s="152"/>
      <c r="AR2326" s="152"/>
      <c r="AS2326" s="152"/>
      <c r="AT2326" s="152"/>
      <c r="AU2326" s="152"/>
    </row>
    <row r="2327" spans="27:47" ht="12.95" customHeight="1">
      <c r="AA2327" s="152"/>
      <c r="AB2327" s="152"/>
      <c r="AC2327" s="152"/>
      <c r="AD2327" s="152"/>
      <c r="AE2327" s="152"/>
      <c r="AF2327" s="249"/>
      <c r="AG2327" s="9"/>
      <c r="AN2327" s="152"/>
      <c r="AO2327" s="152"/>
      <c r="AP2327" s="152"/>
      <c r="AQ2327" s="152"/>
      <c r="AR2327" s="152"/>
      <c r="AS2327" s="152"/>
      <c r="AT2327" s="152"/>
      <c r="AU2327" s="152"/>
    </row>
    <row r="2328" spans="27:47" ht="12.95" customHeight="1">
      <c r="AA2328" s="152"/>
      <c r="AB2328" s="152"/>
      <c r="AC2328" s="152"/>
      <c r="AD2328" s="152"/>
      <c r="AE2328" s="152"/>
      <c r="AF2328" s="249"/>
      <c r="AG2328" s="9"/>
      <c r="AN2328" s="152"/>
      <c r="AO2328" s="152"/>
      <c r="AP2328" s="152"/>
      <c r="AQ2328" s="152"/>
      <c r="AR2328" s="152"/>
      <c r="AS2328" s="152"/>
      <c r="AT2328" s="152"/>
      <c r="AU2328" s="152"/>
    </row>
    <row r="2329" spans="27:47" ht="12.95" customHeight="1">
      <c r="AA2329" s="152"/>
      <c r="AB2329" s="152"/>
      <c r="AC2329" s="152"/>
      <c r="AD2329" s="152"/>
      <c r="AE2329" s="152"/>
      <c r="AF2329" s="249"/>
      <c r="AG2329" s="9"/>
      <c r="AN2329" s="152"/>
      <c r="AO2329" s="152"/>
      <c r="AP2329" s="152"/>
      <c r="AQ2329" s="152"/>
      <c r="AR2329" s="152"/>
      <c r="AS2329" s="152"/>
      <c r="AT2329" s="152"/>
      <c r="AU2329" s="152"/>
    </row>
    <row r="2330" spans="27:47" ht="12.95" customHeight="1">
      <c r="AA2330" s="152"/>
      <c r="AB2330" s="152"/>
      <c r="AC2330" s="152"/>
      <c r="AD2330" s="152"/>
      <c r="AE2330" s="152"/>
      <c r="AF2330" s="249"/>
      <c r="AG2330" s="9"/>
      <c r="AN2330" s="152"/>
      <c r="AO2330" s="152"/>
      <c r="AP2330" s="152"/>
      <c r="AQ2330" s="152"/>
      <c r="AR2330" s="152"/>
      <c r="AS2330" s="152"/>
      <c r="AT2330" s="152"/>
      <c r="AU2330" s="152"/>
    </row>
    <row r="2331" spans="27:47" ht="12.95" customHeight="1">
      <c r="AA2331" s="152"/>
      <c r="AB2331" s="152"/>
      <c r="AC2331" s="152"/>
      <c r="AD2331" s="152"/>
      <c r="AE2331" s="152"/>
      <c r="AF2331" s="249"/>
      <c r="AG2331" s="9"/>
      <c r="AN2331" s="152"/>
      <c r="AO2331" s="152"/>
      <c r="AP2331" s="152"/>
      <c r="AQ2331" s="152"/>
      <c r="AR2331" s="152"/>
      <c r="AS2331" s="152"/>
      <c r="AT2331" s="152"/>
      <c r="AU2331" s="152"/>
    </row>
    <row r="2332" spans="27:47" ht="12.95" customHeight="1">
      <c r="AA2332" s="152"/>
      <c r="AB2332" s="152"/>
      <c r="AC2332" s="152"/>
      <c r="AD2332" s="152"/>
      <c r="AE2332" s="152"/>
      <c r="AF2332" s="249"/>
      <c r="AG2332" s="9"/>
      <c r="AN2332" s="152"/>
      <c r="AO2332" s="152"/>
      <c r="AP2332" s="152"/>
      <c r="AQ2332" s="152"/>
      <c r="AR2332" s="152"/>
      <c r="AS2332" s="152"/>
      <c r="AT2332" s="152"/>
      <c r="AU2332" s="152"/>
    </row>
    <row r="2333" spans="27:47" ht="12.95" customHeight="1">
      <c r="AA2333" s="152"/>
      <c r="AB2333" s="152"/>
      <c r="AC2333" s="152"/>
      <c r="AD2333" s="152"/>
      <c r="AE2333" s="152"/>
      <c r="AF2333" s="249"/>
      <c r="AG2333" s="9"/>
      <c r="AN2333" s="152"/>
      <c r="AO2333" s="152"/>
      <c r="AP2333" s="152"/>
      <c r="AQ2333" s="152"/>
      <c r="AR2333" s="152"/>
      <c r="AS2333" s="152"/>
      <c r="AT2333" s="152"/>
      <c r="AU2333" s="152"/>
    </row>
    <row r="2334" spans="27:47" ht="12.95" customHeight="1">
      <c r="AA2334" s="152"/>
      <c r="AB2334" s="152"/>
      <c r="AC2334" s="152"/>
      <c r="AD2334" s="152"/>
      <c r="AE2334" s="152"/>
      <c r="AF2334" s="249"/>
      <c r="AG2334" s="9"/>
      <c r="AN2334" s="152"/>
      <c r="AO2334" s="152"/>
      <c r="AP2334" s="152"/>
      <c r="AQ2334" s="152"/>
      <c r="AR2334" s="152"/>
      <c r="AS2334" s="152"/>
      <c r="AT2334" s="152"/>
      <c r="AU2334" s="152"/>
    </row>
    <row r="2335" spans="27:47" ht="12.95" customHeight="1">
      <c r="AA2335" s="152"/>
      <c r="AB2335" s="152"/>
      <c r="AC2335" s="152"/>
      <c r="AD2335" s="152"/>
      <c r="AE2335" s="152"/>
      <c r="AF2335" s="249"/>
      <c r="AG2335" s="9"/>
      <c r="AN2335" s="152"/>
      <c r="AO2335" s="152"/>
      <c r="AP2335" s="152"/>
      <c r="AQ2335" s="152"/>
      <c r="AR2335" s="152"/>
      <c r="AS2335" s="152"/>
      <c r="AT2335" s="152"/>
      <c r="AU2335" s="152"/>
    </row>
    <row r="2336" spans="27:47" ht="12.95" customHeight="1">
      <c r="AA2336" s="152"/>
      <c r="AB2336" s="152"/>
      <c r="AC2336" s="152"/>
      <c r="AD2336" s="152"/>
      <c r="AE2336" s="152"/>
      <c r="AF2336" s="249"/>
      <c r="AG2336" s="9"/>
      <c r="AN2336" s="152"/>
      <c r="AO2336" s="152"/>
      <c r="AP2336" s="152"/>
      <c r="AQ2336" s="152"/>
      <c r="AR2336" s="152"/>
      <c r="AS2336" s="152"/>
      <c r="AT2336" s="152"/>
      <c r="AU2336" s="152"/>
    </row>
    <row r="2337" spans="27:47" ht="12.95" customHeight="1">
      <c r="AA2337" s="152"/>
      <c r="AB2337" s="152"/>
      <c r="AC2337" s="152"/>
      <c r="AD2337" s="152"/>
      <c r="AE2337" s="152"/>
      <c r="AF2337" s="249"/>
      <c r="AG2337" s="9"/>
      <c r="AN2337" s="152"/>
      <c r="AO2337" s="152"/>
      <c r="AP2337" s="152"/>
      <c r="AQ2337" s="152"/>
      <c r="AR2337" s="152"/>
      <c r="AS2337" s="152"/>
      <c r="AT2337" s="152"/>
      <c r="AU2337" s="152"/>
    </row>
    <row r="2338" spans="27:47" ht="12.95" customHeight="1">
      <c r="AA2338" s="152"/>
      <c r="AB2338" s="152"/>
      <c r="AC2338" s="152"/>
      <c r="AD2338" s="152"/>
      <c r="AE2338" s="152"/>
      <c r="AF2338" s="249"/>
      <c r="AG2338" s="9"/>
      <c r="AN2338" s="152"/>
      <c r="AO2338" s="152"/>
      <c r="AP2338" s="152"/>
      <c r="AQ2338" s="152"/>
      <c r="AR2338" s="152"/>
      <c r="AS2338" s="152"/>
      <c r="AT2338" s="152"/>
      <c r="AU2338" s="152"/>
    </row>
    <row r="2339" spans="27:47" ht="12.95" customHeight="1">
      <c r="AA2339" s="152"/>
      <c r="AB2339" s="152"/>
      <c r="AC2339" s="152"/>
      <c r="AD2339" s="152"/>
      <c r="AE2339" s="152"/>
      <c r="AF2339" s="249"/>
      <c r="AG2339" s="9"/>
      <c r="AN2339" s="152"/>
      <c r="AO2339" s="152"/>
      <c r="AP2339" s="152"/>
      <c r="AQ2339" s="152"/>
      <c r="AR2339" s="152"/>
      <c r="AS2339" s="152"/>
      <c r="AT2339" s="152"/>
      <c r="AU2339" s="152"/>
    </row>
    <row r="2340" spans="27:47" ht="12.95" customHeight="1">
      <c r="AA2340" s="152"/>
      <c r="AB2340" s="152"/>
      <c r="AC2340" s="152"/>
      <c r="AD2340" s="152"/>
      <c r="AE2340" s="152"/>
      <c r="AF2340" s="249"/>
      <c r="AG2340" s="9"/>
      <c r="AN2340" s="152"/>
      <c r="AO2340" s="152"/>
      <c r="AP2340" s="152"/>
      <c r="AQ2340" s="152"/>
      <c r="AR2340" s="152"/>
      <c r="AS2340" s="152"/>
      <c r="AT2340" s="152"/>
      <c r="AU2340" s="152"/>
    </row>
    <row r="2341" spans="27:47" ht="12.95" customHeight="1">
      <c r="AA2341" s="152"/>
      <c r="AB2341" s="152"/>
      <c r="AC2341" s="152"/>
      <c r="AD2341" s="152"/>
      <c r="AE2341" s="152"/>
      <c r="AF2341" s="249"/>
      <c r="AG2341" s="9"/>
      <c r="AN2341" s="152"/>
      <c r="AO2341" s="152"/>
      <c r="AP2341" s="152"/>
      <c r="AQ2341" s="152"/>
      <c r="AR2341" s="152"/>
      <c r="AS2341" s="152"/>
      <c r="AT2341" s="152"/>
      <c r="AU2341" s="152"/>
    </row>
    <row r="2342" spans="27:47" ht="12.95" customHeight="1">
      <c r="AA2342" s="152"/>
      <c r="AB2342" s="152"/>
      <c r="AC2342" s="152"/>
      <c r="AD2342" s="152"/>
      <c r="AE2342" s="152"/>
      <c r="AF2342" s="249"/>
      <c r="AG2342" s="9"/>
      <c r="AN2342" s="152"/>
      <c r="AO2342" s="152"/>
      <c r="AP2342" s="152"/>
      <c r="AQ2342" s="152"/>
      <c r="AR2342" s="152"/>
      <c r="AS2342" s="152"/>
      <c r="AT2342" s="152"/>
      <c r="AU2342" s="152"/>
    </row>
    <row r="2343" spans="27:47" ht="12.95" customHeight="1">
      <c r="AA2343" s="152"/>
      <c r="AB2343" s="152"/>
      <c r="AC2343" s="152"/>
      <c r="AD2343" s="152"/>
      <c r="AE2343" s="152"/>
      <c r="AF2343" s="249"/>
      <c r="AG2343" s="9"/>
      <c r="AN2343" s="152"/>
      <c r="AO2343" s="152"/>
      <c r="AP2343" s="152"/>
      <c r="AQ2343" s="152"/>
      <c r="AR2343" s="152"/>
      <c r="AS2343" s="152"/>
      <c r="AT2343" s="152"/>
      <c r="AU2343" s="152"/>
    </row>
    <row r="2344" spans="27:47" ht="12.95" customHeight="1">
      <c r="AA2344" s="152"/>
      <c r="AB2344" s="152"/>
      <c r="AC2344" s="152"/>
      <c r="AD2344" s="152"/>
      <c r="AE2344" s="152"/>
      <c r="AF2344" s="249"/>
      <c r="AG2344" s="9"/>
      <c r="AN2344" s="152"/>
      <c r="AO2344" s="152"/>
      <c r="AP2344" s="152"/>
      <c r="AQ2344" s="152"/>
      <c r="AR2344" s="152"/>
      <c r="AS2344" s="152"/>
      <c r="AT2344" s="152"/>
      <c r="AU2344" s="152"/>
    </row>
    <row r="2345" spans="27:47" ht="12.95" customHeight="1">
      <c r="AA2345" s="152"/>
      <c r="AB2345" s="152"/>
      <c r="AC2345" s="152"/>
      <c r="AD2345" s="152"/>
      <c r="AE2345" s="152"/>
      <c r="AF2345" s="249"/>
      <c r="AG2345" s="9"/>
      <c r="AN2345" s="152"/>
      <c r="AO2345" s="152"/>
      <c r="AP2345" s="152"/>
      <c r="AQ2345" s="152"/>
      <c r="AR2345" s="152"/>
      <c r="AS2345" s="152"/>
      <c r="AT2345" s="152"/>
      <c r="AU2345" s="152"/>
    </row>
    <row r="2346" spans="27:47" ht="12.95" customHeight="1">
      <c r="AA2346" s="152"/>
      <c r="AB2346" s="152"/>
      <c r="AC2346" s="152"/>
      <c r="AD2346" s="152"/>
      <c r="AE2346" s="152"/>
      <c r="AF2346" s="249"/>
      <c r="AG2346" s="9"/>
      <c r="AN2346" s="152"/>
      <c r="AO2346" s="152"/>
      <c r="AP2346" s="152"/>
      <c r="AQ2346" s="152"/>
      <c r="AR2346" s="152"/>
      <c r="AS2346" s="152"/>
      <c r="AT2346" s="152"/>
      <c r="AU2346" s="152"/>
    </row>
    <row r="2347" spans="27:47" ht="12.95" customHeight="1">
      <c r="AA2347" s="152"/>
      <c r="AB2347" s="152"/>
      <c r="AC2347" s="152"/>
      <c r="AD2347" s="152"/>
      <c r="AE2347" s="152"/>
      <c r="AF2347" s="249"/>
      <c r="AG2347" s="9"/>
      <c r="AN2347" s="152"/>
      <c r="AO2347" s="152"/>
      <c r="AP2347" s="152"/>
      <c r="AQ2347" s="152"/>
      <c r="AR2347" s="152"/>
      <c r="AS2347" s="152"/>
      <c r="AT2347" s="152"/>
      <c r="AU2347" s="152"/>
    </row>
    <row r="2348" spans="27:47" ht="12.95" customHeight="1">
      <c r="AA2348" s="152"/>
      <c r="AB2348" s="152"/>
      <c r="AC2348" s="152"/>
      <c r="AD2348" s="152"/>
      <c r="AE2348" s="152"/>
      <c r="AF2348" s="249"/>
      <c r="AG2348" s="9"/>
      <c r="AN2348" s="152"/>
      <c r="AO2348" s="152"/>
      <c r="AP2348" s="152"/>
      <c r="AQ2348" s="152"/>
      <c r="AR2348" s="152"/>
      <c r="AS2348" s="152"/>
      <c r="AT2348" s="152"/>
      <c r="AU2348" s="152"/>
    </row>
    <row r="2349" spans="27:47" ht="12.95" customHeight="1">
      <c r="AA2349" s="152"/>
      <c r="AB2349" s="152"/>
      <c r="AC2349" s="152"/>
      <c r="AD2349" s="152"/>
      <c r="AE2349" s="152"/>
      <c r="AF2349" s="249"/>
      <c r="AG2349" s="9"/>
      <c r="AN2349" s="152"/>
      <c r="AO2349" s="152"/>
      <c r="AP2349" s="152"/>
      <c r="AQ2349" s="152"/>
      <c r="AR2349" s="152"/>
      <c r="AS2349" s="152"/>
      <c r="AT2349" s="152"/>
      <c r="AU2349" s="152"/>
    </row>
    <row r="2350" spans="27:47" ht="12.95" customHeight="1">
      <c r="AA2350" s="152"/>
      <c r="AB2350" s="152"/>
      <c r="AC2350" s="152"/>
      <c r="AD2350" s="152"/>
      <c r="AE2350" s="152"/>
      <c r="AF2350" s="249"/>
      <c r="AG2350" s="9"/>
      <c r="AN2350" s="152"/>
      <c r="AO2350" s="152"/>
      <c r="AP2350" s="152"/>
      <c r="AQ2350" s="152"/>
      <c r="AR2350" s="152"/>
      <c r="AS2350" s="152"/>
      <c r="AT2350" s="152"/>
      <c r="AU2350" s="152"/>
    </row>
    <row r="2351" spans="27:47" ht="12.95" customHeight="1">
      <c r="AA2351" s="152"/>
      <c r="AB2351" s="152"/>
      <c r="AC2351" s="152"/>
      <c r="AD2351" s="152"/>
      <c r="AE2351" s="152"/>
      <c r="AF2351" s="249"/>
      <c r="AG2351" s="9"/>
      <c r="AN2351" s="152"/>
      <c r="AO2351" s="152"/>
      <c r="AP2351" s="152"/>
      <c r="AQ2351" s="152"/>
      <c r="AR2351" s="152"/>
      <c r="AS2351" s="152"/>
      <c r="AT2351" s="152"/>
      <c r="AU2351" s="152"/>
    </row>
    <row r="2352" spans="27:47" ht="12.95" customHeight="1">
      <c r="AA2352" s="152"/>
      <c r="AB2352" s="152"/>
      <c r="AC2352" s="152"/>
      <c r="AD2352" s="152"/>
      <c r="AE2352" s="152"/>
      <c r="AF2352" s="249"/>
      <c r="AG2352" s="9"/>
      <c r="AN2352" s="152"/>
      <c r="AO2352" s="152"/>
      <c r="AP2352" s="152"/>
      <c r="AQ2352" s="152"/>
      <c r="AR2352" s="152"/>
      <c r="AS2352" s="152"/>
      <c r="AT2352" s="152"/>
      <c r="AU2352" s="152"/>
    </row>
    <row r="2353" spans="27:47" ht="12.95" customHeight="1">
      <c r="AA2353" s="152"/>
      <c r="AB2353" s="152"/>
      <c r="AC2353" s="152"/>
      <c r="AD2353" s="152"/>
      <c r="AE2353" s="152"/>
      <c r="AF2353" s="249"/>
      <c r="AG2353" s="9"/>
      <c r="AN2353" s="152"/>
      <c r="AO2353" s="152"/>
      <c r="AP2353" s="152"/>
      <c r="AQ2353" s="152"/>
      <c r="AR2353" s="152"/>
      <c r="AS2353" s="152"/>
      <c r="AT2353" s="152"/>
      <c r="AU2353" s="152"/>
    </row>
    <row r="2354" spans="27:47" ht="12.95" customHeight="1">
      <c r="AA2354" s="152"/>
      <c r="AB2354" s="152"/>
      <c r="AC2354" s="152"/>
      <c r="AD2354" s="152"/>
      <c r="AE2354" s="152"/>
      <c r="AF2354" s="249"/>
      <c r="AG2354" s="9"/>
      <c r="AN2354" s="152"/>
      <c r="AO2354" s="152"/>
      <c r="AP2354" s="152"/>
      <c r="AQ2354" s="152"/>
      <c r="AR2354" s="152"/>
      <c r="AS2354" s="152"/>
      <c r="AT2354" s="152"/>
      <c r="AU2354" s="152"/>
    </row>
    <row r="2355" spans="27:47" ht="12.95" customHeight="1">
      <c r="AA2355" s="152"/>
      <c r="AB2355" s="152"/>
      <c r="AC2355" s="152"/>
      <c r="AD2355" s="152"/>
      <c r="AE2355" s="152"/>
      <c r="AF2355" s="249"/>
      <c r="AG2355" s="9"/>
      <c r="AN2355" s="152"/>
      <c r="AO2355" s="152"/>
      <c r="AP2355" s="152"/>
      <c r="AQ2355" s="152"/>
      <c r="AR2355" s="152"/>
      <c r="AS2355" s="152"/>
      <c r="AT2355" s="152"/>
      <c r="AU2355" s="152"/>
    </row>
    <row r="2356" spans="27:47" ht="12.95" customHeight="1">
      <c r="AA2356" s="152"/>
      <c r="AB2356" s="152"/>
      <c r="AC2356" s="152"/>
      <c r="AD2356" s="152"/>
      <c r="AE2356" s="152"/>
      <c r="AF2356" s="249"/>
      <c r="AG2356" s="9"/>
      <c r="AN2356" s="152"/>
      <c r="AO2356" s="152"/>
      <c r="AP2356" s="152"/>
      <c r="AQ2356" s="152"/>
      <c r="AR2356" s="152"/>
      <c r="AS2356" s="152"/>
      <c r="AT2356" s="152"/>
      <c r="AU2356" s="152"/>
    </row>
    <row r="2357" spans="27:47" ht="12.95" customHeight="1">
      <c r="AA2357" s="152"/>
      <c r="AB2357" s="152"/>
      <c r="AC2357" s="152"/>
      <c r="AD2357" s="152"/>
      <c r="AE2357" s="152"/>
      <c r="AF2357" s="249"/>
      <c r="AG2357" s="9"/>
      <c r="AN2357" s="152"/>
      <c r="AO2357" s="152"/>
      <c r="AP2357" s="152"/>
      <c r="AQ2357" s="152"/>
      <c r="AR2357" s="152"/>
      <c r="AS2357" s="152"/>
      <c r="AT2357" s="152"/>
      <c r="AU2357" s="152"/>
    </row>
    <row r="2358" spans="27:47" ht="12.95" customHeight="1">
      <c r="AA2358" s="152"/>
      <c r="AB2358" s="152"/>
      <c r="AC2358" s="152"/>
      <c r="AD2358" s="152"/>
      <c r="AE2358" s="152"/>
      <c r="AF2358" s="249"/>
      <c r="AG2358" s="9"/>
      <c r="AN2358" s="152"/>
      <c r="AO2358" s="152"/>
      <c r="AP2358" s="152"/>
      <c r="AQ2358" s="152"/>
      <c r="AR2358" s="152"/>
      <c r="AS2358" s="152"/>
      <c r="AT2358" s="152"/>
      <c r="AU2358" s="152"/>
    </row>
    <row r="2359" spans="27:47" ht="12.95" customHeight="1">
      <c r="AA2359" s="152"/>
      <c r="AB2359" s="152"/>
      <c r="AC2359" s="152"/>
      <c r="AD2359" s="152"/>
      <c r="AE2359" s="152"/>
      <c r="AF2359" s="249"/>
      <c r="AG2359" s="9"/>
      <c r="AN2359" s="152"/>
      <c r="AO2359" s="152"/>
      <c r="AP2359" s="152"/>
      <c r="AQ2359" s="152"/>
      <c r="AR2359" s="152"/>
      <c r="AS2359" s="152"/>
      <c r="AT2359" s="152"/>
      <c r="AU2359" s="152"/>
    </row>
    <row r="2360" spans="27:47" ht="12.95" customHeight="1">
      <c r="AA2360" s="152"/>
      <c r="AB2360" s="152"/>
      <c r="AC2360" s="152"/>
      <c r="AD2360" s="152"/>
      <c r="AE2360" s="152"/>
      <c r="AF2360" s="249"/>
      <c r="AG2360" s="9"/>
      <c r="AN2360" s="152"/>
      <c r="AO2360" s="152"/>
      <c r="AP2360" s="152"/>
      <c r="AQ2360" s="152"/>
      <c r="AR2360" s="152"/>
      <c r="AS2360" s="152"/>
      <c r="AT2360" s="152"/>
      <c r="AU2360" s="152"/>
    </row>
    <row r="2361" spans="27:47" ht="12.95" customHeight="1">
      <c r="AA2361" s="152"/>
      <c r="AB2361" s="152"/>
      <c r="AC2361" s="152"/>
      <c r="AD2361" s="152"/>
      <c r="AE2361" s="152"/>
      <c r="AF2361" s="249"/>
      <c r="AG2361" s="9"/>
      <c r="AN2361" s="152"/>
      <c r="AO2361" s="152"/>
      <c r="AP2361" s="152"/>
      <c r="AQ2361" s="152"/>
      <c r="AR2361" s="152"/>
      <c r="AS2361" s="152"/>
      <c r="AT2361" s="152"/>
      <c r="AU2361" s="152"/>
    </row>
    <row r="2362" spans="27:47" ht="12.95" customHeight="1">
      <c r="AA2362" s="152"/>
      <c r="AB2362" s="152"/>
      <c r="AC2362" s="152"/>
      <c r="AD2362" s="152"/>
      <c r="AE2362" s="152"/>
      <c r="AF2362" s="249"/>
      <c r="AG2362" s="9"/>
      <c r="AN2362" s="152"/>
      <c r="AO2362" s="152"/>
      <c r="AP2362" s="152"/>
      <c r="AQ2362" s="152"/>
      <c r="AR2362" s="152"/>
      <c r="AS2362" s="152"/>
      <c r="AT2362" s="152"/>
      <c r="AU2362" s="152"/>
    </row>
    <row r="2363" spans="27:47" ht="12.95" customHeight="1">
      <c r="AA2363" s="152"/>
      <c r="AB2363" s="152"/>
      <c r="AC2363" s="152"/>
      <c r="AD2363" s="152"/>
      <c r="AE2363" s="152"/>
      <c r="AF2363" s="249"/>
      <c r="AG2363" s="9"/>
      <c r="AN2363" s="152"/>
      <c r="AO2363" s="152"/>
      <c r="AP2363" s="152"/>
      <c r="AQ2363" s="152"/>
      <c r="AR2363" s="152"/>
      <c r="AS2363" s="152"/>
      <c r="AT2363" s="152"/>
      <c r="AU2363" s="152"/>
    </row>
    <row r="2364" spans="27:47" ht="12.95" customHeight="1">
      <c r="AA2364" s="152"/>
      <c r="AB2364" s="152"/>
      <c r="AC2364" s="152"/>
      <c r="AD2364" s="152"/>
      <c r="AE2364" s="152"/>
      <c r="AF2364" s="249"/>
      <c r="AG2364" s="9"/>
      <c r="AN2364" s="152"/>
      <c r="AO2364" s="152"/>
      <c r="AP2364" s="152"/>
      <c r="AQ2364" s="152"/>
      <c r="AR2364" s="152"/>
      <c r="AS2364" s="152"/>
      <c r="AT2364" s="152"/>
      <c r="AU2364" s="152"/>
    </row>
    <row r="2365" spans="27:47" ht="12.95" customHeight="1">
      <c r="AA2365" s="152"/>
      <c r="AB2365" s="152"/>
      <c r="AC2365" s="152"/>
      <c r="AD2365" s="152"/>
      <c r="AE2365" s="152"/>
      <c r="AF2365" s="249"/>
      <c r="AG2365" s="9"/>
      <c r="AN2365" s="152"/>
      <c r="AO2365" s="152"/>
      <c r="AP2365" s="152"/>
      <c r="AQ2365" s="152"/>
      <c r="AR2365" s="152"/>
      <c r="AS2365" s="152"/>
      <c r="AT2365" s="152"/>
      <c r="AU2365" s="152"/>
    </row>
    <row r="2366" spans="27:47" ht="12.95" customHeight="1">
      <c r="AA2366" s="152"/>
      <c r="AB2366" s="152"/>
      <c r="AC2366" s="152"/>
      <c r="AD2366" s="152"/>
      <c r="AE2366" s="152"/>
      <c r="AF2366" s="249"/>
      <c r="AG2366" s="9"/>
      <c r="AN2366" s="152"/>
      <c r="AO2366" s="152"/>
      <c r="AP2366" s="152"/>
      <c r="AQ2366" s="152"/>
      <c r="AR2366" s="152"/>
      <c r="AS2366" s="152"/>
      <c r="AT2366" s="152"/>
      <c r="AU2366" s="152"/>
    </row>
    <row r="2367" spans="27:47" ht="12.95" customHeight="1">
      <c r="AA2367" s="152"/>
      <c r="AB2367" s="152"/>
      <c r="AC2367" s="152"/>
      <c r="AD2367" s="152"/>
      <c r="AE2367" s="152"/>
      <c r="AF2367" s="249"/>
      <c r="AG2367" s="9"/>
      <c r="AN2367" s="152"/>
      <c r="AO2367" s="152"/>
      <c r="AP2367" s="152"/>
      <c r="AQ2367" s="152"/>
      <c r="AR2367" s="152"/>
      <c r="AS2367" s="152"/>
      <c r="AT2367" s="152"/>
      <c r="AU2367" s="152"/>
    </row>
    <row r="2368" spans="27:47" ht="12.95" customHeight="1">
      <c r="AA2368" s="152"/>
      <c r="AB2368" s="152"/>
      <c r="AC2368" s="152"/>
      <c r="AD2368" s="152"/>
      <c r="AE2368" s="152"/>
      <c r="AF2368" s="249"/>
      <c r="AG2368" s="9"/>
      <c r="AN2368" s="152"/>
      <c r="AO2368" s="152"/>
      <c r="AP2368" s="152"/>
      <c r="AQ2368" s="152"/>
      <c r="AR2368" s="152"/>
      <c r="AS2368" s="152"/>
      <c r="AT2368" s="152"/>
      <c r="AU2368" s="152"/>
    </row>
    <row r="2369" spans="27:47" ht="12.95" customHeight="1">
      <c r="AA2369" s="152"/>
      <c r="AB2369" s="152"/>
      <c r="AC2369" s="152"/>
      <c r="AD2369" s="152"/>
      <c r="AE2369" s="152"/>
      <c r="AF2369" s="249"/>
      <c r="AG2369" s="9"/>
      <c r="AN2369" s="152"/>
      <c r="AO2369" s="152"/>
      <c r="AP2369" s="152"/>
      <c r="AQ2369" s="152"/>
      <c r="AR2369" s="152"/>
      <c r="AS2369" s="152"/>
      <c r="AT2369" s="152"/>
      <c r="AU2369" s="152"/>
    </row>
    <row r="2370" spans="27:47" ht="12.95" customHeight="1">
      <c r="AA2370" s="152"/>
      <c r="AB2370" s="152"/>
      <c r="AC2370" s="152"/>
      <c r="AD2370" s="152"/>
      <c r="AE2370" s="152"/>
      <c r="AF2370" s="249"/>
      <c r="AG2370" s="9"/>
      <c r="AN2370" s="152"/>
      <c r="AO2370" s="152"/>
      <c r="AP2370" s="152"/>
      <c r="AQ2370" s="152"/>
      <c r="AR2370" s="152"/>
      <c r="AS2370" s="152"/>
      <c r="AT2370" s="152"/>
      <c r="AU2370" s="152"/>
    </row>
    <row r="2371" spans="27:47" ht="12.95" customHeight="1">
      <c r="AA2371" s="152"/>
      <c r="AB2371" s="152"/>
      <c r="AC2371" s="152"/>
      <c r="AD2371" s="152"/>
      <c r="AE2371" s="152"/>
      <c r="AF2371" s="249"/>
      <c r="AG2371" s="9"/>
      <c r="AN2371" s="152"/>
      <c r="AO2371" s="152"/>
      <c r="AP2371" s="152"/>
      <c r="AQ2371" s="152"/>
      <c r="AR2371" s="152"/>
      <c r="AS2371" s="152"/>
      <c r="AT2371" s="152"/>
      <c r="AU2371" s="152"/>
    </row>
    <row r="2372" spans="27:47" ht="12.95" customHeight="1">
      <c r="AA2372" s="152"/>
      <c r="AB2372" s="152"/>
      <c r="AC2372" s="152"/>
      <c r="AD2372" s="152"/>
      <c r="AE2372" s="152"/>
      <c r="AF2372" s="249"/>
      <c r="AG2372" s="9"/>
      <c r="AN2372" s="152"/>
      <c r="AO2372" s="152"/>
      <c r="AP2372" s="152"/>
      <c r="AQ2372" s="152"/>
      <c r="AR2372" s="152"/>
      <c r="AS2372" s="152"/>
      <c r="AT2372" s="152"/>
      <c r="AU2372" s="152"/>
    </row>
    <row r="2373" spans="27:47" ht="12.95" customHeight="1">
      <c r="AA2373" s="152"/>
      <c r="AB2373" s="152"/>
      <c r="AC2373" s="152"/>
      <c r="AD2373" s="152"/>
      <c r="AE2373" s="152"/>
      <c r="AF2373" s="249"/>
      <c r="AG2373" s="9"/>
      <c r="AN2373" s="152"/>
      <c r="AO2373" s="152"/>
      <c r="AP2373" s="152"/>
      <c r="AQ2373" s="152"/>
      <c r="AR2373" s="152"/>
      <c r="AS2373" s="152"/>
      <c r="AT2373" s="152"/>
      <c r="AU2373" s="152"/>
    </row>
    <row r="2374" spans="27:47" ht="12.95" customHeight="1">
      <c r="AA2374" s="152"/>
      <c r="AB2374" s="152"/>
      <c r="AC2374" s="152"/>
      <c r="AD2374" s="152"/>
      <c r="AE2374" s="152"/>
      <c r="AF2374" s="249"/>
      <c r="AG2374" s="9"/>
      <c r="AN2374" s="152"/>
      <c r="AO2374" s="152"/>
      <c r="AP2374" s="152"/>
      <c r="AQ2374" s="152"/>
      <c r="AR2374" s="152"/>
      <c r="AS2374" s="152"/>
      <c r="AT2374" s="152"/>
      <c r="AU2374" s="152"/>
    </row>
    <row r="2375" spans="27:47" ht="12.95" customHeight="1">
      <c r="AA2375" s="152"/>
      <c r="AB2375" s="152"/>
      <c r="AC2375" s="152"/>
      <c r="AD2375" s="152"/>
      <c r="AE2375" s="152"/>
      <c r="AF2375" s="249"/>
      <c r="AG2375" s="9"/>
      <c r="AN2375" s="152"/>
      <c r="AO2375" s="152"/>
      <c r="AP2375" s="152"/>
      <c r="AQ2375" s="152"/>
      <c r="AR2375" s="152"/>
      <c r="AS2375" s="152"/>
      <c r="AT2375" s="152"/>
      <c r="AU2375" s="152"/>
    </row>
    <row r="2376" spans="27:47" ht="12.95" customHeight="1">
      <c r="AA2376" s="152"/>
      <c r="AB2376" s="152"/>
      <c r="AC2376" s="152"/>
      <c r="AD2376" s="152"/>
      <c r="AE2376" s="152"/>
      <c r="AF2376" s="249"/>
      <c r="AG2376" s="9"/>
      <c r="AN2376" s="152"/>
      <c r="AO2376" s="152"/>
      <c r="AP2376" s="152"/>
      <c r="AQ2376" s="152"/>
      <c r="AR2376" s="152"/>
      <c r="AS2376" s="152"/>
      <c r="AT2376" s="152"/>
      <c r="AU2376" s="152"/>
    </row>
    <row r="2377" spans="27:47" ht="12.95" customHeight="1">
      <c r="AA2377" s="152"/>
      <c r="AB2377" s="152"/>
      <c r="AC2377" s="152"/>
      <c r="AD2377" s="152"/>
      <c r="AE2377" s="152"/>
      <c r="AF2377" s="249"/>
      <c r="AG2377" s="9"/>
      <c r="AN2377" s="152"/>
      <c r="AO2377" s="152"/>
      <c r="AP2377" s="152"/>
      <c r="AQ2377" s="152"/>
      <c r="AR2377" s="152"/>
      <c r="AS2377" s="152"/>
      <c r="AT2377" s="152"/>
      <c r="AU2377" s="152"/>
    </row>
    <row r="2378" spans="27:47" ht="12.95" customHeight="1">
      <c r="AA2378" s="152"/>
      <c r="AB2378" s="152"/>
      <c r="AC2378" s="152"/>
      <c r="AD2378" s="152"/>
      <c r="AE2378" s="152"/>
      <c r="AF2378" s="249"/>
      <c r="AG2378" s="9"/>
      <c r="AN2378" s="152"/>
      <c r="AO2378" s="152"/>
      <c r="AP2378" s="152"/>
      <c r="AQ2378" s="152"/>
      <c r="AR2378" s="152"/>
      <c r="AS2378" s="152"/>
      <c r="AT2378" s="152"/>
      <c r="AU2378" s="152"/>
    </row>
    <row r="2379" spans="27:47" ht="12.95" customHeight="1">
      <c r="AA2379" s="152"/>
      <c r="AB2379" s="152"/>
      <c r="AC2379" s="152"/>
      <c r="AD2379" s="152"/>
      <c r="AE2379" s="152"/>
      <c r="AF2379" s="249"/>
      <c r="AG2379" s="9"/>
      <c r="AN2379" s="152"/>
      <c r="AO2379" s="152"/>
      <c r="AP2379" s="152"/>
      <c r="AQ2379" s="152"/>
      <c r="AR2379" s="152"/>
      <c r="AS2379" s="152"/>
      <c r="AT2379" s="152"/>
      <c r="AU2379" s="152"/>
    </row>
    <row r="2380" spans="27:47" ht="12.95" customHeight="1">
      <c r="AA2380" s="152"/>
      <c r="AB2380" s="152"/>
      <c r="AC2380" s="152"/>
      <c r="AD2380" s="152"/>
      <c r="AE2380" s="152"/>
      <c r="AF2380" s="249"/>
      <c r="AG2380" s="9"/>
      <c r="AN2380" s="152"/>
      <c r="AO2380" s="152"/>
      <c r="AP2380" s="152"/>
      <c r="AQ2380" s="152"/>
      <c r="AR2380" s="152"/>
      <c r="AS2380" s="152"/>
      <c r="AT2380" s="152"/>
      <c r="AU2380" s="152"/>
    </row>
    <row r="2381" spans="27:47" ht="12.95" customHeight="1">
      <c r="AA2381" s="152"/>
      <c r="AB2381" s="152"/>
      <c r="AC2381" s="152"/>
      <c r="AD2381" s="152"/>
      <c r="AE2381" s="152"/>
      <c r="AF2381" s="249"/>
      <c r="AG2381" s="9"/>
      <c r="AN2381" s="152"/>
      <c r="AO2381" s="152"/>
      <c r="AP2381" s="152"/>
      <c r="AQ2381" s="152"/>
      <c r="AR2381" s="152"/>
      <c r="AS2381" s="152"/>
      <c r="AT2381" s="152"/>
      <c r="AU2381" s="152"/>
    </row>
    <row r="2382" spans="27:47" ht="12.95" customHeight="1">
      <c r="AA2382" s="152"/>
      <c r="AB2382" s="152"/>
      <c r="AC2382" s="152"/>
      <c r="AD2382" s="152"/>
      <c r="AE2382" s="152"/>
      <c r="AF2382" s="249"/>
      <c r="AG2382" s="9"/>
      <c r="AN2382" s="152"/>
      <c r="AO2382" s="152"/>
      <c r="AP2382" s="152"/>
      <c r="AQ2382" s="152"/>
      <c r="AR2382" s="152"/>
      <c r="AS2382" s="152"/>
      <c r="AT2382" s="152"/>
      <c r="AU2382" s="152"/>
    </row>
    <row r="2383" spans="27:47" ht="12.95" customHeight="1">
      <c r="AA2383" s="152"/>
      <c r="AB2383" s="152"/>
      <c r="AC2383" s="152"/>
      <c r="AD2383" s="152"/>
      <c r="AE2383" s="152"/>
      <c r="AF2383" s="249"/>
      <c r="AG2383" s="9"/>
      <c r="AN2383" s="152"/>
      <c r="AO2383" s="152"/>
      <c r="AP2383" s="152"/>
      <c r="AQ2383" s="152"/>
      <c r="AR2383" s="152"/>
      <c r="AS2383" s="152"/>
      <c r="AT2383" s="152"/>
      <c r="AU2383" s="152"/>
    </row>
    <row r="2384" spans="27:47" ht="12.95" customHeight="1">
      <c r="AA2384" s="152"/>
      <c r="AB2384" s="152"/>
      <c r="AC2384" s="152"/>
      <c r="AD2384" s="152"/>
      <c r="AE2384" s="152"/>
      <c r="AF2384" s="249"/>
      <c r="AG2384" s="9"/>
      <c r="AN2384" s="152"/>
      <c r="AO2384" s="152"/>
      <c r="AP2384" s="152"/>
      <c r="AQ2384" s="152"/>
      <c r="AR2384" s="152"/>
      <c r="AS2384" s="152"/>
      <c r="AT2384" s="152"/>
      <c r="AU2384" s="152"/>
    </row>
    <row r="2385" spans="27:47" ht="12.95" customHeight="1">
      <c r="AA2385" s="152"/>
      <c r="AB2385" s="152"/>
      <c r="AC2385" s="152"/>
      <c r="AD2385" s="152"/>
      <c r="AE2385" s="152"/>
      <c r="AF2385" s="249"/>
      <c r="AG2385" s="9"/>
      <c r="AN2385" s="152"/>
      <c r="AO2385" s="152"/>
      <c r="AP2385" s="152"/>
      <c r="AQ2385" s="152"/>
      <c r="AR2385" s="152"/>
      <c r="AS2385" s="152"/>
      <c r="AT2385" s="152"/>
      <c r="AU2385" s="152"/>
    </row>
    <row r="2386" spans="27:47" ht="12.95" customHeight="1">
      <c r="AA2386" s="152"/>
      <c r="AB2386" s="152"/>
      <c r="AC2386" s="152"/>
      <c r="AD2386" s="152"/>
      <c r="AE2386" s="152"/>
      <c r="AF2386" s="249"/>
      <c r="AG2386" s="9"/>
      <c r="AN2386" s="152"/>
      <c r="AO2386" s="152"/>
      <c r="AP2386" s="152"/>
      <c r="AQ2386" s="152"/>
      <c r="AR2386" s="152"/>
      <c r="AS2386" s="152"/>
      <c r="AT2386" s="152"/>
      <c r="AU2386" s="152"/>
    </row>
    <row r="2387" spans="27:47" ht="12.95" customHeight="1">
      <c r="AA2387" s="152"/>
      <c r="AB2387" s="152"/>
      <c r="AC2387" s="152"/>
      <c r="AD2387" s="152"/>
      <c r="AE2387" s="152"/>
      <c r="AF2387" s="249"/>
      <c r="AG2387" s="9"/>
      <c r="AN2387" s="152"/>
      <c r="AO2387" s="152"/>
      <c r="AP2387" s="152"/>
      <c r="AQ2387" s="152"/>
      <c r="AR2387" s="152"/>
      <c r="AS2387" s="152"/>
      <c r="AT2387" s="152"/>
      <c r="AU2387" s="152"/>
    </row>
    <row r="2388" spans="27:47" ht="12.95" customHeight="1">
      <c r="AA2388" s="152"/>
      <c r="AB2388" s="152"/>
      <c r="AC2388" s="152"/>
      <c r="AD2388" s="152"/>
      <c r="AE2388" s="152"/>
      <c r="AF2388" s="249"/>
      <c r="AG2388" s="9"/>
      <c r="AN2388" s="152"/>
      <c r="AO2388" s="152"/>
      <c r="AP2388" s="152"/>
      <c r="AQ2388" s="152"/>
      <c r="AR2388" s="152"/>
      <c r="AS2388" s="152"/>
      <c r="AT2388" s="152"/>
      <c r="AU2388" s="152"/>
    </row>
    <row r="2389" spans="27:47" ht="12.95" customHeight="1">
      <c r="AA2389" s="152"/>
      <c r="AB2389" s="152"/>
      <c r="AC2389" s="152"/>
      <c r="AD2389" s="152"/>
      <c r="AE2389" s="152"/>
      <c r="AF2389" s="249"/>
      <c r="AG2389" s="9"/>
      <c r="AN2389" s="152"/>
      <c r="AO2389" s="152"/>
      <c r="AP2389" s="152"/>
      <c r="AQ2389" s="152"/>
      <c r="AR2389" s="152"/>
      <c r="AS2389" s="152"/>
      <c r="AT2389" s="152"/>
      <c r="AU2389" s="152"/>
    </row>
    <row r="2390" spans="27:47" ht="12.95" customHeight="1">
      <c r="AA2390" s="152"/>
      <c r="AB2390" s="152"/>
      <c r="AC2390" s="152"/>
      <c r="AD2390" s="152"/>
      <c r="AE2390" s="152"/>
      <c r="AF2390" s="249"/>
      <c r="AG2390" s="9"/>
      <c r="AN2390" s="152"/>
      <c r="AO2390" s="152"/>
      <c r="AP2390" s="152"/>
      <c r="AQ2390" s="152"/>
      <c r="AR2390" s="152"/>
      <c r="AS2390" s="152"/>
      <c r="AT2390" s="152"/>
      <c r="AU2390" s="152"/>
    </row>
    <row r="2391" spans="27:47" ht="12.95" customHeight="1">
      <c r="AA2391" s="152"/>
      <c r="AB2391" s="152"/>
      <c r="AC2391" s="152"/>
      <c r="AD2391" s="152"/>
      <c r="AE2391" s="152"/>
      <c r="AF2391" s="249"/>
      <c r="AG2391" s="9"/>
      <c r="AN2391" s="152"/>
      <c r="AO2391" s="152"/>
      <c r="AP2391" s="152"/>
      <c r="AQ2391" s="152"/>
      <c r="AR2391" s="152"/>
      <c r="AS2391" s="152"/>
      <c r="AT2391" s="152"/>
      <c r="AU2391" s="152"/>
    </row>
    <row r="2392" spans="27:47" ht="12.95" customHeight="1">
      <c r="AA2392" s="152"/>
      <c r="AB2392" s="152"/>
      <c r="AC2392" s="152"/>
      <c r="AD2392" s="152"/>
      <c r="AE2392" s="152"/>
      <c r="AF2392" s="249"/>
      <c r="AG2392" s="9"/>
      <c r="AN2392" s="152"/>
      <c r="AO2392" s="152"/>
      <c r="AP2392" s="152"/>
      <c r="AQ2392" s="152"/>
      <c r="AR2392" s="152"/>
      <c r="AS2392" s="152"/>
      <c r="AT2392" s="152"/>
      <c r="AU2392" s="152"/>
    </row>
    <row r="2393" spans="27:47" ht="12.95" customHeight="1">
      <c r="AA2393" s="152"/>
      <c r="AB2393" s="152"/>
      <c r="AC2393" s="152"/>
      <c r="AD2393" s="152"/>
      <c r="AE2393" s="152"/>
      <c r="AF2393" s="249"/>
      <c r="AG2393" s="9"/>
      <c r="AN2393" s="152"/>
      <c r="AO2393" s="152"/>
      <c r="AP2393" s="152"/>
      <c r="AQ2393" s="152"/>
      <c r="AR2393" s="152"/>
      <c r="AS2393" s="152"/>
      <c r="AT2393" s="152"/>
      <c r="AU2393" s="152"/>
    </row>
    <row r="2394" spans="27:47" ht="12.95" customHeight="1">
      <c r="AA2394" s="152"/>
      <c r="AB2394" s="152"/>
      <c r="AC2394" s="152"/>
      <c r="AD2394" s="152"/>
      <c r="AE2394" s="152"/>
      <c r="AF2394" s="249"/>
      <c r="AG2394" s="9"/>
      <c r="AN2394" s="152"/>
      <c r="AO2394" s="152"/>
      <c r="AP2394" s="152"/>
      <c r="AQ2394" s="152"/>
      <c r="AR2394" s="152"/>
      <c r="AS2394" s="152"/>
      <c r="AT2394" s="152"/>
      <c r="AU2394" s="152"/>
    </row>
    <row r="2395" spans="27:47" ht="12.95" customHeight="1">
      <c r="AA2395" s="152"/>
      <c r="AB2395" s="152"/>
      <c r="AC2395" s="152"/>
      <c r="AD2395" s="152"/>
      <c r="AE2395" s="152"/>
      <c r="AF2395" s="249"/>
      <c r="AG2395" s="9"/>
      <c r="AN2395" s="152"/>
      <c r="AO2395" s="152"/>
      <c r="AP2395" s="152"/>
      <c r="AQ2395" s="152"/>
      <c r="AR2395" s="152"/>
      <c r="AS2395" s="152"/>
      <c r="AT2395" s="152"/>
      <c r="AU2395" s="152"/>
    </row>
    <row r="2396" spans="27:47" ht="12.95" customHeight="1">
      <c r="AA2396" s="152"/>
      <c r="AB2396" s="152"/>
      <c r="AC2396" s="152"/>
      <c r="AD2396" s="152"/>
      <c r="AE2396" s="152"/>
      <c r="AF2396" s="249"/>
      <c r="AG2396" s="9"/>
      <c r="AN2396" s="152"/>
      <c r="AO2396" s="152"/>
      <c r="AP2396" s="152"/>
      <c r="AQ2396" s="152"/>
      <c r="AR2396" s="152"/>
      <c r="AS2396" s="152"/>
      <c r="AT2396" s="152"/>
      <c r="AU2396" s="152"/>
    </row>
    <row r="2397" spans="27:47" ht="12.95" customHeight="1">
      <c r="AA2397" s="152"/>
      <c r="AB2397" s="152"/>
      <c r="AC2397" s="152"/>
      <c r="AD2397" s="152"/>
      <c r="AE2397" s="152"/>
      <c r="AF2397" s="249"/>
      <c r="AG2397" s="9"/>
      <c r="AN2397" s="152"/>
      <c r="AO2397" s="152"/>
      <c r="AP2397" s="152"/>
      <c r="AQ2397" s="152"/>
      <c r="AR2397" s="152"/>
      <c r="AS2397" s="152"/>
      <c r="AT2397" s="152"/>
      <c r="AU2397" s="152"/>
    </row>
    <row r="2398" spans="27:47" ht="12.95" customHeight="1">
      <c r="AA2398" s="152"/>
      <c r="AB2398" s="152"/>
      <c r="AC2398" s="152"/>
      <c r="AD2398" s="152"/>
      <c r="AE2398" s="152"/>
      <c r="AF2398" s="249"/>
      <c r="AG2398" s="9"/>
      <c r="AN2398" s="152"/>
      <c r="AO2398" s="152"/>
      <c r="AP2398" s="152"/>
      <c r="AQ2398" s="152"/>
      <c r="AR2398" s="152"/>
      <c r="AS2398" s="152"/>
      <c r="AT2398" s="152"/>
      <c r="AU2398" s="152"/>
    </row>
    <row r="2399" spans="27:47" ht="12.95" customHeight="1">
      <c r="AA2399" s="152"/>
      <c r="AB2399" s="152"/>
      <c r="AC2399" s="152"/>
      <c r="AD2399" s="152"/>
      <c r="AE2399" s="152"/>
      <c r="AF2399" s="249"/>
      <c r="AG2399" s="9"/>
      <c r="AN2399" s="152"/>
      <c r="AO2399" s="152"/>
      <c r="AP2399" s="152"/>
      <c r="AQ2399" s="152"/>
      <c r="AR2399" s="152"/>
      <c r="AS2399" s="152"/>
      <c r="AT2399" s="152"/>
      <c r="AU2399" s="152"/>
    </row>
    <row r="2400" spans="27:47" ht="12.95" customHeight="1">
      <c r="AA2400" s="152"/>
      <c r="AB2400" s="152"/>
      <c r="AC2400" s="152"/>
      <c r="AD2400" s="152"/>
      <c r="AE2400" s="152"/>
      <c r="AF2400" s="249"/>
      <c r="AG2400" s="9"/>
      <c r="AN2400" s="152"/>
      <c r="AO2400" s="152"/>
      <c r="AP2400" s="152"/>
      <c r="AQ2400" s="152"/>
      <c r="AR2400" s="152"/>
      <c r="AS2400" s="152"/>
      <c r="AT2400" s="152"/>
      <c r="AU2400" s="152"/>
    </row>
    <row r="2401" spans="27:47" ht="12.95" customHeight="1">
      <c r="AA2401" s="152"/>
      <c r="AB2401" s="152"/>
      <c r="AC2401" s="152"/>
      <c r="AD2401" s="152"/>
      <c r="AE2401" s="152"/>
      <c r="AF2401" s="249"/>
      <c r="AG2401" s="9"/>
      <c r="AN2401" s="152"/>
      <c r="AO2401" s="152"/>
      <c r="AP2401" s="152"/>
      <c r="AQ2401" s="152"/>
      <c r="AR2401" s="152"/>
      <c r="AS2401" s="152"/>
      <c r="AT2401" s="152"/>
      <c r="AU2401" s="152"/>
    </row>
    <row r="2402" spans="27:47" ht="12.95" customHeight="1">
      <c r="AA2402" s="152"/>
      <c r="AB2402" s="152"/>
      <c r="AC2402" s="152"/>
      <c r="AD2402" s="152"/>
      <c r="AE2402" s="152"/>
      <c r="AF2402" s="249"/>
      <c r="AG2402" s="9"/>
      <c r="AN2402" s="152"/>
      <c r="AO2402" s="152"/>
      <c r="AP2402" s="152"/>
      <c r="AQ2402" s="152"/>
      <c r="AR2402" s="152"/>
      <c r="AS2402" s="152"/>
      <c r="AT2402" s="152"/>
      <c r="AU2402" s="152"/>
    </row>
    <row r="2403" spans="27:47" ht="12.95" customHeight="1">
      <c r="AA2403" s="152"/>
      <c r="AB2403" s="152"/>
      <c r="AC2403" s="152"/>
      <c r="AD2403" s="152"/>
      <c r="AE2403" s="152"/>
      <c r="AF2403" s="249"/>
      <c r="AG2403" s="9"/>
      <c r="AN2403" s="152"/>
      <c r="AO2403" s="152"/>
      <c r="AP2403" s="152"/>
      <c r="AQ2403" s="152"/>
      <c r="AR2403" s="152"/>
      <c r="AS2403" s="152"/>
      <c r="AT2403" s="152"/>
      <c r="AU2403" s="152"/>
    </row>
    <row r="2404" spans="27:47" ht="12.95" customHeight="1">
      <c r="AA2404" s="152"/>
      <c r="AB2404" s="152"/>
      <c r="AC2404" s="152"/>
      <c r="AD2404" s="152"/>
      <c r="AE2404" s="152"/>
      <c r="AF2404" s="249"/>
      <c r="AG2404" s="9"/>
      <c r="AN2404" s="152"/>
      <c r="AO2404" s="152"/>
      <c r="AP2404" s="152"/>
      <c r="AQ2404" s="152"/>
      <c r="AR2404" s="152"/>
      <c r="AS2404" s="152"/>
      <c r="AT2404" s="152"/>
      <c r="AU2404" s="152"/>
    </row>
    <row r="2405" spans="27:47" ht="12.95" customHeight="1">
      <c r="AA2405" s="152"/>
      <c r="AB2405" s="152"/>
      <c r="AC2405" s="152"/>
      <c r="AD2405" s="152"/>
      <c r="AE2405" s="152"/>
      <c r="AF2405" s="249"/>
      <c r="AG2405" s="9"/>
      <c r="AN2405" s="152"/>
      <c r="AO2405" s="152"/>
      <c r="AP2405" s="152"/>
      <c r="AQ2405" s="152"/>
      <c r="AR2405" s="152"/>
      <c r="AS2405" s="152"/>
      <c r="AT2405" s="152"/>
      <c r="AU2405" s="152"/>
    </row>
    <row r="2406" spans="27:47" ht="12.95" customHeight="1">
      <c r="AA2406" s="152"/>
      <c r="AB2406" s="152"/>
      <c r="AC2406" s="152"/>
      <c r="AD2406" s="152"/>
      <c r="AE2406" s="152"/>
      <c r="AF2406" s="249"/>
      <c r="AG2406" s="9"/>
      <c r="AN2406" s="152"/>
      <c r="AO2406" s="152"/>
      <c r="AP2406" s="152"/>
      <c r="AQ2406" s="152"/>
      <c r="AR2406" s="152"/>
      <c r="AS2406" s="152"/>
      <c r="AT2406" s="152"/>
      <c r="AU2406" s="152"/>
    </row>
    <row r="2407" spans="27:47" ht="12.95" customHeight="1">
      <c r="AA2407" s="152"/>
      <c r="AB2407" s="152"/>
      <c r="AC2407" s="152"/>
      <c r="AD2407" s="152"/>
      <c r="AE2407" s="152"/>
      <c r="AF2407" s="249"/>
      <c r="AG2407" s="9"/>
      <c r="AN2407" s="152"/>
      <c r="AO2407" s="152"/>
      <c r="AP2407" s="152"/>
      <c r="AQ2407" s="152"/>
      <c r="AR2407" s="152"/>
      <c r="AS2407" s="152"/>
      <c r="AT2407" s="152"/>
      <c r="AU2407" s="152"/>
    </row>
    <row r="2408" spans="27:47" ht="12.95" customHeight="1">
      <c r="AA2408" s="152"/>
      <c r="AB2408" s="152"/>
      <c r="AC2408" s="152"/>
      <c r="AD2408" s="152"/>
      <c r="AE2408" s="152"/>
      <c r="AF2408" s="249"/>
      <c r="AG2408" s="9"/>
      <c r="AN2408" s="152"/>
      <c r="AO2408" s="152"/>
      <c r="AP2408" s="152"/>
      <c r="AQ2408" s="152"/>
      <c r="AR2408" s="152"/>
      <c r="AS2408" s="152"/>
      <c r="AT2408" s="152"/>
      <c r="AU2408" s="152"/>
    </row>
    <row r="2409" spans="27:47" ht="12.95" customHeight="1">
      <c r="AA2409" s="152"/>
      <c r="AB2409" s="152"/>
      <c r="AC2409" s="152"/>
      <c r="AD2409" s="152"/>
      <c r="AE2409" s="152"/>
      <c r="AF2409" s="249"/>
      <c r="AG2409" s="9"/>
      <c r="AN2409" s="152"/>
      <c r="AO2409" s="152"/>
      <c r="AP2409" s="152"/>
      <c r="AQ2409" s="152"/>
      <c r="AR2409" s="152"/>
      <c r="AS2409" s="152"/>
      <c r="AT2409" s="152"/>
      <c r="AU2409" s="152"/>
    </row>
    <row r="2410" spans="27:47" ht="12.95" customHeight="1">
      <c r="AA2410" s="152"/>
      <c r="AB2410" s="152"/>
      <c r="AC2410" s="152"/>
      <c r="AD2410" s="152"/>
      <c r="AE2410" s="152"/>
      <c r="AF2410" s="249"/>
      <c r="AG2410" s="9"/>
      <c r="AN2410" s="152"/>
      <c r="AO2410" s="152"/>
      <c r="AP2410" s="152"/>
      <c r="AQ2410" s="152"/>
      <c r="AR2410" s="152"/>
      <c r="AS2410" s="152"/>
      <c r="AT2410" s="152"/>
      <c r="AU2410" s="152"/>
    </row>
    <row r="2411" spans="27:47" ht="12.95" customHeight="1">
      <c r="AA2411" s="152"/>
      <c r="AB2411" s="152"/>
      <c r="AC2411" s="152"/>
      <c r="AD2411" s="152"/>
      <c r="AE2411" s="152"/>
      <c r="AF2411" s="249"/>
      <c r="AG2411" s="9"/>
      <c r="AN2411" s="152"/>
      <c r="AO2411" s="152"/>
      <c r="AP2411" s="152"/>
      <c r="AQ2411" s="152"/>
      <c r="AR2411" s="152"/>
      <c r="AS2411" s="152"/>
      <c r="AT2411" s="152"/>
      <c r="AU2411" s="152"/>
    </row>
    <row r="2412" spans="27:47" ht="12.95" customHeight="1">
      <c r="AA2412" s="152"/>
      <c r="AB2412" s="152"/>
      <c r="AC2412" s="152"/>
      <c r="AD2412" s="152"/>
      <c r="AE2412" s="152"/>
      <c r="AF2412" s="249"/>
      <c r="AG2412" s="9"/>
      <c r="AN2412" s="152"/>
      <c r="AO2412" s="152"/>
      <c r="AP2412" s="152"/>
      <c r="AQ2412" s="152"/>
      <c r="AR2412" s="152"/>
      <c r="AS2412" s="152"/>
      <c r="AT2412" s="152"/>
      <c r="AU2412" s="152"/>
    </row>
    <row r="2413" spans="27:47" ht="12.95" customHeight="1">
      <c r="AA2413" s="152"/>
      <c r="AB2413" s="152"/>
      <c r="AC2413" s="152"/>
      <c r="AD2413" s="152"/>
      <c r="AE2413" s="152"/>
      <c r="AF2413" s="249"/>
      <c r="AG2413" s="9"/>
      <c r="AN2413" s="152"/>
      <c r="AO2413" s="152"/>
      <c r="AP2413" s="152"/>
      <c r="AQ2413" s="152"/>
      <c r="AR2413" s="152"/>
      <c r="AS2413" s="152"/>
      <c r="AT2413" s="152"/>
      <c r="AU2413" s="152"/>
    </row>
    <row r="2414" spans="27:47" ht="12.95" customHeight="1">
      <c r="AA2414" s="152"/>
      <c r="AB2414" s="152"/>
      <c r="AC2414" s="152"/>
      <c r="AD2414" s="152"/>
      <c r="AE2414" s="152"/>
      <c r="AF2414" s="249"/>
      <c r="AG2414" s="9"/>
      <c r="AN2414" s="152"/>
      <c r="AO2414" s="152"/>
      <c r="AP2414" s="152"/>
      <c r="AQ2414" s="152"/>
      <c r="AR2414" s="152"/>
      <c r="AS2414" s="152"/>
      <c r="AT2414" s="152"/>
      <c r="AU2414" s="152"/>
    </row>
    <row r="2415" spans="27:47" ht="12.95" customHeight="1">
      <c r="AA2415" s="152"/>
      <c r="AB2415" s="152"/>
      <c r="AC2415" s="152"/>
      <c r="AD2415" s="152"/>
      <c r="AE2415" s="152"/>
      <c r="AF2415" s="249"/>
      <c r="AG2415" s="9"/>
      <c r="AN2415" s="152"/>
      <c r="AO2415" s="152"/>
      <c r="AP2415" s="152"/>
      <c r="AQ2415" s="152"/>
      <c r="AR2415" s="152"/>
      <c r="AS2415" s="152"/>
      <c r="AT2415" s="152"/>
      <c r="AU2415" s="152"/>
    </row>
    <row r="2416" spans="27:47" ht="12.95" customHeight="1">
      <c r="AA2416" s="152"/>
      <c r="AB2416" s="152"/>
      <c r="AC2416" s="152"/>
      <c r="AD2416" s="152"/>
      <c r="AE2416" s="152"/>
      <c r="AF2416" s="249"/>
      <c r="AG2416" s="9"/>
      <c r="AN2416" s="152"/>
      <c r="AO2416" s="152"/>
      <c r="AP2416" s="152"/>
      <c r="AQ2416" s="152"/>
      <c r="AR2416" s="152"/>
      <c r="AS2416" s="152"/>
      <c r="AT2416" s="152"/>
      <c r="AU2416" s="152"/>
    </row>
    <row r="2417" spans="27:47" ht="12.95" customHeight="1">
      <c r="AA2417" s="152"/>
      <c r="AB2417" s="152"/>
      <c r="AC2417" s="152"/>
      <c r="AD2417" s="152"/>
      <c r="AE2417" s="152"/>
      <c r="AF2417" s="249"/>
      <c r="AG2417" s="9"/>
      <c r="AN2417" s="152"/>
      <c r="AO2417" s="152"/>
      <c r="AP2417" s="152"/>
      <c r="AQ2417" s="152"/>
      <c r="AR2417" s="152"/>
      <c r="AS2417" s="152"/>
      <c r="AT2417" s="152"/>
      <c r="AU2417" s="152"/>
    </row>
    <row r="2418" spans="27:47" ht="12.95" customHeight="1">
      <c r="AA2418" s="152"/>
      <c r="AB2418" s="152"/>
      <c r="AC2418" s="152"/>
      <c r="AD2418" s="152"/>
      <c r="AE2418" s="152"/>
      <c r="AF2418" s="249"/>
      <c r="AG2418" s="9"/>
      <c r="AN2418" s="152"/>
      <c r="AO2418" s="152"/>
      <c r="AP2418" s="152"/>
      <c r="AQ2418" s="152"/>
      <c r="AR2418" s="152"/>
      <c r="AS2418" s="152"/>
      <c r="AT2418" s="152"/>
      <c r="AU2418" s="152"/>
    </row>
    <row r="2419" spans="27:47" ht="12.95" customHeight="1">
      <c r="AA2419" s="152"/>
      <c r="AB2419" s="152"/>
      <c r="AC2419" s="152"/>
      <c r="AD2419" s="152"/>
      <c r="AE2419" s="152"/>
      <c r="AF2419" s="249"/>
      <c r="AG2419" s="9"/>
      <c r="AN2419" s="152"/>
      <c r="AO2419" s="152"/>
      <c r="AP2419" s="152"/>
      <c r="AQ2419" s="152"/>
      <c r="AR2419" s="152"/>
      <c r="AS2419" s="152"/>
      <c r="AT2419" s="152"/>
      <c r="AU2419" s="152"/>
    </row>
    <row r="2420" spans="27:47" ht="12.95" customHeight="1">
      <c r="AA2420" s="152"/>
      <c r="AB2420" s="152"/>
      <c r="AC2420" s="152"/>
      <c r="AD2420" s="152"/>
      <c r="AE2420" s="152"/>
      <c r="AF2420" s="249"/>
      <c r="AG2420" s="9"/>
      <c r="AN2420" s="152"/>
      <c r="AO2420" s="152"/>
      <c r="AP2420" s="152"/>
      <c r="AQ2420" s="152"/>
      <c r="AR2420" s="152"/>
      <c r="AS2420" s="152"/>
      <c r="AT2420" s="152"/>
      <c r="AU2420" s="152"/>
    </row>
    <row r="2421" spans="27:47" ht="12.95" customHeight="1">
      <c r="AA2421" s="152"/>
      <c r="AB2421" s="152"/>
      <c r="AC2421" s="152"/>
      <c r="AD2421" s="152"/>
      <c r="AE2421" s="152"/>
      <c r="AF2421" s="249"/>
      <c r="AG2421" s="9"/>
      <c r="AN2421" s="152"/>
      <c r="AO2421" s="152"/>
      <c r="AP2421" s="152"/>
      <c r="AQ2421" s="152"/>
      <c r="AR2421" s="152"/>
      <c r="AS2421" s="152"/>
      <c r="AT2421" s="152"/>
      <c r="AU2421" s="152"/>
    </row>
    <row r="2422" spans="27:47" ht="12.95" customHeight="1">
      <c r="AA2422" s="152"/>
      <c r="AB2422" s="152"/>
      <c r="AC2422" s="152"/>
      <c r="AD2422" s="152"/>
      <c r="AE2422" s="152"/>
      <c r="AF2422" s="249"/>
      <c r="AG2422" s="9"/>
      <c r="AN2422" s="152"/>
      <c r="AO2422" s="152"/>
      <c r="AP2422" s="152"/>
      <c r="AQ2422" s="152"/>
      <c r="AR2422" s="152"/>
      <c r="AS2422" s="152"/>
      <c r="AT2422" s="152"/>
      <c r="AU2422" s="152"/>
    </row>
    <row r="2423" spans="27:47" ht="12.95" customHeight="1">
      <c r="AA2423" s="152"/>
      <c r="AB2423" s="152"/>
      <c r="AC2423" s="152"/>
      <c r="AD2423" s="152"/>
      <c r="AE2423" s="152"/>
      <c r="AF2423" s="249"/>
      <c r="AG2423" s="9"/>
      <c r="AN2423" s="152"/>
      <c r="AO2423" s="152"/>
      <c r="AP2423" s="152"/>
      <c r="AQ2423" s="152"/>
      <c r="AR2423" s="152"/>
      <c r="AS2423" s="152"/>
      <c r="AT2423" s="152"/>
      <c r="AU2423" s="152"/>
    </row>
    <row r="2424" spans="27:47" ht="12.95" customHeight="1">
      <c r="AA2424" s="152"/>
      <c r="AB2424" s="152"/>
      <c r="AC2424" s="152"/>
      <c r="AD2424" s="152"/>
      <c r="AE2424" s="152"/>
      <c r="AF2424" s="249"/>
      <c r="AG2424" s="9"/>
      <c r="AN2424" s="152"/>
      <c r="AO2424" s="152"/>
      <c r="AP2424" s="152"/>
      <c r="AQ2424" s="152"/>
      <c r="AR2424" s="152"/>
      <c r="AS2424" s="152"/>
      <c r="AT2424" s="152"/>
      <c r="AU2424" s="152"/>
    </row>
    <row r="2425" spans="27:47" ht="12.95" customHeight="1">
      <c r="AA2425" s="152"/>
      <c r="AB2425" s="152"/>
      <c r="AC2425" s="152"/>
      <c r="AD2425" s="152"/>
      <c r="AE2425" s="152"/>
      <c r="AF2425" s="249"/>
      <c r="AG2425" s="9"/>
      <c r="AN2425" s="152"/>
      <c r="AO2425" s="152"/>
      <c r="AP2425" s="152"/>
      <c r="AQ2425" s="152"/>
      <c r="AR2425" s="152"/>
      <c r="AS2425" s="152"/>
      <c r="AT2425" s="152"/>
      <c r="AU2425" s="152"/>
    </row>
    <row r="2426" spans="27:47" ht="12.95" customHeight="1">
      <c r="AA2426" s="152"/>
      <c r="AB2426" s="152"/>
      <c r="AC2426" s="152"/>
      <c r="AD2426" s="152"/>
      <c r="AE2426" s="152"/>
      <c r="AF2426" s="249"/>
      <c r="AG2426" s="9"/>
      <c r="AN2426" s="152"/>
      <c r="AO2426" s="152"/>
      <c r="AP2426" s="152"/>
      <c r="AQ2426" s="152"/>
      <c r="AR2426" s="152"/>
      <c r="AS2426" s="152"/>
      <c r="AT2426" s="152"/>
      <c r="AU2426" s="152"/>
    </row>
    <row r="2427" spans="27:47" ht="12.95" customHeight="1">
      <c r="AA2427" s="152"/>
      <c r="AB2427" s="152"/>
      <c r="AC2427" s="152"/>
      <c r="AD2427" s="152"/>
      <c r="AE2427" s="152"/>
      <c r="AF2427" s="249"/>
      <c r="AG2427" s="9"/>
      <c r="AN2427" s="152"/>
      <c r="AO2427" s="152"/>
      <c r="AP2427" s="152"/>
      <c r="AQ2427" s="152"/>
      <c r="AR2427" s="152"/>
      <c r="AS2427" s="152"/>
      <c r="AT2427" s="152"/>
      <c r="AU2427" s="152"/>
    </row>
    <row r="2428" spans="27:47" ht="12.95" customHeight="1">
      <c r="AA2428" s="152"/>
      <c r="AB2428" s="152"/>
      <c r="AC2428" s="152"/>
      <c r="AD2428" s="152"/>
      <c r="AE2428" s="152"/>
      <c r="AF2428" s="249"/>
      <c r="AG2428" s="9"/>
      <c r="AN2428" s="152"/>
      <c r="AO2428" s="152"/>
      <c r="AP2428" s="152"/>
      <c r="AQ2428" s="152"/>
      <c r="AR2428" s="152"/>
      <c r="AS2428" s="152"/>
      <c r="AT2428" s="152"/>
      <c r="AU2428" s="152"/>
    </row>
    <row r="2429" spans="27:47" ht="12.95" customHeight="1">
      <c r="AA2429" s="152"/>
      <c r="AB2429" s="152"/>
      <c r="AC2429" s="152"/>
      <c r="AD2429" s="152"/>
      <c r="AE2429" s="152"/>
      <c r="AF2429" s="249"/>
      <c r="AG2429" s="9"/>
      <c r="AN2429" s="152"/>
      <c r="AO2429" s="152"/>
      <c r="AP2429" s="152"/>
      <c r="AQ2429" s="152"/>
      <c r="AR2429" s="152"/>
      <c r="AS2429" s="152"/>
      <c r="AT2429" s="152"/>
      <c r="AU2429" s="152"/>
    </row>
    <row r="2430" spans="27:47" ht="12.95" customHeight="1">
      <c r="AA2430" s="152"/>
      <c r="AB2430" s="152"/>
      <c r="AC2430" s="152"/>
      <c r="AD2430" s="152"/>
      <c r="AE2430" s="152"/>
      <c r="AF2430" s="249"/>
      <c r="AG2430" s="9"/>
      <c r="AN2430" s="152"/>
      <c r="AO2430" s="152"/>
      <c r="AP2430" s="152"/>
      <c r="AQ2430" s="152"/>
      <c r="AR2430" s="152"/>
      <c r="AS2430" s="152"/>
      <c r="AT2430" s="152"/>
      <c r="AU2430" s="152"/>
    </row>
    <row r="2431" spans="27:47" ht="12.95" customHeight="1">
      <c r="AA2431" s="152"/>
      <c r="AB2431" s="152"/>
      <c r="AC2431" s="152"/>
      <c r="AD2431" s="152"/>
      <c r="AE2431" s="152"/>
      <c r="AF2431" s="249"/>
      <c r="AG2431" s="9"/>
      <c r="AN2431" s="152"/>
      <c r="AO2431" s="152"/>
      <c r="AP2431" s="152"/>
      <c r="AQ2431" s="152"/>
      <c r="AR2431" s="152"/>
      <c r="AS2431" s="152"/>
      <c r="AT2431" s="152"/>
      <c r="AU2431" s="152"/>
    </row>
    <row r="2432" spans="27:47" ht="12.95" customHeight="1">
      <c r="AA2432" s="152"/>
      <c r="AB2432" s="152"/>
      <c r="AC2432" s="152"/>
      <c r="AD2432" s="152"/>
      <c r="AE2432" s="152"/>
      <c r="AF2432" s="249"/>
      <c r="AG2432" s="9"/>
      <c r="AN2432" s="152"/>
      <c r="AO2432" s="152"/>
      <c r="AP2432" s="152"/>
      <c r="AQ2432" s="152"/>
      <c r="AR2432" s="152"/>
      <c r="AS2432" s="152"/>
      <c r="AT2432" s="152"/>
      <c r="AU2432" s="152"/>
    </row>
    <row r="2433" spans="27:47" ht="12.95" customHeight="1">
      <c r="AA2433" s="152"/>
      <c r="AB2433" s="152"/>
      <c r="AC2433" s="152"/>
      <c r="AD2433" s="152"/>
      <c r="AE2433" s="152"/>
      <c r="AF2433" s="249"/>
      <c r="AG2433" s="9"/>
      <c r="AN2433" s="152"/>
      <c r="AO2433" s="152"/>
      <c r="AP2433" s="152"/>
      <c r="AQ2433" s="152"/>
      <c r="AR2433" s="152"/>
      <c r="AS2433" s="152"/>
      <c r="AT2433" s="152"/>
      <c r="AU2433" s="152"/>
    </row>
    <row r="2434" spans="27:47" ht="12.95" customHeight="1">
      <c r="AA2434" s="152"/>
      <c r="AB2434" s="152"/>
      <c r="AC2434" s="152"/>
      <c r="AD2434" s="152"/>
      <c r="AE2434" s="152"/>
      <c r="AF2434" s="249"/>
      <c r="AG2434" s="9"/>
      <c r="AN2434" s="152"/>
      <c r="AO2434" s="152"/>
      <c r="AP2434" s="152"/>
      <c r="AQ2434" s="152"/>
      <c r="AR2434" s="152"/>
      <c r="AS2434" s="152"/>
      <c r="AT2434" s="152"/>
      <c r="AU2434" s="152"/>
    </row>
    <row r="2435" spans="27:47" ht="12.95" customHeight="1">
      <c r="AA2435" s="152"/>
      <c r="AB2435" s="152"/>
      <c r="AC2435" s="152"/>
      <c r="AD2435" s="152"/>
      <c r="AE2435" s="152"/>
      <c r="AF2435" s="249"/>
      <c r="AG2435" s="9"/>
      <c r="AN2435" s="152"/>
      <c r="AO2435" s="152"/>
      <c r="AP2435" s="152"/>
      <c r="AQ2435" s="152"/>
      <c r="AR2435" s="152"/>
      <c r="AS2435" s="152"/>
      <c r="AT2435" s="152"/>
      <c r="AU2435" s="152"/>
    </row>
    <row r="2436" spans="27:47" ht="12.95" customHeight="1">
      <c r="AA2436" s="152"/>
      <c r="AB2436" s="152"/>
      <c r="AC2436" s="152"/>
      <c r="AD2436" s="152"/>
      <c r="AE2436" s="152"/>
      <c r="AF2436" s="249"/>
      <c r="AG2436" s="9"/>
      <c r="AN2436" s="152"/>
      <c r="AO2436" s="152"/>
      <c r="AP2436" s="152"/>
      <c r="AQ2436" s="152"/>
      <c r="AR2436" s="152"/>
      <c r="AS2436" s="152"/>
      <c r="AT2436" s="152"/>
      <c r="AU2436" s="152"/>
    </row>
    <row r="2437" spans="27:47" ht="12.95" customHeight="1">
      <c r="AA2437" s="152"/>
      <c r="AB2437" s="152"/>
      <c r="AC2437" s="152"/>
      <c r="AD2437" s="152"/>
      <c r="AE2437" s="152"/>
      <c r="AF2437" s="249"/>
      <c r="AG2437" s="9"/>
      <c r="AN2437" s="152"/>
      <c r="AO2437" s="152"/>
      <c r="AP2437" s="152"/>
      <c r="AQ2437" s="152"/>
      <c r="AR2437" s="152"/>
      <c r="AS2437" s="152"/>
      <c r="AT2437" s="152"/>
      <c r="AU2437" s="152"/>
    </row>
    <row r="2438" spans="27:47" ht="12.95" customHeight="1">
      <c r="AA2438" s="152"/>
      <c r="AB2438" s="152"/>
      <c r="AC2438" s="152"/>
      <c r="AD2438" s="152"/>
      <c r="AE2438" s="152"/>
      <c r="AF2438" s="249"/>
      <c r="AG2438" s="9"/>
      <c r="AN2438" s="152"/>
      <c r="AO2438" s="152"/>
      <c r="AP2438" s="152"/>
      <c r="AQ2438" s="152"/>
      <c r="AR2438" s="152"/>
      <c r="AS2438" s="152"/>
      <c r="AT2438" s="152"/>
      <c r="AU2438" s="152"/>
    </row>
    <row r="2439" spans="27:47" ht="12.95" customHeight="1">
      <c r="AA2439" s="152"/>
      <c r="AB2439" s="152"/>
      <c r="AC2439" s="152"/>
      <c r="AD2439" s="152"/>
      <c r="AE2439" s="152"/>
      <c r="AF2439" s="249"/>
      <c r="AG2439" s="9"/>
      <c r="AN2439" s="152"/>
      <c r="AO2439" s="152"/>
      <c r="AP2439" s="152"/>
      <c r="AQ2439" s="152"/>
      <c r="AR2439" s="152"/>
      <c r="AS2439" s="152"/>
      <c r="AT2439" s="152"/>
      <c r="AU2439" s="152"/>
    </row>
    <row r="2440" spans="27:47" ht="12.95" customHeight="1">
      <c r="AA2440" s="152"/>
      <c r="AB2440" s="152"/>
      <c r="AC2440" s="152"/>
      <c r="AD2440" s="152"/>
      <c r="AE2440" s="152"/>
      <c r="AF2440" s="249"/>
      <c r="AG2440" s="9"/>
      <c r="AN2440" s="152"/>
      <c r="AO2440" s="152"/>
      <c r="AP2440" s="152"/>
      <c r="AQ2440" s="152"/>
      <c r="AR2440" s="152"/>
      <c r="AS2440" s="152"/>
      <c r="AT2440" s="152"/>
      <c r="AU2440" s="152"/>
    </row>
    <row r="2441" spans="27:47" ht="12.95" customHeight="1">
      <c r="AA2441" s="152"/>
      <c r="AB2441" s="152"/>
      <c r="AC2441" s="152"/>
      <c r="AD2441" s="152"/>
      <c r="AE2441" s="152"/>
      <c r="AF2441" s="249"/>
      <c r="AG2441" s="9"/>
      <c r="AN2441" s="152"/>
      <c r="AO2441" s="152"/>
      <c r="AP2441" s="152"/>
      <c r="AQ2441" s="152"/>
      <c r="AR2441" s="152"/>
      <c r="AS2441" s="152"/>
      <c r="AT2441" s="152"/>
      <c r="AU2441" s="152"/>
    </row>
    <row r="2442" spans="27:47" ht="12.95" customHeight="1">
      <c r="AA2442" s="152"/>
      <c r="AB2442" s="152"/>
      <c r="AC2442" s="152"/>
      <c r="AD2442" s="152"/>
      <c r="AE2442" s="152"/>
      <c r="AF2442" s="249"/>
      <c r="AG2442" s="9"/>
      <c r="AN2442" s="152"/>
      <c r="AO2442" s="152"/>
      <c r="AP2442" s="152"/>
      <c r="AQ2442" s="152"/>
      <c r="AR2442" s="152"/>
      <c r="AS2442" s="152"/>
      <c r="AT2442" s="152"/>
      <c r="AU2442" s="152"/>
    </row>
    <row r="2443" spans="27:47" ht="12.95" customHeight="1">
      <c r="AA2443" s="152"/>
      <c r="AB2443" s="152"/>
      <c r="AC2443" s="152"/>
      <c r="AD2443" s="152"/>
      <c r="AE2443" s="152"/>
      <c r="AF2443" s="249"/>
      <c r="AG2443" s="9"/>
      <c r="AN2443" s="152"/>
      <c r="AO2443" s="152"/>
      <c r="AP2443" s="152"/>
      <c r="AQ2443" s="152"/>
      <c r="AR2443" s="152"/>
      <c r="AS2443" s="152"/>
      <c r="AT2443" s="152"/>
      <c r="AU2443" s="152"/>
    </row>
    <row r="2444" spans="27:47" ht="12.95" customHeight="1">
      <c r="AA2444" s="152"/>
      <c r="AB2444" s="152"/>
      <c r="AC2444" s="152"/>
      <c r="AD2444" s="152"/>
      <c r="AE2444" s="152"/>
      <c r="AF2444" s="249"/>
      <c r="AG2444" s="9"/>
      <c r="AN2444" s="152"/>
      <c r="AO2444" s="152"/>
      <c r="AP2444" s="152"/>
      <c r="AQ2444" s="152"/>
      <c r="AR2444" s="152"/>
      <c r="AS2444" s="152"/>
      <c r="AT2444" s="152"/>
      <c r="AU2444" s="152"/>
    </row>
    <row r="2445" spans="27:47" ht="12.95" customHeight="1">
      <c r="AA2445" s="152"/>
      <c r="AB2445" s="152"/>
      <c r="AC2445" s="152"/>
      <c r="AD2445" s="152"/>
      <c r="AE2445" s="152"/>
      <c r="AF2445" s="249"/>
      <c r="AG2445" s="9"/>
      <c r="AN2445" s="152"/>
      <c r="AO2445" s="152"/>
      <c r="AP2445" s="152"/>
      <c r="AQ2445" s="152"/>
      <c r="AR2445" s="152"/>
      <c r="AS2445" s="152"/>
      <c r="AT2445" s="152"/>
      <c r="AU2445" s="152"/>
    </row>
    <row r="2446" spans="27:47" ht="12.95" customHeight="1">
      <c r="AA2446" s="152"/>
      <c r="AB2446" s="152"/>
      <c r="AC2446" s="152"/>
      <c r="AD2446" s="152"/>
      <c r="AE2446" s="152"/>
      <c r="AF2446" s="249"/>
      <c r="AG2446" s="9"/>
      <c r="AN2446" s="152"/>
      <c r="AO2446" s="152"/>
      <c r="AP2446" s="152"/>
      <c r="AQ2446" s="152"/>
      <c r="AR2446" s="152"/>
      <c r="AS2446" s="152"/>
      <c r="AT2446" s="152"/>
      <c r="AU2446" s="152"/>
    </row>
    <row r="2447" spans="27:47" ht="12.95" customHeight="1">
      <c r="AA2447" s="152"/>
      <c r="AB2447" s="152"/>
      <c r="AC2447" s="152"/>
      <c r="AD2447" s="152"/>
      <c r="AE2447" s="152"/>
      <c r="AF2447" s="249"/>
      <c r="AG2447" s="9"/>
      <c r="AN2447" s="152"/>
      <c r="AO2447" s="152"/>
      <c r="AP2447" s="152"/>
      <c r="AQ2447" s="152"/>
      <c r="AR2447" s="152"/>
      <c r="AS2447" s="152"/>
      <c r="AT2447" s="152"/>
      <c r="AU2447" s="152"/>
    </row>
    <row r="2448" spans="27:47" ht="12.95" customHeight="1">
      <c r="AA2448" s="152"/>
      <c r="AB2448" s="152"/>
      <c r="AC2448" s="152"/>
      <c r="AD2448" s="152"/>
      <c r="AE2448" s="152"/>
      <c r="AF2448" s="249"/>
      <c r="AG2448" s="9"/>
      <c r="AN2448" s="152"/>
      <c r="AO2448" s="152"/>
      <c r="AP2448" s="152"/>
      <c r="AQ2448" s="152"/>
      <c r="AR2448" s="152"/>
      <c r="AS2448" s="152"/>
      <c r="AT2448" s="152"/>
      <c r="AU2448" s="152"/>
    </row>
    <row r="2449" spans="27:47" ht="12.95" customHeight="1">
      <c r="AA2449" s="152"/>
      <c r="AB2449" s="152"/>
      <c r="AC2449" s="152"/>
      <c r="AD2449" s="152"/>
      <c r="AE2449" s="152"/>
      <c r="AF2449" s="249"/>
      <c r="AG2449" s="9"/>
      <c r="AN2449" s="152"/>
      <c r="AO2449" s="152"/>
      <c r="AP2449" s="152"/>
      <c r="AQ2449" s="152"/>
      <c r="AR2449" s="152"/>
      <c r="AS2449" s="152"/>
      <c r="AT2449" s="152"/>
      <c r="AU2449" s="152"/>
    </row>
    <row r="2450" spans="27:47" ht="12.95" customHeight="1">
      <c r="AA2450" s="152"/>
      <c r="AB2450" s="152"/>
      <c r="AC2450" s="152"/>
      <c r="AD2450" s="152"/>
      <c r="AE2450" s="152"/>
      <c r="AF2450" s="249"/>
      <c r="AG2450" s="9"/>
      <c r="AN2450" s="152"/>
      <c r="AO2450" s="152"/>
      <c r="AP2450" s="152"/>
      <c r="AQ2450" s="152"/>
      <c r="AR2450" s="152"/>
      <c r="AS2450" s="152"/>
      <c r="AT2450" s="152"/>
      <c r="AU2450" s="152"/>
    </row>
    <row r="2451" spans="27:47" ht="12.95" customHeight="1">
      <c r="AA2451" s="152"/>
      <c r="AB2451" s="152"/>
      <c r="AC2451" s="152"/>
      <c r="AD2451" s="152"/>
      <c r="AE2451" s="152"/>
      <c r="AF2451" s="249"/>
      <c r="AG2451" s="9"/>
      <c r="AN2451" s="152"/>
      <c r="AO2451" s="152"/>
      <c r="AP2451" s="152"/>
      <c r="AQ2451" s="152"/>
      <c r="AR2451" s="152"/>
      <c r="AS2451" s="152"/>
      <c r="AT2451" s="152"/>
      <c r="AU2451" s="152"/>
    </row>
    <row r="2452" spans="27:47" ht="12.95" customHeight="1">
      <c r="AA2452" s="152"/>
      <c r="AB2452" s="152"/>
      <c r="AC2452" s="152"/>
      <c r="AD2452" s="152"/>
      <c r="AE2452" s="152"/>
      <c r="AF2452" s="249"/>
      <c r="AG2452" s="9"/>
      <c r="AN2452" s="152"/>
      <c r="AO2452" s="152"/>
      <c r="AP2452" s="152"/>
      <c r="AQ2452" s="152"/>
      <c r="AR2452" s="152"/>
      <c r="AS2452" s="152"/>
      <c r="AT2452" s="152"/>
      <c r="AU2452" s="152"/>
    </row>
    <row r="2453" spans="27:47" ht="12.95" customHeight="1">
      <c r="AA2453" s="152"/>
      <c r="AB2453" s="152"/>
      <c r="AC2453" s="152"/>
      <c r="AD2453" s="152"/>
      <c r="AE2453" s="152"/>
      <c r="AF2453" s="249"/>
      <c r="AG2453" s="9"/>
      <c r="AN2453" s="152"/>
      <c r="AO2453" s="152"/>
      <c r="AP2453" s="152"/>
      <c r="AQ2453" s="152"/>
      <c r="AR2453" s="152"/>
      <c r="AS2453" s="152"/>
      <c r="AT2453" s="152"/>
      <c r="AU2453" s="152"/>
    </row>
    <row r="2454" spans="27:47" ht="12.95" customHeight="1">
      <c r="AA2454" s="152"/>
      <c r="AB2454" s="152"/>
      <c r="AC2454" s="152"/>
      <c r="AD2454" s="152"/>
      <c r="AE2454" s="152"/>
      <c r="AF2454" s="249"/>
      <c r="AG2454" s="9"/>
      <c r="AN2454" s="152"/>
      <c r="AO2454" s="152"/>
      <c r="AP2454" s="152"/>
      <c r="AQ2454" s="152"/>
      <c r="AR2454" s="152"/>
      <c r="AS2454" s="152"/>
      <c r="AT2454" s="152"/>
      <c r="AU2454" s="152"/>
    </row>
    <row r="2455" spans="27:47" ht="12.95" customHeight="1">
      <c r="AA2455" s="152"/>
      <c r="AB2455" s="152"/>
      <c r="AC2455" s="152"/>
      <c r="AD2455" s="152"/>
      <c r="AE2455" s="152"/>
      <c r="AF2455" s="249"/>
      <c r="AG2455" s="9"/>
      <c r="AN2455" s="152"/>
      <c r="AO2455" s="152"/>
      <c r="AP2455" s="152"/>
      <c r="AQ2455" s="152"/>
      <c r="AR2455" s="152"/>
      <c r="AS2455" s="152"/>
      <c r="AT2455" s="152"/>
      <c r="AU2455" s="152"/>
    </row>
    <row r="2456" spans="27:47" ht="12.95" customHeight="1">
      <c r="AA2456" s="152"/>
      <c r="AB2456" s="152"/>
      <c r="AC2456" s="152"/>
      <c r="AD2456" s="152"/>
      <c r="AE2456" s="152"/>
      <c r="AF2456" s="249"/>
      <c r="AG2456" s="9"/>
      <c r="AN2456" s="152"/>
      <c r="AO2456" s="152"/>
      <c r="AP2456" s="152"/>
      <c r="AQ2456" s="152"/>
      <c r="AR2456" s="152"/>
      <c r="AS2456" s="152"/>
      <c r="AT2456" s="152"/>
      <c r="AU2456" s="152"/>
    </row>
    <row r="2457" spans="27:47" ht="12.95" customHeight="1">
      <c r="AA2457" s="152"/>
      <c r="AB2457" s="152"/>
      <c r="AC2457" s="152"/>
      <c r="AD2457" s="152"/>
      <c r="AE2457" s="152"/>
      <c r="AF2457" s="249"/>
      <c r="AG2457" s="9"/>
      <c r="AN2457" s="152"/>
      <c r="AO2457" s="152"/>
      <c r="AP2457" s="152"/>
      <c r="AQ2457" s="152"/>
      <c r="AR2457" s="152"/>
      <c r="AS2457" s="152"/>
      <c r="AT2457" s="152"/>
      <c r="AU2457" s="152"/>
    </row>
    <row r="2458" spans="27:47" ht="12.95" customHeight="1">
      <c r="AA2458" s="152"/>
      <c r="AB2458" s="152"/>
      <c r="AC2458" s="152"/>
      <c r="AD2458" s="152"/>
      <c r="AE2458" s="152"/>
      <c r="AF2458" s="249"/>
      <c r="AG2458" s="9"/>
      <c r="AN2458" s="152"/>
      <c r="AO2458" s="152"/>
      <c r="AP2458" s="152"/>
      <c r="AQ2458" s="152"/>
      <c r="AR2458" s="152"/>
      <c r="AS2458" s="152"/>
      <c r="AT2458" s="152"/>
      <c r="AU2458" s="152"/>
    </row>
    <row r="2459" spans="27:47" ht="12.95" customHeight="1">
      <c r="AA2459" s="152"/>
      <c r="AB2459" s="152"/>
      <c r="AC2459" s="152"/>
      <c r="AD2459" s="152"/>
      <c r="AE2459" s="152"/>
      <c r="AF2459" s="249"/>
      <c r="AG2459" s="9"/>
      <c r="AN2459" s="152"/>
      <c r="AO2459" s="152"/>
      <c r="AP2459" s="152"/>
      <c r="AQ2459" s="152"/>
      <c r="AR2459" s="152"/>
      <c r="AS2459" s="152"/>
      <c r="AT2459" s="152"/>
      <c r="AU2459" s="152"/>
    </row>
    <row r="2460" spans="27:47" ht="12.95" customHeight="1">
      <c r="AA2460" s="152"/>
      <c r="AB2460" s="152"/>
      <c r="AC2460" s="152"/>
      <c r="AD2460" s="152"/>
      <c r="AE2460" s="152"/>
      <c r="AF2460" s="249"/>
      <c r="AG2460" s="9"/>
      <c r="AN2460" s="152"/>
      <c r="AO2460" s="152"/>
      <c r="AP2460" s="152"/>
      <c r="AQ2460" s="152"/>
      <c r="AR2460" s="152"/>
      <c r="AS2460" s="152"/>
      <c r="AT2460" s="152"/>
      <c r="AU2460" s="152"/>
    </row>
    <row r="2461" spans="27:47" ht="12.95" customHeight="1">
      <c r="AA2461" s="152"/>
      <c r="AB2461" s="152"/>
      <c r="AC2461" s="152"/>
      <c r="AD2461" s="152"/>
      <c r="AE2461" s="152"/>
      <c r="AF2461" s="249"/>
      <c r="AG2461" s="9"/>
      <c r="AN2461" s="152"/>
      <c r="AO2461" s="152"/>
      <c r="AP2461" s="152"/>
      <c r="AQ2461" s="152"/>
      <c r="AR2461" s="152"/>
      <c r="AS2461" s="152"/>
      <c r="AT2461" s="152"/>
      <c r="AU2461" s="152"/>
    </row>
    <row r="2462" spans="27:47" ht="12.95" customHeight="1">
      <c r="AA2462" s="152"/>
      <c r="AB2462" s="152"/>
      <c r="AC2462" s="152"/>
      <c r="AD2462" s="152"/>
      <c r="AE2462" s="152"/>
      <c r="AF2462" s="249"/>
      <c r="AG2462" s="9"/>
      <c r="AN2462" s="152"/>
      <c r="AO2462" s="152"/>
      <c r="AP2462" s="152"/>
      <c r="AQ2462" s="152"/>
      <c r="AR2462" s="152"/>
      <c r="AS2462" s="152"/>
      <c r="AT2462" s="152"/>
      <c r="AU2462" s="152"/>
    </row>
    <row r="2463" spans="27:47" ht="12.95" customHeight="1">
      <c r="AA2463" s="152"/>
      <c r="AB2463" s="152"/>
      <c r="AC2463" s="152"/>
      <c r="AD2463" s="152"/>
      <c r="AE2463" s="152"/>
      <c r="AF2463" s="249"/>
      <c r="AG2463" s="9"/>
      <c r="AN2463" s="152"/>
      <c r="AO2463" s="152"/>
      <c r="AP2463" s="152"/>
      <c r="AQ2463" s="152"/>
      <c r="AR2463" s="152"/>
      <c r="AS2463" s="152"/>
      <c r="AT2463" s="152"/>
      <c r="AU2463" s="152"/>
    </row>
    <row r="2464" spans="27:47" ht="12.95" customHeight="1">
      <c r="AA2464" s="152"/>
      <c r="AB2464" s="152"/>
      <c r="AC2464" s="152"/>
      <c r="AD2464" s="152"/>
      <c r="AE2464" s="152"/>
      <c r="AF2464" s="249"/>
      <c r="AG2464" s="9"/>
      <c r="AN2464" s="152"/>
      <c r="AO2464" s="152"/>
      <c r="AP2464" s="152"/>
      <c r="AQ2464" s="152"/>
      <c r="AR2464" s="152"/>
      <c r="AS2464" s="152"/>
      <c r="AT2464" s="152"/>
      <c r="AU2464" s="152"/>
    </row>
    <row r="2465" spans="27:47" ht="12.95" customHeight="1">
      <c r="AA2465" s="152"/>
      <c r="AB2465" s="152"/>
      <c r="AC2465" s="152"/>
      <c r="AD2465" s="152"/>
      <c r="AE2465" s="152"/>
      <c r="AF2465" s="249"/>
      <c r="AG2465" s="9"/>
      <c r="AN2465" s="152"/>
      <c r="AO2465" s="152"/>
      <c r="AP2465" s="152"/>
      <c r="AQ2465" s="152"/>
      <c r="AR2465" s="152"/>
      <c r="AS2465" s="152"/>
      <c r="AT2465" s="152"/>
      <c r="AU2465" s="152"/>
    </row>
    <row r="2466" spans="27:47" ht="12.95" customHeight="1">
      <c r="AA2466" s="152"/>
      <c r="AB2466" s="152"/>
      <c r="AC2466" s="152"/>
      <c r="AD2466" s="152"/>
      <c r="AE2466" s="152"/>
      <c r="AF2466" s="249"/>
      <c r="AG2466" s="9"/>
      <c r="AN2466" s="152"/>
      <c r="AO2466" s="152"/>
      <c r="AP2466" s="152"/>
      <c r="AQ2466" s="152"/>
      <c r="AR2466" s="152"/>
      <c r="AS2466" s="152"/>
      <c r="AT2466" s="152"/>
      <c r="AU2466" s="152"/>
    </row>
    <row r="2467" spans="27:47" ht="12.95" customHeight="1">
      <c r="AA2467" s="152"/>
      <c r="AB2467" s="152"/>
      <c r="AC2467" s="152"/>
      <c r="AD2467" s="152"/>
      <c r="AE2467" s="152"/>
      <c r="AF2467" s="249"/>
      <c r="AG2467" s="9"/>
      <c r="AN2467" s="152"/>
      <c r="AO2467" s="152"/>
      <c r="AP2467" s="152"/>
      <c r="AQ2467" s="152"/>
      <c r="AR2467" s="152"/>
      <c r="AS2467" s="152"/>
      <c r="AT2467" s="152"/>
      <c r="AU2467" s="152"/>
    </row>
    <row r="2468" spans="27:47" ht="12.95" customHeight="1">
      <c r="AA2468" s="152"/>
      <c r="AB2468" s="152"/>
      <c r="AC2468" s="152"/>
      <c r="AD2468" s="152"/>
      <c r="AE2468" s="152"/>
      <c r="AF2468" s="249"/>
      <c r="AG2468" s="9"/>
      <c r="AN2468" s="152"/>
      <c r="AO2468" s="152"/>
      <c r="AP2468" s="152"/>
      <c r="AQ2468" s="152"/>
      <c r="AR2468" s="152"/>
      <c r="AS2468" s="152"/>
      <c r="AT2468" s="152"/>
      <c r="AU2468" s="152"/>
    </row>
    <row r="2469" spans="27:47" ht="12.95" customHeight="1">
      <c r="AA2469" s="152"/>
      <c r="AB2469" s="152"/>
      <c r="AC2469" s="152"/>
      <c r="AD2469" s="152"/>
      <c r="AE2469" s="152"/>
      <c r="AF2469" s="249"/>
      <c r="AG2469" s="9"/>
      <c r="AN2469" s="152"/>
      <c r="AO2469" s="152"/>
      <c r="AP2469" s="152"/>
      <c r="AQ2469" s="152"/>
      <c r="AR2469" s="152"/>
      <c r="AS2469" s="152"/>
      <c r="AT2469" s="152"/>
      <c r="AU2469" s="152"/>
    </row>
    <row r="2470" spans="27:47" ht="12.95" customHeight="1">
      <c r="AA2470" s="152"/>
      <c r="AB2470" s="152"/>
      <c r="AC2470" s="152"/>
      <c r="AD2470" s="152"/>
      <c r="AE2470" s="152"/>
      <c r="AF2470" s="249"/>
      <c r="AG2470" s="9"/>
      <c r="AN2470" s="152"/>
      <c r="AO2470" s="152"/>
      <c r="AP2470" s="152"/>
      <c r="AQ2470" s="152"/>
      <c r="AR2470" s="152"/>
      <c r="AS2470" s="152"/>
      <c r="AT2470" s="152"/>
      <c r="AU2470" s="152"/>
    </row>
    <row r="2471" spans="27:47" ht="12.95" customHeight="1">
      <c r="AA2471" s="152"/>
      <c r="AB2471" s="152"/>
      <c r="AC2471" s="152"/>
      <c r="AD2471" s="152"/>
      <c r="AE2471" s="152"/>
      <c r="AF2471" s="249"/>
      <c r="AG2471" s="9"/>
      <c r="AN2471" s="152"/>
      <c r="AO2471" s="152"/>
      <c r="AP2471" s="152"/>
      <c r="AQ2471" s="152"/>
      <c r="AR2471" s="152"/>
      <c r="AS2471" s="152"/>
      <c r="AT2471" s="152"/>
      <c r="AU2471" s="152"/>
    </row>
    <row r="2472" spans="27:47" ht="12.95" customHeight="1">
      <c r="AA2472" s="152"/>
      <c r="AB2472" s="152"/>
      <c r="AC2472" s="152"/>
      <c r="AD2472" s="152"/>
      <c r="AE2472" s="152"/>
      <c r="AF2472" s="249"/>
      <c r="AG2472" s="9"/>
      <c r="AN2472" s="152"/>
      <c r="AO2472" s="152"/>
      <c r="AP2472" s="152"/>
      <c r="AQ2472" s="152"/>
      <c r="AR2472" s="152"/>
      <c r="AS2472" s="152"/>
      <c r="AT2472" s="152"/>
      <c r="AU2472" s="152"/>
    </row>
    <row r="2473" spans="27:47" ht="12.95" customHeight="1">
      <c r="AA2473" s="152"/>
      <c r="AB2473" s="152"/>
      <c r="AC2473" s="152"/>
      <c r="AD2473" s="152"/>
      <c r="AE2473" s="152"/>
      <c r="AF2473" s="249"/>
      <c r="AG2473" s="9"/>
      <c r="AN2473" s="152"/>
      <c r="AO2473" s="152"/>
      <c r="AP2473" s="152"/>
      <c r="AQ2473" s="152"/>
      <c r="AR2473" s="152"/>
      <c r="AS2473" s="152"/>
      <c r="AT2473" s="152"/>
      <c r="AU2473" s="152"/>
    </row>
    <row r="2474" spans="27:47" ht="12.95" customHeight="1">
      <c r="AA2474" s="152"/>
      <c r="AB2474" s="152"/>
      <c r="AC2474" s="152"/>
      <c r="AD2474" s="152"/>
      <c r="AE2474" s="152"/>
      <c r="AF2474" s="249"/>
      <c r="AG2474" s="9"/>
      <c r="AN2474" s="152"/>
      <c r="AO2474" s="152"/>
      <c r="AP2474" s="152"/>
      <c r="AQ2474" s="152"/>
      <c r="AR2474" s="152"/>
      <c r="AS2474" s="152"/>
      <c r="AT2474" s="152"/>
      <c r="AU2474" s="152"/>
    </row>
    <row r="2475" spans="27:47" ht="12.95" customHeight="1">
      <c r="AA2475" s="152"/>
      <c r="AB2475" s="152"/>
      <c r="AC2475" s="152"/>
      <c r="AD2475" s="152"/>
      <c r="AE2475" s="152"/>
      <c r="AF2475" s="249"/>
      <c r="AG2475" s="9"/>
      <c r="AN2475" s="152"/>
      <c r="AO2475" s="152"/>
      <c r="AP2475" s="152"/>
      <c r="AQ2475" s="152"/>
      <c r="AR2475" s="152"/>
      <c r="AS2475" s="152"/>
      <c r="AT2475" s="152"/>
      <c r="AU2475" s="152"/>
    </row>
    <row r="2476" spans="27:47" ht="12.95" customHeight="1">
      <c r="AA2476" s="152"/>
      <c r="AB2476" s="152"/>
      <c r="AC2476" s="152"/>
      <c r="AD2476" s="152"/>
      <c r="AE2476" s="152"/>
      <c r="AF2476" s="249"/>
      <c r="AG2476" s="9"/>
      <c r="AN2476" s="152"/>
      <c r="AO2476" s="152"/>
      <c r="AP2476" s="152"/>
      <c r="AQ2476" s="152"/>
      <c r="AR2476" s="152"/>
      <c r="AS2476" s="152"/>
      <c r="AT2476" s="152"/>
      <c r="AU2476" s="152"/>
    </row>
    <row r="2477" spans="27:47" ht="12.95" customHeight="1">
      <c r="AA2477" s="152"/>
      <c r="AB2477" s="152"/>
      <c r="AC2477" s="152"/>
      <c r="AD2477" s="152"/>
      <c r="AE2477" s="152"/>
      <c r="AF2477" s="249"/>
      <c r="AG2477" s="9"/>
      <c r="AN2477" s="152"/>
      <c r="AO2477" s="152"/>
      <c r="AP2477" s="152"/>
      <c r="AQ2477" s="152"/>
      <c r="AR2477" s="152"/>
      <c r="AS2477" s="152"/>
      <c r="AT2477" s="152"/>
      <c r="AU2477" s="152"/>
    </row>
    <row r="2478" spans="27:47" ht="12.95" customHeight="1">
      <c r="AA2478" s="152"/>
      <c r="AB2478" s="152"/>
      <c r="AC2478" s="152"/>
      <c r="AD2478" s="152"/>
      <c r="AE2478" s="152"/>
      <c r="AF2478" s="249"/>
      <c r="AG2478" s="9"/>
      <c r="AN2478" s="152"/>
      <c r="AO2478" s="152"/>
      <c r="AP2478" s="152"/>
      <c r="AQ2478" s="152"/>
      <c r="AR2478" s="152"/>
      <c r="AS2478" s="152"/>
      <c r="AT2478" s="152"/>
      <c r="AU2478" s="152"/>
    </row>
    <row r="2479" spans="27:47" ht="12.95" customHeight="1">
      <c r="AA2479" s="152"/>
      <c r="AB2479" s="152"/>
      <c r="AC2479" s="152"/>
      <c r="AD2479" s="152"/>
      <c r="AE2479" s="152"/>
      <c r="AF2479" s="249"/>
      <c r="AG2479" s="9"/>
      <c r="AN2479" s="152"/>
      <c r="AO2479" s="152"/>
      <c r="AP2479" s="152"/>
      <c r="AQ2479" s="152"/>
      <c r="AR2479" s="152"/>
      <c r="AS2479" s="152"/>
      <c r="AT2479" s="152"/>
      <c r="AU2479" s="152"/>
    </row>
    <row r="2480" spans="27:47" ht="12.95" customHeight="1">
      <c r="AA2480" s="152"/>
      <c r="AB2480" s="152"/>
      <c r="AC2480" s="152"/>
      <c r="AD2480" s="152"/>
      <c r="AE2480" s="152"/>
      <c r="AF2480" s="249"/>
      <c r="AG2480" s="9"/>
      <c r="AN2480" s="152"/>
      <c r="AO2480" s="152"/>
      <c r="AP2480" s="152"/>
      <c r="AQ2480" s="152"/>
      <c r="AR2480" s="152"/>
      <c r="AS2480" s="152"/>
      <c r="AT2480" s="152"/>
      <c r="AU2480" s="152"/>
    </row>
    <row r="2481" spans="27:47" ht="12.95" customHeight="1">
      <c r="AA2481" s="152"/>
      <c r="AB2481" s="152"/>
      <c r="AC2481" s="152"/>
      <c r="AD2481" s="152"/>
      <c r="AE2481" s="152"/>
      <c r="AF2481" s="249"/>
      <c r="AG2481" s="9"/>
      <c r="AN2481" s="152"/>
      <c r="AO2481" s="152"/>
      <c r="AP2481" s="152"/>
      <c r="AQ2481" s="152"/>
      <c r="AR2481" s="152"/>
      <c r="AS2481" s="152"/>
      <c r="AT2481" s="152"/>
      <c r="AU2481" s="152"/>
    </row>
    <row r="2482" spans="27:47" ht="12.95" customHeight="1">
      <c r="AA2482" s="152"/>
      <c r="AB2482" s="152"/>
      <c r="AC2482" s="152"/>
      <c r="AD2482" s="152"/>
      <c r="AE2482" s="152"/>
      <c r="AF2482" s="249"/>
      <c r="AG2482" s="9"/>
      <c r="AN2482" s="152"/>
      <c r="AO2482" s="152"/>
      <c r="AP2482" s="152"/>
      <c r="AQ2482" s="152"/>
      <c r="AR2482" s="152"/>
      <c r="AS2482" s="152"/>
      <c r="AT2482" s="152"/>
      <c r="AU2482" s="152"/>
    </row>
    <row r="2483" spans="27:47" ht="12.95" customHeight="1">
      <c r="AA2483" s="152"/>
      <c r="AB2483" s="152"/>
      <c r="AC2483" s="152"/>
      <c r="AD2483" s="152"/>
      <c r="AE2483" s="152"/>
      <c r="AF2483" s="249"/>
      <c r="AG2483" s="9"/>
      <c r="AN2483" s="152"/>
      <c r="AO2483" s="152"/>
      <c r="AP2483" s="152"/>
      <c r="AQ2483" s="152"/>
      <c r="AR2483" s="152"/>
      <c r="AS2483" s="152"/>
      <c r="AT2483" s="152"/>
      <c r="AU2483" s="152"/>
    </row>
    <row r="2484" spans="27:47" ht="12.95" customHeight="1">
      <c r="AA2484" s="152"/>
      <c r="AB2484" s="152"/>
      <c r="AC2484" s="152"/>
      <c r="AD2484" s="152"/>
      <c r="AE2484" s="152"/>
      <c r="AF2484" s="249"/>
      <c r="AG2484" s="9"/>
      <c r="AN2484" s="152"/>
      <c r="AO2484" s="152"/>
      <c r="AP2484" s="152"/>
      <c r="AQ2484" s="152"/>
      <c r="AR2484" s="152"/>
      <c r="AS2484" s="152"/>
      <c r="AT2484" s="152"/>
      <c r="AU2484" s="152"/>
    </row>
    <row r="2485" spans="27:47" ht="12.95" customHeight="1">
      <c r="AA2485" s="152"/>
      <c r="AB2485" s="152"/>
      <c r="AC2485" s="152"/>
      <c r="AD2485" s="152"/>
      <c r="AE2485" s="152"/>
      <c r="AF2485" s="249"/>
      <c r="AG2485" s="9"/>
      <c r="AN2485" s="152"/>
      <c r="AO2485" s="152"/>
      <c r="AP2485" s="152"/>
      <c r="AQ2485" s="152"/>
      <c r="AR2485" s="152"/>
      <c r="AS2485" s="152"/>
      <c r="AT2485" s="152"/>
      <c r="AU2485" s="152"/>
    </row>
    <row r="2486" spans="27:47" ht="12.95" customHeight="1">
      <c r="AA2486" s="152"/>
      <c r="AB2486" s="152"/>
      <c r="AC2486" s="152"/>
      <c r="AD2486" s="152"/>
      <c r="AE2486" s="152"/>
      <c r="AF2486" s="249"/>
      <c r="AG2486" s="9"/>
      <c r="AN2486" s="152"/>
      <c r="AO2486" s="152"/>
      <c r="AP2486" s="152"/>
      <c r="AQ2486" s="152"/>
      <c r="AR2486" s="152"/>
      <c r="AS2486" s="152"/>
      <c r="AT2486" s="152"/>
      <c r="AU2486" s="152"/>
    </row>
    <row r="2487" spans="27:47" ht="12.95" customHeight="1">
      <c r="AA2487" s="152"/>
      <c r="AB2487" s="152"/>
      <c r="AC2487" s="152"/>
      <c r="AD2487" s="152"/>
      <c r="AE2487" s="152"/>
      <c r="AF2487" s="249"/>
      <c r="AG2487" s="9"/>
      <c r="AN2487" s="152"/>
      <c r="AO2487" s="152"/>
      <c r="AP2487" s="152"/>
      <c r="AQ2487" s="152"/>
      <c r="AR2487" s="152"/>
      <c r="AS2487" s="152"/>
      <c r="AT2487" s="152"/>
      <c r="AU2487" s="152"/>
    </row>
    <row r="2488" spans="27:47" ht="12.95" customHeight="1">
      <c r="AA2488" s="152"/>
      <c r="AB2488" s="152"/>
      <c r="AC2488" s="152"/>
      <c r="AD2488" s="152"/>
      <c r="AE2488" s="152"/>
      <c r="AF2488" s="249"/>
      <c r="AG2488" s="9"/>
      <c r="AN2488" s="152"/>
      <c r="AO2488" s="152"/>
      <c r="AP2488" s="152"/>
      <c r="AQ2488" s="152"/>
      <c r="AR2488" s="152"/>
      <c r="AS2488" s="152"/>
      <c r="AT2488" s="152"/>
      <c r="AU2488" s="152"/>
    </row>
    <row r="2489" spans="27:47" ht="12.95" customHeight="1">
      <c r="AA2489" s="152"/>
      <c r="AB2489" s="152"/>
      <c r="AC2489" s="152"/>
      <c r="AD2489" s="152"/>
      <c r="AE2489" s="152"/>
      <c r="AF2489" s="249"/>
      <c r="AG2489" s="9"/>
      <c r="AN2489" s="152"/>
      <c r="AO2489" s="152"/>
      <c r="AP2489" s="152"/>
      <c r="AQ2489" s="152"/>
      <c r="AR2489" s="152"/>
      <c r="AS2489" s="152"/>
      <c r="AT2489" s="152"/>
      <c r="AU2489" s="152"/>
    </row>
    <row r="2490" spans="27:47" ht="12.95" customHeight="1">
      <c r="AA2490" s="152"/>
      <c r="AB2490" s="152"/>
      <c r="AC2490" s="152"/>
      <c r="AD2490" s="152"/>
      <c r="AE2490" s="152"/>
      <c r="AF2490" s="249"/>
      <c r="AG2490" s="9"/>
      <c r="AN2490" s="152"/>
      <c r="AO2490" s="152"/>
      <c r="AP2490" s="152"/>
      <c r="AQ2490" s="152"/>
      <c r="AR2490" s="152"/>
      <c r="AS2490" s="152"/>
      <c r="AT2490" s="152"/>
      <c r="AU2490" s="152"/>
    </row>
    <row r="2491" spans="27:47" ht="12.95" customHeight="1">
      <c r="AA2491" s="152"/>
      <c r="AB2491" s="152"/>
      <c r="AC2491" s="152"/>
      <c r="AD2491" s="152"/>
      <c r="AE2491" s="152"/>
      <c r="AF2491" s="249"/>
      <c r="AG2491" s="9"/>
      <c r="AN2491" s="152"/>
      <c r="AO2491" s="152"/>
      <c r="AP2491" s="152"/>
      <c r="AQ2491" s="152"/>
      <c r="AR2491" s="152"/>
      <c r="AS2491" s="152"/>
      <c r="AT2491" s="152"/>
      <c r="AU2491" s="152"/>
    </row>
    <row r="2492" spans="27:47" ht="12.95" customHeight="1">
      <c r="AA2492" s="152"/>
      <c r="AB2492" s="152"/>
      <c r="AC2492" s="152"/>
      <c r="AD2492" s="152"/>
      <c r="AE2492" s="152"/>
      <c r="AF2492" s="249"/>
      <c r="AG2492" s="9"/>
      <c r="AN2492" s="152"/>
      <c r="AO2492" s="152"/>
      <c r="AP2492" s="152"/>
      <c r="AQ2492" s="152"/>
      <c r="AR2492" s="152"/>
      <c r="AS2492" s="152"/>
      <c r="AT2492" s="152"/>
      <c r="AU2492" s="152"/>
    </row>
    <row r="2493" spans="27:47" ht="12.95" customHeight="1">
      <c r="AA2493" s="152"/>
      <c r="AB2493" s="152"/>
      <c r="AC2493" s="152"/>
      <c r="AD2493" s="152"/>
      <c r="AE2493" s="152"/>
      <c r="AF2493" s="249"/>
      <c r="AG2493" s="9"/>
      <c r="AN2493" s="152"/>
      <c r="AO2493" s="152"/>
      <c r="AP2493" s="152"/>
      <c r="AQ2493" s="152"/>
      <c r="AR2493" s="152"/>
      <c r="AS2493" s="152"/>
      <c r="AT2493" s="152"/>
      <c r="AU2493" s="152"/>
    </row>
    <row r="2494" spans="27:47" ht="12.95" customHeight="1">
      <c r="AA2494" s="152"/>
      <c r="AB2494" s="152"/>
      <c r="AC2494" s="152"/>
      <c r="AD2494" s="152"/>
      <c r="AE2494" s="152"/>
      <c r="AF2494" s="249"/>
      <c r="AG2494" s="9"/>
      <c r="AN2494" s="152"/>
      <c r="AO2494" s="152"/>
      <c r="AP2494" s="152"/>
      <c r="AQ2494" s="152"/>
      <c r="AR2494" s="152"/>
      <c r="AS2494" s="152"/>
      <c r="AT2494" s="152"/>
      <c r="AU2494" s="152"/>
    </row>
    <row r="2495" spans="27:47" ht="12.95" customHeight="1">
      <c r="AA2495" s="152"/>
      <c r="AB2495" s="152"/>
      <c r="AC2495" s="152"/>
      <c r="AD2495" s="152"/>
      <c r="AE2495" s="152"/>
      <c r="AF2495" s="249"/>
      <c r="AG2495" s="9"/>
      <c r="AN2495" s="152"/>
      <c r="AO2495" s="152"/>
      <c r="AP2495" s="152"/>
      <c r="AQ2495" s="152"/>
      <c r="AR2495" s="152"/>
      <c r="AS2495" s="152"/>
      <c r="AT2495" s="152"/>
      <c r="AU2495" s="152"/>
    </row>
    <row r="2496" spans="27:47" ht="12.95" customHeight="1">
      <c r="AA2496" s="152"/>
      <c r="AB2496" s="152"/>
      <c r="AC2496" s="152"/>
      <c r="AD2496" s="152"/>
      <c r="AE2496" s="152"/>
      <c r="AF2496" s="249"/>
      <c r="AG2496" s="9"/>
      <c r="AN2496" s="152"/>
      <c r="AO2496" s="152"/>
      <c r="AP2496" s="152"/>
      <c r="AQ2496" s="152"/>
      <c r="AR2496" s="152"/>
      <c r="AS2496" s="152"/>
      <c r="AT2496" s="152"/>
      <c r="AU2496" s="152"/>
    </row>
    <row r="2497" spans="27:47" ht="12.95" customHeight="1">
      <c r="AA2497" s="152"/>
      <c r="AB2497" s="152"/>
      <c r="AC2497" s="152"/>
      <c r="AD2497" s="152"/>
      <c r="AE2497" s="152"/>
      <c r="AF2497" s="249"/>
      <c r="AG2497" s="9"/>
      <c r="AN2497" s="152"/>
      <c r="AO2497" s="152"/>
      <c r="AP2497" s="152"/>
      <c r="AQ2497" s="152"/>
      <c r="AR2497" s="152"/>
      <c r="AS2497" s="152"/>
      <c r="AT2497" s="152"/>
      <c r="AU2497" s="152"/>
    </row>
    <row r="2498" spans="27:47" ht="12.95" customHeight="1">
      <c r="AA2498" s="152"/>
      <c r="AB2498" s="152"/>
      <c r="AC2498" s="152"/>
      <c r="AD2498" s="152"/>
      <c r="AE2498" s="152"/>
      <c r="AF2498" s="249"/>
      <c r="AG2498" s="9"/>
      <c r="AN2498" s="152"/>
      <c r="AO2498" s="152"/>
      <c r="AP2498" s="152"/>
      <c r="AQ2498" s="152"/>
      <c r="AR2498" s="152"/>
      <c r="AS2498" s="152"/>
      <c r="AT2498" s="152"/>
      <c r="AU2498" s="152"/>
    </row>
    <row r="2499" spans="27:47" ht="12.95" customHeight="1">
      <c r="AA2499" s="152"/>
      <c r="AB2499" s="152"/>
      <c r="AC2499" s="152"/>
      <c r="AD2499" s="152"/>
      <c r="AE2499" s="152"/>
      <c r="AF2499" s="249"/>
      <c r="AG2499" s="9"/>
      <c r="AN2499" s="152"/>
      <c r="AO2499" s="152"/>
      <c r="AP2499" s="152"/>
      <c r="AQ2499" s="152"/>
      <c r="AR2499" s="152"/>
      <c r="AS2499" s="152"/>
      <c r="AT2499" s="152"/>
      <c r="AU2499" s="152"/>
    </row>
    <row r="2500" spans="27:47" ht="12.95" customHeight="1">
      <c r="AA2500" s="152"/>
      <c r="AB2500" s="152"/>
      <c r="AC2500" s="152"/>
      <c r="AD2500" s="152"/>
      <c r="AE2500" s="152"/>
      <c r="AF2500" s="249"/>
      <c r="AG2500" s="9"/>
      <c r="AN2500" s="152"/>
      <c r="AO2500" s="152"/>
      <c r="AP2500" s="152"/>
      <c r="AQ2500" s="152"/>
      <c r="AR2500" s="152"/>
      <c r="AS2500" s="152"/>
      <c r="AT2500" s="152"/>
      <c r="AU2500" s="152"/>
    </row>
    <row r="2501" spans="27:47" ht="12.95" customHeight="1">
      <c r="AA2501" s="152"/>
      <c r="AB2501" s="152"/>
      <c r="AC2501" s="152"/>
      <c r="AD2501" s="152"/>
      <c r="AE2501" s="152"/>
      <c r="AF2501" s="249"/>
      <c r="AG2501" s="9"/>
      <c r="AN2501" s="152"/>
      <c r="AO2501" s="152"/>
      <c r="AP2501" s="152"/>
      <c r="AQ2501" s="152"/>
      <c r="AR2501" s="152"/>
      <c r="AS2501" s="152"/>
      <c r="AT2501" s="152"/>
      <c r="AU2501" s="152"/>
    </row>
    <row r="2502" spans="27:47" ht="12.95" customHeight="1">
      <c r="AA2502" s="152"/>
      <c r="AB2502" s="152"/>
      <c r="AC2502" s="152"/>
      <c r="AD2502" s="152"/>
      <c r="AE2502" s="152"/>
      <c r="AF2502" s="249"/>
      <c r="AG2502" s="9"/>
      <c r="AN2502" s="152"/>
      <c r="AO2502" s="152"/>
      <c r="AP2502" s="152"/>
      <c r="AQ2502" s="152"/>
      <c r="AR2502" s="152"/>
      <c r="AS2502" s="152"/>
      <c r="AT2502" s="152"/>
      <c r="AU2502" s="152"/>
    </row>
    <row r="2503" spans="27:47" ht="12.95" customHeight="1">
      <c r="AA2503" s="152"/>
      <c r="AB2503" s="152"/>
      <c r="AC2503" s="152"/>
      <c r="AD2503" s="152"/>
      <c r="AE2503" s="152"/>
      <c r="AF2503" s="249"/>
      <c r="AG2503" s="9"/>
      <c r="AN2503" s="152"/>
      <c r="AO2503" s="152"/>
      <c r="AP2503" s="152"/>
      <c r="AQ2503" s="152"/>
      <c r="AR2503" s="152"/>
      <c r="AS2503" s="152"/>
      <c r="AT2503" s="152"/>
      <c r="AU2503" s="152"/>
    </row>
    <row r="2504" spans="27:47" ht="12.95" customHeight="1">
      <c r="AA2504" s="152"/>
      <c r="AB2504" s="152"/>
      <c r="AC2504" s="152"/>
      <c r="AD2504" s="152"/>
      <c r="AE2504" s="152"/>
      <c r="AF2504" s="249"/>
      <c r="AG2504" s="9"/>
      <c r="AN2504" s="152"/>
      <c r="AO2504" s="152"/>
      <c r="AP2504" s="152"/>
      <c r="AQ2504" s="152"/>
      <c r="AR2504" s="152"/>
      <c r="AS2504" s="152"/>
      <c r="AT2504" s="152"/>
      <c r="AU2504" s="152"/>
    </row>
    <row r="2505" spans="27:47" ht="12.95" customHeight="1">
      <c r="AA2505" s="152"/>
      <c r="AB2505" s="152"/>
      <c r="AC2505" s="152"/>
      <c r="AD2505" s="152"/>
      <c r="AE2505" s="152"/>
      <c r="AF2505" s="249"/>
      <c r="AG2505" s="9"/>
      <c r="AN2505" s="152"/>
      <c r="AO2505" s="152"/>
      <c r="AP2505" s="152"/>
      <c r="AQ2505" s="152"/>
      <c r="AR2505" s="152"/>
      <c r="AS2505" s="152"/>
      <c r="AT2505" s="152"/>
      <c r="AU2505" s="152"/>
    </row>
    <row r="2506" spans="27:47" ht="12.95" customHeight="1">
      <c r="AA2506" s="152"/>
      <c r="AB2506" s="152"/>
      <c r="AC2506" s="152"/>
      <c r="AD2506" s="152"/>
      <c r="AE2506" s="152"/>
      <c r="AF2506" s="249"/>
      <c r="AG2506" s="9"/>
      <c r="AN2506" s="152"/>
      <c r="AO2506" s="152"/>
      <c r="AP2506" s="152"/>
      <c r="AQ2506" s="152"/>
      <c r="AR2506" s="152"/>
      <c r="AS2506" s="152"/>
      <c r="AT2506" s="152"/>
      <c r="AU2506" s="152"/>
    </row>
    <row r="2507" spans="27:47" ht="12.95" customHeight="1">
      <c r="AA2507" s="152"/>
      <c r="AB2507" s="152"/>
      <c r="AC2507" s="152"/>
      <c r="AD2507" s="152"/>
      <c r="AE2507" s="152"/>
      <c r="AF2507" s="249"/>
      <c r="AG2507" s="9"/>
      <c r="AN2507" s="152"/>
      <c r="AO2507" s="152"/>
      <c r="AP2507" s="152"/>
      <c r="AQ2507" s="152"/>
      <c r="AR2507" s="152"/>
      <c r="AS2507" s="152"/>
      <c r="AT2507" s="152"/>
      <c r="AU2507" s="152"/>
    </row>
    <row r="2508" spans="27:47" ht="12.95" customHeight="1">
      <c r="AA2508" s="152"/>
      <c r="AB2508" s="152"/>
      <c r="AC2508" s="152"/>
      <c r="AD2508" s="152"/>
      <c r="AE2508" s="152"/>
      <c r="AF2508" s="249"/>
      <c r="AG2508" s="9"/>
      <c r="AN2508" s="152"/>
      <c r="AO2508" s="152"/>
      <c r="AP2508" s="152"/>
      <c r="AQ2508" s="152"/>
      <c r="AR2508" s="152"/>
      <c r="AS2508" s="152"/>
      <c r="AT2508" s="152"/>
      <c r="AU2508" s="152"/>
    </row>
    <row r="2509" spans="27:47" ht="12.95" customHeight="1">
      <c r="AA2509" s="152"/>
      <c r="AB2509" s="152"/>
      <c r="AC2509" s="152"/>
      <c r="AD2509" s="152"/>
      <c r="AE2509" s="152"/>
      <c r="AF2509" s="249"/>
      <c r="AG2509" s="9"/>
      <c r="AN2509" s="152"/>
      <c r="AO2509" s="152"/>
      <c r="AP2509" s="152"/>
      <c r="AQ2509" s="152"/>
      <c r="AR2509" s="152"/>
      <c r="AS2509" s="152"/>
      <c r="AT2509" s="152"/>
      <c r="AU2509" s="152"/>
    </row>
    <row r="2510" spans="27:47" ht="12.95" customHeight="1">
      <c r="AA2510" s="152"/>
      <c r="AB2510" s="152"/>
      <c r="AC2510" s="152"/>
      <c r="AD2510" s="152"/>
      <c r="AE2510" s="152"/>
      <c r="AF2510" s="249"/>
      <c r="AG2510" s="9"/>
      <c r="AN2510" s="152"/>
      <c r="AO2510" s="152"/>
      <c r="AP2510" s="152"/>
      <c r="AQ2510" s="152"/>
      <c r="AR2510" s="152"/>
      <c r="AS2510" s="152"/>
      <c r="AT2510" s="152"/>
      <c r="AU2510" s="152"/>
    </row>
    <row r="2511" spans="27:47" ht="12.95" customHeight="1">
      <c r="AA2511" s="152"/>
      <c r="AB2511" s="152"/>
      <c r="AC2511" s="152"/>
      <c r="AD2511" s="152"/>
      <c r="AE2511" s="152"/>
      <c r="AF2511" s="249"/>
      <c r="AG2511" s="9"/>
      <c r="AN2511" s="152"/>
      <c r="AO2511" s="152"/>
      <c r="AP2511" s="152"/>
      <c r="AQ2511" s="152"/>
      <c r="AR2511" s="152"/>
      <c r="AS2511" s="152"/>
      <c r="AT2511" s="152"/>
      <c r="AU2511" s="152"/>
    </row>
    <row r="2512" spans="27:47" ht="12.95" customHeight="1">
      <c r="AA2512" s="152"/>
      <c r="AB2512" s="152"/>
      <c r="AC2512" s="152"/>
      <c r="AD2512" s="152"/>
      <c r="AE2512" s="152"/>
      <c r="AF2512" s="249"/>
      <c r="AG2512" s="9"/>
      <c r="AN2512" s="152"/>
      <c r="AO2512" s="152"/>
      <c r="AP2512" s="152"/>
      <c r="AQ2512" s="152"/>
      <c r="AR2512" s="152"/>
      <c r="AS2512" s="152"/>
      <c r="AT2512" s="152"/>
      <c r="AU2512" s="152"/>
    </row>
    <row r="2513" spans="27:47" ht="12.95" customHeight="1">
      <c r="AA2513" s="152"/>
      <c r="AB2513" s="152"/>
      <c r="AC2513" s="152"/>
      <c r="AD2513" s="152"/>
      <c r="AE2513" s="152"/>
      <c r="AF2513" s="249"/>
      <c r="AG2513" s="9"/>
      <c r="AN2513" s="152"/>
      <c r="AO2513" s="152"/>
      <c r="AP2513" s="152"/>
      <c r="AQ2513" s="152"/>
      <c r="AR2513" s="152"/>
      <c r="AS2513" s="152"/>
      <c r="AT2513" s="152"/>
      <c r="AU2513" s="152"/>
    </row>
    <row r="2514" spans="27:47" ht="12.95" customHeight="1">
      <c r="AA2514" s="152"/>
      <c r="AB2514" s="152"/>
      <c r="AC2514" s="152"/>
      <c r="AD2514" s="152"/>
      <c r="AE2514" s="152"/>
      <c r="AF2514" s="249"/>
      <c r="AG2514" s="9"/>
      <c r="AN2514" s="152"/>
      <c r="AO2514" s="152"/>
      <c r="AP2514" s="152"/>
      <c r="AQ2514" s="152"/>
      <c r="AR2514" s="152"/>
      <c r="AS2514" s="152"/>
      <c r="AT2514" s="152"/>
      <c r="AU2514" s="152"/>
    </row>
    <row r="2515" spans="27:47" ht="12.95" customHeight="1">
      <c r="AA2515" s="152"/>
      <c r="AB2515" s="152"/>
      <c r="AC2515" s="152"/>
      <c r="AD2515" s="152"/>
      <c r="AE2515" s="152"/>
      <c r="AF2515" s="249"/>
      <c r="AG2515" s="9"/>
      <c r="AN2515" s="152"/>
      <c r="AO2515" s="152"/>
      <c r="AP2515" s="152"/>
      <c r="AQ2515" s="152"/>
      <c r="AR2515" s="152"/>
      <c r="AS2515" s="152"/>
      <c r="AT2515" s="152"/>
      <c r="AU2515" s="152"/>
    </row>
    <row r="2516" spans="27:47" ht="12.95" customHeight="1">
      <c r="AA2516" s="152"/>
      <c r="AB2516" s="152"/>
      <c r="AC2516" s="152"/>
      <c r="AD2516" s="152"/>
      <c r="AE2516" s="152"/>
      <c r="AF2516" s="249"/>
      <c r="AG2516" s="9"/>
      <c r="AN2516" s="152"/>
      <c r="AO2516" s="152"/>
      <c r="AP2516" s="152"/>
      <c r="AQ2516" s="152"/>
      <c r="AR2516" s="152"/>
      <c r="AS2516" s="152"/>
      <c r="AT2516" s="152"/>
      <c r="AU2516" s="152"/>
    </row>
    <row r="2517" spans="27:47" ht="12.95" customHeight="1">
      <c r="AA2517" s="152"/>
      <c r="AB2517" s="152"/>
      <c r="AC2517" s="152"/>
      <c r="AD2517" s="152"/>
      <c r="AE2517" s="152"/>
      <c r="AF2517" s="249"/>
      <c r="AG2517" s="9"/>
      <c r="AN2517" s="152"/>
      <c r="AO2517" s="152"/>
      <c r="AP2517" s="152"/>
      <c r="AQ2517" s="152"/>
      <c r="AR2517" s="152"/>
      <c r="AS2517" s="152"/>
      <c r="AT2517" s="152"/>
      <c r="AU2517" s="152"/>
    </row>
    <row r="2518" spans="27:47" ht="12.95" customHeight="1">
      <c r="AA2518" s="152"/>
      <c r="AB2518" s="152"/>
      <c r="AC2518" s="152"/>
      <c r="AD2518" s="152"/>
      <c r="AE2518" s="152"/>
      <c r="AF2518" s="249"/>
      <c r="AG2518" s="9"/>
      <c r="AN2518" s="152"/>
      <c r="AO2518" s="152"/>
      <c r="AP2518" s="152"/>
      <c r="AQ2518" s="152"/>
      <c r="AR2518" s="152"/>
      <c r="AS2518" s="152"/>
      <c r="AT2518" s="152"/>
      <c r="AU2518" s="152"/>
    </row>
    <row r="2519" spans="27:47" ht="12.95" customHeight="1">
      <c r="AA2519" s="152"/>
      <c r="AB2519" s="152"/>
      <c r="AC2519" s="152"/>
      <c r="AD2519" s="152"/>
      <c r="AE2519" s="152"/>
      <c r="AF2519" s="249"/>
      <c r="AG2519" s="9"/>
      <c r="AN2519" s="152"/>
      <c r="AO2519" s="152"/>
      <c r="AP2519" s="152"/>
      <c r="AQ2519" s="152"/>
      <c r="AR2519" s="152"/>
      <c r="AS2519" s="152"/>
      <c r="AT2519" s="152"/>
      <c r="AU2519" s="152"/>
    </row>
    <row r="2520" spans="27:47" ht="12.95" customHeight="1">
      <c r="AA2520" s="152"/>
      <c r="AB2520" s="152"/>
      <c r="AC2520" s="152"/>
      <c r="AD2520" s="152"/>
      <c r="AE2520" s="152"/>
      <c r="AF2520" s="249"/>
      <c r="AG2520" s="9"/>
      <c r="AN2520" s="152"/>
      <c r="AO2520" s="152"/>
      <c r="AP2520" s="152"/>
      <c r="AQ2520" s="152"/>
      <c r="AR2520" s="152"/>
      <c r="AS2520" s="152"/>
      <c r="AT2520" s="152"/>
      <c r="AU2520" s="152"/>
    </row>
    <row r="2521" spans="27:47" ht="12.95" customHeight="1">
      <c r="AA2521" s="152"/>
      <c r="AB2521" s="152"/>
      <c r="AC2521" s="152"/>
      <c r="AD2521" s="152"/>
      <c r="AE2521" s="152"/>
      <c r="AF2521" s="249"/>
      <c r="AG2521" s="9"/>
      <c r="AN2521" s="152"/>
      <c r="AO2521" s="152"/>
      <c r="AP2521" s="152"/>
      <c r="AQ2521" s="152"/>
      <c r="AR2521" s="152"/>
      <c r="AS2521" s="152"/>
      <c r="AT2521" s="152"/>
      <c r="AU2521" s="152"/>
    </row>
    <row r="2522" spans="27:47" ht="12.95" customHeight="1">
      <c r="AA2522" s="152"/>
      <c r="AB2522" s="152"/>
      <c r="AC2522" s="152"/>
      <c r="AD2522" s="152"/>
      <c r="AE2522" s="152"/>
      <c r="AF2522" s="249"/>
      <c r="AG2522" s="9"/>
      <c r="AN2522" s="152"/>
      <c r="AO2522" s="152"/>
      <c r="AP2522" s="152"/>
      <c r="AQ2522" s="152"/>
      <c r="AR2522" s="152"/>
      <c r="AS2522" s="152"/>
      <c r="AT2522" s="152"/>
      <c r="AU2522" s="152"/>
    </row>
    <row r="2523" spans="27:47" ht="12.95" customHeight="1">
      <c r="AA2523" s="152"/>
      <c r="AB2523" s="152"/>
      <c r="AC2523" s="152"/>
      <c r="AD2523" s="152"/>
      <c r="AE2523" s="152"/>
      <c r="AF2523" s="249"/>
      <c r="AG2523" s="9"/>
      <c r="AN2523" s="152"/>
      <c r="AO2523" s="152"/>
      <c r="AP2523" s="152"/>
      <c r="AQ2523" s="152"/>
      <c r="AR2523" s="152"/>
      <c r="AS2523" s="152"/>
      <c r="AT2523" s="152"/>
      <c r="AU2523" s="152"/>
    </row>
    <row r="2524" spans="27:47" ht="12.95" customHeight="1">
      <c r="AA2524" s="152"/>
      <c r="AB2524" s="152"/>
      <c r="AC2524" s="152"/>
      <c r="AD2524" s="152"/>
      <c r="AE2524" s="152"/>
      <c r="AF2524" s="249"/>
      <c r="AG2524" s="9"/>
      <c r="AN2524" s="152"/>
      <c r="AO2524" s="152"/>
      <c r="AP2524" s="152"/>
      <c r="AQ2524" s="152"/>
      <c r="AR2524" s="152"/>
      <c r="AS2524" s="152"/>
      <c r="AT2524" s="152"/>
      <c r="AU2524" s="152"/>
    </row>
    <row r="2525" spans="27:47" ht="12.95" customHeight="1">
      <c r="AA2525" s="152"/>
      <c r="AB2525" s="152"/>
      <c r="AC2525" s="152"/>
      <c r="AD2525" s="152"/>
      <c r="AE2525" s="152"/>
      <c r="AF2525" s="249"/>
      <c r="AG2525" s="9"/>
      <c r="AN2525" s="152"/>
      <c r="AO2525" s="152"/>
      <c r="AP2525" s="152"/>
      <c r="AQ2525" s="152"/>
      <c r="AR2525" s="152"/>
      <c r="AS2525" s="152"/>
      <c r="AT2525" s="152"/>
      <c r="AU2525" s="152"/>
    </row>
    <row r="2526" spans="27:47" ht="12.95" customHeight="1">
      <c r="AA2526" s="152"/>
      <c r="AB2526" s="152"/>
      <c r="AC2526" s="152"/>
      <c r="AD2526" s="152"/>
      <c r="AE2526" s="152"/>
      <c r="AF2526" s="249"/>
      <c r="AG2526" s="9"/>
      <c r="AN2526" s="152"/>
      <c r="AO2526" s="152"/>
      <c r="AP2526" s="152"/>
      <c r="AQ2526" s="152"/>
      <c r="AR2526" s="152"/>
      <c r="AS2526" s="152"/>
      <c r="AT2526" s="152"/>
      <c r="AU2526" s="152"/>
    </row>
    <row r="2527" spans="27:47" ht="12.95" customHeight="1">
      <c r="AA2527" s="152"/>
      <c r="AB2527" s="152"/>
      <c r="AC2527" s="152"/>
      <c r="AD2527" s="152"/>
      <c r="AE2527" s="152"/>
      <c r="AF2527" s="249"/>
      <c r="AG2527" s="9"/>
      <c r="AN2527" s="152"/>
      <c r="AO2527" s="152"/>
      <c r="AP2527" s="152"/>
      <c r="AQ2527" s="152"/>
      <c r="AR2527" s="152"/>
      <c r="AS2527" s="152"/>
      <c r="AT2527" s="152"/>
      <c r="AU2527" s="152"/>
    </row>
    <row r="2528" spans="27:47" ht="12.95" customHeight="1">
      <c r="AA2528" s="152"/>
      <c r="AB2528" s="152"/>
      <c r="AC2528" s="152"/>
      <c r="AD2528" s="152"/>
      <c r="AE2528" s="152"/>
      <c r="AF2528" s="249"/>
      <c r="AG2528" s="9"/>
      <c r="AN2528" s="152"/>
      <c r="AO2528" s="152"/>
      <c r="AP2528" s="152"/>
      <c r="AQ2528" s="152"/>
      <c r="AR2528" s="152"/>
      <c r="AS2528" s="152"/>
      <c r="AT2528" s="152"/>
      <c r="AU2528" s="152"/>
    </row>
    <row r="2529" spans="27:47" ht="12.95" customHeight="1">
      <c r="AA2529" s="152"/>
      <c r="AB2529" s="152"/>
      <c r="AC2529" s="152"/>
      <c r="AD2529" s="152"/>
      <c r="AE2529" s="152"/>
      <c r="AF2529" s="249"/>
      <c r="AG2529" s="9"/>
      <c r="AN2529" s="152"/>
      <c r="AO2529" s="152"/>
      <c r="AP2529" s="152"/>
      <c r="AQ2529" s="152"/>
      <c r="AR2529" s="152"/>
      <c r="AS2529" s="152"/>
      <c r="AT2529" s="152"/>
      <c r="AU2529" s="152"/>
    </row>
    <row r="2530" spans="27:47" ht="12.95" customHeight="1">
      <c r="AA2530" s="152"/>
      <c r="AB2530" s="152"/>
      <c r="AC2530" s="152"/>
      <c r="AD2530" s="152"/>
      <c r="AE2530" s="152"/>
      <c r="AF2530" s="249"/>
      <c r="AG2530" s="9"/>
      <c r="AN2530" s="152"/>
      <c r="AO2530" s="152"/>
      <c r="AP2530" s="152"/>
      <c r="AQ2530" s="152"/>
      <c r="AR2530" s="152"/>
      <c r="AS2530" s="152"/>
      <c r="AT2530" s="152"/>
      <c r="AU2530" s="152"/>
    </row>
    <row r="2531" spans="27:47" ht="12.95" customHeight="1">
      <c r="AA2531" s="152"/>
      <c r="AB2531" s="152"/>
      <c r="AC2531" s="152"/>
      <c r="AD2531" s="152"/>
      <c r="AE2531" s="152"/>
      <c r="AF2531" s="249"/>
      <c r="AG2531" s="9"/>
      <c r="AN2531" s="152"/>
      <c r="AO2531" s="152"/>
      <c r="AP2531" s="152"/>
      <c r="AQ2531" s="152"/>
      <c r="AR2531" s="152"/>
      <c r="AS2531" s="152"/>
      <c r="AT2531" s="152"/>
      <c r="AU2531" s="152"/>
    </row>
    <row r="2532" spans="27:47" ht="12.95" customHeight="1">
      <c r="AA2532" s="152"/>
      <c r="AB2532" s="152"/>
      <c r="AC2532" s="152"/>
      <c r="AD2532" s="152"/>
      <c r="AE2532" s="152"/>
      <c r="AF2532" s="249"/>
      <c r="AG2532" s="9"/>
      <c r="AN2532" s="152"/>
      <c r="AO2532" s="152"/>
      <c r="AP2532" s="152"/>
      <c r="AQ2532" s="152"/>
      <c r="AR2532" s="152"/>
      <c r="AS2532" s="152"/>
      <c r="AT2532" s="152"/>
      <c r="AU2532" s="152"/>
    </row>
    <row r="2533" spans="27:47" ht="12.95" customHeight="1">
      <c r="AA2533" s="152"/>
      <c r="AB2533" s="152"/>
      <c r="AC2533" s="152"/>
      <c r="AD2533" s="152"/>
      <c r="AE2533" s="152"/>
      <c r="AF2533" s="249"/>
      <c r="AG2533" s="9"/>
      <c r="AN2533" s="152"/>
      <c r="AO2533" s="152"/>
      <c r="AP2533" s="152"/>
      <c r="AQ2533" s="152"/>
      <c r="AR2533" s="152"/>
      <c r="AS2533" s="152"/>
      <c r="AT2533" s="152"/>
      <c r="AU2533" s="152"/>
    </row>
    <row r="2534" spans="27:47" ht="12.95" customHeight="1">
      <c r="AA2534" s="152"/>
      <c r="AB2534" s="152"/>
      <c r="AC2534" s="152"/>
      <c r="AD2534" s="152"/>
      <c r="AE2534" s="152"/>
      <c r="AF2534" s="249"/>
      <c r="AG2534" s="9"/>
      <c r="AN2534" s="152"/>
      <c r="AO2534" s="152"/>
      <c r="AP2534" s="152"/>
      <c r="AQ2534" s="152"/>
      <c r="AR2534" s="152"/>
      <c r="AS2534" s="152"/>
      <c r="AT2534" s="152"/>
      <c r="AU2534" s="152"/>
    </row>
    <row r="2535" spans="27:47" ht="12.95" customHeight="1">
      <c r="AA2535" s="152"/>
      <c r="AB2535" s="152"/>
      <c r="AC2535" s="152"/>
      <c r="AD2535" s="152"/>
      <c r="AE2535" s="152"/>
      <c r="AF2535" s="249"/>
      <c r="AG2535" s="9"/>
      <c r="AN2535" s="152"/>
      <c r="AO2535" s="152"/>
      <c r="AP2535" s="152"/>
      <c r="AQ2535" s="152"/>
      <c r="AR2535" s="152"/>
      <c r="AS2535" s="152"/>
      <c r="AT2535" s="152"/>
      <c r="AU2535" s="152"/>
    </row>
    <row r="2536" spans="27:47" ht="12.95" customHeight="1">
      <c r="AA2536" s="152"/>
      <c r="AB2536" s="152"/>
      <c r="AC2536" s="152"/>
      <c r="AD2536" s="152"/>
      <c r="AE2536" s="152"/>
      <c r="AF2536" s="249"/>
      <c r="AG2536" s="9"/>
      <c r="AN2536" s="152"/>
      <c r="AO2536" s="152"/>
      <c r="AP2536" s="152"/>
      <c r="AQ2536" s="152"/>
      <c r="AR2536" s="152"/>
      <c r="AS2536" s="152"/>
      <c r="AT2536" s="152"/>
      <c r="AU2536" s="152"/>
    </row>
    <row r="2537" spans="27:47" ht="12.95" customHeight="1">
      <c r="AA2537" s="152"/>
      <c r="AB2537" s="152"/>
      <c r="AC2537" s="152"/>
      <c r="AD2537" s="152"/>
      <c r="AE2537" s="152"/>
      <c r="AF2537" s="249"/>
      <c r="AG2537" s="9"/>
      <c r="AN2537" s="152"/>
      <c r="AO2537" s="152"/>
      <c r="AP2537" s="152"/>
      <c r="AQ2537" s="152"/>
      <c r="AR2537" s="152"/>
      <c r="AS2537" s="152"/>
      <c r="AT2537" s="152"/>
      <c r="AU2537" s="152"/>
    </row>
    <row r="2538" spans="27:47" ht="12.95" customHeight="1">
      <c r="AA2538" s="152"/>
      <c r="AB2538" s="152"/>
      <c r="AC2538" s="152"/>
      <c r="AD2538" s="152"/>
      <c r="AE2538" s="152"/>
      <c r="AF2538" s="249"/>
      <c r="AG2538" s="9"/>
      <c r="AN2538" s="152"/>
      <c r="AO2538" s="152"/>
      <c r="AP2538" s="152"/>
      <c r="AQ2538" s="152"/>
      <c r="AR2538" s="152"/>
      <c r="AS2538" s="152"/>
      <c r="AT2538" s="152"/>
      <c r="AU2538" s="152"/>
    </row>
    <row r="2539" spans="27:47" ht="12.95" customHeight="1">
      <c r="AA2539" s="152"/>
      <c r="AB2539" s="152"/>
      <c r="AC2539" s="152"/>
      <c r="AD2539" s="152"/>
      <c r="AE2539" s="152"/>
      <c r="AF2539" s="249"/>
      <c r="AG2539" s="9"/>
      <c r="AN2539" s="152"/>
      <c r="AO2539" s="152"/>
      <c r="AP2539" s="152"/>
      <c r="AQ2539" s="152"/>
      <c r="AR2539" s="152"/>
      <c r="AS2539" s="152"/>
      <c r="AT2539" s="152"/>
      <c r="AU2539" s="152"/>
    </row>
    <row r="2540" spans="27:47" ht="12.95" customHeight="1">
      <c r="AA2540" s="152"/>
      <c r="AB2540" s="152"/>
      <c r="AC2540" s="152"/>
      <c r="AD2540" s="152"/>
      <c r="AE2540" s="152"/>
      <c r="AF2540" s="249"/>
      <c r="AG2540" s="9"/>
      <c r="AN2540" s="152"/>
      <c r="AO2540" s="152"/>
      <c r="AP2540" s="152"/>
      <c r="AQ2540" s="152"/>
      <c r="AR2540" s="152"/>
      <c r="AS2540" s="152"/>
      <c r="AT2540" s="152"/>
      <c r="AU2540" s="152"/>
    </row>
    <row r="2541" spans="27:47" ht="12.95" customHeight="1">
      <c r="AA2541" s="152"/>
      <c r="AB2541" s="152"/>
      <c r="AC2541" s="152"/>
      <c r="AD2541" s="152"/>
      <c r="AE2541" s="152"/>
      <c r="AF2541" s="249"/>
      <c r="AG2541" s="9"/>
      <c r="AN2541" s="152"/>
      <c r="AO2541" s="152"/>
      <c r="AP2541" s="152"/>
      <c r="AQ2541" s="152"/>
      <c r="AR2541" s="152"/>
      <c r="AS2541" s="152"/>
      <c r="AT2541" s="152"/>
      <c r="AU2541" s="152"/>
    </row>
  </sheetData>
  <protectedRanges>
    <protectedRange sqref="A133:D140" name="Range1"/>
  </protectedRanges>
  <sortState xmlns:xlrd2="http://schemas.microsoft.com/office/spreadsheetml/2017/richdata2" ref="A21:AU156">
    <sortCondition ref="C21:C156"/>
  </sortState>
  <phoneticPr fontId="8" type="noConversion"/>
  <hyperlinks>
    <hyperlink ref="H303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1243-234C-4D55-9F7F-D93D3C7129FA}">
  <dimension ref="A1"/>
  <sheetViews>
    <sheetView workbookViewId="0">
      <selection activeCell="X36" sqref="X36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</sheetPr>
  <dimension ref="A1:Y125"/>
  <sheetViews>
    <sheetView topLeftCell="A81" workbookViewId="0">
      <selection activeCell="Q125" sqref="Q12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140625" customWidth="1"/>
    <col min="5" max="5" width="14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style="19" customWidth="1"/>
  </cols>
  <sheetData>
    <row r="1" spans="1:25" ht="21" thickBot="1">
      <c r="A1" s="1" t="s">
        <v>44</v>
      </c>
      <c r="C1" s="20"/>
      <c r="X1" s="5" t="s">
        <v>11</v>
      </c>
      <c r="Y1" s="5" t="s">
        <v>45</v>
      </c>
    </row>
    <row r="2" spans="1:25">
      <c r="A2" t="s">
        <v>24</v>
      </c>
      <c r="B2" t="s">
        <v>34</v>
      </c>
      <c r="X2">
        <v>0</v>
      </c>
      <c r="Y2">
        <f t="shared" ref="Y2:Y20" si="0">D$11+D$12*X2+D$13*X2^2</f>
        <v>-4.4732184935747951E-4</v>
      </c>
    </row>
    <row r="3" spans="1:25" ht="13.5" thickBot="1">
      <c r="X3">
        <v>500</v>
      </c>
      <c r="Y3">
        <f t="shared" si="0"/>
        <v>-8.9577146315344839E-4</v>
      </c>
    </row>
    <row r="4" spans="1:25" ht="14.25" thickTop="1" thickBot="1">
      <c r="A4" s="4" t="s">
        <v>2</v>
      </c>
      <c r="C4" s="13" t="s">
        <v>33</v>
      </c>
      <c r="D4" s="14" t="s">
        <v>33</v>
      </c>
      <c r="X4">
        <v>1000</v>
      </c>
      <c r="Y4">
        <f t="shared" si="0"/>
        <v>-1.4418671130639485E-3</v>
      </c>
    </row>
    <row r="5" spans="1:25" ht="13.5" thickTop="1">
      <c r="A5" s="39" t="s">
        <v>141</v>
      </c>
      <c r="B5" s="18"/>
      <c r="C5" s="87">
        <v>8</v>
      </c>
      <c r="D5" s="18" t="s">
        <v>142</v>
      </c>
      <c r="X5">
        <v>1500</v>
      </c>
      <c r="Y5">
        <f t="shared" si="0"/>
        <v>-2.08560879908898E-3</v>
      </c>
    </row>
    <row r="6" spans="1:25">
      <c r="A6" s="4" t="s">
        <v>3</v>
      </c>
      <c r="X6">
        <v>2000</v>
      </c>
      <c r="Y6">
        <f t="shared" si="0"/>
        <v>-2.8269965212285421E-3</v>
      </c>
    </row>
    <row r="7" spans="1:25">
      <c r="A7" t="s">
        <v>4</v>
      </c>
      <c r="C7" s="8">
        <v>52370.404000000002</v>
      </c>
      <c r="X7">
        <v>2500</v>
      </c>
      <c r="Y7">
        <f t="shared" si="0"/>
        <v>-3.6660302794826365E-3</v>
      </c>
    </row>
    <row r="8" spans="1:25">
      <c r="A8" t="s">
        <v>5</v>
      </c>
      <c r="C8" s="17">
        <v>0.30160399999999998</v>
      </c>
      <c r="X8">
        <v>3000</v>
      </c>
      <c r="Y8">
        <f t="shared" si="0"/>
        <v>-4.6027100738512614E-3</v>
      </c>
    </row>
    <row r="9" spans="1:25">
      <c r="A9" s="39" t="s">
        <v>46</v>
      </c>
      <c r="B9" s="64">
        <v>90</v>
      </c>
      <c r="C9" s="24" t="str">
        <f>"F"&amp;B9</f>
        <v>F90</v>
      </c>
      <c r="D9" s="20" t="str">
        <f>"G"&amp;B9</f>
        <v>G90</v>
      </c>
      <c r="X9">
        <v>3500</v>
      </c>
      <c r="Y9">
        <f t="shared" si="0"/>
        <v>-5.6370359043344184E-3</v>
      </c>
    </row>
    <row r="10" spans="1:25" ht="13.5" thickBot="1">
      <c r="A10" s="18"/>
      <c r="B10" s="18"/>
      <c r="C10" s="3" t="s">
        <v>20</v>
      </c>
      <c r="D10" s="3" t="s">
        <v>21</v>
      </c>
      <c r="E10" s="18"/>
      <c r="S10" t="s">
        <v>152</v>
      </c>
      <c r="T10" s="19" t="s">
        <v>153</v>
      </c>
      <c r="X10">
        <v>4000</v>
      </c>
      <c r="Y10">
        <f t="shared" si="0"/>
        <v>-6.7690077709321051E-3</v>
      </c>
    </row>
    <row r="11" spans="1:25">
      <c r="A11" s="18" t="s">
        <v>16</v>
      </c>
      <c r="B11" s="18"/>
      <c r="C11" s="23">
        <f ca="1">INTERCEPT(INDIRECT($D$9):G992,INDIRECT($C$9):F992)</f>
        <v>-9.9250492410611225E-3</v>
      </c>
      <c r="D11" s="19">
        <f>E11*F11</f>
        <v>-4.4732184935747951E-4</v>
      </c>
      <c r="E11" s="34">
        <v>-4.4732184935747951E-4</v>
      </c>
      <c r="F11">
        <v>1</v>
      </c>
      <c r="S11">
        <v>-7.3847103774408573E-4</v>
      </c>
      <c r="T11" s="19">
        <v>-5.0982457797665956E-4</v>
      </c>
      <c r="X11">
        <v>4500</v>
      </c>
      <c r="Y11">
        <f t="shared" si="0"/>
        <v>-7.9986256736443249E-3</v>
      </c>
    </row>
    <row r="12" spans="1:25">
      <c r="A12" s="18" t="s">
        <v>17</v>
      </c>
      <c r="B12" s="18"/>
      <c r="C12" s="23">
        <f ca="1">SLOPE(INDIRECT($D$9):G992,INDIRECT($C$9):F992)</f>
        <v>-9.0206977043280349E-7</v>
      </c>
      <c r="D12" s="19">
        <f>E12*F12</f>
        <v>-7.9925319147740645E-7</v>
      </c>
      <c r="E12" s="35">
        <v>-7.9925319147740644E-3</v>
      </c>
      <c r="F12" s="33">
        <v>1E-4</v>
      </c>
      <c r="R12">
        <v>-54.561182993656693</v>
      </c>
      <c r="T12" s="19">
        <v>-6.6860340525517631E-7</v>
      </c>
      <c r="X12">
        <v>5000</v>
      </c>
      <c r="Y12">
        <f t="shared" si="0"/>
        <v>-9.3258896124710743E-3</v>
      </c>
    </row>
    <row r="13" spans="1:25" ht="13.5" thickBot="1">
      <c r="A13" s="18" t="s">
        <v>19</v>
      </c>
      <c r="B13" s="18"/>
      <c r="C13" s="19" t="s">
        <v>14</v>
      </c>
      <c r="D13" s="19">
        <f>E13*F13</f>
        <v>-1.9529207222906253E-10</v>
      </c>
      <c r="E13" s="36">
        <v>-1.9529207222906252E-2</v>
      </c>
      <c r="F13" s="33">
        <v>1E-8</v>
      </c>
      <c r="R13">
        <v>-2.2670144884569292</v>
      </c>
      <c r="S13">
        <f>R13/100000000</f>
        <v>-2.2670144884569292E-8</v>
      </c>
      <c r="T13" s="19">
        <v>-2.1466337416081113E-10</v>
      </c>
      <c r="X13">
        <v>5500</v>
      </c>
      <c r="Y13">
        <f t="shared" si="0"/>
        <v>-1.0750799587412357E-2</v>
      </c>
    </row>
    <row r="14" spans="1:25">
      <c r="D14" s="18"/>
      <c r="E14" s="18">
        <f>SUM(U21:U93)</f>
        <v>5.0334743281994516E-3</v>
      </c>
      <c r="S14">
        <v>3.7907334545602715E-5</v>
      </c>
      <c r="X14">
        <v>6000</v>
      </c>
      <c r="Y14">
        <f t="shared" si="0"/>
        <v>-1.2273355598468171E-2</v>
      </c>
    </row>
    <row r="15" spans="1:25">
      <c r="A15" s="25" t="s">
        <v>18</v>
      </c>
      <c r="B15" s="18"/>
      <c r="C15" s="26">
        <f ca="1">(C7+C11)+(C8+C12)*INT(MAX(F21:F3533))</f>
        <v>58953.786496571811</v>
      </c>
      <c r="D15" s="20">
        <f>+C7+INT(MAX(F21:F1588))*C8+D11+D12*INT(MAX(F21:F4023))+D13*INT(MAX(F21:F4050)^2)</f>
        <v>58953.705169409412</v>
      </c>
      <c r="E15" s="27" t="s">
        <v>145</v>
      </c>
      <c r="F15" s="87">
        <v>1</v>
      </c>
      <c r="X15">
        <v>6500</v>
      </c>
      <c r="Y15">
        <f t="shared" si="0"/>
        <v>-1.3893557645638514E-2</v>
      </c>
    </row>
    <row r="16" spans="1:25">
      <c r="A16" s="29" t="s">
        <v>6</v>
      </c>
      <c r="B16" s="18"/>
      <c r="C16" s="30">
        <f ca="1">+C8+C12</f>
        <v>0.30160309793022955</v>
      </c>
      <c r="D16" s="20">
        <f>+C8+D12+2*D13*MAX(F21:F9444)</f>
        <v>0.30159467507610327</v>
      </c>
      <c r="E16" s="27" t="s">
        <v>146</v>
      </c>
      <c r="F16" s="28">
        <f ca="1">NOW()+15018.5+$C$5/24</f>
        <v>60314.545051620371</v>
      </c>
      <c r="X16">
        <v>7000</v>
      </c>
      <c r="Y16">
        <f t="shared" si="0"/>
        <v>-1.5611405728923389E-2</v>
      </c>
    </row>
    <row r="17" spans="1:25" ht="13.5" thickBot="1">
      <c r="A17" s="27" t="s">
        <v>35</v>
      </c>
      <c r="B17" s="18"/>
      <c r="C17" s="18">
        <f>COUNT(C21:C2191)</f>
        <v>105</v>
      </c>
      <c r="D17" s="27"/>
      <c r="E17" s="27" t="s">
        <v>147</v>
      </c>
      <c r="F17" s="28">
        <f ca="1">ROUND(2*(F16-$C$7)/$C$8,0)/2+F15</f>
        <v>26340.5</v>
      </c>
      <c r="X17">
        <v>7500</v>
      </c>
      <c r="Y17">
        <f t="shared" si="0"/>
        <v>-1.7426899848322797E-2</v>
      </c>
    </row>
    <row r="18" spans="1:25" ht="14.25" thickTop="1" thickBot="1">
      <c r="A18" s="4" t="s">
        <v>143</v>
      </c>
      <c r="B18" s="18"/>
      <c r="C18" s="85">
        <f ca="1">+C15</f>
        <v>58953.786496571811</v>
      </c>
      <c r="D18" s="86">
        <f ca="1">+C16</f>
        <v>0.30160309793022955</v>
      </c>
      <c r="E18" s="27" t="s">
        <v>148</v>
      </c>
      <c r="F18" s="20">
        <f ca="1">ROUND(2*(F16-$C$15)/$C$16,0)/2+F15</f>
        <v>4513</v>
      </c>
      <c r="X18">
        <v>8000</v>
      </c>
      <c r="Y18">
        <f t="shared" si="0"/>
        <v>-1.9340040003836732E-2</v>
      </c>
    </row>
    <row r="19" spans="1:25" ht="14.25" thickTop="1" thickBot="1">
      <c r="A19" s="4" t="s">
        <v>144</v>
      </c>
      <c r="C19" s="37">
        <f>+D15</f>
        <v>58953.705169409412</v>
      </c>
      <c r="D19" s="38">
        <f>+D16</f>
        <v>0.30159467507610327</v>
      </c>
      <c r="E19" s="27" t="s">
        <v>149</v>
      </c>
      <c r="F19" s="31">
        <f ca="1">+$C$15+$C$16*F18-15018.5-$C$5/24</f>
        <v>45296.087944197599</v>
      </c>
      <c r="X19">
        <v>8500</v>
      </c>
      <c r="Y19">
        <f t="shared" si="0"/>
        <v>-2.1350826195465203E-2</v>
      </c>
    </row>
    <row r="20" spans="1:25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180</v>
      </c>
      <c r="I20" s="6" t="s">
        <v>181</v>
      </c>
      <c r="J20" s="6" t="s">
        <v>182</v>
      </c>
      <c r="K20" s="6" t="s">
        <v>183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77" t="s">
        <v>121</v>
      </c>
      <c r="S20" s="5" t="s">
        <v>123</v>
      </c>
      <c r="T20" s="5" t="s">
        <v>150</v>
      </c>
      <c r="U20" s="5" t="s">
        <v>124</v>
      </c>
      <c r="V20" s="90" t="s">
        <v>160</v>
      </c>
      <c r="X20">
        <v>9000</v>
      </c>
      <c r="Y20">
        <f t="shared" si="0"/>
        <v>-2.3459258423208201E-2</v>
      </c>
    </row>
    <row r="21" spans="1:25">
      <c r="A21" s="118" t="s">
        <v>192</v>
      </c>
      <c r="B21" s="119" t="s">
        <v>37</v>
      </c>
      <c r="C21" s="118">
        <v>51996.414299999997</v>
      </c>
      <c r="D21" s="118" t="s">
        <v>181</v>
      </c>
      <c r="E21">
        <f t="shared" ref="E21:E52" si="1">+(C21-C$7)/C$8</f>
        <v>-1240.0024535483799</v>
      </c>
      <c r="F21">
        <f t="shared" ref="F21:F52" si="2">ROUND(2*E21,0)/2</f>
        <v>-1240</v>
      </c>
      <c r="G21">
        <f t="shared" ref="G21:G52" si="3">+C21-(C$7+F21*C$8)</f>
        <v>-7.4000000313390046E-4</v>
      </c>
      <c r="K21">
        <f t="shared" ref="K21:K29" si="4">G21</f>
        <v>-7.4000000313390046E-4</v>
      </c>
      <c r="P21">
        <f t="shared" ref="P21:P51" si="5">D$11+D$12*F21+D$13*F21^2</f>
        <v>2.4347101781509796E-4</v>
      </c>
      <c r="Q21" s="2">
        <f t="shared" ref="Q21:Q52" si="6">+C21-15018.5</f>
        <v>36977.914299999997</v>
      </c>
      <c r="S21">
        <f t="shared" ref="S21:S52" si="7">+(P21-G21)^2</f>
        <v>9.6721524904646545E-7</v>
      </c>
      <c r="T21" s="19">
        <v>1</v>
      </c>
      <c r="U21">
        <f t="shared" ref="U21:U52" si="8">T21*S21</f>
        <v>9.6721524904646545E-7</v>
      </c>
      <c r="V21">
        <f t="shared" ref="V21:V52" si="9">G21-O21</f>
        <v>-7.4000000313390046E-4</v>
      </c>
      <c r="X21">
        <v>9500</v>
      </c>
      <c r="Y21">
        <f>D$11+D$12*X21+D$13*X21^2</f>
        <v>-2.5665336687065735E-2</v>
      </c>
    </row>
    <row r="22" spans="1:25">
      <c r="A22" s="118" t="s">
        <v>192</v>
      </c>
      <c r="B22" s="119" t="s">
        <v>30</v>
      </c>
      <c r="C22" s="118">
        <v>51996.564899999998</v>
      </c>
      <c r="D22" s="118" t="s">
        <v>181</v>
      </c>
      <c r="E22">
        <f t="shared" si="1"/>
        <v>-1239.5031233007676</v>
      </c>
      <c r="F22">
        <f t="shared" si="2"/>
        <v>-1239.5</v>
      </c>
      <c r="G22">
        <f t="shared" si="3"/>
        <v>-9.4200000603450462E-4</v>
      </c>
      <c r="K22">
        <f t="shared" si="4"/>
        <v>-9.4200000603450462E-4</v>
      </c>
      <c r="P22">
        <f t="shared" si="5"/>
        <v>2.4331350456590522E-4</v>
      </c>
      <c r="Q22" s="2">
        <f t="shared" si="6"/>
        <v>36978.064899999998</v>
      </c>
      <c r="S22">
        <f t="shared" si="7"/>
        <v>1.4049681184118681E-6</v>
      </c>
      <c r="T22" s="19">
        <v>1</v>
      </c>
      <c r="U22">
        <f t="shared" si="8"/>
        <v>1.4049681184118681E-6</v>
      </c>
      <c r="V22">
        <f t="shared" si="9"/>
        <v>-9.4200000603450462E-4</v>
      </c>
      <c r="X22">
        <v>10000</v>
      </c>
      <c r="Y22">
        <f>D$11+D$12*X22+D$13*X22^2</f>
        <v>-2.7969060987037796E-2</v>
      </c>
    </row>
    <row r="23" spans="1:25">
      <c r="A23" s="118" t="s">
        <v>192</v>
      </c>
      <c r="B23" s="119" t="s">
        <v>30</v>
      </c>
      <c r="C23" s="118">
        <v>52001.390399999997</v>
      </c>
      <c r="D23" s="118" t="s">
        <v>181</v>
      </c>
      <c r="E23">
        <f t="shared" si="1"/>
        <v>-1223.5036670601376</v>
      </c>
      <c r="F23">
        <f t="shared" si="2"/>
        <v>-1223.5</v>
      </c>
      <c r="G23">
        <f t="shared" si="3"/>
        <v>-1.1060000033467077E-3</v>
      </c>
      <c r="K23">
        <f t="shared" si="4"/>
        <v>-1.1060000033467077E-3</v>
      </c>
      <c r="P23">
        <f t="shared" si="5"/>
        <v>2.3822152348466967E-4</v>
      </c>
      <c r="Q23" s="2">
        <f t="shared" si="6"/>
        <v>36982.890399999997</v>
      </c>
      <c r="S23">
        <f t="shared" si="7"/>
        <v>1.8069315131968796E-6</v>
      </c>
      <c r="T23" s="19">
        <v>1</v>
      </c>
      <c r="U23">
        <f t="shared" si="8"/>
        <v>1.8069315131968796E-6</v>
      </c>
      <c r="V23">
        <f t="shared" si="9"/>
        <v>-1.1060000033467077E-3</v>
      </c>
      <c r="X23">
        <v>10500</v>
      </c>
      <c r="Y23">
        <f>D$11+D$12*X23+D$13*X23^2</f>
        <v>-3.0370431323124392E-2</v>
      </c>
    </row>
    <row r="24" spans="1:25">
      <c r="A24" s="118" t="s">
        <v>192</v>
      </c>
      <c r="B24" s="119" t="s">
        <v>37</v>
      </c>
      <c r="C24" s="118">
        <v>52001.541700000002</v>
      </c>
      <c r="D24" s="118" t="s">
        <v>181</v>
      </c>
      <c r="E24">
        <f t="shared" si="1"/>
        <v>-1223.0020158883858</v>
      </c>
      <c r="F24">
        <f t="shared" si="2"/>
        <v>-1223</v>
      </c>
      <c r="G24">
        <f t="shared" si="3"/>
        <v>-6.0800000210292637E-4</v>
      </c>
      <c r="K24">
        <f t="shared" si="4"/>
        <v>-6.0800000210292637E-4</v>
      </c>
      <c r="P24">
        <f t="shared" si="5"/>
        <v>2.3806078791628512E-4</v>
      </c>
      <c r="Q24" s="2">
        <f t="shared" si="6"/>
        <v>36983.041700000002</v>
      </c>
      <c r="S24">
        <f t="shared" si="7"/>
        <v>7.1581886040793235E-7</v>
      </c>
      <c r="T24" s="19">
        <v>1</v>
      </c>
      <c r="U24">
        <f t="shared" si="8"/>
        <v>7.1581886040793235E-7</v>
      </c>
      <c r="V24">
        <f t="shared" si="9"/>
        <v>-6.0800000210292637E-4</v>
      </c>
      <c r="X24">
        <v>11000</v>
      </c>
      <c r="Y24">
        <f>D$11+D$12*X24+D$13*X24^2</f>
        <v>-3.2869447695325515E-2</v>
      </c>
    </row>
    <row r="25" spans="1:25">
      <c r="A25" s="118" t="s">
        <v>192</v>
      </c>
      <c r="B25" s="119" t="s">
        <v>37</v>
      </c>
      <c r="C25" s="118">
        <v>52022.351000000002</v>
      </c>
      <c r="D25" s="118" t="s">
        <v>181</v>
      </c>
      <c r="E25">
        <f t="shared" si="1"/>
        <v>-1154.0065781620931</v>
      </c>
      <c r="F25">
        <f t="shared" si="2"/>
        <v>-1154</v>
      </c>
      <c r="G25">
        <f t="shared" si="3"/>
        <v>-1.9840000022668391E-3</v>
      </c>
      <c r="K25">
        <f t="shared" si="4"/>
        <v>-1.9840000022668391E-3</v>
      </c>
      <c r="P25">
        <f t="shared" si="5"/>
        <v>2.1494275634684928E-4</v>
      </c>
      <c r="Q25" s="2">
        <f t="shared" si="6"/>
        <v>37003.851000000002</v>
      </c>
      <c r="S25">
        <f t="shared" si="7"/>
        <v>4.8353492556595784E-6</v>
      </c>
      <c r="T25" s="19">
        <v>1</v>
      </c>
      <c r="U25">
        <f t="shared" si="8"/>
        <v>4.8353492556595784E-6</v>
      </c>
      <c r="V25">
        <f t="shared" si="9"/>
        <v>-1.9840000022668391E-3</v>
      </c>
    </row>
    <row r="26" spans="1:25">
      <c r="A26" s="118" t="s">
        <v>192</v>
      </c>
      <c r="B26" s="119" t="s">
        <v>30</v>
      </c>
      <c r="C26" s="118">
        <v>52022.502099999998</v>
      </c>
      <c r="D26" s="118" t="s">
        <v>181</v>
      </c>
      <c r="E26">
        <f t="shared" si="1"/>
        <v>-1153.5055901115516</v>
      </c>
      <c r="F26">
        <f t="shared" si="2"/>
        <v>-1153.5</v>
      </c>
      <c r="G26">
        <f t="shared" si="3"/>
        <v>-1.6860000032465905E-3</v>
      </c>
      <c r="K26">
        <f t="shared" si="4"/>
        <v>-1.6860000032465905E-3</v>
      </c>
      <c r="P26">
        <f t="shared" si="5"/>
        <v>2.1476844797944483E-4</v>
      </c>
      <c r="Q26" s="2">
        <f t="shared" si="6"/>
        <v>37004.002099999998</v>
      </c>
      <c r="S26">
        <f t="shared" si="7"/>
        <v>3.6129207051762216E-6</v>
      </c>
      <c r="T26" s="19">
        <v>1</v>
      </c>
      <c r="U26">
        <f t="shared" si="8"/>
        <v>3.6129207051762216E-6</v>
      </c>
      <c r="V26">
        <f t="shared" si="9"/>
        <v>-1.6860000032465905E-3</v>
      </c>
    </row>
    <row r="27" spans="1:25">
      <c r="A27" s="118" t="s">
        <v>192</v>
      </c>
      <c r="B27" s="119" t="s">
        <v>30</v>
      </c>
      <c r="C27" s="118">
        <v>52033.359499999999</v>
      </c>
      <c r="D27" s="118" t="s">
        <v>181</v>
      </c>
      <c r="E27">
        <f t="shared" si="1"/>
        <v>-1117.5067306799765</v>
      </c>
      <c r="F27">
        <f t="shared" si="2"/>
        <v>-1117.5</v>
      </c>
      <c r="G27">
        <f t="shared" si="3"/>
        <v>-2.0300000032875687E-3</v>
      </c>
      <c r="K27">
        <f t="shared" si="4"/>
        <v>-2.0300000032875687E-3</v>
      </c>
      <c r="P27">
        <f t="shared" si="5"/>
        <v>2.0196163174341749E-4</v>
      </c>
      <c r="Q27" s="2">
        <f t="shared" si="6"/>
        <v>37014.859499999999</v>
      </c>
      <c r="S27">
        <f t="shared" si="7"/>
        <v>4.9816527402501934E-6</v>
      </c>
      <c r="T27" s="19">
        <v>1</v>
      </c>
      <c r="U27">
        <f t="shared" si="8"/>
        <v>4.9816527402501934E-6</v>
      </c>
      <c r="V27">
        <f t="shared" si="9"/>
        <v>-2.0300000032875687E-3</v>
      </c>
    </row>
    <row r="28" spans="1:25">
      <c r="A28" s="118" t="s">
        <v>192</v>
      </c>
      <c r="B28" s="119" t="s">
        <v>30</v>
      </c>
      <c r="C28" s="118">
        <v>52041.502999999997</v>
      </c>
      <c r="D28" s="118" t="s">
        <v>181</v>
      </c>
      <c r="E28">
        <f t="shared" si="1"/>
        <v>-1090.5060940836504</v>
      </c>
      <c r="F28">
        <f t="shared" si="2"/>
        <v>-1090.5</v>
      </c>
      <c r="G28">
        <f t="shared" si="3"/>
        <v>-1.8380000037723221E-3</v>
      </c>
      <c r="K28">
        <f t="shared" si="4"/>
        <v>-1.8380000037723221E-3</v>
      </c>
      <c r="P28">
        <f t="shared" si="5"/>
        <v>1.9202432775153525E-4</v>
      </c>
      <c r="Q28" s="2">
        <f t="shared" si="6"/>
        <v>37023.002999999997</v>
      </c>
      <c r="S28">
        <f t="shared" si="7"/>
        <v>4.1209987865788848E-6</v>
      </c>
      <c r="T28" s="19">
        <v>1</v>
      </c>
      <c r="U28">
        <f t="shared" si="8"/>
        <v>4.1209987865788848E-6</v>
      </c>
      <c r="V28">
        <f t="shared" si="9"/>
        <v>-1.8380000037723221E-3</v>
      </c>
    </row>
    <row r="29" spans="1:25">
      <c r="A29" s="118" t="s">
        <v>217</v>
      </c>
      <c r="B29" s="119" t="s">
        <v>37</v>
      </c>
      <c r="C29" s="118">
        <v>52367.388899999998</v>
      </c>
      <c r="D29" s="118" t="s">
        <v>181</v>
      </c>
      <c r="E29">
        <f t="shared" si="1"/>
        <v>-9.9968833304736275</v>
      </c>
      <c r="F29">
        <f t="shared" si="2"/>
        <v>-10</v>
      </c>
      <c r="G29">
        <f t="shared" si="3"/>
        <v>9.399999980814755E-4</v>
      </c>
      <c r="K29">
        <f t="shared" si="4"/>
        <v>9.399999980814755E-4</v>
      </c>
      <c r="P29">
        <f t="shared" si="5"/>
        <v>-4.3934884664992833E-4</v>
      </c>
      <c r="Q29" s="2">
        <f t="shared" si="6"/>
        <v>37348.888899999998</v>
      </c>
      <c r="S29">
        <f t="shared" si="7"/>
        <v>1.9026032354618585E-6</v>
      </c>
      <c r="T29" s="19">
        <v>1</v>
      </c>
      <c r="U29">
        <f t="shared" si="8"/>
        <v>1.9026032354618585E-6</v>
      </c>
      <c r="V29">
        <f t="shared" si="9"/>
        <v>9.399999980814755E-4</v>
      </c>
    </row>
    <row r="30" spans="1:25">
      <c r="A30" s="71" t="s">
        <v>28</v>
      </c>
      <c r="B30" s="7"/>
      <c r="C30" s="8">
        <v>52370.404000000002</v>
      </c>
      <c r="D30" s="8">
        <v>2.9999999999999997E-4</v>
      </c>
      <c r="E30">
        <f t="shared" si="1"/>
        <v>0</v>
      </c>
      <c r="F30">
        <f t="shared" si="2"/>
        <v>0</v>
      </c>
      <c r="G30">
        <f t="shared" si="3"/>
        <v>0</v>
      </c>
      <c r="J30">
        <f>G30</f>
        <v>0</v>
      </c>
      <c r="P30">
        <f t="shared" si="5"/>
        <v>-4.4732184935747951E-4</v>
      </c>
      <c r="Q30" s="2">
        <f t="shared" si="6"/>
        <v>37351.904000000002</v>
      </c>
      <c r="S30">
        <f t="shared" si="7"/>
        <v>2.0009683691259558E-7</v>
      </c>
      <c r="T30" s="19">
        <v>1</v>
      </c>
      <c r="U30">
        <f t="shared" si="8"/>
        <v>2.0009683691259558E-7</v>
      </c>
      <c r="V30">
        <f t="shared" si="9"/>
        <v>0</v>
      </c>
    </row>
    <row r="31" spans="1:25">
      <c r="A31" s="71" t="s">
        <v>28</v>
      </c>
      <c r="B31" s="7"/>
      <c r="C31" s="8">
        <v>52370.555999999997</v>
      </c>
      <c r="D31" s="8">
        <v>2.9999999999999997E-4</v>
      </c>
      <c r="E31">
        <f t="shared" si="1"/>
        <v>0.50397209584284919</v>
      </c>
      <c r="F31">
        <f t="shared" si="2"/>
        <v>0.5</v>
      </c>
      <c r="G31">
        <f t="shared" si="3"/>
        <v>1.1979999981122091E-3</v>
      </c>
      <c r="J31">
        <f>G31</f>
        <v>1.1979999981122091E-3</v>
      </c>
      <c r="P31">
        <f t="shared" si="5"/>
        <v>-4.4772152477623629E-4</v>
      </c>
      <c r="Q31" s="2">
        <f t="shared" si="6"/>
        <v>37352.055999999997</v>
      </c>
      <c r="S31">
        <f t="shared" si="7"/>
        <v>2.7083993308982637E-6</v>
      </c>
      <c r="T31" s="19">
        <v>1</v>
      </c>
      <c r="U31">
        <f t="shared" si="8"/>
        <v>2.7083993308982637E-6</v>
      </c>
      <c r="V31">
        <f t="shared" si="9"/>
        <v>1.1979999981122091E-3</v>
      </c>
    </row>
    <row r="32" spans="1:25">
      <c r="A32" s="10" t="s">
        <v>31</v>
      </c>
      <c r="B32" s="11"/>
      <c r="C32" s="12">
        <v>52689.4974</v>
      </c>
      <c r="D32" s="12">
        <v>2.0000000000000001E-4</v>
      </c>
      <c r="E32">
        <f t="shared" si="1"/>
        <v>1057.9879577193869</v>
      </c>
      <c r="F32">
        <f t="shared" si="2"/>
        <v>1058</v>
      </c>
      <c r="G32">
        <f t="shared" si="3"/>
        <v>-3.6319999999250285E-3</v>
      </c>
      <c r="J32">
        <f>G32</f>
        <v>-3.6319999999250285E-3</v>
      </c>
      <c r="P32">
        <f t="shared" si="5"/>
        <v>-1.5115346410791879E-3</v>
      </c>
      <c r="Q32" s="2">
        <f t="shared" si="6"/>
        <v>37670.9974</v>
      </c>
      <c r="S32">
        <f t="shared" si="7"/>
        <v>4.4963733380652185E-6</v>
      </c>
      <c r="T32" s="19">
        <v>1</v>
      </c>
      <c r="U32">
        <f t="shared" si="8"/>
        <v>4.4963733380652185E-6</v>
      </c>
      <c r="V32">
        <f t="shared" si="9"/>
        <v>-3.6319999999250285E-3</v>
      </c>
    </row>
    <row r="33" spans="1:22">
      <c r="A33" s="15" t="s">
        <v>36</v>
      </c>
      <c r="B33" s="16" t="s">
        <v>37</v>
      </c>
      <c r="C33" s="17">
        <v>52763.390099999997</v>
      </c>
      <c r="D33" s="17">
        <v>8.9999999999999998E-4</v>
      </c>
      <c r="E33">
        <f t="shared" si="1"/>
        <v>1302.9870293497256</v>
      </c>
      <c r="F33">
        <f t="shared" si="2"/>
        <v>1303</v>
      </c>
      <c r="G33">
        <f t="shared" si="3"/>
        <v>-3.9120000074035488E-3</v>
      </c>
      <c r="K33">
        <f>G33</f>
        <v>-3.9120000074035488E-3</v>
      </c>
      <c r="P33">
        <f t="shared" si="5"/>
        <v>-1.8203173957116925E-3</v>
      </c>
      <c r="Q33" s="2">
        <f t="shared" si="6"/>
        <v>37744.890099999997</v>
      </c>
      <c r="S33">
        <f t="shared" si="7"/>
        <v>4.3751361480540645E-6</v>
      </c>
      <c r="T33" s="19">
        <v>1</v>
      </c>
      <c r="U33">
        <f t="shared" si="8"/>
        <v>4.3751361480540645E-6</v>
      </c>
      <c r="V33">
        <f t="shared" si="9"/>
        <v>-3.9120000074035488E-3</v>
      </c>
    </row>
    <row r="34" spans="1:22">
      <c r="A34" s="8" t="s">
        <v>29</v>
      </c>
      <c r="B34" s="9" t="s">
        <v>30</v>
      </c>
      <c r="C34" s="8">
        <v>53081.433199999999</v>
      </c>
      <c r="D34" s="8">
        <v>1.6000000000000001E-3</v>
      </c>
      <c r="E34">
        <f t="shared" si="1"/>
        <v>2357.4926061988476</v>
      </c>
      <c r="F34">
        <f t="shared" si="2"/>
        <v>2357.5</v>
      </c>
      <c r="G34">
        <f t="shared" si="3"/>
        <v>-2.2300000055111013E-3</v>
      </c>
      <c r="K34">
        <f>G34</f>
        <v>-2.2300000055111013E-3</v>
      </c>
      <c r="P34">
        <f t="shared" si="5"/>
        <v>-3.4169567478756005E-3</v>
      </c>
      <c r="Q34" s="2">
        <f t="shared" si="6"/>
        <v>38062.933199999999</v>
      </c>
      <c r="S34">
        <f t="shared" si="7"/>
        <v>1.4088663082445441E-6</v>
      </c>
      <c r="T34" s="19">
        <v>1</v>
      </c>
      <c r="U34">
        <f t="shared" si="8"/>
        <v>1.4088663082445441E-6</v>
      </c>
      <c r="V34">
        <f t="shared" si="9"/>
        <v>-2.2300000055111013E-3</v>
      </c>
    </row>
    <row r="35" spans="1:22">
      <c r="A35" s="88" t="s">
        <v>32</v>
      </c>
      <c r="B35" s="89"/>
      <c r="C35" s="72">
        <v>53110.385999999999</v>
      </c>
      <c r="D35" s="72">
        <v>2.9999999999999997E-4</v>
      </c>
      <c r="E35">
        <f t="shared" si="1"/>
        <v>2453.4886805214664</v>
      </c>
      <c r="F35">
        <f t="shared" si="2"/>
        <v>2453.5</v>
      </c>
      <c r="G35">
        <f t="shared" si="3"/>
        <v>-3.4140000061597675E-3</v>
      </c>
      <c r="J35">
        <f>G35</f>
        <v>-3.4140000061597675E-3</v>
      </c>
      <c r="P35">
        <f t="shared" si="5"/>
        <v>-3.5838818695688572E-3</v>
      </c>
      <c r="Q35" s="2">
        <f t="shared" si="6"/>
        <v>38091.885999999999</v>
      </c>
      <c r="S35">
        <f t="shared" si="7"/>
        <v>2.8859847515344592E-8</v>
      </c>
      <c r="T35" s="19">
        <v>1</v>
      </c>
      <c r="U35">
        <f t="shared" si="8"/>
        <v>2.8859847515344592E-8</v>
      </c>
      <c r="V35">
        <f t="shared" si="9"/>
        <v>-3.4140000061597675E-3</v>
      </c>
    </row>
    <row r="36" spans="1:22">
      <c r="A36" s="22" t="s">
        <v>38</v>
      </c>
      <c r="B36" s="73" t="s">
        <v>30</v>
      </c>
      <c r="C36" s="72">
        <v>53445.465799999998</v>
      </c>
      <c r="D36" s="72">
        <v>1E-3</v>
      </c>
      <c r="E36">
        <f t="shared" si="1"/>
        <v>3564.4812403018391</v>
      </c>
      <c r="F36">
        <f t="shared" si="2"/>
        <v>3564.5</v>
      </c>
      <c r="G36">
        <f t="shared" si="3"/>
        <v>-5.6580000018584542E-3</v>
      </c>
      <c r="K36">
        <f>G36</f>
        <v>-5.6580000018584542E-3</v>
      </c>
      <c r="P36">
        <f t="shared" si="5"/>
        <v>-5.7775745696396234E-3</v>
      </c>
      <c r="Q36" s="2">
        <f t="shared" si="6"/>
        <v>38426.965799999998</v>
      </c>
      <c r="S36">
        <f t="shared" si="7"/>
        <v>1.4298077260053426E-8</v>
      </c>
      <c r="T36" s="19">
        <v>1</v>
      </c>
      <c r="U36">
        <f t="shared" si="8"/>
        <v>1.4298077260053426E-8</v>
      </c>
      <c r="V36">
        <f t="shared" si="9"/>
        <v>-5.6580000018584542E-3</v>
      </c>
    </row>
    <row r="37" spans="1:22">
      <c r="A37" s="21" t="s">
        <v>154</v>
      </c>
      <c r="B37" s="76" t="s">
        <v>30</v>
      </c>
      <c r="C37" s="21">
        <v>53509.405400000003</v>
      </c>
      <c r="D37" s="21">
        <v>2.9999999999999997E-4</v>
      </c>
      <c r="E37">
        <f t="shared" si="1"/>
        <v>3776.479754910416</v>
      </c>
      <c r="F37">
        <f t="shared" si="2"/>
        <v>3776.5</v>
      </c>
      <c r="G37">
        <f t="shared" si="3"/>
        <v>-6.1060000007273629E-3</v>
      </c>
      <c r="K37">
        <f>G37</f>
        <v>-6.1060000007273629E-3</v>
      </c>
      <c r="P37">
        <f t="shared" si="5"/>
        <v>-6.250947735906346E-3</v>
      </c>
      <c r="Q37" s="2">
        <f t="shared" si="6"/>
        <v>38490.905400000003</v>
      </c>
      <c r="S37">
        <f t="shared" si="7"/>
        <v>2.1009845933516614E-8</v>
      </c>
      <c r="T37" s="19">
        <v>1</v>
      </c>
      <c r="U37">
        <f t="shared" si="8"/>
        <v>2.1009845933516614E-8</v>
      </c>
      <c r="V37">
        <f t="shared" si="9"/>
        <v>-6.1060000007273629E-3</v>
      </c>
    </row>
    <row r="38" spans="1:22">
      <c r="A38" s="21" t="s">
        <v>154</v>
      </c>
      <c r="B38" s="76" t="s">
        <v>37</v>
      </c>
      <c r="C38" s="21">
        <v>53510.459900000002</v>
      </c>
      <c r="D38" s="21">
        <v>2.9999999999999997E-4</v>
      </c>
      <c r="E38">
        <f t="shared" si="1"/>
        <v>3779.9760613254448</v>
      </c>
      <c r="F38">
        <f t="shared" si="2"/>
        <v>3780</v>
      </c>
      <c r="G38">
        <f t="shared" si="3"/>
        <v>-7.219999999506399E-3</v>
      </c>
      <c r="K38">
        <f>G38</f>
        <v>-7.219999999506399E-3</v>
      </c>
      <c r="P38">
        <f t="shared" si="5"/>
        <v>-6.2589101579798127E-3</v>
      </c>
      <c r="Q38" s="2">
        <f t="shared" si="6"/>
        <v>38491.959900000002</v>
      </c>
      <c r="S38">
        <f t="shared" si="7"/>
        <v>9.236936834855988E-7</v>
      </c>
      <c r="T38" s="19">
        <v>1</v>
      </c>
      <c r="U38">
        <f t="shared" si="8"/>
        <v>9.236936834855988E-7</v>
      </c>
      <c r="V38">
        <f t="shared" si="9"/>
        <v>-7.219999999506399E-3</v>
      </c>
    </row>
    <row r="39" spans="1:22">
      <c r="A39" s="21" t="s">
        <v>154</v>
      </c>
      <c r="B39" s="76" t="s">
        <v>37</v>
      </c>
      <c r="C39" s="21">
        <v>53514.381099999999</v>
      </c>
      <c r="D39" s="21">
        <v>2.0000000000000001E-4</v>
      </c>
      <c r="E39">
        <f t="shared" si="1"/>
        <v>3792.9772151562861</v>
      </c>
      <c r="F39">
        <f t="shared" si="2"/>
        <v>3793</v>
      </c>
      <c r="G39">
        <f t="shared" si="3"/>
        <v>-6.8720000053872354E-3</v>
      </c>
      <c r="K39">
        <f>G39</f>
        <v>-6.8720000053872354E-3</v>
      </c>
      <c r="P39">
        <f t="shared" si="5"/>
        <v>-6.2885267586878981E-3</v>
      </c>
      <c r="Q39" s="2">
        <f t="shared" si="6"/>
        <v>38495.881099999999</v>
      </c>
      <c r="S39">
        <f t="shared" si="7"/>
        <v>3.4044102961386576E-7</v>
      </c>
      <c r="T39" s="19">
        <v>1</v>
      </c>
      <c r="U39">
        <f t="shared" si="8"/>
        <v>3.4044102961386576E-7</v>
      </c>
      <c r="V39">
        <f t="shared" si="9"/>
        <v>-6.8720000053872354E-3</v>
      </c>
    </row>
    <row r="40" spans="1:22">
      <c r="A40" s="22" t="s">
        <v>40</v>
      </c>
      <c r="B40" s="89" t="s">
        <v>37</v>
      </c>
      <c r="C40" s="72">
        <v>53808.444000000003</v>
      </c>
      <c r="D40" s="72">
        <v>5.0000000000000001E-4</v>
      </c>
      <c r="E40">
        <f t="shared" si="1"/>
        <v>4767.9738995504067</v>
      </c>
      <c r="F40">
        <f t="shared" si="2"/>
        <v>4768</v>
      </c>
      <c r="G40">
        <f t="shared" si="3"/>
        <v>-7.8720000019529834E-3</v>
      </c>
      <c r="J40">
        <f>G40</f>
        <v>-7.8720000019529834E-3</v>
      </c>
      <c r="P40">
        <f t="shared" si="5"/>
        <v>-8.6978966649725493E-3</v>
      </c>
      <c r="Q40" s="2">
        <f t="shared" si="6"/>
        <v>38789.944000000003</v>
      </c>
      <c r="S40">
        <f t="shared" si="7"/>
        <v>6.8210529798685442E-7</v>
      </c>
      <c r="T40" s="19">
        <v>1</v>
      </c>
      <c r="U40">
        <f t="shared" si="8"/>
        <v>6.8210529798685442E-7</v>
      </c>
      <c r="V40">
        <f t="shared" si="9"/>
        <v>-7.8720000019529834E-3</v>
      </c>
    </row>
    <row r="41" spans="1:22">
      <c r="A41" s="22" t="s">
        <v>40</v>
      </c>
      <c r="B41" s="89" t="s">
        <v>37</v>
      </c>
      <c r="C41" s="72">
        <v>53808.595000000001</v>
      </c>
      <c r="D41" s="72">
        <v>5.0000000000000001E-4</v>
      </c>
      <c r="E41">
        <f t="shared" si="1"/>
        <v>4768.4745560403671</v>
      </c>
      <c r="F41">
        <f t="shared" si="2"/>
        <v>4768.5</v>
      </c>
      <c r="G41">
        <f t="shared" si="3"/>
        <v>-7.6740000004065223E-3</v>
      </c>
      <c r="J41">
        <f>G41</f>
        <v>-7.6740000004065223E-3</v>
      </c>
      <c r="P41">
        <f t="shared" si="5"/>
        <v>-8.699227492991693E-3</v>
      </c>
      <c r="Q41" s="2">
        <f t="shared" si="6"/>
        <v>38790.095000000001</v>
      </c>
      <c r="S41">
        <f t="shared" si="7"/>
        <v>1.0510914115524762E-6</v>
      </c>
      <c r="T41" s="19">
        <v>1</v>
      </c>
      <c r="U41">
        <f t="shared" si="8"/>
        <v>1.0510914115524762E-6</v>
      </c>
      <c r="V41">
        <f t="shared" si="9"/>
        <v>-7.6740000004065223E-3</v>
      </c>
    </row>
    <row r="42" spans="1:22">
      <c r="A42" s="72" t="s">
        <v>41</v>
      </c>
      <c r="B42" s="89"/>
      <c r="C42" s="72">
        <v>53858.357900000003</v>
      </c>
      <c r="D42" s="72">
        <v>4.0000000000000002E-4</v>
      </c>
      <c r="E42">
        <f t="shared" si="1"/>
        <v>4933.4687205739992</v>
      </c>
      <c r="F42">
        <f t="shared" si="2"/>
        <v>4933.5</v>
      </c>
      <c r="G42">
        <f t="shared" si="3"/>
        <v>-9.4339999996009283E-3</v>
      </c>
      <c r="J42">
        <f>G42</f>
        <v>-9.4339999996009283E-3</v>
      </c>
      <c r="P42">
        <f t="shared" si="5"/>
        <v>-9.1437336775719164E-3</v>
      </c>
      <c r="Q42" s="2">
        <f t="shared" si="6"/>
        <v>38839.857900000003</v>
      </c>
      <c r="S42">
        <f t="shared" si="7"/>
        <v>8.4254537704250056E-8</v>
      </c>
      <c r="T42" s="19">
        <v>1</v>
      </c>
      <c r="U42">
        <f t="shared" si="8"/>
        <v>8.4254537704250056E-8</v>
      </c>
      <c r="V42">
        <f t="shared" si="9"/>
        <v>-9.4339999996009283E-3</v>
      </c>
    </row>
    <row r="43" spans="1:22">
      <c r="A43" s="22" t="s">
        <v>40</v>
      </c>
      <c r="B43" s="89" t="s">
        <v>37</v>
      </c>
      <c r="C43" s="72">
        <v>53862.429799999998</v>
      </c>
      <c r="D43" s="72">
        <v>2.9999999999999997E-4</v>
      </c>
      <c r="E43">
        <f t="shared" si="1"/>
        <v>4946.9695362130342</v>
      </c>
      <c r="F43">
        <f t="shared" si="2"/>
        <v>4947</v>
      </c>
      <c r="G43">
        <f t="shared" si="3"/>
        <v>-9.1880000036326237E-3</v>
      </c>
      <c r="J43">
        <f>G43</f>
        <v>-9.1880000036326237E-3</v>
      </c>
      <c r="P43">
        <f t="shared" si="5"/>
        <v>-9.1805729704722595E-3</v>
      </c>
      <c r="Q43" s="2">
        <f t="shared" si="6"/>
        <v>38843.929799999998</v>
      </c>
      <c r="S43">
        <f t="shared" si="7"/>
        <v>5.5160821565148932E-11</v>
      </c>
      <c r="T43" s="19">
        <v>1</v>
      </c>
      <c r="U43">
        <f t="shared" si="8"/>
        <v>5.5160821565148932E-11</v>
      </c>
      <c r="V43">
        <f t="shared" si="9"/>
        <v>-9.1880000036326237E-3</v>
      </c>
    </row>
    <row r="44" spans="1:22">
      <c r="A44" s="21" t="s">
        <v>39</v>
      </c>
      <c r="B44" s="73" t="s">
        <v>30</v>
      </c>
      <c r="C44" s="72">
        <v>53936.472399999999</v>
      </c>
      <c r="D44" s="72">
        <v>1.1000000000000001E-3</v>
      </c>
      <c r="E44">
        <f t="shared" si="1"/>
        <v>5192.4656171668694</v>
      </c>
      <c r="F44">
        <f t="shared" si="2"/>
        <v>5192.5</v>
      </c>
      <c r="G44">
        <f t="shared" si="3"/>
        <v>-1.0370000003604218E-2</v>
      </c>
      <c r="K44">
        <f>G44</f>
        <v>-1.0370000003604218E-2</v>
      </c>
      <c r="P44">
        <f t="shared" si="5"/>
        <v>-9.8629198827229602E-3</v>
      </c>
      <c r="Q44" s="2">
        <f t="shared" si="6"/>
        <v>38917.972399999999</v>
      </c>
      <c r="S44">
        <f t="shared" si="7"/>
        <v>2.5713024899295139E-7</v>
      </c>
      <c r="T44" s="19">
        <v>1</v>
      </c>
      <c r="U44">
        <f t="shared" si="8"/>
        <v>2.5713024899295139E-7</v>
      </c>
      <c r="V44">
        <f t="shared" si="9"/>
        <v>-1.0370000003604218E-2</v>
      </c>
    </row>
    <row r="45" spans="1:22">
      <c r="A45" s="118" t="s">
        <v>288</v>
      </c>
      <c r="B45" s="119" t="s">
        <v>37</v>
      </c>
      <c r="C45" s="118">
        <v>54172.475599999998</v>
      </c>
      <c r="D45" s="118" t="s">
        <v>181</v>
      </c>
      <c r="E45">
        <f t="shared" si="1"/>
        <v>5974.959218047492</v>
      </c>
      <c r="F45">
        <f t="shared" si="2"/>
        <v>5975</v>
      </c>
      <c r="G45">
        <f t="shared" si="3"/>
        <v>-1.2300000002142042E-2</v>
      </c>
      <c r="K45">
        <f>G45</f>
        <v>-1.2300000002142042E-2</v>
      </c>
      <c r="O45">
        <f ca="1">+C$11+C$12*$F45</f>
        <v>-1.5314916119397124E-2</v>
      </c>
      <c r="P45">
        <f t="shared" si="5"/>
        <v>-1.219490870455766E-2</v>
      </c>
      <c r="Q45" s="2">
        <f t="shared" si="6"/>
        <v>39153.975599999998</v>
      </c>
      <c r="S45">
        <f t="shared" si="7"/>
        <v>1.1044180827969207E-8</v>
      </c>
      <c r="T45" s="19">
        <v>1</v>
      </c>
      <c r="U45">
        <f t="shared" si="8"/>
        <v>1.1044180827969207E-8</v>
      </c>
      <c r="V45">
        <f t="shared" ca="1" si="9"/>
        <v>3.0149161172550818E-3</v>
      </c>
    </row>
    <row r="46" spans="1:22">
      <c r="A46" s="21" t="s">
        <v>39</v>
      </c>
      <c r="B46" s="73" t="s">
        <v>30</v>
      </c>
      <c r="C46" s="72">
        <v>54174.4349</v>
      </c>
      <c r="D46" s="72">
        <v>5.9999999999999995E-4</v>
      </c>
      <c r="E46">
        <f t="shared" si="1"/>
        <v>5981.4554846752626</v>
      </c>
      <c r="F46">
        <f t="shared" si="2"/>
        <v>5981.5</v>
      </c>
      <c r="G46">
        <f t="shared" si="3"/>
        <v>-1.3426000004983507E-2</v>
      </c>
      <c r="K46">
        <f>G46</f>
        <v>-1.3426000004983507E-2</v>
      </c>
      <c r="P46">
        <f t="shared" si="5"/>
        <v>-1.2215281413102706E-2</v>
      </c>
      <c r="Q46" s="2">
        <f t="shared" si="6"/>
        <v>39155.9349</v>
      </c>
      <c r="S46">
        <f t="shared" si="7"/>
        <v>1.4658395087258291E-6</v>
      </c>
      <c r="T46" s="19">
        <v>1</v>
      </c>
      <c r="U46">
        <f t="shared" si="8"/>
        <v>1.4658395087258291E-6</v>
      </c>
      <c r="V46">
        <f t="shared" si="9"/>
        <v>-1.3426000004983507E-2</v>
      </c>
    </row>
    <row r="47" spans="1:22">
      <c r="A47" s="72" t="s">
        <v>41</v>
      </c>
      <c r="B47" s="89"/>
      <c r="C47" s="72">
        <v>54185.445399999997</v>
      </c>
      <c r="D47" s="72">
        <v>1.5E-3</v>
      </c>
      <c r="E47">
        <f t="shared" si="1"/>
        <v>6017.9619633691682</v>
      </c>
      <c r="F47">
        <f t="shared" si="2"/>
        <v>6018</v>
      </c>
      <c r="G47">
        <f t="shared" si="3"/>
        <v>-1.1472000005596783E-2</v>
      </c>
      <c r="J47">
        <f t="shared" ref="J47:J52" si="10">G47</f>
        <v>-1.1472000005596783E-2</v>
      </c>
      <c r="P47">
        <f t="shared" si="5"/>
        <v>-1.2329988518147643E-2</v>
      </c>
      <c r="Q47" s="2">
        <f t="shared" si="6"/>
        <v>39166.945399999997</v>
      </c>
      <c r="R47" s="20"/>
      <c r="S47">
        <f t="shared" si="7"/>
        <v>7.3614428766923709E-7</v>
      </c>
      <c r="T47" s="19">
        <v>1</v>
      </c>
      <c r="U47">
        <f t="shared" si="8"/>
        <v>7.3614428766923709E-7</v>
      </c>
      <c r="V47">
        <f t="shared" si="9"/>
        <v>-1.1472000005596783E-2</v>
      </c>
    </row>
    <row r="48" spans="1:22">
      <c r="A48" s="72" t="s">
        <v>41</v>
      </c>
      <c r="B48" s="89"/>
      <c r="C48" s="72">
        <v>54185.595999999998</v>
      </c>
      <c r="D48" s="72">
        <v>2.0999999999999999E-3</v>
      </c>
      <c r="E48">
        <f t="shared" si="1"/>
        <v>6018.4612936167805</v>
      </c>
      <c r="F48">
        <f t="shared" si="2"/>
        <v>6018.5</v>
      </c>
      <c r="G48">
        <f t="shared" si="3"/>
        <v>-1.167400000122143E-2</v>
      </c>
      <c r="J48">
        <f t="shared" si="10"/>
        <v>-1.167400000122143E-2</v>
      </c>
      <c r="P48">
        <f t="shared" si="5"/>
        <v>-1.2331563461257074E-2</v>
      </c>
      <c r="Q48" s="2">
        <f t="shared" si="6"/>
        <v>39167.095999999998</v>
      </c>
      <c r="R48" s="20"/>
      <c r="S48">
        <f t="shared" si="7"/>
        <v>4.3238970397404914E-7</v>
      </c>
      <c r="T48" s="19">
        <v>1</v>
      </c>
      <c r="U48">
        <f t="shared" si="8"/>
        <v>4.3238970397404914E-7</v>
      </c>
      <c r="V48">
        <f t="shared" si="9"/>
        <v>-1.167400000122143E-2</v>
      </c>
    </row>
    <row r="49" spans="1:22">
      <c r="A49" s="72" t="s">
        <v>41</v>
      </c>
      <c r="B49" s="89"/>
      <c r="C49" s="72">
        <v>54201.429799999998</v>
      </c>
      <c r="D49" s="72">
        <v>2.7000000000000001E-3</v>
      </c>
      <c r="E49">
        <f t="shared" si="1"/>
        <v>6070.9599342183656</v>
      </c>
      <c r="F49">
        <f t="shared" si="2"/>
        <v>6071</v>
      </c>
      <c r="G49">
        <f t="shared" si="3"/>
        <v>-1.2084000001777895E-2</v>
      </c>
      <c r="J49">
        <f t="shared" si="10"/>
        <v>-1.2084000001777895E-2</v>
      </c>
      <c r="P49">
        <f t="shared" si="5"/>
        <v>-1.2497475887938335E-2</v>
      </c>
      <c r="Q49" s="2">
        <f t="shared" si="6"/>
        <v>39182.929799999998</v>
      </c>
      <c r="R49" s="20"/>
      <c r="S49">
        <f t="shared" si="7"/>
        <v>1.7096230843616124E-7</v>
      </c>
      <c r="T49" s="19">
        <v>1</v>
      </c>
      <c r="U49">
        <f t="shared" si="8"/>
        <v>1.7096230843616124E-7</v>
      </c>
      <c r="V49">
        <f t="shared" si="9"/>
        <v>-1.2084000001777895E-2</v>
      </c>
    </row>
    <row r="50" spans="1:22">
      <c r="A50" s="72" t="s">
        <v>41</v>
      </c>
      <c r="B50" s="89"/>
      <c r="C50" s="72">
        <v>54213.344599999997</v>
      </c>
      <c r="D50" s="72">
        <v>4.0000000000000002E-4</v>
      </c>
      <c r="E50">
        <f t="shared" si="1"/>
        <v>6110.4647153220603</v>
      </c>
      <c r="F50">
        <f t="shared" si="2"/>
        <v>6110.5</v>
      </c>
      <c r="G50">
        <f t="shared" si="3"/>
        <v>-1.0642000008374453E-2</v>
      </c>
      <c r="J50">
        <f t="shared" si="10"/>
        <v>-1.0642000008374453E-2</v>
      </c>
      <c r="P50">
        <f t="shared" si="5"/>
        <v>-1.2623014928927095E-2</v>
      </c>
      <c r="Q50" s="2">
        <f t="shared" si="6"/>
        <v>39194.844599999997</v>
      </c>
      <c r="R50" s="20"/>
      <c r="S50">
        <f t="shared" si="7"/>
        <v>3.9244201154521922E-6</v>
      </c>
      <c r="T50" s="19">
        <v>1</v>
      </c>
      <c r="U50">
        <f t="shared" si="8"/>
        <v>3.9244201154521922E-6</v>
      </c>
      <c r="V50">
        <f t="shared" si="9"/>
        <v>-1.0642000008374453E-2</v>
      </c>
    </row>
    <row r="51" spans="1:22">
      <c r="A51" s="72" t="s">
        <v>41</v>
      </c>
      <c r="B51" s="89"/>
      <c r="C51" s="72">
        <v>54213.494700000003</v>
      </c>
      <c r="D51" s="72">
        <v>8.0000000000000004E-4</v>
      </c>
      <c r="E51">
        <f t="shared" si="1"/>
        <v>6110.9623877667427</v>
      </c>
      <c r="F51">
        <f t="shared" si="2"/>
        <v>6111</v>
      </c>
      <c r="G51">
        <f t="shared" si="3"/>
        <v>-1.1343999998643994E-2</v>
      </c>
      <c r="J51">
        <f t="shared" si="10"/>
        <v>-1.1343999998643994E-2</v>
      </c>
      <c r="P51">
        <f t="shared" si="5"/>
        <v>-1.2624607936553208E-2</v>
      </c>
      <c r="Q51" s="2">
        <f t="shared" si="6"/>
        <v>39194.994700000003</v>
      </c>
      <c r="R51" s="20"/>
      <c r="S51">
        <f t="shared" si="7"/>
        <v>1.6399566906360878E-6</v>
      </c>
      <c r="T51" s="19">
        <v>1</v>
      </c>
      <c r="U51">
        <f t="shared" si="8"/>
        <v>1.6399566906360878E-6</v>
      </c>
      <c r="V51">
        <f t="shared" si="9"/>
        <v>-1.1343999998643994E-2</v>
      </c>
    </row>
    <row r="52" spans="1:22">
      <c r="A52" s="101" t="s">
        <v>173</v>
      </c>
      <c r="B52" s="89" t="s">
        <v>37</v>
      </c>
      <c r="C52" s="72">
        <v>54220.430899999999</v>
      </c>
      <c r="D52" s="102">
        <v>1E-4</v>
      </c>
      <c r="E52" s="75">
        <f t="shared" si="1"/>
        <v>6133.9600933674528</v>
      </c>
      <c r="F52">
        <f t="shared" si="2"/>
        <v>6134</v>
      </c>
      <c r="G52">
        <f t="shared" si="3"/>
        <v>-1.2036000000080094E-2</v>
      </c>
      <c r="J52">
        <f t="shared" si="10"/>
        <v>-1.2036000000080094E-2</v>
      </c>
      <c r="O52">
        <f ca="1">+C$11+C$12*$F52</f>
        <v>-1.5458345212895939E-2</v>
      </c>
      <c r="P52">
        <f>S$2+S$3*F52+S$4*SIN(RADIANS((S$5*F52+S$6)))</f>
        <v>0</v>
      </c>
      <c r="Q52" s="2">
        <f t="shared" si="6"/>
        <v>39201.930899999999</v>
      </c>
      <c r="S52">
        <f t="shared" si="7"/>
        <v>1.4486529600192801E-4</v>
      </c>
      <c r="T52" s="19">
        <v>1</v>
      </c>
      <c r="U52">
        <f t="shared" si="8"/>
        <v>1.4486529600192801E-4</v>
      </c>
      <c r="V52">
        <f t="shared" ca="1" si="9"/>
        <v>3.4223452128158451E-3</v>
      </c>
    </row>
    <row r="53" spans="1:22">
      <c r="A53" s="21" t="s">
        <v>154</v>
      </c>
      <c r="B53" s="76" t="s">
        <v>30</v>
      </c>
      <c r="C53" s="21">
        <v>54231.441500000001</v>
      </c>
      <c r="D53" s="21">
        <v>2.0000000000000001E-4</v>
      </c>
      <c r="E53">
        <f t="shared" ref="E53:E84" si="11">+(C53-C$7)/C$8</f>
        <v>6170.466903621963</v>
      </c>
      <c r="F53">
        <f t="shared" ref="F53:F84" si="12">ROUND(2*E53,0)/2</f>
        <v>6170.5</v>
      </c>
      <c r="G53">
        <f t="shared" ref="G53:G84" si="13">+C53-(C$7+F53*C$8)</f>
        <v>-9.9820000032195821E-3</v>
      </c>
      <c r="K53">
        <f>G53</f>
        <v>-9.9820000032195821E-3</v>
      </c>
      <c r="P53">
        <f t="shared" ref="P53:P68" si="14">D$11+D$12*F53+D$13*F53^2</f>
        <v>-1.2814873036758446E-2</v>
      </c>
      <c r="Q53" s="2">
        <f t="shared" ref="Q53:Q84" si="15">+C53-15018.5</f>
        <v>39212.941500000001</v>
      </c>
      <c r="S53">
        <f t="shared" ref="S53:S84" si="16">+(P53-G53)^2</f>
        <v>8.0251696241516864E-6</v>
      </c>
      <c r="T53" s="19">
        <v>1</v>
      </c>
      <c r="U53">
        <f t="shared" ref="U53:U77" si="17">T53*S53</f>
        <v>8.0251696241516864E-6</v>
      </c>
      <c r="V53">
        <f t="shared" ref="V53:V84" si="18">G53-O53</f>
        <v>-9.9820000032195821E-3</v>
      </c>
    </row>
    <row r="54" spans="1:22">
      <c r="A54" s="21" t="s">
        <v>154</v>
      </c>
      <c r="B54" s="76" t="s">
        <v>30</v>
      </c>
      <c r="C54" s="21">
        <v>54238.375</v>
      </c>
      <c r="D54" s="21">
        <v>4.0000000000000002E-4</v>
      </c>
      <c r="E54">
        <f t="shared" si="11"/>
        <v>6193.455657086769</v>
      </c>
      <c r="F54">
        <f t="shared" si="12"/>
        <v>6193.5</v>
      </c>
      <c r="G54">
        <f t="shared" si="13"/>
        <v>-1.3374000001931563E-2</v>
      </c>
      <c r="K54">
        <f>G54</f>
        <v>-1.3374000001931563E-2</v>
      </c>
      <c r="P54">
        <f t="shared" si="14"/>
        <v>-1.2888791457326351E-2</v>
      </c>
      <c r="Q54" s="2">
        <f t="shared" si="15"/>
        <v>39219.875</v>
      </c>
      <c r="S54">
        <f t="shared" si="16"/>
        <v>2.3542733175790848E-7</v>
      </c>
      <c r="T54" s="19">
        <v>1</v>
      </c>
      <c r="U54">
        <f t="shared" si="17"/>
        <v>2.3542733175790848E-7</v>
      </c>
      <c r="V54">
        <f t="shared" si="18"/>
        <v>-1.3374000001931563E-2</v>
      </c>
    </row>
    <row r="55" spans="1:22">
      <c r="A55" s="74" t="s">
        <v>42</v>
      </c>
      <c r="B55" s="75"/>
      <c r="C55" s="72">
        <v>54532.887900000002</v>
      </c>
      <c r="D55" s="72">
        <v>2.0000000000000001E-4</v>
      </c>
      <c r="E55">
        <f t="shared" si="11"/>
        <v>7169.9443641331</v>
      </c>
      <c r="F55">
        <f t="shared" si="12"/>
        <v>7170</v>
      </c>
      <c r="G55">
        <f t="shared" si="13"/>
        <v>-1.6779999998107087E-2</v>
      </c>
      <c r="K55">
        <f>G55</f>
        <v>-1.6779999998107087E-2</v>
      </c>
      <c r="P55">
        <f t="shared" si="14"/>
        <v>-1.6217717844267135E-2</v>
      </c>
      <c r="Q55" s="2">
        <f t="shared" si="15"/>
        <v>39514.387900000002</v>
      </c>
      <c r="S55">
        <f t="shared" si="16"/>
        <v>3.1616122052689539E-7</v>
      </c>
      <c r="T55" s="19">
        <v>1</v>
      </c>
      <c r="U55">
        <f t="shared" si="17"/>
        <v>3.1616122052689539E-7</v>
      </c>
      <c r="V55">
        <f t="shared" si="18"/>
        <v>-1.6779999998107087E-2</v>
      </c>
    </row>
    <row r="56" spans="1:22">
      <c r="A56" s="118" t="s">
        <v>337</v>
      </c>
      <c r="B56" s="119" t="s">
        <v>37</v>
      </c>
      <c r="C56" s="118">
        <v>54548.269099999998</v>
      </c>
      <c r="D56" s="118" t="s">
        <v>181</v>
      </c>
      <c r="E56">
        <f t="shared" si="11"/>
        <v>7220.9423615071273</v>
      </c>
      <c r="F56">
        <f t="shared" si="12"/>
        <v>7221</v>
      </c>
      <c r="G56">
        <f t="shared" si="13"/>
        <v>-1.7384000006131828E-2</v>
      </c>
      <c r="K56">
        <f>G56</f>
        <v>-1.7384000006131828E-2</v>
      </c>
      <c r="O56">
        <f ca="1">+C$11+C$12*$F56</f>
        <v>-1.6438895053356398E-2</v>
      </c>
      <c r="P56">
        <f t="shared" si="14"/>
        <v>-1.6401812615816354E-2</v>
      </c>
      <c r="Q56" s="2">
        <f t="shared" si="15"/>
        <v>39529.769099999998</v>
      </c>
      <c r="S56">
        <f t="shared" si="16"/>
        <v>9.6469206969471989E-7</v>
      </c>
      <c r="T56" s="19">
        <v>1</v>
      </c>
      <c r="U56">
        <f t="shared" si="17"/>
        <v>9.6469206969471989E-7</v>
      </c>
      <c r="V56">
        <f t="shared" ca="1" si="18"/>
        <v>-9.4510495277543016E-4</v>
      </c>
    </row>
    <row r="57" spans="1:22">
      <c r="A57" s="72" t="s">
        <v>43</v>
      </c>
      <c r="B57" s="73" t="s">
        <v>37</v>
      </c>
      <c r="C57" s="72">
        <v>54570.436699999998</v>
      </c>
      <c r="D57" s="72">
        <v>2.2000000000000001E-3</v>
      </c>
      <c r="E57">
        <f t="shared" si="11"/>
        <v>7294.4413867189969</v>
      </c>
      <c r="F57">
        <f t="shared" si="12"/>
        <v>7294.5</v>
      </c>
      <c r="G57">
        <f t="shared" si="13"/>
        <v>-1.7678000003797933E-2</v>
      </c>
      <c r="J57">
        <f>G57</f>
        <v>-1.7678000003797933E-2</v>
      </c>
      <c r="P57">
        <f t="shared" si="14"/>
        <v>-1.6668912737861356E-2</v>
      </c>
      <c r="Q57" s="2">
        <f t="shared" si="15"/>
        <v>39551.936699999998</v>
      </c>
      <c r="S57">
        <f t="shared" si="16"/>
        <v>1.0182571102753563E-6</v>
      </c>
      <c r="T57" s="19">
        <v>1</v>
      </c>
      <c r="U57">
        <f t="shared" si="17"/>
        <v>1.0182571102753563E-6</v>
      </c>
      <c r="V57">
        <f t="shared" si="18"/>
        <v>-1.7678000003797933E-2</v>
      </c>
    </row>
    <row r="58" spans="1:22">
      <c r="A58" s="72" t="s">
        <v>43</v>
      </c>
      <c r="B58" s="73" t="s">
        <v>37</v>
      </c>
      <c r="C58" s="72">
        <v>54570.587599999999</v>
      </c>
      <c r="D58" s="72">
        <v>8.0000000000000004E-4</v>
      </c>
      <c r="E58">
        <f t="shared" si="11"/>
        <v>7294.9417116483755</v>
      </c>
      <c r="F58">
        <f t="shared" si="12"/>
        <v>7295</v>
      </c>
      <c r="G58">
        <f t="shared" si="13"/>
        <v>-1.757999999972526E-2</v>
      </c>
      <c r="J58">
        <f>G58</f>
        <v>-1.757999999972526E-2</v>
      </c>
      <c r="P58">
        <f t="shared" si="14"/>
        <v>-1.6670736971300986E-2</v>
      </c>
      <c r="Q58" s="2">
        <f t="shared" si="15"/>
        <v>39552.087599999999</v>
      </c>
      <c r="S58">
        <f t="shared" si="16"/>
        <v>8.2675925485928175E-7</v>
      </c>
      <c r="T58" s="19">
        <v>1</v>
      </c>
      <c r="U58">
        <f t="shared" si="17"/>
        <v>8.2675925485928175E-7</v>
      </c>
      <c r="V58">
        <f t="shared" si="18"/>
        <v>-1.757999999972526E-2</v>
      </c>
    </row>
    <row r="59" spans="1:22">
      <c r="A59" s="21" t="s">
        <v>154</v>
      </c>
      <c r="B59" s="76" t="s">
        <v>37</v>
      </c>
      <c r="C59" s="21">
        <v>54572.396800000002</v>
      </c>
      <c r="D59" s="21">
        <v>2.9999999999999997E-4</v>
      </c>
      <c r="E59">
        <f t="shared" si="11"/>
        <v>7300.9403058314883</v>
      </c>
      <c r="F59">
        <f t="shared" si="12"/>
        <v>7301</v>
      </c>
      <c r="G59">
        <f t="shared" si="13"/>
        <v>-1.8003999997745268E-2</v>
      </c>
      <c r="K59">
        <f>G59</f>
        <v>-1.8003999997745268E-2</v>
      </c>
      <c r="P59">
        <f t="shared" si="14"/>
        <v>-1.6692635388967383E-2</v>
      </c>
      <c r="Q59" s="2">
        <f t="shared" si="15"/>
        <v>39553.896800000002</v>
      </c>
      <c r="S59">
        <f t="shared" si="16"/>
        <v>1.7196771371551743E-6</v>
      </c>
      <c r="T59" s="19">
        <v>1</v>
      </c>
      <c r="U59">
        <f t="shared" si="17"/>
        <v>1.7196771371551743E-6</v>
      </c>
      <c r="V59">
        <f t="shared" si="18"/>
        <v>-1.8003999997745268E-2</v>
      </c>
    </row>
    <row r="60" spans="1:22">
      <c r="A60" s="21" t="s">
        <v>155</v>
      </c>
      <c r="B60" s="76" t="s">
        <v>37</v>
      </c>
      <c r="C60" s="21">
        <v>54829.662300000004</v>
      </c>
      <c r="D60" s="21">
        <v>1E-4</v>
      </c>
      <c r="E60">
        <f t="shared" si="11"/>
        <v>8153.9313139083088</v>
      </c>
      <c r="F60">
        <f t="shared" si="12"/>
        <v>8154</v>
      </c>
      <c r="G60">
        <f t="shared" si="13"/>
        <v>-2.0715999999083579E-2</v>
      </c>
      <c r="J60">
        <f>G60</f>
        <v>-2.0715999999083579E-2</v>
      </c>
      <c r="P60">
        <f t="shared" si="14"/>
        <v>-1.9948956208081649E-2</v>
      </c>
      <c r="Q60" s="2">
        <f t="shared" si="15"/>
        <v>39811.162300000004</v>
      </c>
      <c r="S60">
        <f t="shared" si="16"/>
        <v>5.8835617731461113E-7</v>
      </c>
      <c r="T60" s="19">
        <v>1</v>
      </c>
      <c r="U60">
        <f t="shared" si="17"/>
        <v>5.8835617731461113E-7</v>
      </c>
      <c r="V60">
        <f t="shared" si="18"/>
        <v>-2.0715999999083579E-2</v>
      </c>
    </row>
    <row r="61" spans="1:22">
      <c r="A61" s="74" t="s">
        <v>47</v>
      </c>
      <c r="B61" s="75"/>
      <c r="C61" s="72">
        <v>54858.013400000003</v>
      </c>
      <c r="D61" s="72">
        <v>2.0000000000000001E-4</v>
      </c>
      <c r="E61">
        <f t="shared" si="11"/>
        <v>8247.9323881646178</v>
      </c>
      <c r="F61">
        <f t="shared" si="12"/>
        <v>8248</v>
      </c>
      <c r="G61">
        <f t="shared" si="13"/>
        <v>-2.0391999998537358E-2</v>
      </c>
      <c r="K61">
        <f>G61</f>
        <v>-2.0391999998537358E-2</v>
      </c>
      <c r="P61">
        <f t="shared" si="14"/>
        <v>-2.0325184981538427E-2</v>
      </c>
      <c r="Q61" s="2">
        <f t="shared" si="15"/>
        <v>39839.513400000003</v>
      </c>
      <c r="S61">
        <f t="shared" si="16"/>
        <v>4.4642464965674861E-9</v>
      </c>
      <c r="T61" s="19">
        <v>1</v>
      </c>
      <c r="U61">
        <f t="shared" si="17"/>
        <v>4.4642464965674861E-9</v>
      </c>
      <c r="V61">
        <f t="shared" si="18"/>
        <v>-2.0391999998537358E-2</v>
      </c>
    </row>
    <row r="62" spans="1:22">
      <c r="A62" s="74" t="s">
        <v>47</v>
      </c>
      <c r="B62" s="72"/>
      <c r="C62" s="72">
        <v>54889.831299999998</v>
      </c>
      <c r="D62" s="72">
        <v>2.0000000000000001E-4</v>
      </c>
      <c r="E62">
        <f t="shared" si="11"/>
        <v>8353.4280049336085</v>
      </c>
      <c r="F62">
        <f t="shared" si="12"/>
        <v>8353.5</v>
      </c>
      <c r="G62">
        <f t="shared" si="13"/>
        <v>-2.1714000002248213E-2</v>
      </c>
      <c r="K62">
        <f>G62</f>
        <v>-2.1714000002248213E-2</v>
      </c>
      <c r="P62">
        <f t="shared" si="14"/>
        <v>-2.0751552104304481E-2</v>
      </c>
      <c r="Q62" s="2">
        <f t="shared" si="15"/>
        <v>39871.331299999998</v>
      </c>
      <c r="S62">
        <f t="shared" si="16"/>
        <v>9.2630595625630733E-7</v>
      </c>
      <c r="T62" s="19">
        <v>1</v>
      </c>
      <c r="U62">
        <f t="shared" si="17"/>
        <v>9.2630595625630733E-7</v>
      </c>
      <c r="V62">
        <f t="shared" si="18"/>
        <v>-2.1714000002248213E-2</v>
      </c>
    </row>
    <row r="63" spans="1:22">
      <c r="A63" s="21" t="s">
        <v>155</v>
      </c>
      <c r="B63" s="76" t="s">
        <v>37</v>
      </c>
      <c r="C63" s="21">
        <v>54968.399899999997</v>
      </c>
      <c r="D63" s="21">
        <v>2.9999999999999997E-4</v>
      </c>
      <c r="E63">
        <f t="shared" si="11"/>
        <v>8613.9305181628715</v>
      </c>
      <c r="F63">
        <f t="shared" si="12"/>
        <v>8614</v>
      </c>
      <c r="G63">
        <f t="shared" si="13"/>
        <v>-2.0956000007572584E-2</v>
      </c>
      <c r="J63">
        <f>G63</f>
        <v>-2.0956000007572584E-2</v>
      </c>
      <c r="P63">
        <f t="shared" si="14"/>
        <v>-2.1822955111044238E-2</v>
      </c>
      <c r="Q63" s="2">
        <f t="shared" si="15"/>
        <v>39949.899899999997</v>
      </c>
      <c r="S63">
        <f t="shared" si="16"/>
        <v>7.5161115143554628E-7</v>
      </c>
      <c r="T63" s="19">
        <v>1</v>
      </c>
      <c r="U63">
        <f t="shared" si="17"/>
        <v>7.5161115143554628E-7</v>
      </c>
      <c r="V63">
        <f t="shared" si="18"/>
        <v>-2.0956000007572584E-2</v>
      </c>
    </row>
    <row r="64" spans="1:22">
      <c r="A64" s="21" t="s">
        <v>155</v>
      </c>
      <c r="B64" s="76" t="s">
        <v>37</v>
      </c>
      <c r="C64" s="21">
        <v>54968.549400000004</v>
      </c>
      <c r="D64" s="21">
        <v>8.9999999999999998E-4</v>
      </c>
      <c r="E64">
        <f t="shared" si="11"/>
        <v>8614.4262012440195</v>
      </c>
      <c r="F64">
        <f t="shared" si="12"/>
        <v>8614.5</v>
      </c>
      <c r="G64">
        <f t="shared" si="13"/>
        <v>-2.2257999997236766E-2</v>
      </c>
      <c r="J64">
        <f>G64</f>
        <v>-2.2257999997236766E-2</v>
      </c>
      <c r="O64">
        <f t="shared" ref="O64:O95" ca="1" si="19">+C$11+C$12*$F64</f>
        <v>-1.7695929278454509E-2</v>
      </c>
      <c r="P64">
        <f t="shared" si="14"/>
        <v>-2.1825037032373179E-2</v>
      </c>
      <c r="Q64" s="2">
        <f t="shared" si="15"/>
        <v>39950.049400000004</v>
      </c>
      <c r="S64">
        <f t="shared" si="16"/>
        <v>1.8745692894346755E-7</v>
      </c>
      <c r="T64" s="19">
        <v>1</v>
      </c>
      <c r="U64">
        <f t="shared" si="17"/>
        <v>1.8745692894346755E-7</v>
      </c>
      <c r="V64">
        <f t="shared" ca="1" si="18"/>
        <v>-4.5620707187822573E-3</v>
      </c>
    </row>
    <row r="65" spans="1:22">
      <c r="A65" s="118" t="s">
        <v>377</v>
      </c>
      <c r="B65" s="119" t="s">
        <v>37</v>
      </c>
      <c r="C65" s="118">
        <v>54994.035199999998</v>
      </c>
      <c r="D65" s="118" t="s">
        <v>181</v>
      </c>
      <c r="E65">
        <f t="shared" si="11"/>
        <v>8698.9270699327481</v>
      </c>
      <c r="F65">
        <f t="shared" si="12"/>
        <v>8699</v>
      </c>
      <c r="G65">
        <f t="shared" si="13"/>
        <v>-2.1996000003127847E-2</v>
      </c>
      <c r="K65">
        <f>G65</f>
        <v>-2.1996000003127847E-2</v>
      </c>
      <c r="O65">
        <f t="shared" ca="1" si="19"/>
        <v>-1.777215417405608E-2</v>
      </c>
      <c r="P65">
        <f t="shared" si="14"/>
        <v>-2.217828442227247E-2</v>
      </c>
      <c r="Q65" s="2">
        <f t="shared" si="15"/>
        <v>39975.535199999998</v>
      </c>
      <c r="S65">
        <f t="shared" si="16"/>
        <v>3.3227609462892636E-8</v>
      </c>
      <c r="T65" s="19">
        <v>1</v>
      </c>
      <c r="U65">
        <f t="shared" si="17"/>
        <v>3.3227609462892636E-8</v>
      </c>
      <c r="V65">
        <f t="shared" ca="1" si="18"/>
        <v>-4.2238458290717665E-3</v>
      </c>
    </row>
    <row r="66" spans="1:22">
      <c r="A66" s="118" t="s">
        <v>377</v>
      </c>
      <c r="B66" s="119" t="s">
        <v>30</v>
      </c>
      <c r="C66" s="118">
        <v>54994.184099999999</v>
      </c>
      <c r="D66" s="118" t="s">
        <v>181</v>
      </c>
      <c r="E66">
        <f t="shared" si="11"/>
        <v>8699.4207636503379</v>
      </c>
      <c r="F66">
        <f t="shared" si="12"/>
        <v>8699.5</v>
      </c>
      <c r="G66">
        <f t="shared" si="13"/>
        <v>-2.3898000006738584E-2</v>
      </c>
      <c r="K66">
        <f>G66</f>
        <v>-2.3898000006738584E-2</v>
      </c>
      <c r="O66">
        <f t="shared" ca="1" si="19"/>
        <v>-1.7772605208941299E-2</v>
      </c>
      <c r="P66">
        <f t="shared" si="14"/>
        <v>-2.2180382943427546E-2</v>
      </c>
      <c r="Q66" s="2">
        <f t="shared" si="15"/>
        <v>39975.684099999999</v>
      </c>
      <c r="S66">
        <f t="shared" si="16"/>
        <v>2.9502083761772349E-6</v>
      </c>
      <c r="T66" s="19">
        <v>1</v>
      </c>
      <c r="U66">
        <f t="shared" si="17"/>
        <v>2.9502083761772349E-6</v>
      </c>
      <c r="V66">
        <f t="shared" ca="1" si="18"/>
        <v>-6.1253947977972859E-3</v>
      </c>
    </row>
    <row r="67" spans="1:22">
      <c r="A67" s="21" t="s">
        <v>122</v>
      </c>
      <c r="B67" s="76" t="s">
        <v>37</v>
      </c>
      <c r="C67" s="21">
        <v>55015.445399999997</v>
      </c>
      <c r="D67" s="21">
        <v>5.0000000000000001E-4</v>
      </c>
      <c r="E67">
        <f t="shared" si="11"/>
        <v>8769.9148552406295</v>
      </c>
      <c r="F67">
        <f t="shared" si="12"/>
        <v>8770</v>
      </c>
      <c r="G67">
        <f t="shared" si="13"/>
        <v>-2.5680000006104819E-2</v>
      </c>
      <c r="K67">
        <f>G67</f>
        <v>-2.5680000006104819E-2</v>
      </c>
      <c r="O67">
        <f t="shared" ca="1" si="19"/>
        <v>-1.7836201127756808E-2</v>
      </c>
      <c r="P67">
        <f t="shared" si="14"/>
        <v>-2.2477251960760999E-2</v>
      </c>
      <c r="Q67" s="2">
        <f t="shared" si="15"/>
        <v>39996.945399999997</v>
      </c>
      <c r="R67" s="20"/>
      <c r="S67">
        <f t="shared" si="16"/>
        <v>1.0257595041953665E-5</v>
      </c>
      <c r="T67" s="19">
        <v>1</v>
      </c>
      <c r="U67">
        <f t="shared" si="17"/>
        <v>1.0257595041953665E-5</v>
      </c>
      <c r="V67">
        <f t="shared" ca="1" si="18"/>
        <v>-7.8437988783480114E-3</v>
      </c>
    </row>
    <row r="68" spans="1:22">
      <c r="A68" s="118" t="s">
        <v>391</v>
      </c>
      <c r="B68" s="119" t="s">
        <v>37</v>
      </c>
      <c r="C68" s="118">
        <v>55280.858</v>
      </c>
      <c r="D68" s="118" t="s">
        <v>181</v>
      </c>
      <c r="E68">
        <f t="shared" si="11"/>
        <v>9649.9184360950057</v>
      </c>
      <c r="F68">
        <f t="shared" si="12"/>
        <v>9650</v>
      </c>
      <c r="G68">
        <f t="shared" si="13"/>
        <v>-2.4600000004284084E-2</v>
      </c>
      <c r="K68">
        <f>G68</f>
        <v>-2.4600000004284084E-2</v>
      </c>
      <c r="O68">
        <f t="shared" ca="1" si="19"/>
        <v>-1.8630022525737679E-2</v>
      </c>
      <c r="P68">
        <f t="shared" si="14"/>
        <v>-2.6346201143265326E-2</v>
      </c>
      <c r="Q68" s="2">
        <f t="shared" si="15"/>
        <v>40262.358</v>
      </c>
      <c r="S68">
        <f t="shared" si="16"/>
        <v>3.0492184177793886E-6</v>
      </c>
      <c r="T68" s="19">
        <v>1</v>
      </c>
      <c r="U68">
        <f t="shared" si="17"/>
        <v>3.0492184177793886E-6</v>
      </c>
      <c r="V68">
        <f t="shared" ca="1" si="18"/>
        <v>-5.9699774785464052E-3</v>
      </c>
    </row>
    <row r="69" spans="1:22">
      <c r="A69" s="101" t="s">
        <v>173</v>
      </c>
      <c r="B69" s="89" t="s">
        <v>37</v>
      </c>
      <c r="C69" s="72">
        <v>55310.413200000003</v>
      </c>
      <c r="D69" s="102">
        <v>1E-4</v>
      </c>
      <c r="E69" s="75">
        <f t="shared" si="11"/>
        <v>9747.9118314080733</v>
      </c>
      <c r="F69">
        <f t="shared" si="12"/>
        <v>9748</v>
      </c>
      <c r="G69">
        <f t="shared" si="13"/>
        <v>-2.6592000001983251E-2</v>
      </c>
      <c r="J69">
        <f>G69</f>
        <v>-2.6592000001983251E-2</v>
      </c>
      <c r="O69">
        <f t="shared" ca="1" si="19"/>
        <v>-1.8718425363240091E-2</v>
      </c>
      <c r="P69">
        <f>S$2+S$3*F69+S$4*SIN(RADIANS((S$5*F69+S$6)))</f>
        <v>0</v>
      </c>
      <c r="Q69" s="2">
        <f t="shared" si="15"/>
        <v>40291.913200000003</v>
      </c>
      <c r="S69">
        <f t="shared" si="16"/>
        <v>7.0713446410547724E-4</v>
      </c>
      <c r="T69" s="19">
        <v>1</v>
      </c>
      <c r="U69">
        <f t="shared" si="17"/>
        <v>7.0713446410547724E-4</v>
      </c>
      <c r="V69">
        <f t="shared" ca="1" si="18"/>
        <v>-7.8735746387431603E-3</v>
      </c>
    </row>
    <row r="70" spans="1:22">
      <c r="A70" s="21" t="s">
        <v>156</v>
      </c>
      <c r="B70" s="76" t="s">
        <v>37</v>
      </c>
      <c r="C70" s="21">
        <v>55315.390500000001</v>
      </c>
      <c r="D70" s="21">
        <v>1E-3</v>
      </c>
      <c r="E70">
        <f t="shared" si="11"/>
        <v>9764.4145966233846</v>
      </c>
      <c r="F70">
        <f t="shared" si="12"/>
        <v>9764.5</v>
      </c>
      <c r="G70">
        <f t="shared" si="13"/>
        <v>-2.5758000003406778E-2</v>
      </c>
      <c r="J70">
        <f>G70</f>
        <v>-2.5758000003406778E-2</v>
      </c>
      <c r="O70">
        <f t="shared" ca="1" si="19"/>
        <v>-1.8733309514452234E-2</v>
      </c>
      <c r="P70">
        <f>D$11+D$12*F70+D$13*F70^2</f>
        <v>-2.6871842147394825E-2</v>
      </c>
      <c r="Q70" s="2">
        <f t="shared" si="15"/>
        <v>40296.890500000001</v>
      </c>
      <c r="S70">
        <f t="shared" si="16"/>
        <v>1.2406443217238902E-6</v>
      </c>
      <c r="T70" s="19">
        <v>1</v>
      </c>
      <c r="U70">
        <f t="shared" si="17"/>
        <v>1.2406443217238902E-6</v>
      </c>
      <c r="V70">
        <f t="shared" ca="1" si="18"/>
        <v>-7.0246904889545436E-3</v>
      </c>
    </row>
    <row r="71" spans="1:22">
      <c r="A71" s="21" t="s">
        <v>156</v>
      </c>
      <c r="B71" s="76" t="s">
        <v>37</v>
      </c>
      <c r="C71" s="21">
        <v>55315.540800000002</v>
      </c>
      <c r="D71" s="21">
        <v>6.9999999999999999E-4</v>
      </c>
      <c r="E71">
        <f t="shared" si="11"/>
        <v>9764.9129321892287</v>
      </c>
      <c r="F71">
        <f t="shared" si="12"/>
        <v>9765</v>
      </c>
      <c r="G71">
        <f t="shared" si="13"/>
        <v>-2.6259999998728745E-2</v>
      </c>
      <c r="J71">
        <f>G71</f>
        <v>-2.6259999998728745E-2</v>
      </c>
      <c r="O71">
        <f t="shared" ca="1" si="19"/>
        <v>-1.8733760549337449E-2</v>
      </c>
      <c r="P71">
        <f>D$11+D$12*F71+D$13*F71^2</f>
        <v>-2.6874148752252865E-2</v>
      </c>
      <c r="Q71" s="2">
        <f t="shared" si="15"/>
        <v>40297.040800000002</v>
      </c>
      <c r="S71">
        <f t="shared" si="16"/>
        <v>3.7717869145523024E-7</v>
      </c>
      <c r="T71" s="19">
        <v>1</v>
      </c>
      <c r="U71">
        <f t="shared" si="17"/>
        <v>3.7717869145523024E-7</v>
      </c>
      <c r="V71">
        <f t="shared" ca="1" si="18"/>
        <v>-7.5262394493912955E-3</v>
      </c>
    </row>
    <row r="72" spans="1:22">
      <c r="A72" s="118" t="s">
        <v>407</v>
      </c>
      <c r="B72" s="119" t="s">
        <v>30</v>
      </c>
      <c r="C72" s="118">
        <v>55338.010999999999</v>
      </c>
      <c r="D72" s="118" t="s">
        <v>181</v>
      </c>
      <c r="E72">
        <f t="shared" si="11"/>
        <v>9839.4152597445536</v>
      </c>
      <c r="F72">
        <f t="shared" si="12"/>
        <v>9839.5</v>
      </c>
      <c r="G72">
        <f t="shared" si="13"/>
        <v>-2.5558000001183245E-2</v>
      </c>
      <c r="K72">
        <f>G72</f>
        <v>-2.5558000001183245E-2</v>
      </c>
      <c r="O72">
        <f t="shared" ca="1" si="19"/>
        <v>-1.8800964747234694E-2</v>
      </c>
      <c r="P72">
        <f>D$11+D$12*F72+D$13*F72^2</f>
        <v>-2.7218924070554023E-2</v>
      </c>
      <c r="Q72" s="2">
        <f t="shared" si="15"/>
        <v>40319.510999999999</v>
      </c>
      <c r="S72">
        <f t="shared" si="16"/>
        <v>2.7586687642151838E-6</v>
      </c>
      <c r="T72" s="19">
        <v>1</v>
      </c>
      <c r="U72">
        <f t="shared" si="17"/>
        <v>2.7586687642151838E-6</v>
      </c>
      <c r="V72">
        <f t="shared" ca="1" si="18"/>
        <v>-6.7570352539485512E-3</v>
      </c>
    </row>
    <row r="73" spans="1:22">
      <c r="A73" s="118" t="s">
        <v>407</v>
      </c>
      <c r="B73" s="119" t="s">
        <v>37</v>
      </c>
      <c r="C73" s="118">
        <v>55338.161099999998</v>
      </c>
      <c r="D73" s="118" t="s">
        <v>181</v>
      </c>
      <c r="E73">
        <f t="shared" si="11"/>
        <v>9839.9129321892124</v>
      </c>
      <c r="F73">
        <f t="shared" si="12"/>
        <v>9840</v>
      </c>
      <c r="G73">
        <f t="shared" si="13"/>
        <v>-2.6260000006004702E-2</v>
      </c>
      <c r="K73">
        <f>G73</f>
        <v>-2.6260000006004702E-2</v>
      </c>
      <c r="O73">
        <f t="shared" ca="1" si="19"/>
        <v>-1.8801415782119909E-2</v>
      </c>
      <c r="P73">
        <f>D$11+D$12*F73+D$13*F73^2</f>
        <v>-2.7221245322317476E-2</v>
      </c>
      <c r="Q73" s="2">
        <f t="shared" si="15"/>
        <v>40319.661099999998</v>
      </c>
      <c r="S73">
        <f t="shared" si="16"/>
        <v>9.2399255813324502E-7</v>
      </c>
      <c r="T73" s="19">
        <v>1</v>
      </c>
      <c r="U73">
        <f t="shared" si="17"/>
        <v>9.2399255813324502E-7</v>
      </c>
      <c r="V73">
        <f t="shared" ca="1" si="18"/>
        <v>-7.4585842238847934E-3</v>
      </c>
    </row>
    <row r="74" spans="1:22">
      <c r="A74" s="22" t="s">
        <v>140</v>
      </c>
      <c r="B74" s="73" t="s">
        <v>37</v>
      </c>
      <c r="C74" s="72">
        <v>55398.481299999999</v>
      </c>
      <c r="D74" s="72">
        <v>4.0000000000000002E-4</v>
      </c>
      <c r="E74">
        <f t="shared" si="11"/>
        <v>10039.910942825683</v>
      </c>
      <c r="F74">
        <f t="shared" si="12"/>
        <v>10040</v>
      </c>
      <c r="G74">
        <f t="shared" si="13"/>
        <v>-2.6860000005399343E-2</v>
      </c>
      <c r="K74">
        <f>G74</f>
        <v>-2.6860000005399343E-2</v>
      </c>
      <c r="O74">
        <f t="shared" ca="1" si="19"/>
        <v>-1.8981829736206469E-2</v>
      </c>
      <c r="P74">
        <f>D$11+D$12*F74+D$13*F74^2</f>
        <v>-2.8157577239795707E-2</v>
      </c>
      <c r="Q74" s="2">
        <f t="shared" si="15"/>
        <v>40379.981299999999</v>
      </c>
      <c r="R74" s="20"/>
      <c r="S74">
        <f t="shared" si="16"/>
        <v>1.683706679223718E-6</v>
      </c>
      <c r="T74" s="19">
        <v>1</v>
      </c>
      <c r="U74">
        <f t="shared" si="17"/>
        <v>1.683706679223718E-6</v>
      </c>
      <c r="V74">
        <f t="shared" ca="1" si="18"/>
        <v>-7.8781702691928732E-3</v>
      </c>
    </row>
    <row r="75" spans="1:22">
      <c r="A75" s="22" t="s">
        <v>169</v>
      </c>
      <c r="B75" s="73" t="s">
        <v>30</v>
      </c>
      <c r="C75" s="72">
        <v>55621.522349999999</v>
      </c>
      <c r="D75" s="72">
        <v>1E-4</v>
      </c>
      <c r="E75" s="75">
        <f t="shared" si="11"/>
        <v>10779.427162769714</v>
      </c>
      <c r="F75">
        <f t="shared" si="12"/>
        <v>10779.5</v>
      </c>
      <c r="G75">
        <f t="shared" si="13"/>
        <v>-2.1968000000924803E-2</v>
      </c>
      <c r="O75">
        <f t="shared" ca="1" si="19"/>
        <v>-1.9648910331441526E-2</v>
      </c>
      <c r="P75">
        <f>S$2+S$3*F75+S$4*SIN(RADIANS((S$5*F75+S$6)))</f>
        <v>0</v>
      </c>
      <c r="Q75" s="2">
        <f t="shared" si="15"/>
        <v>40603.022349999999</v>
      </c>
      <c r="S75">
        <f t="shared" si="16"/>
        <v>4.8259302404063213E-4</v>
      </c>
      <c r="T75" s="19">
        <v>1</v>
      </c>
      <c r="U75">
        <f t="shared" si="17"/>
        <v>4.8259302404063213E-4</v>
      </c>
      <c r="V75">
        <f t="shared" ca="1" si="18"/>
        <v>-2.3190896694832777E-3</v>
      </c>
    </row>
    <row r="76" spans="1:22">
      <c r="A76" s="22" t="s">
        <v>169</v>
      </c>
      <c r="B76" s="73" t="s">
        <v>37</v>
      </c>
      <c r="C76" s="72">
        <v>55622.576249999998</v>
      </c>
      <c r="D76" s="72">
        <v>1E-4</v>
      </c>
      <c r="E76" s="75">
        <f t="shared" si="11"/>
        <v>10782.921479821211</v>
      </c>
      <c r="F76">
        <f t="shared" si="12"/>
        <v>10783</v>
      </c>
      <c r="G76">
        <f t="shared" si="13"/>
        <v>-2.3682000006374437E-2</v>
      </c>
      <c r="K76">
        <f>G76</f>
        <v>-2.3682000006374437E-2</v>
      </c>
      <c r="O76">
        <f t="shared" ca="1" si="19"/>
        <v>-1.9652067575638043E-2</v>
      </c>
      <c r="P76">
        <f>S$2+S$3*F76+S$4*SIN(RADIANS((S$5*F76+S$6)))</f>
        <v>0</v>
      </c>
      <c r="Q76" s="2">
        <f t="shared" si="15"/>
        <v>40604.076249999998</v>
      </c>
      <c r="S76">
        <f t="shared" si="16"/>
        <v>5.6083712430191881E-4</v>
      </c>
      <c r="T76" s="19">
        <v>1</v>
      </c>
      <c r="U76">
        <f t="shared" si="17"/>
        <v>5.6083712430191881E-4</v>
      </c>
      <c r="V76">
        <f t="shared" ca="1" si="18"/>
        <v>-4.0299324307363944E-3</v>
      </c>
    </row>
    <row r="77" spans="1:22">
      <c r="A77" s="98" t="s">
        <v>177</v>
      </c>
      <c r="B77" s="100"/>
      <c r="C77" s="98">
        <v>55622.576350000003</v>
      </c>
      <c r="D77" s="98" t="s">
        <v>178</v>
      </c>
      <c r="E77">
        <f t="shared" si="11"/>
        <v>10782.921811381815</v>
      </c>
      <c r="F77">
        <f t="shared" si="12"/>
        <v>10783</v>
      </c>
      <c r="G77">
        <f t="shared" si="13"/>
        <v>-2.3582000001624692E-2</v>
      </c>
      <c r="K77">
        <f>G77</f>
        <v>-2.3582000001624692E-2</v>
      </c>
      <c r="O77">
        <f t="shared" ca="1" si="19"/>
        <v>-1.9652067575638043E-2</v>
      </c>
      <c r="P77">
        <f t="shared" ref="P77:P85" si="20">D$11+D$12*F77+D$13*F77^2</f>
        <v>-3.1772881508342572E-2</v>
      </c>
      <c r="Q77" s="2">
        <f t="shared" si="15"/>
        <v>40604.076350000003</v>
      </c>
      <c r="S77">
        <f t="shared" si="16"/>
        <v>6.7090539857092972E-5</v>
      </c>
      <c r="T77" s="19">
        <v>1</v>
      </c>
      <c r="U77">
        <f t="shared" si="17"/>
        <v>6.7090539857092972E-5</v>
      </c>
      <c r="V77">
        <f t="shared" ca="1" si="18"/>
        <v>-3.9299324259866493E-3</v>
      </c>
    </row>
    <row r="78" spans="1:22">
      <c r="A78" s="21" t="s">
        <v>157</v>
      </c>
      <c r="B78" s="76" t="s">
        <v>30</v>
      </c>
      <c r="C78" s="21">
        <v>55643.841899999999</v>
      </c>
      <c r="D78" s="21">
        <v>4.0000000000000002E-4</v>
      </c>
      <c r="E78">
        <f t="shared" si="11"/>
        <v>10853.429994297148</v>
      </c>
      <c r="F78">
        <f t="shared" si="12"/>
        <v>10853.5</v>
      </c>
      <c r="G78">
        <f t="shared" si="13"/>
        <v>-2.1114000002853572E-2</v>
      </c>
      <c r="K78">
        <f>G78</f>
        <v>-2.1114000002853572E-2</v>
      </c>
      <c r="O78">
        <f t="shared" ca="1" si="19"/>
        <v>-1.9715663494453556E-2</v>
      </c>
      <c r="P78">
        <f t="shared" si="20"/>
        <v>-3.2127122161257009E-2</v>
      </c>
      <c r="Q78" s="2">
        <f t="shared" si="15"/>
        <v>40625.341899999999</v>
      </c>
      <c r="S78">
        <f t="shared" si="16"/>
        <v>1.2128885967591677E-4</v>
      </c>
      <c r="T78" s="19">
        <v>1</v>
      </c>
      <c r="V78">
        <f t="shared" ca="1" si="18"/>
        <v>-1.3983365084000166E-3</v>
      </c>
    </row>
    <row r="79" spans="1:22">
      <c r="A79" s="21" t="s">
        <v>158</v>
      </c>
      <c r="B79" s="76" t="s">
        <v>37</v>
      </c>
      <c r="C79" s="21">
        <v>55654.399400000002</v>
      </c>
      <c r="D79" s="21">
        <v>1.1999999999999999E-3</v>
      </c>
      <c r="E79">
        <f t="shared" si="11"/>
        <v>10888.434503521174</v>
      </c>
      <c r="F79">
        <f t="shared" si="12"/>
        <v>10888.5</v>
      </c>
      <c r="G79">
        <f t="shared" si="13"/>
        <v>-1.9754000000830274E-2</v>
      </c>
      <c r="J79">
        <f>G79</f>
        <v>-1.9754000000830274E-2</v>
      </c>
      <c r="O79">
        <f t="shared" ca="1" si="19"/>
        <v>-1.9747235936418701E-2</v>
      </c>
      <c r="P79">
        <f t="shared" si="20"/>
        <v>-3.2303707431162863E-2</v>
      </c>
      <c r="Q79" s="2">
        <f t="shared" si="15"/>
        <v>40635.899400000002</v>
      </c>
      <c r="S79">
        <f t="shared" si="16"/>
        <v>1.57495156586945E-4</v>
      </c>
      <c r="T79" s="19">
        <v>1</v>
      </c>
      <c r="V79">
        <f t="shared" ca="1" si="18"/>
        <v>-6.7640644115726789E-6</v>
      </c>
    </row>
    <row r="80" spans="1:22">
      <c r="A80" s="21" t="s">
        <v>158</v>
      </c>
      <c r="B80" s="76" t="s">
        <v>37</v>
      </c>
      <c r="C80" s="21">
        <v>55654.545400000003</v>
      </c>
      <c r="D80" s="21">
        <v>8.9999999999999998E-4</v>
      </c>
      <c r="E80">
        <f t="shared" si="11"/>
        <v>10888.918581981674</v>
      </c>
      <c r="F80">
        <f t="shared" si="12"/>
        <v>10889</v>
      </c>
      <c r="G80">
        <f t="shared" si="13"/>
        <v>-2.4555999996664468E-2</v>
      </c>
      <c r="J80">
        <f>G80</f>
        <v>-2.4555999996664468E-2</v>
      </c>
      <c r="O80">
        <f t="shared" ca="1" si="19"/>
        <v>-1.974768697130392E-2</v>
      </c>
      <c r="P80">
        <f t="shared" si="20"/>
        <v>-3.2306233544310087E-2</v>
      </c>
      <c r="Q80" s="2">
        <f t="shared" si="15"/>
        <v>40636.045400000003</v>
      </c>
      <c r="S80">
        <f t="shared" si="16"/>
        <v>6.0066120043051594E-5</v>
      </c>
      <c r="T80" s="19">
        <v>1</v>
      </c>
      <c r="V80">
        <f t="shared" ca="1" si="18"/>
        <v>-4.8083130253605486E-3</v>
      </c>
    </row>
    <row r="81" spans="1:22">
      <c r="A81" s="118" t="s">
        <v>447</v>
      </c>
      <c r="B81" s="119" t="s">
        <v>30</v>
      </c>
      <c r="C81" s="118">
        <v>55657.112099999998</v>
      </c>
      <c r="D81" s="118" t="s">
        <v>181</v>
      </c>
      <c r="E81">
        <f t="shared" si="11"/>
        <v>10897.42874762933</v>
      </c>
      <c r="F81">
        <f t="shared" si="12"/>
        <v>10897.5</v>
      </c>
      <c r="G81">
        <f t="shared" si="13"/>
        <v>-2.1490000006451737E-2</v>
      </c>
      <c r="K81">
        <f>G81</f>
        <v>-2.1490000006451737E-2</v>
      </c>
      <c r="O81">
        <f t="shared" ca="1" si="19"/>
        <v>-1.9755354564352599E-2</v>
      </c>
      <c r="P81">
        <f t="shared" si="20"/>
        <v>-3.2349192407656401E-2</v>
      </c>
      <c r="Q81" s="2">
        <f t="shared" si="15"/>
        <v>40638.612099999998</v>
      </c>
      <c r="S81">
        <f t="shared" si="16"/>
        <v>1.179220596063811E-4</v>
      </c>
      <c r="T81" s="19">
        <v>1</v>
      </c>
      <c r="U81">
        <f>T81*S81</f>
        <v>1.179220596063811E-4</v>
      </c>
      <c r="V81">
        <f t="shared" ca="1" si="18"/>
        <v>-1.7346454420991385E-3</v>
      </c>
    </row>
    <row r="82" spans="1:22">
      <c r="A82" s="118" t="s">
        <v>447</v>
      </c>
      <c r="B82" s="119" t="s">
        <v>37</v>
      </c>
      <c r="C82" s="118">
        <v>55657.260799999996</v>
      </c>
      <c r="D82" s="118" t="s">
        <v>181</v>
      </c>
      <c r="E82">
        <f t="shared" si="11"/>
        <v>10897.921778225735</v>
      </c>
      <c r="F82">
        <f t="shared" si="12"/>
        <v>10898</v>
      </c>
      <c r="G82">
        <f t="shared" si="13"/>
        <v>-2.359200000501005E-2</v>
      </c>
      <c r="K82">
        <f>G82</f>
        <v>-2.359200000501005E-2</v>
      </c>
      <c r="O82">
        <f t="shared" ca="1" si="19"/>
        <v>-1.9755805599237813E-2</v>
      </c>
      <c r="P82">
        <f t="shared" si="20"/>
        <v>-3.2351720278432278E-2</v>
      </c>
      <c r="Q82" s="2">
        <f t="shared" si="15"/>
        <v>40638.760799999996</v>
      </c>
      <c r="S82">
        <f t="shared" si="16"/>
        <v>7.6732699268604389E-5</v>
      </c>
      <c r="T82" s="19">
        <v>1</v>
      </c>
      <c r="U82">
        <f>T82*S82</f>
        <v>7.6732699268604389E-5</v>
      </c>
      <c r="V82">
        <f t="shared" ca="1" si="18"/>
        <v>-3.8361944057722364E-3</v>
      </c>
    </row>
    <row r="83" spans="1:22">
      <c r="A83" s="21" t="s">
        <v>157</v>
      </c>
      <c r="B83" s="76" t="s">
        <v>30</v>
      </c>
      <c r="C83" s="21">
        <v>55685.7641</v>
      </c>
      <c r="D83" s="21">
        <v>2.9999999999999997E-4</v>
      </c>
      <c r="E83">
        <f t="shared" si="11"/>
        <v>10992.427487699097</v>
      </c>
      <c r="F83">
        <f t="shared" si="12"/>
        <v>10992.5</v>
      </c>
      <c r="G83">
        <f t="shared" si="13"/>
        <v>-2.1870000004128087E-2</v>
      </c>
      <c r="K83">
        <f>G83</f>
        <v>-2.1870000004128087E-2</v>
      </c>
      <c r="O83">
        <f t="shared" ca="1" si="19"/>
        <v>-1.9841051192543716E-2</v>
      </c>
      <c r="P83">
        <f t="shared" si="20"/>
        <v>-3.2831241089650701E-2</v>
      </c>
      <c r="Q83" s="2">
        <f t="shared" si="15"/>
        <v>40667.2641</v>
      </c>
      <c r="S83">
        <f t="shared" si="16"/>
        <v>1.2014880613494896E-4</v>
      </c>
      <c r="T83" s="19">
        <v>1</v>
      </c>
      <c r="V83">
        <f t="shared" ca="1" si="18"/>
        <v>-2.0289488115843718E-3</v>
      </c>
    </row>
    <row r="84" spans="1:22">
      <c r="A84" s="21" t="s">
        <v>158</v>
      </c>
      <c r="B84" s="76" t="s">
        <v>37</v>
      </c>
      <c r="C84" s="21">
        <v>55687.421399999999</v>
      </c>
      <c r="D84" s="21">
        <v>1.1999999999999999E-3</v>
      </c>
      <c r="E84">
        <f t="shared" si="11"/>
        <v>10997.922441346922</v>
      </c>
      <c r="F84">
        <f t="shared" si="12"/>
        <v>10998</v>
      </c>
      <c r="G84">
        <f t="shared" si="13"/>
        <v>-2.3392000002786517E-2</v>
      </c>
      <c r="J84">
        <f>G84</f>
        <v>-2.3392000002786517E-2</v>
      </c>
      <c r="O84">
        <f t="shared" ca="1" si="19"/>
        <v>-1.9846012576281095E-2</v>
      </c>
      <c r="P84">
        <f t="shared" si="20"/>
        <v>-3.2859257118932769E-2</v>
      </c>
      <c r="Q84" s="2">
        <f t="shared" si="15"/>
        <v>40668.921399999999</v>
      </c>
      <c r="S84">
        <f t="shared" si="16"/>
        <v>8.9628957303221845E-5</v>
      </c>
      <c r="T84" s="19">
        <v>1</v>
      </c>
      <c r="V84">
        <f t="shared" ca="1" si="18"/>
        <v>-3.5459874265054217E-3</v>
      </c>
    </row>
    <row r="85" spans="1:22">
      <c r="A85" s="21" t="s">
        <v>158</v>
      </c>
      <c r="B85" s="76" t="s">
        <v>37</v>
      </c>
      <c r="C85" s="21">
        <v>55687.574999999997</v>
      </c>
      <c r="D85" s="21">
        <v>1.4E-3</v>
      </c>
      <c r="E85">
        <f t="shared" ref="E85:E116" si="21">+(C85-C$7)/C$8</f>
        <v>10998.431718412206</v>
      </c>
      <c r="F85">
        <f t="shared" ref="F85:F116" si="22">ROUND(2*E85,0)/2</f>
        <v>10998.5</v>
      </c>
      <c r="G85">
        <f t="shared" ref="G85:G116" si="23">+C85-(C$7+F85*C$8)</f>
        <v>-2.0594000001437962E-2</v>
      </c>
      <c r="J85">
        <f>G85</f>
        <v>-2.0594000001437962E-2</v>
      </c>
      <c r="O85">
        <f t="shared" ca="1" si="19"/>
        <v>-1.9846463611166314E-2</v>
      </c>
      <c r="P85">
        <f t="shared" si="20"/>
        <v>-3.2861804616561907E-2</v>
      </c>
      <c r="Q85" s="2">
        <f t="shared" ref="Q85:Q116" si="24">+C85-15018.5</f>
        <v>40669.074999999997</v>
      </c>
      <c r="S85">
        <f t="shared" ref="S85:S116" si="25">+(P85-G85)^2</f>
        <v>1.5049903007485635E-4</v>
      </c>
      <c r="T85" s="19">
        <v>1</v>
      </c>
      <c r="V85">
        <f t="shared" ref="V85:V116" ca="1" si="26">G85-O85</f>
        <v>-7.4753639027164837E-4</v>
      </c>
    </row>
    <row r="86" spans="1:22">
      <c r="A86" s="22" t="s">
        <v>169</v>
      </c>
      <c r="B86" s="73" t="s">
        <v>30</v>
      </c>
      <c r="C86" s="72">
        <v>55968.66822</v>
      </c>
      <c r="D86" s="72">
        <v>1E-4</v>
      </c>
      <c r="E86" s="75">
        <f t="shared" si="21"/>
        <v>11930.426055357348</v>
      </c>
      <c r="F86">
        <f t="shared" si="22"/>
        <v>11930.5</v>
      </c>
      <c r="G86">
        <f t="shared" si="23"/>
        <v>-2.2302000004856382E-2</v>
      </c>
      <c r="K86">
        <f>G86</f>
        <v>-2.2302000004856382E-2</v>
      </c>
      <c r="O86">
        <f t="shared" ca="1" si="19"/>
        <v>-2.0687192637209684E-2</v>
      </c>
      <c r="P86">
        <f>S$2+S$3*F86+S$4*SIN(RADIANS((S$5*F86+S$6)))</f>
        <v>0</v>
      </c>
      <c r="Q86" s="2">
        <f t="shared" si="24"/>
        <v>40950.16822</v>
      </c>
      <c r="S86">
        <f t="shared" si="25"/>
        <v>4.9737920421661405E-4</v>
      </c>
      <c r="T86" s="19">
        <v>1</v>
      </c>
      <c r="U86">
        <f>T86*S86</f>
        <v>4.9737920421661405E-4</v>
      </c>
      <c r="V86">
        <f t="shared" ca="1" si="26"/>
        <v>-1.6148073676466972E-3</v>
      </c>
    </row>
    <row r="87" spans="1:22">
      <c r="A87" s="22" t="s">
        <v>169</v>
      </c>
      <c r="B87" s="73" t="s">
        <v>37</v>
      </c>
      <c r="C87" s="72">
        <v>55993.55027</v>
      </c>
      <c r="D87" s="72">
        <v>1E-4</v>
      </c>
      <c r="E87" s="75">
        <f t="shared" si="21"/>
        <v>12012.925126987699</v>
      </c>
      <c r="F87">
        <f t="shared" si="22"/>
        <v>12013</v>
      </c>
      <c r="G87">
        <f t="shared" si="23"/>
        <v>-2.2582000005058944E-2</v>
      </c>
      <c r="K87">
        <f>G87</f>
        <v>-2.2582000005058944E-2</v>
      </c>
      <c r="O87">
        <f t="shared" ca="1" si="19"/>
        <v>-2.076161339327039E-2</v>
      </c>
      <c r="P87">
        <f>S$2+S$3*F87+S$4*SIN(RADIANS((S$5*F87+S$6)))</f>
        <v>0</v>
      </c>
      <c r="Q87" s="2">
        <f t="shared" si="24"/>
        <v>40975.05027</v>
      </c>
      <c r="S87">
        <f t="shared" si="25"/>
        <v>5.0994672422848214E-4</v>
      </c>
      <c r="T87" s="19">
        <v>1</v>
      </c>
      <c r="U87">
        <f>T87*S87</f>
        <v>5.0994672422848214E-4</v>
      </c>
      <c r="V87">
        <f t="shared" ca="1" si="26"/>
        <v>-1.8203866117885541E-3</v>
      </c>
    </row>
    <row r="88" spans="1:22">
      <c r="A88" s="22" t="s">
        <v>170</v>
      </c>
      <c r="B88" s="73" t="s">
        <v>30</v>
      </c>
      <c r="C88" s="72">
        <v>56009.384700000002</v>
      </c>
      <c r="D88" s="72">
        <v>2.7000000000000001E-3</v>
      </c>
      <c r="E88" s="75">
        <f t="shared" si="21"/>
        <v>12065.425856421003</v>
      </c>
      <c r="F88">
        <f t="shared" si="22"/>
        <v>12065.5</v>
      </c>
      <c r="G88">
        <f t="shared" si="23"/>
        <v>-2.2361999996064696E-2</v>
      </c>
      <c r="J88">
        <f>G88</f>
        <v>-2.2361999996064696E-2</v>
      </c>
      <c r="O88">
        <f t="shared" ca="1" si="19"/>
        <v>-2.0808972056218115E-2</v>
      </c>
      <c r="P88">
        <f>S$2+S$3*F88+S$4*SIN(RADIANS((S$5*F88+S$6)))</f>
        <v>0</v>
      </c>
      <c r="Q88" s="2">
        <f t="shared" si="24"/>
        <v>40990.884700000002</v>
      </c>
      <c r="S88">
        <f t="shared" si="25"/>
        <v>5.0005904382399745E-4</v>
      </c>
      <c r="T88" s="19">
        <v>0.2</v>
      </c>
      <c r="U88">
        <f>T88*S88</f>
        <v>1.0001180876479949E-4</v>
      </c>
      <c r="V88">
        <f t="shared" ca="1" si="26"/>
        <v>-1.553027939846581E-3</v>
      </c>
    </row>
    <row r="89" spans="1:22">
      <c r="A89" s="22" t="s">
        <v>170</v>
      </c>
      <c r="B89" s="73" t="s">
        <v>37</v>
      </c>
      <c r="C89" s="72">
        <v>56009.536599999999</v>
      </c>
      <c r="D89" s="72">
        <v>1E-3</v>
      </c>
      <c r="E89" s="75">
        <f t="shared" si="21"/>
        <v>12065.929496956265</v>
      </c>
      <c r="F89">
        <f t="shared" si="22"/>
        <v>12066</v>
      </c>
      <c r="G89">
        <f t="shared" si="23"/>
        <v>-2.1264000002702232E-2</v>
      </c>
      <c r="J89">
        <f>G89</f>
        <v>-2.1264000002702232E-2</v>
      </c>
      <c r="O89">
        <f t="shared" ca="1" si="19"/>
        <v>-2.080942309110333E-2</v>
      </c>
      <c r="P89">
        <f>S$2+S$3*F89+S$4*SIN(RADIANS((S$5*F89+S$6)))</f>
        <v>0</v>
      </c>
      <c r="Q89" s="2">
        <f t="shared" si="24"/>
        <v>40991.036599999999</v>
      </c>
      <c r="S89">
        <f t="shared" si="25"/>
        <v>4.5215769611492055E-4</v>
      </c>
      <c r="T89" s="19">
        <v>0.4</v>
      </c>
      <c r="U89">
        <f>T89*S89</f>
        <v>1.8086307844596822E-4</v>
      </c>
      <c r="V89">
        <f t="shared" ca="1" si="26"/>
        <v>-4.5457691159890221E-4</v>
      </c>
    </row>
    <row r="90" spans="1:22">
      <c r="A90" s="72" t="s">
        <v>159</v>
      </c>
      <c r="B90" s="73" t="s">
        <v>37</v>
      </c>
      <c r="C90" s="72">
        <v>56018.884899999997</v>
      </c>
      <c r="D90" s="72">
        <v>1E-4</v>
      </c>
      <c r="E90">
        <f t="shared" si="21"/>
        <v>12096.924775533465</v>
      </c>
      <c r="F90">
        <f t="shared" si="22"/>
        <v>12097</v>
      </c>
      <c r="G90">
        <f t="shared" si="23"/>
        <v>-2.2688000004563946E-2</v>
      </c>
      <c r="K90">
        <f t="shared" ref="K90:K99" si="27">G90</f>
        <v>-2.2688000004563946E-2</v>
      </c>
      <c r="O90">
        <f t="shared" ca="1" si="19"/>
        <v>-2.0837387253986747E-2</v>
      </c>
      <c r="P90">
        <f>D$11+D$12*F90+D$13*F90^2</f>
        <v>-3.8694423554901533E-2</v>
      </c>
      <c r="Q90" s="2">
        <f t="shared" si="24"/>
        <v>41000.384899999997</v>
      </c>
      <c r="S90">
        <f t="shared" si="25"/>
        <v>2.562055948728017E-4</v>
      </c>
      <c r="T90" s="19">
        <v>1</v>
      </c>
      <c r="V90">
        <f t="shared" ca="1" si="26"/>
        <v>-1.8506127505771991E-3</v>
      </c>
    </row>
    <row r="91" spans="1:22">
      <c r="A91" s="22" t="s">
        <v>174</v>
      </c>
      <c r="B91" s="89" t="s">
        <v>37</v>
      </c>
      <c r="C91" s="102">
        <v>56057.490299999998</v>
      </c>
      <c r="D91" s="102">
        <v>2E-3</v>
      </c>
      <c r="E91" s="75">
        <f t="shared" si="21"/>
        <v>12224.925067306785</v>
      </c>
      <c r="F91">
        <f t="shared" si="22"/>
        <v>12225</v>
      </c>
      <c r="G91">
        <f t="shared" si="23"/>
        <v>-2.260000000387663E-2</v>
      </c>
      <c r="K91">
        <f t="shared" si="27"/>
        <v>-2.260000000387663E-2</v>
      </c>
      <c r="O91">
        <f t="shared" ca="1" si="19"/>
        <v>-2.0952852184602147E-2</v>
      </c>
      <c r="P91">
        <f t="shared" ref="P91:P96" si="28">S$2+S$3*F91+S$4*SIN(RADIANS((S$5*F91+S$6)))</f>
        <v>0</v>
      </c>
      <c r="Q91" s="2">
        <f t="shared" si="24"/>
        <v>41038.990299999998</v>
      </c>
      <c r="S91">
        <f t="shared" si="25"/>
        <v>5.1076000017522374E-4</v>
      </c>
      <c r="T91" s="19">
        <v>1</v>
      </c>
      <c r="U91">
        <f t="shared" ref="U91:U97" si="29">T91*S91</f>
        <v>5.1076000017522374E-4</v>
      </c>
      <c r="V91">
        <f t="shared" ca="1" si="26"/>
        <v>-1.6471478192744832E-3</v>
      </c>
    </row>
    <row r="92" spans="1:22">
      <c r="A92" s="22" t="s">
        <v>174</v>
      </c>
      <c r="B92" s="89" t="s">
        <v>37</v>
      </c>
      <c r="C92" s="102">
        <v>56058.395600000003</v>
      </c>
      <c r="D92" s="102">
        <v>1.5E-3</v>
      </c>
      <c r="E92" s="75">
        <f t="shared" si="21"/>
        <v>12227.92668532248</v>
      </c>
      <c r="F92">
        <f t="shared" si="22"/>
        <v>12228</v>
      </c>
      <c r="G92">
        <f t="shared" si="23"/>
        <v>-2.2111999998742249E-2</v>
      </c>
      <c r="K92">
        <f t="shared" si="27"/>
        <v>-2.2111999998742249E-2</v>
      </c>
      <c r="O92">
        <f t="shared" ca="1" si="19"/>
        <v>-2.0955558393913443E-2</v>
      </c>
      <c r="P92">
        <f t="shared" si="28"/>
        <v>0</v>
      </c>
      <c r="Q92" s="2">
        <f t="shared" si="24"/>
        <v>41039.895600000003</v>
      </c>
      <c r="S92">
        <f t="shared" si="25"/>
        <v>4.8894054394437716E-4</v>
      </c>
      <c r="T92" s="19">
        <v>1</v>
      </c>
      <c r="U92">
        <f t="shared" si="29"/>
        <v>4.8894054394437716E-4</v>
      </c>
      <c r="V92">
        <f t="shared" ca="1" si="26"/>
        <v>-1.1564416048288062E-3</v>
      </c>
    </row>
    <row r="93" spans="1:22">
      <c r="A93" s="22" t="s">
        <v>174</v>
      </c>
      <c r="B93" s="89" t="s">
        <v>30</v>
      </c>
      <c r="C93" s="102">
        <v>56062.466999999997</v>
      </c>
      <c r="D93" s="102">
        <v>1.8E-3</v>
      </c>
      <c r="E93" s="75">
        <f t="shared" si="21"/>
        <v>12241.425843158562</v>
      </c>
      <c r="F93">
        <f t="shared" si="22"/>
        <v>12241.5</v>
      </c>
      <c r="G93">
        <f t="shared" si="23"/>
        <v>-2.2366000004694797E-2</v>
      </c>
      <c r="K93">
        <f t="shared" si="27"/>
        <v>-2.2366000004694797E-2</v>
      </c>
      <c r="O93">
        <f t="shared" ca="1" si="19"/>
        <v>-2.0967736335814287E-2</v>
      </c>
      <c r="P93">
        <f t="shared" si="28"/>
        <v>0</v>
      </c>
      <c r="Q93" s="2">
        <f t="shared" si="24"/>
        <v>41043.966999999997</v>
      </c>
      <c r="S93">
        <f t="shared" si="25"/>
        <v>5.0023795621000771E-4</v>
      </c>
      <c r="T93" s="19">
        <v>1</v>
      </c>
      <c r="U93">
        <f t="shared" si="29"/>
        <v>5.0023795621000771E-4</v>
      </c>
      <c r="V93">
        <f t="shared" ca="1" si="26"/>
        <v>-1.3982636688805103E-3</v>
      </c>
    </row>
    <row r="94" spans="1:22">
      <c r="A94" s="22" t="s">
        <v>174</v>
      </c>
      <c r="B94" s="89" t="s">
        <v>30</v>
      </c>
      <c r="C94" s="102">
        <v>56066.388099999996</v>
      </c>
      <c r="D94" s="102">
        <v>2E-3</v>
      </c>
      <c r="E94" s="75">
        <f t="shared" si="21"/>
        <v>12254.426665428822</v>
      </c>
      <c r="F94">
        <f t="shared" si="22"/>
        <v>12254.5</v>
      </c>
      <c r="G94">
        <f t="shared" si="23"/>
        <v>-2.2118000008049421E-2</v>
      </c>
      <c r="K94">
        <f t="shared" si="27"/>
        <v>-2.2118000008049421E-2</v>
      </c>
      <c r="O94">
        <f t="shared" ca="1" si="19"/>
        <v>-2.0979463242829913E-2</v>
      </c>
      <c r="P94">
        <f t="shared" si="28"/>
        <v>0</v>
      </c>
      <c r="Q94" s="2">
        <f t="shared" si="24"/>
        <v>41047.888099999996</v>
      </c>
      <c r="S94">
        <f t="shared" si="25"/>
        <v>4.8920592435607415E-4</v>
      </c>
      <c r="T94" s="19">
        <v>1</v>
      </c>
      <c r="U94">
        <f t="shared" si="29"/>
        <v>4.8920592435607415E-4</v>
      </c>
      <c r="V94">
        <f t="shared" ca="1" si="26"/>
        <v>-1.1385367652195083E-3</v>
      </c>
    </row>
    <row r="95" spans="1:22">
      <c r="A95" s="22" t="s">
        <v>174</v>
      </c>
      <c r="B95" s="89" t="s">
        <v>37</v>
      </c>
      <c r="C95" s="102">
        <v>56066.538999999997</v>
      </c>
      <c r="D95" s="102">
        <v>2.2000000000000001E-3</v>
      </c>
      <c r="E95" s="75">
        <f t="shared" si="21"/>
        <v>12254.926990358201</v>
      </c>
      <c r="F95">
        <f t="shared" si="22"/>
        <v>12255</v>
      </c>
      <c r="G95">
        <f t="shared" si="23"/>
        <v>-2.2020000003976747E-2</v>
      </c>
      <c r="K95">
        <f t="shared" si="27"/>
        <v>-2.2020000003976747E-2</v>
      </c>
      <c r="O95">
        <f t="shared" ca="1" si="19"/>
        <v>-2.0979914277715131E-2</v>
      </c>
      <c r="P95">
        <f t="shared" si="28"/>
        <v>0</v>
      </c>
      <c r="Q95" s="2">
        <f t="shared" si="24"/>
        <v>41048.038999999997</v>
      </c>
      <c r="S95">
        <f t="shared" si="25"/>
        <v>4.8488040017513595E-4</v>
      </c>
      <c r="T95" s="19">
        <v>1</v>
      </c>
      <c r="U95">
        <f t="shared" si="29"/>
        <v>4.8488040017513595E-4</v>
      </c>
      <c r="V95">
        <f t="shared" ca="1" si="26"/>
        <v>-1.0400857262616164E-3</v>
      </c>
    </row>
    <row r="96" spans="1:22">
      <c r="A96" s="22" t="s">
        <v>169</v>
      </c>
      <c r="B96" s="73" t="s">
        <v>30</v>
      </c>
      <c r="C96" s="72">
        <v>56368.590190000003</v>
      </c>
      <c r="D96" s="72">
        <v>1E-4</v>
      </c>
      <c r="E96" s="75">
        <f t="shared" si="21"/>
        <v>13256.409696157878</v>
      </c>
      <c r="F96">
        <f t="shared" si="22"/>
        <v>13256.5</v>
      </c>
      <c r="G96">
        <f t="shared" si="23"/>
        <v>-2.723600000172155E-2</v>
      </c>
      <c r="K96">
        <f t="shared" si="27"/>
        <v>-2.723600000172155E-2</v>
      </c>
      <c r="O96">
        <f t="shared" ref="O96:O125" ca="1" si="30">+C$11+C$12*$F96</f>
        <v>-2.1883337152803582E-2</v>
      </c>
      <c r="P96">
        <f t="shared" si="28"/>
        <v>0</v>
      </c>
      <c r="Q96" s="2">
        <f t="shared" si="24"/>
        <v>41350.090190000003</v>
      </c>
      <c r="S96">
        <f t="shared" si="25"/>
        <v>7.4179969609377628E-4</v>
      </c>
      <c r="T96" s="19">
        <v>1</v>
      </c>
      <c r="U96">
        <f t="shared" si="29"/>
        <v>7.4179969609377628E-4</v>
      </c>
      <c r="V96">
        <f t="shared" ca="1" si="26"/>
        <v>-5.3526628489179683E-3</v>
      </c>
    </row>
    <row r="97" spans="1:22">
      <c r="A97" s="98" t="s">
        <v>177</v>
      </c>
      <c r="B97" s="100"/>
      <c r="C97" s="98">
        <v>56368.597529999999</v>
      </c>
      <c r="D97" s="98">
        <v>1.2999999999999999E-4</v>
      </c>
      <c r="E97">
        <f t="shared" si="21"/>
        <v>13256.434032705127</v>
      </c>
      <c r="F97">
        <f t="shared" si="22"/>
        <v>13256.5</v>
      </c>
      <c r="G97">
        <f t="shared" si="23"/>
        <v>-1.9896000005246606E-2</v>
      </c>
      <c r="K97">
        <f t="shared" si="27"/>
        <v>-1.9896000005246606E-2</v>
      </c>
      <c r="O97">
        <f t="shared" ca="1" si="30"/>
        <v>-2.1883337152803582E-2</v>
      </c>
      <c r="P97">
        <f>D$11+D$12*F97+D$13*F97^2</f>
        <v>-4.5362233523424014E-2</v>
      </c>
      <c r="Q97" s="2">
        <f t="shared" si="24"/>
        <v>41350.097529999999</v>
      </c>
      <c r="S97">
        <f t="shared" si="25"/>
        <v>6.4852904960234254E-4</v>
      </c>
      <c r="T97" s="19">
        <v>1</v>
      </c>
      <c r="U97">
        <f t="shared" si="29"/>
        <v>6.4852904960234254E-4</v>
      </c>
      <c r="V97">
        <f t="shared" ca="1" si="26"/>
        <v>1.9873371475569758E-3</v>
      </c>
    </row>
    <row r="98" spans="1:22">
      <c r="A98" s="96" t="s">
        <v>172</v>
      </c>
      <c r="B98" s="73" t="s">
        <v>30</v>
      </c>
      <c r="C98" s="72">
        <v>56398.7575</v>
      </c>
      <c r="D98" s="72">
        <v>2.9999999999999997E-4</v>
      </c>
      <c r="E98">
        <f t="shared" si="21"/>
        <v>13356.432606994595</v>
      </c>
      <c r="F98">
        <f t="shared" si="22"/>
        <v>13356.5</v>
      </c>
      <c r="G98">
        <f t="shared" si="23"/>
        <v>-2.0326000005297828E-2</v>
      </c>
      <c r="K98">
        <f t="shared" si="27"/>
        <v>-2.0326000005297828E-2</v>
      </c>
      <c r="O98">
        <f t="shared" ca="1" si="30"/>
        <v>-2.197354412984686E-2</v>
      </c>
      <c r="P98">
        <f>D$11+D$12*F98+D$13*F98^2</f>
        <v>-4.5961889634394959E-2</v>
      </c>
      <c r="Q98" s="2">
        <f t="shared" si="24"/>
        <v>41380.2575</v>
      </c>
      <c r="S98">
        <f t="shared" si="25"/>
        <v>6.5719883707524983E-4</v>
      </c>
      <c r="T98" s="19">
        <v>1</v>
      </c>
      <c r="V98">
        <f t="shared" ca="1" si="26"/>
        <v>1.6475441245490316E-3</v>
      </c>
    </row>
    <row r="99" spans="1:22">
      <c r="A99" s="72" t="s">
        <v>172</v>
      </c>
      <c r="B99" s="73" t="s">
        <v>30</v>
      </c>
      <c r="C99" s="72">
        <v>56398.7575</v>
      </c>
      <c r="D99" s="72">
        <v>2.9999999999999997E-4</v>
      </c>
      <c r="E99" s="75">
        <f t="shared" si="21"/>
        <v>13356.432606994595</v>
      </c>
      <c r="F99">
        <f t="shared" si="22"/>
        <v>13356.5</v>
      </c>
      <c r="G99">
        <f t="shared" si="23"/>
        <v>-2.0326000005297828E-2</v>
      </c>
      <c r="K99">
        <f t="shared" si="27"/>
        <v>-2.0326000005297828E-2</v>
      </c>
      <c r="O99">
        <f t="shared" ca="1" si="30"/>
        <v>-2.197354412984686E-2</v>
      </c>
      <c r="P99">
        <f>S$2+S$3*F99+S$4*SIN(RADIANS((S$5*F99+S$6)))</f>
        <v>0</v>
      </c>
      <c r="Q99" s="2">
        <f t="shared" si="24"/>
        <v>41380.2575</v>
      </c>
      <c r="S99">
        <f t="shared" si="25"/>
        <v>4.1314627621536734E-4</v>
      </c>
      <c r="T99" s="19">
        <v>1</v>
      </c>
      <c r="U99">
        <f t="shared" ref="U99:U125" si="31">T99*S99</f>
        <v>4.1314627621536734E-4</v>
      </c>
      <c r="V99">
        <f t="shared" ca="1" si="26"/>
        <v>1.6475441245490316E-3</v>
      </c>
    </row>
    <row r="100" spans="1:22">
      <c r="A100" s="72" t="s">
        <v>171</v>
      </c>
      <c r="B100" s="73" t="s">
        <v>37</v>
      </c>
      <c r="C100" s="72">
        <v>56408.5605</v>
      </c>
      <c r="D100" s="72">
        <v>1.2999999999999999E-3</v>
      </c>
      <c r="E100" s="75">
        <f t="shared" si="21"/>
        <v>13388.935491571721</v>
      </c>
      <c r="F100">
        <f t="shared" si="22"/>
        <v>13389</v>
      </c>
      <c r="G100">
        <f t="shared" si="23"/>
        <v>-1.9456000001810025E-2</v>
      </c>
      <c r="J100">
        <f>G100</f>
        <v>-1.9456000001810025E-2</v>
      </c>
      <c r="O100">
        <f t="shared" ca="1" si="30"/>
        <v>-2.2002861397385928E-2</v>
      </c>
      <c r="P100">
        <f>S$2+S$3*F100+S$4*SIN(RADIANS((S$5*F100+S$6)))</f>
        <v>0</v>
      </c>
      <c r="Q100" s="2">
        <f t="shared" si="24"/>
        <v>41390.0605</v>
      </c>
      <c r="S100">
        <f t="shared" si="25"/>
        <v>3.7853593607043172E-4</v>
      </c>
      <c r="T100" s="19">
        <v>0.5</v>
      </c>
      <c r="U100">
        <f t="shared" si="31"/>
        <v>1.8926796803521586E-4</v>
      </c>
      <c r="V100">
        <f t="shared" ca="1" si="26"/>
        <v>2.5468613955759029E-3</v>
      </c>
    </row>
    <row r="101" spans="1:22">
      <c r="A101" s="96" t="s">
        <v>175</v>
      </c>
      <c r="B101" s="75"/>
      <c r="C101" s="72">
        <v>56697.947699999997</v>
      </c>
      <c r="D101" s="72">
        <v>1E-4</v>
      </c>
      <c r="E101">
        <f t="shared" si="21"/>
        <v>14348.42939748808</v>
      </c>
      <c r="F101">
        <f t="shared" si="22"/>
        <v>14348.5</v>
      </c>
      <c r="G101">
        <f t="shared" si="23"/>
        <v>-2.1294000005582348E-2</v>
      </c>
      <c r="K101">
        <f>G101</f>
        <v>-2.1294000005582348E-2</v>
      </c>
      <c r="O101">
        <f t="shared" ca="1" si="30"/>
        <v>-2.2868397342116202E-2</v>
      </c>
      <c r="P101">
        <f t="shared" ref="P101:P125" si="32">D$11+D$12*F101+D$13*F101^2</f>
        <v>-5.2122031126557875E-2</v>
      </c>
      <c r="Q101" s="2">
        <f t="shared" si="24"/>
        <v>41679.447699999997</v>
      </c>
      <c r="S101">
        <f t="shared" si="25"/>
        <v>9.503675027958356E-4</v>
      </c>
      <c r="T101" s="19">
        <v>1</v>
      </c>
      <c r="U101">
        <f t="shared" si="31"/>
        <v>9.503675027958356E-4</v>
      </c>
      <c r="V101">
        <f t="shared" ca="1" si="26"/>
        <v>1.5743973365338546E-3</v>
      </c>
    </row>
    <row r="102" spans="1:22">
      <c r="A102" s="98" t="s">
        <v>179</v>
      </c>
      <c r="B102" s="100" t="s">
        <v>37</v>
      </c>
      <c r="C102" s="103">
        <v>56718.609040000003</v>
      </c>
      <c r="D102" s="98">
        <v>2.0000000000000001E-4</v>
      </c>
      <c r="E102">
        <f t="shared" si="21"/>
        <v>14416.93425816634</v>
      </c>
      <c r="F102">
        <f t="shared" si="22"/>
        <v>14417</v>
      </c>
      <c r="G102">
        <f t="shared" si="23"/>
        <v>-1.982799999677809E-2</v>
      </c>
      <c r="K102">
        <f>G102</f>
        <v>-1.982799999677809E-2</v>
      </c>
      <c r="O102">
        <f t="shared" ca="1" si="30"/>
        <v>-2.2930189121390852E-2</v>
      </c>
      <c r="P102">
        <f t="shared" si="32"/>
        <v>-5.2561590646277877E-2</v>
      </c>
      <c r="Q102" s="2">
        <f t="shared" si="24"/>
        <v>41700.109040000003</v>
      </c>
      <c r="S102">
        <f t="shared" si="25"/>
        <v>1.0714879568090199E-3</v>
      </c>
      <c r="T102" s="19">
        <v>1</v>
      </c>
      <c r="U102">
        <f t="shared" si="31"/>
        <v>1.0714879568090199E-3</v>
      </c>
      <c r="V102">
        <f t="shared" ca="1" si="26"/>
        <v>3.1021891246127628E-3</v>
      </c>
    </row>
    <row r="103" spans="1:22">
      <c r="A103" s="98" t="s">
        <v>179</v>
      </c>
      <c r="B103" s="100" t="s">
        <v>30</v>
      </c>
      <c r="C103" s="103">
        <v>56729.616950000003</v>
      </c>
      <c r="D103" s="98">
        <v>1E-4</v>
      </c>
      <c r="E103">
        <f t="shared" si="21"/>
        <v>14453.432149440992</v>
      </c>
      <c r="F103">
        <f t="shared" si="22"/>
        <v>14453.5</v>
      </c>
      <c r="G103">
        <f t="shared" si="23"/>
        <v>-2.0464000001084059E-2</v>
      </c>
      <c r="K103">
        <f>G103</f>
        <v>-2.0464000001084059E-2</v>
      </c>
      <c r="O103">
        <f t="shared" ca="1" si="30"/>
        <v>-2.2963114668011646E-2</v>
      </c>
      <c r="P103">
        <f t="shared" si="32"/>
        <v>-5.2796556949418857E-2</v>
      </c>
      <c r="Q103" s="2">
        <f t="shared" si="24"/>
        <v>41711.116950000003</v>
      </c>
      <c r="S103">
        <f t="shared" si="25"/>
        <v>1.0453942388173128E-3</v>
      </c>
      <c r="T103" s="19">
        <v>1</v>
      </c>
      <c r="U103">
        <f t="shared" si="31"/>
        <v>1.0453942388173128E-3</v>
      </c>
      <c r="V103">
        <f t="shared" ca="1" si="26"/>
        <v>2.4991146669275863E-3</v>
      </c>
    </row>
    <row r="104" spans="1:22">
      <c r="A104" s="99" t="s">
        <v>176</v>
      </c>
      <c r="B104" s="97" t="s">
        <v>37</v>
      </c>
      <c r="C104" s="99">
        <v>56747.411800000002</v>
      </c>
      <c r="D104" s="99">
        <v>6.9999999999999999E-4</v>
      </c>
      <c r="E104">
        <f t="shared" si="21"/>
        <v>14512.432858980648</v>
      </c>
      <c r="F104">
        <f t="shared" si="22"/>
        <v>14512.5</v>
      </c>
      <c r="G104">
        <f t="shared" si="23"/>
        <v>-2.0250000001396984E-2</v>
      </c>
      <c r="J104">
        <f>G104</f>
        <v>-2.0250000001396984E-2</v>
      </c>
      <c r="O104">
        <f t="shared" ca="1" si="30"/>
        <v>-2.3016336784467184E-2</v>
      </c>
      <c r="P104">
        <f t="shared" si="32"/>
        <v>-5.3177465867403059E-2</v>
      </c>
      <c r="Q104" s="2">
        <f t="shared" si="24"/>
        <v>41728.911800000002</v>
      </c>
      <c r="S104">
        <f t="shared" si="25"/>
        <v>1.0842180083569953E-3</v>
      </c>
      <c r="T104" s="19">
        <v>1</v>
      </c>
      <c r="U104">
        <f t="shared" si="31"/>
        <v>1.0842180083569953E-3</v>
      </c>
      <c r="V104">
        <f t="shared" ca="1" si="26"/>
        <v>2.7663367830702001E-3</v>
      </c>
    </row>
    <row r="105" spans="1:22">
      <c r="A105" s="99" t="s">
        <v>176</v>
      </c>
      <c r="B105" s="97" t="s">
        <v>37</v>
      </c>
      <c r="C105" s="99">
        <v>56747.5622</v>
      </c>
      <c r="D105" s="99">
        <v>1.8E-3</v>
      </c>
      <c r="E105">
        <f t="shared" si="21"/>
        <v>14512.931526107075</v>
      </c>
      <c r="F105">
        <f t="shared" si="22"/>
        <v>14513</v>
      </c>
      <c r="G105">
        <f t="shared" si="23"/>
        <v>-2.0651999999245163E-2</v>
      </c>
      <c r="J105">
        <f>G105</f>
        <v>-2.0651999999245163E-2</v>
      </c>
      <c r="O105">
        <f t="shared" ca="1" si="30"/>
        <v>-2.3016787819352399E-2</v>
      </c>
      <c r="P105">
        <f t="shared" si="32"/>
        <v>-5.3180699719020036E-2</v>
      </c>
      <c r="Q105" s="2">
        <f t="shared" si="24"/>
        <v>41729.0622</v>
      </c>
      <c r="S105">
        <f t="shared" si="25"/>
        <v>1.0581163054592818E-3</v>
      </c>
      <c r="T105" s="19">
        <v>1</v>
      </c>
      <c r="U105">
        <f t="shared" si="31"/>
        <v>1.0581163054592818E-3</v>
      </c>
      <c r="V105">
        <f t="shared" ca="1" si="26"/>
        <v>2.3647878201072357E-3</v>
      </c>
    </row>
    <row r="106" spans="1:22">
      <c r="A106" s="120" t="s">
        <v>1</v>
      </c>
      <c r="B106" s="121" t="s">
        <v>37</v>
      </c>
      <c r="C106" s="122">
        <v>57123.356599999999</v>
      </c>
      <c r="D106" s="122">
        <v>8.0000000000000004E-4</v>
      </c>
      <c r="E106">
        <f t="shared" si="21"/>
        <v>15758.917653612012</v>
      </c>
      <c r="F106">
        <f t="shared" si="22"/>
        <v>15759</v>
      </c>
      <c r="G106">
        <f t="shared" si="23"/>
        <v>-2.4836000004142988E-2</v>
      </c>
      <c r="K106">
        <f t="shared" ref="K106:K125" si="33">G106</f>
        <v>-2.4836000004142988E-2</v>
      </c>
      <c r="O106">
        <f t="shared" ca="1" si="30"/>
        <v>-2.4140766753311671E-2</v>
      </c>
      <c r="P106">
        <f t="shared" si="32"/>
        <v>-6.1542773682306547E-2</v>
      </c>
      <c r="Q106" s="2">
        <f t="shared" si="24"/>
        <v>42104.856599999999</v>
      </c>
      <c r="S106">
        <f t="shared" si="25"/>
        <v>1.347387233859921E-3</v>
      </c>
      <c r="T106" s="19">
        <v>1</v>
      </c>
      <c r="U106">
        <f t="shared" si="31"/>
        <v>1.347387233859921E-3</v>
      </c>
      <c r="V106">
        <f t="shared" ca="1" si="26"/>
        <v>-6.9523325083131748E-4</v>
      </c>
    </row>
    <row r="107" spans="1:22">
      <c r="A107" s="120" t="s">
        <v>1</v>
      </c>
      <c r="B107" s="121" t="s">
        <v>37</v>
      </c>
      <c r="C107" s="122">
        <v>57123.509299999998</v>
      </c>
      <c r="D107" s="122">
        <v>2.7000000000000001E-3</v>
      </c>
      <c r="E107">
        <f t="shared" si="21"/>
        <v>15759.423946631994</v>
      </c>
      <c r="F107">
        <f t="shared" si="22"/>
        <v>15759.5</v>
      </c>
      <c r="G107">
        <f t="shared" si="23"/>
        <v>-2.2938000001886394E-2</v>
      </c>
      <c r="K107">
        <f t="shared" si="33"/>
        <v>-2.2938000001886394E-2</v>
      </c>
      <c r="O107">
        <f t="shared" ca="1" si="30"/>
        <v>-2.4141217788196889E-2</v>
      </c>
      <c r="P107">
        <f t="shared" si="32"/>
        <v>-6.1546250965491558E-2</v>
      </c>
      <c r="Q107" s="2">
        <f t="shared" si="24"/>
        <v>42105.009299999998</v>
      </c>
      <c r="S107">
        <f t="shared" si="25"/>
        <v>1.4905970424687191E-3</v>
      </c>
      <c r="T107" s="19">
        <v>1</v>
      </c>
      <c r="U107">
        <f t="shared" si="31"/>
        <v>1.4905970424687191E-3</v>
      </c>
      <c r="V107">
        <f t="shared" ca="1" si="26"/>
        <v>1.2032177863104954E-3</v>
      </c>
    </row>
    <row r="108" spans="1:22">
      <c r="A108" s="120" t="s">
        <v>1</v>
      </c>
      <c r="B108" s="121" t="s">
        <v>37</v>
      </c>
      <c r="C108" s="122">
        <v>57128.482199999999</v>
      </c>
      <c r="D108" s="122">
        <v>1.6999999999999999E-3</v>
      </c>
      <c r="E108">
        <f t="shared" si="21"/>
        <v>15775.912123181379</v>
      </c>
      <c r="F108">
        <f t="shared" si="22"/>
        <v>15776</v>
      </c>
      <c r="G108">
        <f t="shared" si="23"/>
        <v>-2.6504000001295935E-2</v>
      </c>
      <c r="K108">
        <f t="shared" si="33"/>
        <v>-2.6504000001295935E-2</v>
      </c>
      <c r="O108">
        <f t="shared" ca="1" si="30"/>
        <v>-2.4156101939409029E-2</v>
      </c>
      <c r="P108">
        <f t="shared" si="32"/>
        <v>-6.16610560900233E-2</v>
      </c>
      <c r="Q108" s="2">
        <f t="shared" si="24"/>
        <v>42109.982199999999</v>
      </c>
      <c r="S108">
        <f t="shared" si="25"/>
        <v>1.2360185928259218E-3</v>
      </c>
      <c r="T108" s="19">
        <v>1</v>
      </c>
      <c r="U108">
        <f t="shared" si="31"/>
        <v>1.2360185928259218E-3</v>
      </c>
      <c r="V108">
        <f t="shared" ca="1" si="26"/>
        <v>-2.3478980618869064E-3</v>
      </c>
    </row>
    <row r="109" spans="1:22">
      <c r="A109" s="123" t="s">
        <v>535</v>
      </c>
      <c r="B109" s="124" t="s">
        <v>37</v>
      </c>
      <c r="C109" s="125">
        <v>57134.51442</v>
      </c>
      <c r="D109" s="125">
        <v>2.0000000000000001E-4</v>
      </c>
      <c r="E109">
        <f t="shared" si="21"/>
        <v>15795.912587366207</v>
      </c>
      <c r="F109">
        <f t="shared" si="22"/>
        <v>15796</v>
      </c>
      <c r="G109">
        <f t="shared" si="23"/>
        <v>-2.6364000004832633E-2</v>
      </c>
      <c r="K109">
        <f t="shared" si="33"/>
        <v>-2.6364000004832633E-2</v>
      </c>
      <c r="O109">
        <f t="shared" ca="1" si="30"/>
        <v>-2.4174143334817686E-2</v>
      </c>
      <c r="P109">
        <f t="shared" si="32"/>
        <v>-6.1800356379941163E-2</v>
      </c>
      <c r="Q109" s="2">
        <f t="shared" si="24"/>
        <v>42116.01442</v>
      </c>
      <c r="S109">
        <f t="shared" si="25"/>
        <v>1.2557353531436949E-3</v>
      </c>
      <c r="T109" s="19">
        <v>1</v>
      </c>
      <c r="U109">
        <f t="shared" si="31"/>
        <v>1.2557353531436949E-3</v>
      </c>
      <c r="V109">
        <f t="shared" ca="1" si="26"/>
        <v>-2.1898566700149467E-3</v>
      </c>
    </row>
    <row r="110" spans="1:22">
      <c r="A110" s="120" t="s">
        <v>1</v>
      </c>
      <c r="B110" s="121" t="s">
        <v>37</v>
      </c>
      <c r="C110" s="122">
        <v>57137.3819</v>
      </c>
      <c r="D110" s="122">
        <v>2.0999999999999999E-3</v>
      </c>
      <c r="E110">
        <f t="shared" si="21"/>
        <v>15805.420020954623</v>
      </c>
      <c r="F110">
        <f t="shared" si="22"/>
        <v>15805.5</v>
      </c>
      <c r="G110">
        <f t="shared" si="23"/>
        <v>-2.412200000253506E-2</v>
      </c>
      <c r="K110">
        <f t="shared" si="33"/>
        <v>-2.412200000253506E-2</v>
      </c>
      <c r="O110">
        <f t="shared" ca="1" si="30"/>
        <v>-2.4182712997636798E-2</v>
      </c>
      <c r="P110">
        <f t="shared" si="32"/>
        <v>-6.1866578748255394E-2</v>
      </c>
      <c r="Q110" s="2">
        <f t="shared" si="24"/>
        <v>42118.8819</v>
      </c>
      <c r="S110">
        <f t="shared" si="25"/>
        <v>1.4246532246918831E-3</v>
      </c>
      <c r="T110" s="19">
        <v>1</v>
      </c>
      <c r="U110">
        <f t="shared" si="31"/>
        <v>1.4246532246918831E-3</v>
      </c>
      <c r="V110">
        <f t="shared" ca="1" si="26"/>
        <v>6.0712995101738082E-5</v>
      </c>
    </row>
    <row r="111" spans="1:22">
      <c r="A111" s="120" t="s">
        <v>1</v>
      </c>
      <c r="B111" s="121" t="s">
        <v>37</v>
      </c>
      <c r="C111" s="122">
        <v>57137.530700000003</v>
      </c>
      <c r="D111" s="122">
        <v>8.9999999999999998E-4</v>
      </c>
      <c r="E111">
        <f t="shared" si="21"/>
        <v>15805.913383111632</v>
      </c>
      <c r="F111">
        <f t="shared" si="22"/>
        <v>15806</v>
      </c>
      <c r="G111">
        <f t="shared" si="23"/>
        <v>-2.6123999996343628E-2</v>
      </c>
      <c r="K111">
        <f t="shared" si="33"/>
        <v>-2.6123999996343628E-2</v>
      </c>
      <c r="O111">
        <f t="shared" ca="1" si="30"/>
        <v>-2.4183164032522013E-2</v>
      </c>
      <c r="P111">
        <f t="shared" si="32"/>
        <v>-6.1870065112521772E-2</v>
      </c>
      <c r="Q111" s="2">
        <f t="shared" si="24"/>
        <v>42119.030700000003</v>
      </c>
      <c r="S111">
        <f t="shared" si="25"/>
        <v>1.2777811712900481E-3</v>
      </c>
      <c r="T111" s="19">
        <v>1</v>
      </c>
      <c r="U111">
        <f t="shared" si="31"/>
        <v>1.2777811712900481E-3</v>
      </c>
      <c r="V111">
        <f t="shared" ca="1" si="26"/>
        <v>-1.9408359638216147E-3</v>
      </c>
    </row>
    <row r="112" spans="1:22">
      <c r="A112" s="120" t="s">
        <v>1</v>
      </c>
      <c r="B112" s="121" t="s">
        <v>37</v>
      </c>
      <c r="C112" s="122">
        <v>57464.470300000001</v>
      </c>
      <c r="D112" s="122">
        <v>1E-3</v>
      </c>
      <c r="E112">
        <f t="shared" si="21"/>
        <v>16889.916247795118</v>
      </c>
      <c r="F112">
        <f t="shared" si="22"/>
        <v>16890</v>
      </c>
      <c r="G112">
        <f t="shared" si="23"/>
        <v>-2.5260000002162997E-2</v>
      </c>
      <c r="K112">
        <f t="shared" si="33"/>
        <v>-2.5260000002162997E-2</v>
      </c>
      <c r="O112">
        <f t="shared" ca="1" si="30"/>
        <v>-2.5161007663671173E-2</v>
      </c>
      <c r="P112">
        <f t="shared" si="32"/>
        <v>-6.9658087811547226E-2</v>
      </c>
      <c r="Q112" s="2">
        <f t="shared" si="24"/>
        <v>42445.970300000001</v>
      </c>
      <c r="S112">
        <f t="shared" si="25"/>
        <v>1.9711902011297923E-3</v>
      </c>
      <c r="T112" s="19">
        <v>1</v>
      </c>
      <c r="U112">
        <f t="shared" si="31"/>
        <v>1.9711902011297923E-3</v>
      </c>
      <c r="V112">
        <f t="shared" ca="1" si="26"/>
        <v>-9.8992338491823983E-5</v>
      </c>
    </row>
    <row r="113" spans="1:22">
      <c r="A113" s="120" t="s">
        <v>1</v>
      </c>
      <c r="B113" s="121" t="s">
        <v>37</v>
      </c>
      <c r="C113" s="122">
        <v>57464.619299999998</v>
      </c>
      <c r="D113" s="122">
        <v>1.6999999999999999E-3</v>
      </c>
      <c r="E113">
        <f t="shared" si="21"/>
        <v>16890.410273073288</v>
      </c>
      <c r="F113">
        <f t="shared" si="22"/>
        <v>16890.5</v>
      </c>
      <c r="G113">
        <f t="shared" si="23"/>
        <v>-2.7062000001023989E-2</v>
      </c>
      <c r="K113">
        <f t="shared" si="33"/>
        <v>-2.7062000001023989E-2</v>
      </c>
      <c r="O113">
        <f t="shared" ca="1" si="30"/>
        <v>-2.5161458698556391E-2</v>
      </c>
      <c r="P113">
        <f t="shared" si="32"/>
        <v>-6.9661785970065934E-2</v>
      </c>
      <c r="Q113" s="2">
        <f t="shared" si="24"/>
        <v>42446.119299999998</v>
      </c>
      <c r="S113">
        <f t="shared" si="25"/>
        <v>1.8147417646081829E-3</v>
      </c>
      <c r="T113" s="19">
        <v>1</v>
      </c>
      <c r="U113">
        <f t="shared" si="31"/>
        <v>1.8147417646081829E-3</v>
      </c>
      <c r="V113">
        <f t="shared" ca="1" si="26"/>
        <v>-1.9005413024675982E-3</v>
      </c>
    </row>
    <row r="114" spans="1:22">
      <c r="A114" s="104" t="s">
        <v>534</v>
      </c>
      <c r="B114" s="75"/>
      <c r="C114" s="72">
        <v>57476.835500000001</v>
      </c>
      <c r="D114" s="72">
        <v>1E-4</v>
      </c>
      <c r="E114">
        <f t="shared" si="21"/>
        <v>16930.914377793393</v>
      </c>
      <c r="F114">
        <f t="shared" si="22"/>
        <v>16931</v>
      </c>
      <c r="G114">
        <f t="shared" si="23"/>
        <v>-2.5824000003922265E-2</v>
      </c>
      <c r="K114">
        <f t="shared" si="33"/>
        <v>-2.5824000003922265E-2</v>
      </c>
      <c r="O114">
        <f t="shared" ca="1" si="30"/>
        <v>-2.5197992524258916E-2</v>
      </c>
      <c r="P114">
        <f t="shared" si="32"/>
        <v>-6.9961661092567018E-2</v>
      </c>
      <c r="Q114" s="2">
        <f t="shared" si="24"/>
        <v>42458.335500000001</v>
      </c>
      <c r="S114">
        <f t="shared" si="25"/>
        <v>1.9481331263760651E-3</v>
      </c>
      <c r="T114" s="19">
        <v>1</v>
      </c>
      <c r="U114">
        <f t="shared" si="31"/>
        <v>1.9481331263760651E-3</v>
      </c>
      <c r="V114">
        <f t="shared" ca="1" si="26"/>
        <v>-6.2600747966334858E-4</v>
      </c>
    </row>
    <row r="115" spans="1:22">
      <c r="A115" s="120" t="s">
        <v>1</v>
      </c>
      <c r="B115" s="121" t="s">
        <v>37</v>
      </c>
      <c r="C115" s="122">
        <v>57500.360699999997</v>
      </c>
      <c r="D115" s="122">
        <v>2.5999999999999999E-3</v>
      </c>
      <c r="E115">
        <f t="shared" si="21"/>
        <v>17008.9146695667</v>
      </c>
      <c r="F115">
        <f t="shared" si="22"/>
        <v>17009</v>
      </c>
      <c r="G115">
        <f t="shared" si="23"/>
        <v>-2.5736000003234949E-2</v>
      </c>
      <c r="K115">
        <f t="shared" si="33"/>
        <v>-2.5736000003234949E-2</v>
      </c>
      <c r="O115">
        <f t="shared" ca="1" si="30"/>
        <v>-2.5268353966352679E-2</v>
      </c>
      <c r="P115">
        <f t="shared" si="32"/>
        <v>-7.0541003450155695E-2</v>
      </c>
      <c r="Q115" s="2">
        <f t="shared" si="24"/>
        <v>42481.860699999997</v>
      </c>
      <c r="S115">
        <f t="shared" si="25"/>
        <v>2.0074883338785801E-3</v>
      </c>
      <c r="T115" s="19">
        <v>1</v>
      </c>
      <c r="U115">
        <f t="shared" si="31"/>
        <v>2.0074883338785801E-3</v>
      </c>
      <c r="V115">
        <f t="shared" ca="1" si="26"/>
        <v>-4.6764603688227019E-4</v>
      </c>
    </row>
    <row r="116" spans="1:22">
      <c r="A116" s="120" t="s">
        <v>1</v>
      </c>
      <c r="B116" s="121" t="s">
        <v>37</v>
      </c>
      <c r="C116" s="122">
        <v>57500.512000000002</v>
      </c>
      <c r="D116" s="122">
        <v>1E-3</v>
      </c>
      <c r="E116">
        <f t="shared" si="21"/>
        <v>17009.416320738452</v>
      </c>
      <c r="F116">
        <f t="shared" si="22"/>
        <v>17009.5</v>
      </c>
      <c r="G116">
        <f t="shared" si="23"/>
        <v>-2.5238000001991168E-2</v>
      </c>
      <c r="K116">
        <f t="shared" si="33"/>
        <v>-2.5238000001991168E-2</v>
      </c>
      <c r="O116">
        <f t="shared" ca="1" si="30"/>
        <v>-2.5268805001237894E-2</v>
      </c>
      <c r="P116">
        <f t="shared" si="32"/>
        <v>-7.0544724848430995E-2</v>
      </c>
      <c r="Q116" s="2">
        <f t="shared" si="24"/>
        <v>42482.012000000002</v>
      </c>
      <c r="S116">
        <f t="shared" si="25"/>
        <v>2.052699316311008E-3</v>
      </c>
      <c r="T116" s="19">
        <v>1</v>
      </c>
      <c r="U116">
        <f t="shared" si="31"/>
        <v>2.052699316311008E-3</v>
      </c>
      <c r="V116">
        <f t="shared" ca="1" si="26"/>
        <v>3.0804999246725889E-5</v>
      </c>
    </row>
    <row r="117" spans="1:22">
      <c r="A117" s="126" t="s">
        <v>536</v>
      </c>
      <c r="C117" s="12">
        <v>58175.954299999998</v>
      </c>
      <c r="D117" s="12">
        <v>4.0000000000000002E-4</v>
      </c>
      <c r="E117">
        <f t="shared" ref="E117:E125" si="34">+(C117-C$7)/C$8</f>
        <v>19248.916791554475</v>
      </c>
      <c r="F117">
        <f t="shared" ref="F117:F125" si="35">ROUND(2*E117,0)/2</f>
        <v>19249</v>
      </c>
      <c r="G117">
        <f t="shared" ref="G117:G125" si="36">+C117-(C$7+F117*C$8)</f>
        <v>-2.5096000004850794E-2</v>
      </c>
      <c r="K117">
        <f t="shared" si="33"/>
        <v>-2.5096000004850794E-2</v>
      </c>
      <c r="O117">
        <f t="shared" ca="1" si="30"/>
        <v>-2.7288990252122156E-2</v>
      </c>
      <c r="P117">
        <f t="shared" si="32"/>
        <v>-8.8192546497999305E-2</v>
      </c>
      <c r="Q117" s="2">
        <f t="shared" ref="Q117:Q125" si="37">+C117-15018.5</f>
        <v>43157.454299999998</v>
      </c>
      <c r="S117">
        <f t="shared" ref="S117:S125" si="38">+(P117-G117)^2</f>
        <v>3.9811741793620518E-3</v>
      </c>
      <c r="T117" s="19">
        <v>1</v>
      </c>
      <c r="U117">
        <f t="shared" si="31"/>
        <v>3.9811741793620518E-3</v>
      </c>
      <c r="V117">
        <f t="shared" ref="V117:V125" ca="1" si="39">G117-O117</f>
        <v>2.1929902472713619E-3</v>
      </c>
    </row>
    <row r="118" spans="1:22">
      <c r="A118" s="126" t="s">
        <v>536</v>
      </c>
      <c r="B118" s="135" t="s">
        <v>37</v>
      </c>
      <c r="C118" s="12">
        <v>58237.782099999997</v>
      </c>
      <c r="D118" s="134">
        <v>2.9999999999999997E-4</v>
      </c>
      <c r="E118">
        <f t="shared" si="34"/>
        <v>19453.913409636461</v>
      </c>
      <c r="F118">
        <f t="shared" si="35"/>
        <v>19454</v>
      </c>
      <c r="G118">
        <f t="shared" si="36"/>
        <v>-2.6116000008187257E-2</v>
      </c>
      <c r="K118">
        <f t="shared" si="33"/>
        <v>-2.6116000008187257E-2</v>
      </c>
      <c r="O118">
        <f t="shared" ca="1" si="30"/>
        <v>-2.7473914555060881E-2</v>
      </c>
      <c r="P118">
        <f t="shared" si="32"/>
        <v>-8.990586316190588E-2</v>
      </c>
      <c r="Q118" s="2">
        <f t="shared" si="37"/>
        <v>43219.282099999997</v>
      </c>
      <c r="S118">
        <f t="shared" si="38"/>
        <v>4.0691466411701491E-3</v>
      </c>
      <c r="T118" s="19">
        <v>1</v>
      </c>
      <c r="U118">
        <f t="shared" si="31"/>
        <v>4.0691466411701491E-3</v>
      </c>
      <c r="V118">
        <f t="shared" ca="1" si="39"/>
        <v>1.3579145468736245E-3</v>
      </c>
    </row>
    <row r="119" spans="1:22">
      <c r="A119" s="126" t="s">
        <v>536</v>
      </c>
      <c r="B119" s="135" t="s">
        <v>30</v>
      </c>
      <c r="C119" s="12">
        <v>58237.933700000001</v>
      </c>
      <c r="D119" s="12">
        <v>2.9999999999999997E-4</v>
      </c>
      <c r="E119">
        <f t="shared" si="34"/>
        <v>19454.416055489979</v>
      </c>
      <c r="F119">
        <f t="shared" si="35"/>
        <v>19454.5</v>
      </c>
      <c r="G119">
        <f t="shared" si="36"/>
        <v>-2.5317999999970198E-2</v>
      </c>
      <c r="K119">
        <f t="shared" si="33"/>
        <v>-2.5317999999970198E-2</v>
      </c>
      <c r="O119">
        <f t="shared" ca="1" si="30"/>
        <v>-2.74743655899461E-2</v>
      </c>
      <c r="P119">
        <f t="shared" si="32"/>
        <v>-8.9910062049297773E-2</v>
      </c>
      <c r="Q119" s="2">
        <f t="shared" si="37"/>
        <v>43219.433700000001</v>
      </c>
      <c r="S119">
        <f t="shared" si="38"/>
        <v>4.1721344797841838E-3</v>
      </c>
      <c r="T119" s="19">
        <v>1</v>
      </c>
      <c r="U119">
        <f t="shared" si="31"/>
        <v>4.1721344797841838E-3</v>
      </c>
      <c r="V119">
        <f t="shared" ca="1" si="39"/>
        <v>2.1563655899759018E-3</v>
      </c>
    </row>
    <row r="120" spans="1:22">
      <c r="A120" s="126" t="s">
        <v>536</v>
      </c>
      <c r="B120" s="135" t="s">
        <v>30</v>
      </c>
      <c r="C120" s="12">
        <v>58251.807999999997</v>
      </c>
      <c r="D120" s="12">
        <v>2.9999999999999997E-4</v>
      </c>
      <c r="E120">
        <f t="shared" si="34"/>
        <v>19500.417766342605</v>
      </c>
      <c r="F120">
        <f t="shared" si="35"/>
        <v>19500.5</v>
      </c>
      <c r="G120">
        <f t="shared" si="36"/>
        <v>-2.4802000007184688E-2</v>
      </c>
      <c r="K120">
        <f t="shared" si="33"/>
        <v>-2.4802000007184688E-2</v>
      </c>
      <c r="O120">
        <f t="shared" ca="1" si="30"/>
        <v>-2.7515860799386005E-2</v>
      </c>
      <c r="P120">
        <f t="shared" si="32"/>
        <v>-9.0296777419095156E-2</v>
      </c>
      <c r="Q120" s="2">
        <f t="shared" si="37"/>
        <v>43233.307999999997</v>
      </c>
      <c r="S120">
        <f t="shared" si="38"/>
        <v>4.2895658682356973E-3</v>
      </c>
      <c r="T120" s="19">
        <v>1</v>
      </c>
      <c r="U120">
        <f t="shared" si="31"/>
        <v>4.2895658682356973E-3</v>
      </c>
      <c r="V120">
        <f t="shared" ca="1" si="39"/>
        <v>2.7138607922013169E-3</v>
      </c>
    </row>
    <row r="121" spans="1:22">
      <c r="A121" s="126" t="s">
        <v>536</v>
      </c>
      <c r="B121" s="135" t="s">
        <v>30</v>
      </c>
      <c r="C121" s="12">
        <v>58291.767099999997</v>
      </c>
      <c r="D121" s="12">
        <v>2.9999999999999997E-4</v>
      </c>
      <c r="E121">
        <f t="shared" si="34"/>
        <v>19632.906393814392</v>
      </c>
      <c r="F121">
        <f t="shared" si="35"/>
        <v>19633</v>
      </c>
      <c r="G121">
        <f t="shared" si="36"/>
        <v>-2.8232000004209112E-2</v>
      </c>
      <c r="K121">
        <f t="shared" si="33"/>
        <v>-2.8232000004209112E-2</v>
      </c>
      <c r="O121">
        <f t="shared" ca="1" si="30"/>
        <v>-2.7635385043968355E-2</v>
      </c>
      <c r="P121">
        <f t="shared" si="32"/>
        <v>-9.1415304722852239E-2</v>
      </c>
      <c r="Q121" s="2">
        <f t="shared" si="37"/>
        <v>43273.267099999997</v>
      </c>
      <c r="S121">
        <f t="shared" si="38"/>
        <v>3.9921299951689105E-3</v>
      </c>
      <c r="T121" s="19">
        <v>1</v>
      </c>
      <c r="U121">
        <f t="shared" si="31"/>
        <v>3.9921299951689105E-3</v>
      </c>
      <c r="V121">
        <f t="shared" ca="1" si="39"/>
        <v>-5.9661496024075722E-4</v>
      </c>
    </row>
    <row r="122" spans="1:22">
      <c r="A122" s="126" t="s">
        <v>592</v>
      </c>
      <c r="B122" s="135" t="s">
        <v>37</v>
      </c>
      <c r="C122" s="12">
        <v>58601.816400000003</v>
      </c>
      <c r="D122" s="12">
        <v>2.9999999999999997E-4</v>
      </c>
      <c r="E122">
        <f t="shared" si="34"/>
        <v>20660.907680269498</v>
      </c>
      <c r="F122">
        <f t="shared" si="35"/>
        <v>20661</v>
      </c>
      <c r="G122">
        <f t="shared" si="36"/>
        <v>-2.7843999996548519E-2</v>
      </c>
      <c r="K122">
        <f t="shared" si="33"/>
        <v>-2.7843999996548519E-2</v>
      </c>
      <c r="O122">
        <f t="shared" ca="1" si="30"/>
        <v>-2.8562712767973272E-2</v>
      </c>
      <c r="P122">
        <f t="shared" si="32"/>
        <v>-0.10032637052732399</v>
      </c>
      <c r="Q122" s="2">
        <f t="shared" si="37"/>
        <v>43583.316400000003</v>
      </c>
      <c r="S122">
        <f t="shared" si="38"/>
        <v>5.2536940377606286E-3</v>
      </c>
      <c r="T122" s="19">
        <v>1</v>
      </c>
      <c r="U122">
        <f t="shared" si="31"/>
        <v>5.2536940377606286E-3</v>
      </c>
      <c r="V122">
        <f t="shared" ca="1" si="39"/>
        <v>7.1871277142475376E-4</v>
      </c>
    </row>
    <row r="123" spans="1:22">
      <c r="A123" s="126" t="s">
        <v>592</v>
      </c>
      <c r="B123" s="135" t="s">
        <v>37</v>
      </c>
      <c r="C123" s="12">
        <v>58602.719499999999</v>
      </c>
      <c r="D123" s="12">
        <v>2.9999999999999997E-4</v>
      </c>
      <c r="E123">
        <f t="shared" si="34"/>
        <v>20663.902003952193</v>
      </c>
      <c r="F123">
        <f t="shared" si="35"/>
        <v>20664</v>
      </c>
      <c r="G123">
        <f t="shared" si="36"/>
        <v>-2.9556000001321081E-2</v>
      </c>
      <c r="K123">
        <f t="shared" si="33"/>
        <v>-2.9556000001321081E-2</v>
      </c>
      <c r="O123">
        <f t="shared" ca="1" si="30"/>
        <v>-2.8565418977284575E-2</v>
      </c>
      <c r="P123">
        <f t="shared" si="32"/>
        <v>-0.10035297962155304</v>
      </c>
      <c r="Q123" s="2">
        <f t="shared" si="37"/>
        <v>43584.219499999999</v>
      </c>
      <c r="S123">
        <f t="shared" si="38"/>
        <v>5.0122123233475391E-3</v>
      </c>
      <c r="T123" s="19">
        <v>1</v>
      </c>
      <c r="U123">
        <f t="shared" si="31"/>
        <v>5.0122123233475391E-3</v>
      </c>
      <c r="V123">
        <f t="shared" ca="1" si="39"/>
        <v>-9.9058102403650622E-4</v>
      </c>
    </row>
    <row r="124" spans="1:22">
      <c r="A124" s="126" t="s">
        <v>595</v>
      </c>
      <c r="B124" s="135" t="s">
        <v>30</v>
      </c>
      <c r="C124" s="12">
        <v>58947.900500000003</v>
      </c>
      <c r="D124" s="12">
        <v>4.0000000000000002E-4</v>
      </c>
      <c r="E124">
        <f t="shared" si="34"/>
        <v>21808.386161987248</v>
      </c>
      <c r="F124">
        <f t="shared" si="35"/>
        <v>21808.5</v>
      </c>
      <c r="G124">
        <f t="shared" si="36"/>
        <v>-3.4333999996306375E-2</v>
      </c>
      <c r="K124">
        <f t="shared" si="33"/>
        <v>-3.4333999996306375E-2</v>
      </c>
      <c r="O124">
        <f t="shared" ca="1" si="30"/>
        <v>-2.9597837829544921E-2</v>
      </c>
      <c r="P124">
        <f t="shared" si="32"/>
        <v>-0.11076082883365249</v>
      </c>
      <c r="Q124" s="2">
        <f t="shared" si="37"/>
        <v>43929.400500000003</v>
      </c>
      <c r="S124">
        <f t="shared" si="38"/>
        <v>5.8410601661329992E-3</v>
      </c>
      <c r="T124" s="19">
        <v>1</v>
      </c>
      <c r="U124">
        <f t="shared" si="31"/>
        <v>5.8410601661329992E-3</v>
      </c>
      <c r="V124">
        <f t="shared" ca="1" si="39"/>
        <v>-4.736162166761454E-3</v>
      </c>
    </row>
    <row r="125" spans="1:22">
      <c r="A125" s="126" t="s">
        <v>595</v>
      </c>
      <c r="B125" s="19"/>
      <c r="C125" s="142">
        <v>58953.786099999998</v>
      </c>
      <c r="D125" s="71">
        <v>2.0000000000000001E-4</v>
      </c>
      <c r="E125">
        <f t="shared" si="34"/>
        <v>21827.9004920359</v>
      </c>
      <c r="F125">
        <f t="shared" si="35"/>
        <v>21828</v>
      </c>
      <c r="G125">
        <f t="shared" si="36"/>
        <v>-3.0012000002898276E-2</v>
      </c>
      <c r="K125">
        <f t="shared" si="33"/>
        <v>-3.0012000002898276E-2</v>
      </c>
      <c r="O125">
        <f t="shared" ca="1" si="30"/>
        <v>-2.9615428190068356E-2</v>
      </c>
      <c r="P125">
        <f t="shared" si="32"/>
        <v>-0.11094259058982785</v>
      </c>
      <c r="Q125" s="2">
        <f t="shared" si="37"/>
        <v>43935.286099999998</v>
      </c>
      <c r="S125">
        <f t="shared" si="38"/>
        <v>6.5497604927492129E-3</v>
      </c>
      <c r="T125" s="19">
        <v>1</v>
      </c>
      <c r="U125">
        <f t="shared" si="31"/>
        <v>6.5497604927492129E-3</v>
      </c>
      <c r="V125">
        <f t="shared" ca="1" si="39"/>
        <v>-3.9657181282991977E-4</v>
      </c>
    </row>
  </sheetData>
  <sheetProtection sheet="1"/>
  <phoneticPr fontId="8" type="noConversion"/>
  <hyperlinks>
    <hyperlink ref="H3034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</sheetPr>
  <dimension ref="A1:AB342"/>
  <sheetViews>
    <sheetView workbookViewId="0">
      <selection activeCell="B15" sqref="B15"/>
    </sheetView>
  </sheetViews>
  <sheetFormatPr defaultRowHeight="12.75"/>
  <cols>
    <col min="1" max="1" width="9.140625" style="18"/>
    <col min="2" max="2" width="10.7109375" style="18" customWidth="1"/>
    <col min="3" max="4" width="9.140625" style="18"/>
    <col min="5" max="5" width="11" style="18" customWidth="1"/>
    <col min="6" max="6" width="9.140625" style="18"/>
    <col min="7" max="7" width="10.7109375" style="18" customWidth="1"/>
    <col min="8" max="13" width="9.140625" style="18"/>
    <col min="14" max="14" width="12.140625" style="18" customWidth="1"/>
    <col min="15" max="15" width="11" style="18" customWidth="1"/>
    <col min="16" max="16384" width="9.140625" style="18"/>
  </cols>
  <sheetData>
    <row r="1" spans="1:28" ht="18.75" thickBot="1">
      <c r="A1" s="40" t="s">
        <v>48</v>
      </c>
      <c r="D1" s="29" t="s">
        <v>49</v>
      </c>
      <c r="M1" s="41" t="s">
        <v>50</v>
      </c>
      <c r="N1" s="18" t="s">
        <v>51</v>
      </c>
      <c r="O1" s="18">
        <f ca="1">H18*J18-I18*I18</f>
        <v>2.2010215206678225</v>
      </c>
      <c r="P1" s="18" t="s">
        <v>130</v>
      </c>
      <c r="U1" s="5" t="s">
        <v>108</v>
      </c>
      <c r="V1" s="68" t="s">
        <v>110</v>
      </c>
      <c r="AA1" s="18">
        <v>1</v>
      </c>
      <c r="AB1" s="18" t="s">
        <v>52</v>
      </c>
    </row>
    <row r="2" spans="1:28">
      <c r="M2" s="41" t="s">
        <v>53</v>
      </c>
      <c r="N2" s="18" t="s">
        <v>54</v>
      </c>
      <c r="O2" s="18">
        <f ca="1">+F18*J18-H18*I18</f>
        <v>7.8009844295950685</v>
      </c>
      <c r="P2" s="18" t="s">
        <v>131</v>
      </c>
      <c r="U2" s="18">
        <v>0</v>
      </c>
      <c r="V2" s="18">
        <f t="shared" ref="V2:V24" ca="1" si="0">+E$4+E$5*U2+E$6*U2^2</f>
        <v>-5.0982457797665956E-4</v>
      </c>
      <c r="AA2" s="18">
        <v>2</v>
      </c>
      <c r="AB2" s="18" t="s">
        <v>55</v>
      </c>
    </row>
    <row r="3" spans="1:28" ht="13.5" thickBot="1">
      <c r="A3" s="18" t="s">
        <v>56</v>
      </c>
      <c r="B3" s="18" t="s">
        <v>57</v>
      </c>
      <c r="E3" s="42" t="s">
        <v>58</v>
      </c>
      <c r="F3" s="42" t="s">
        <v>59</v>
      </c>
      <c r="G3" s="42" t="s">
        <v>60</v>
      </c>
      <c r="H3" s="42" t="s">
        <v>61</v>
      </c>
      <c r="M3" s="41" t="s">
        <v>62</v>
      </c>
      <c r="N3" s="18" t="s">
        <v>63</v>
      </c>
      <c r="O3" s="18">
        <f ca="1">+F18*I18-H18*H18</f>
        <v>6.2351355312668346</v>
      </c>
      <c r="P3" s="18" t="s">
        <v>132</v>
      </c>
      <c r="U3" s="18">
        <v>0.05</v>
      </c>
      <c r="V3" s="18">
        <f t="shared" ca="1" si="0"/>
        <v>-8.9779212414445048E-4</v>
      </c>
      <c r="AA3" s="18">
        <v>3</v>
      </c>
      <c r="AB3" s="18" t="s">
        <v>64</v>
      </c>
    </row>
    <row r="4" spans="1:28">
      <c r="A4" s="18" t="s">
        <v>65</v>
      </c>
      <c r="B4" s="18" t="s">
        <v>66</v>
      </c>
      <c r="D4" s="43" t="s">
        <v>67</v>
      </c>
      <c r="E4" s="44">
        <f ca="1">(G18*O1-K18*O2+L18*O3)/O7</f>
        <v>-5.0982457797665956E-4</v>
      </c>
      <c r="F4" s="45">
        <f ca="1">+E7/O7*O18</f>
        <v>7.3395335995581534E-4</v>
      </c>
      <c r="G4" s="46">
        <f>+B18</f>
        <v>1</v>
      </c>
      <c r="H4" s="47">
        <f ca="1">ABS(F4/E4)</f>
        <v>1.4396194135415274</v>
      </c>
      <c r="M4" s="41" t="s">
        <v>68</v>
      </c>
      <c r="N4" s="18" t="s">
        <v>69</v>
      </c>
      <c r="O4" s="18">
        <f ca="1">+C18*J18-H18*H18</f>
        <v>41.983674273555025</v>
      </c>
      <c r="P4" s="18" t="s">
        <v>133</v>
      </c>
      <c r="U4" s="18">
        <v>0.1</v>
      </c>
      <c r="V4" s="18">
        <f t="shared" ca="1" si="0"/>
        <v>-1.3930913573926471E-3</v>
      </c>
      <c r="AA4" s="18">
        <v>4</v>
      </c>
      <c r="AB4" s="18" t="s">
        <v>70</v>
      </c>
    </row>
    <row r="5" spans="1:28">
      <c r="A5" s="18" t="s">
        <v>71</v>
      </c>
      <c r="B5" s="48">
        <v>40323</v>
      </c>
      <c r="D5" s="49" t="s">
        <v>72</v>
      </c>
      <c r="E5" s="50">
        <f ca="1">+(-G18*O2+K18*O4-L18*O5)/O7</f>
        <v>-6.6860340525517628E-3</v>
      </c>
      <c r="F5" s="51">
        <f ca="1">P18*E7/O7</f>
        <v>3.2055056040492988E-3</v>
      </c>
      <c r="G5" s="52">
        <f>+B18/A18</f>
        <v>1E-4</v>
      </c>
      <c r="H5" s="47">
        <f ca="1">ABS(F5/E5)</f>
        <v>0.47943303591549902</v>
      </c>
      <c r="M5" s="41" t="s">
        <v>73</v>
      </c>
      <c r="N5" s="18" t="s">
        <v>74</v>
      </c>
      <c r="O5" s="18">
        <f ca="1">+C18*I18-F18*H18</f>
        <v>41.100104425532251</v>
      </c>
      <c r="P5" s="18" t="s">
        <v>134</v>
      </c>
      <c r="U5" s="18">
        <v>0.15</v>
      </c>
      <c r="V5" s="18">
        <f t="shared" ca="1" si="0"/>
        <v>-1.9957222777212489E-3</v>
      </c>
      <c r="AA5" s="18">
        <v>5</v>
      </c>
      <c r="AB5" s="18" t="s">
        <v>75</v>
      </c>
    </row>
    <row r="6" spans="1:28" ht="13.5" thickBot="1">
      <c r="D6" s="53" t="s">
        <v>76</v>
      </c>
      <c r="E6" s="54">
        <f ca="1">+(G18*O3-K18*O5+L18*O6)/O7</f>
        <v>-2.1466337416081113E-2</v>
      </c>
      <c r="F6" s="55">
        <f ca="1">Q18*E7/O7</f>
        <v>3.2964419877196381E-3</v>
      </c>
      <c r="G6" s="56">
        <f>+B18/A18^2</f>
        <v>1E-8</v>
      </c>
      <c r="H6" s="47">
        <f ca="1">ABS(F6/E6)</f>
        <v>0.15356331747819119</v>
      </c>
      <c r="M6" s="57" t="s">
        <v>77</v>
      </c>
      <c r="N6" s="58" t="s">
        <v>78</v>
      </c>
      <c r="O6" s="58">
        <f ca="1">+C18*H18-F18*F18</f>
        <v>44.399516160000019</v>
      </c>
      <c r="P6" s="18" t="s">
        <v>135</v>
      </c>
      <c r="U6" s="18">
        <v>0.2</v>
      </c>
      <c r="V6" s="18">
        <f t="shared" ca="1" si="0"/>
        <v>-2.7056848851302572E-3</v>
      </c>
      <c r="AA6" s="18">
        <v>6</v>
      </c>
      <c r="AB6" s="18" t="s">
        <v>79</v>
      </c>
    </row>
    <row r="7" spans="1:28">
      <c r="D7" s="29" t="s">
        <v>80</v>
      </c>
      <c r="E7" s="59">
        <f ca="1">SQRT(N18/(B15-3))</f>
        <v>1.3082840415874568E-3</v>
      </c>
      <c r="G7" s="60">
        <f>+B22</f>
        <v>1.1979999981122091E-3</v>
      </c>
      <c r="M7" s="41" t="s">
        <v>81</v>
      </c>
      <c r="N7" s="18" t="s">
        <v>82</v>
      </c>
      <c r="O7" s="18">
        <f ca="1">+C18*O1-F18*O2+H18*O3</f>
        <v>6.9934496230092762</v>
      </c>
      <c r="U7" s="18">
        <v>0.25</v>
      </c>
      <c r="V7" s="18">
        <f t="shared" ca="1" si="0"/>
        <v>-3.5229791796196697E-3</v>
      </c>
      <c r="AA7" s="18">
        <v>7</v>
      </c>
      <c r="AB7" s="18" t="s">
        <v>83</v>
      </c>
    </row>
    <row r="8" spans="1:28">
      <c r="A8" s="23">
        <v>21</v>
      </c>
      <c r="B8" s="18" t="s">
        <v>88</v>
      </c>
      <c r="C8" s="78">
        <v>21</v>
      </c>
      <c r="D8" s="29" t="s">
        <v>84</v>
      </c>
      <c r="F8" s="79">
        <f ca="1">CORREL(INDIRECT(E12):INDIRECT(E13),INDIRECT(M12):INDIRECT(M13))</f>
        <v>0.98608785536764287</v>
      </c>
      <c r="G8" s="59"/>
      <c r="K8" s="60"/>
      <c r="U8" s="18">
        <v>0.3</v>
      </c>
      <c r="V8" s="18">
        <f t="shared" ca="1" si="0"/>
        <v>-4.4476051611894883E-3</v>
      </c>
      <c r="AA8" s="18">
        <v>8</v>
      </c>
      <c r="AB8" s="18" t="s">
        <v>85</v>
      </c>
    </row>
    <row r="9" spans="1:28">
      <c r="A9" s="23">
        <f>20+COUNT(A21:A1449)</f>
        <v>45</v>
      </c>
      <c r="B9" s="18" t="s">
        <v>90</v>
      </c>
      <c r="C9" s="78">
        <f>A9</f>
        <v>45</v>
      </c>
      <c r="E9" s="61">
        <f ca="1">E6*G6</f>
        <v>-2.1466337416081113E-10</v>
      </c>
      <c r="F9" s="62">
        <f ca="1">H6</f>
        <v>0.15356331747819119</v>
      </c>
      <c r="G9" s="63">
        <f ca="1">F8</f>
        <v>0.98608785536764287</v>
      </c>
      <c r="K9" s="60"/>
      <c r="U9" s="18">
        <v>0.35</v>
      </c>
      <c r="V9" s="18">
        <f t="shared" ca="1" si="0"/>
        <v>-5.4795628298397129E-3</v>
      </c>
      <c r="AA9" s="18">
        <v>9</v>
      </c>
      <c r="AB9" s="18" t="s">
        <v>37</v>
      </c>
    </row>
    <row r="10" spans="1:28">
      <c r="A10" s="83" t="s">
        <v>5</v>
      </c>
      <c r="B10" s="84">
        <v>0.30160399999999998</v>
      </c>
      <c r="D10" s="18" t="s">
        <v>125</v>
      </c>
      <c r="E10" s="18">
        <f ca="1">2*E9*365.2422/B10</f>
        <v>-5.1991434488878017E-7</v>
      </c>
      <c r="F10" s="18" t="s">
        <v>126</v>
      </c>
      <c r="U10" s="18">
        <v>0.4</v>
      </c>
      <c r="V10" s="18">
        <f t="shared" ca="1" si="0"/>
        <v>-6.6188521855703435E-3</v>
      </c>
      <c r="AA10" s="18">
        <v>10</v>
      </c>
      <c r="AB10" s="18" t="s">
        <v>86</v>
      </c>
    </row>
    <row r="11" spans="1:28">
      <c r="U11" s="18">
        <v>0.45</v>
      </c>
      <c r="V11" s="18">
        <f t="shared" ca="1" si="0"/>
        <v>-7.8654732283813776E-3</v>
      </c>
      <c r="AA11" s="18">
        <v>11</v>
      </c>
      <c r="AB11" s="18" t="s">
        <v>87</v>
      </c>
    </row>
    <row r="12" spans="1:28">
      <c r="C12" s="19" t="str">
        <f t="shared" ref="C12:Q13" si="1">C$15&amp;$C8</f>
        <v>C21</v>
      </c>
      <c r="D12" s="19" t="str">
        <f t="shared" si="1"/>
        <v>D21</v>
      </c>
      <c r="E12" s="19" t="str">
        <f t="shared" si="1"/>
        <v>E21</v>
      </c>
      <c r="F12" s="19" t="str">
        <f t="shared" si="1"/>
        <v>F21</v>
      </c>
      <c r="G12" s="19" t="str">
        <f t="shared" si="1"/>
        <v>G21</v>
      </c>
      <c r="H12" s="19" t="str">
        <f t="shared" si="1"/>
        <v>H21</v>
      </c>
      <c r="I12" s="19" t="str">
        <f t="shared" si="1"/>
        <v>I21</v>
      </c>
      <c r="J12" s="19" t="str">
        <f t="shared" si="1"/>
        <v>J21</v>
      </c>
      <c r="K12" s="19" t="str">
        <f t="shared" si="1"/>
        <v>K21</v>
      </c>
      <c r="L12" s="19" t="str">
        <f t="shared" si="1"/>
        <v>L21</v>
      </c>
      <c r="M12" s="19" t="str">
        <f t="shared" si="1"/>
        <v>M21</v>
      </c>
      <c r="N12" s="19" t="str">
        <f t="shared" si="1"/>
        <v>N21</v>
      </c>
      <c r="O12" s="19" t="str">
        <f t="shared" si="1"/>
        <v>O21</v>
      </c>
      <c r="P12" s="19" t="str">
        <f t="shared" si="1"/>
        <v>P21</v>
      </c>
      <c r="Q12" s="19" t="str">
        <f t="shared" si="1"/>
        <v>Q21</v>
      </c>
      <c r="U12" s="18">
        <v>0.5</v>
      </c>
      <c r="V12" s="18">
        <f t="shared" ca="1" si="0"/>
        <v>-9.2194259582728186E-3</v>
      </c>
      <c r="AA12" s="18">
        <v>12</v>
      </c>
      <c r="AB12" s="18" t="s">
        <v>89</v>
      </c>
    </row>
    <row r="13" spans="1:28">
      <c r="C13" s="19" t="str">
        <f t="shared" si="1"/>
        <v>C45</v>
      </c>
      <c r="D13" s="19" t="str">
        <f t="shared" si="1"/>
        <v>D45</v>
      </c>
      <c r="E13" s="19" t="str">
        <f t="shared" si="1"/>
        <v>E45</v>
      </c>
      <c r="F13" s="19" t="str">
        <f t="shared" si="1"/>
        <v>F45</v>
      </c>
      <c r="G13" s="19" t="str">
        <f t="shared" si="1"/>
        <v>G45</v>
      </c>
      <c r="H13" s="19" t="str">
        <f t="shared" si="1"/>
        <v>H45</v>
      </c>
      <c r="I13" s="19" t="str">
        <f t="shared" si="1"/>
        <v>I45</v>
      </c>
      <c r="J13" s="19" t="str">
        <f t="shared" si="1"/>
        <v>J45</v>
      </c>
      <c r="K13" s="19" t="str">
        <f t="shared" si="1"/>
        <v>K45</v>
      </c>
      <c r="L13" s="19" t="str">
        <f t="shared" si="1"/>
        <v>L45</v>
      </c>
      <c r="M13" s="19" t="str">
        <f t="shared" si="1"/>
        <v>M45</v>
      </c>
      <c r="N13" s="19" t="str">
        <f t="shared" si="1"/>
        <v>N45</v>
      </c>
      <c r="O13" s="19" t="str">
        <f t="shared" si="1"/>
        <v>O45</v>
      </c>
      <c r="P13" s="19" t="str">
        <f t="shared" si="1"/>
        <v>P45</v>
      </c>
      <c r="Q13" s="19" t="str">
        <f t="shared" si="1"/>
        <v>Q45</v>
      </c>
      <c r="U13" s="18">
        <v>0.55000000000000004</v>
      </c>
      <c r="V13" s="18">
        <f t="shared" ca="1" si="0"/>
        <v>-1.0680710375244668E-2</v>
      </c>
      <c r="AA13" s="18">
        <v>13</v>
      </c>
      <c r="AB13" s="18" t="s">
        <v>91</v>
      </c>
    </row>
    <row r="14" spans="1:28">
      <c r="U14" s="18">
        <v>0.6</v>
      </c>
      <c r="V14" s="18">
        <f t="shared" ca="1" si="0"/>
        <v>-1.2249326479296918E-2</v>
      </c>
      <c r="AA14" s="18">
        <v>14</v>
      </c>
      <c r="AB14" s="18" t="s">
        <v>92</v>
      </c>
    </row>
    <row r="15" spans="1:28">
      <c r="A15" s="29" t="s">
        <v>96</v>
      </c>
      <c r="B15" s="29">
        <f>C9-20</f>
        <v>25</v>
      </c>
      <c r="C15" s="19" t="str">
        <f t="shared" ref="C15:Q15" si="2">VLOOKUP(C16,$AA1:$AB26,2,FALSE)</f>
        <v>C</v>
      </c>
      <c r="D15" s="19" t="str">
        <f t="shared" si="2"/>
        <v>D</v>
      </c>
      <c r="E15" s="19" t="str">
        <f t="shared" si="2"/>
        <v>E</v>
      </c>
      <c r="F15" s="19" t="str">
        <f t="shared" si="2"/>
        <v>F</v>
      </c>
      <c r="G15" s="19" t="str">
        <f t="shared" si="2"/>
        <v>G</v>
      </c>
      <c r="H15" s="19" t="str">
        <f t="shared" si="2"/>
        <v>H</v>
      </c>
      <c r="I15" s="19" t="str">
        <f t="shared" si="2"/>
        <v>I</v>
      </c>
      <c r="J15" s="19" t="str">
        <f t="shared" si="2"/>
        <v>J</v>
      </c>
      <c r="K15" s="19" t="str">
        <f t="shared" si="2"/>
        <v>K</v>
      </c>
      <c r="L15" s="19" t="str">
        <f t="shared" si="2"/>
        <v>L</v>
      </c>
      <c r="M15" s="19" t="str">
        <f t="shared" si="2"/>
        <v>M</v>
      </c>
      <c r="N15" s="19" t="str">
        <f t="shared" si="2"/>
        <v>N</v>
      </c>
      <c r="O15" s="19" t="str">
        <f t="shared" si="2"/>
        <v>O</v>
      </c>
      <c r="P15" s="19" t="str">
        <f t="shared" si="2"/>
        <v>P</v>
      </c>
      <c r="Q15" s="19" t="str">
        <f t="shared" si="2"/>
        <v>Q</v>
      </c>
      <c r="U15" s="18">
        <v>0.65</v>
      </c>
      <c r="V15" s="18">
        <f t="shared" ca="1" si="0"/>
        <v>-1.3925274270429576E-2</v>
      </c>
      <c r="AA15" s="18">
        <v>15</v>
      </c>
      <c r="AB15" s="18" t="s">
        <v>93</v>
      </c>
    </row>
    <row r="16" spans="1:28">
      <c r="A16" s="19"/>
      <c r="C16" s="19">
        <f>COLUMN()</f>
        <v>3</v>
      </c>
      <c r="D16" s="19">
        <f>COLUMN()</f>
        <v>4</v>
      </c>
      <c r="E16" s="19">
        <f>COLUMN()</f>
        <v>5</v>
      </c>
      <c r="F16" s="19">
        <f>COLUMN()</f>
        <v>6</v>
      </c>
      <c r="G16" s="19">
        <f>COLUMN()</f>
        <v>7</v>
      </c>
      <c r="H16" s="19">
        <f>COLUMN()</f>
        <v>8</v>
      </c>
      <c r="I16" s="19">
        <f>COLUMN()</f>
        <v>9</v>
      </c>
      <c r="J16" s="19">
        <f>COLUMN()</f>
        <v>10</v>
      </c>
      <c r="K16" s="19">
        <f>COLUMN()</f>
        <v>11</v>
      </c>
      <c r="L16" s="19">
        <f>COLUMN()</f>
        <v>12</v>
      </c>
      <c r="M16" s="19">
        <f>COLUMN()</f>
        <v>13</v>
      </c>
      <c r="N16" s="19">
        <f>COLUMN()</f>
        <v>14</v>
      </c>
      <c r="O16" s="19">
        <f>COLUMN()</f>
        <v>15</v>
      </c>
      <c r="P16" s="19">
        <f>COLUMN()</f>
        <v>16</v>
      </c>
      <c r="Q16" s="19">
        <f>COLUMN()</f>
        <v>17</v>
      </c>
      <c r="U16" s="18">
        <v>0.7</v>
      </c>
      <c r="V16" s="18">
        <f t="shared" ca="1" si="0"/>
        <v>-1.5708553748642638E-2</v>
      </c>
      <c r="AA16" s="18">
        <v>16</v>
      </c>
      <c r="AB16" s="18" t="s">
        <v>94</v>
      </c>
    </row>
    <row r="17" spans="1:28">
      <c r="A17" s="29" t="s">
        <v>95</v>
      </c>
      <c r="U17" s="18">
        <v>0.75</v>
      </c>
      <c r="V17" s="18">
        <f t="shared" ca="1" si="0"/>
        <v>-1.7599164913936108E-2</v>
      </c>
      <c r="AA17" s="18">
        <v>17</v>
      </c>
      <c r="AB17" s="18" t="s">
        <v>97</v>
      </c>
    </row>
    <row r="18" spans="1:28">
      <c r="A18" s="64">
        <v>10000</v>
      </c>
      <c r="B18" s="64">
        <v>1</v>
      </c>
      <c r="C18" s="18">
        <f ca="1">SUM(INDIRECT(C12):INDIRECT(C13))</f>
        <v>25</v>
      </c>
      <c r="D18" s="80">
        <f ca="1">SUM(INDIRECT(D12):INDIRECT(D13))</f>
        <v>12.8828</v>
      </c>
      <c r="E18" s="80">
        <f ca="1">SUM(INDIRECT(E12):INDIRECT(E13))</f>
        <v>-0.27951200006646104</v>
      </c>
      <c r="F18" s="29">
        <f ca="1">SUM(INDIRECT(F12):INDIRECT(F13))</f>
        <v>12.8828</v>
      </c>
      <c r="G18" s="29">
        <f ca="1">SUM(INDIRECT(G12):INDIRECT(G13))</f>
        <v>-0.27951200006646104</v>
      </c>
      <c r="H18" s="29">
        <f ca="1">SUM(INDIRECT(H12):INDIRECT(H13))</f>
        <v>8.4146420800000001</v>
      </c>
      <c r="I18" s="29">
        <f ca="1">SUM(INDIRECT(I12):INDIRECT(I13))</f>
        <v>5.9801702165502499</v>
      </c>
      <c r="J18" s="29">
        <f ca="1">SUM(INDIRECT(J12):INDIRECT(J13))</f>
        <v>4.5115950243224701</v>
      </c>
      <c r="K18" s="29">
        <f ca="1">SUM(INDIRECT(K12):INDIRECT(K13))</f>
        <v>-0.19120090323413791</v>
      </c>
      <c r="L18" s="29">
        <f ca="1">SUM(INDIRECT(L12):INDIRECT(L13))</f>
        <v>-0.14112103413198965</v>
      </c>
      <c r="M18" s="29"/>
      <c r="N18" s="18">
        <f ca="1">SUM(INDIRECT(N12):INDIRECT(N13))</f>
        <v>3.7655356936393031E-5</v>
      </c>
      <c r="O18" s="18">
        <f ca="1">SQRT(SUM(INDIRECT(O12):INDIRECT(O13)))</f>
        <v>3.9233573790758984</v>
      </c>
      <c r="P18" s="18">
        <f ca="1">SQRT(SUM(INDIRECT(P12):INDIRECT(P13)))</f>
        <v>17.135072542038731</v>
      </c>
      <c r="Q18" s="18">
        <f ca="1">SQRT(SUM(INDIRECT(Q12):INDIRECT(Q13)))</f>
        <v>17.621174181958988</v>
      </c>
      <c r="U18" s="18">
        <v>0.8</v>
      </c>
      <c r="V18" s="18">
        <f t="shared" ca="1" si="0"/>
        <v>-1.9597107766309983E-2</v>
      </c>
      <c r="AA18" s="18">
        <v>18</v>
      </c>
      <c r="AB18" s="18" t="s">
        <v>98</v>
      </c>
    </row>
    <row r="19" spans="1:28">
      <c r="A19" s="65" t="s">
        <v>99</v>
      </c>
      <c r="F19" s="66" t="s">
        <v>100</v>
      </c>
      <c r="G19" s="66" t="s">
        <v>101</v>
      </c>
      <c r="H19" s="66" t="s">
        <v>102</v>
      </c>
      <c r="I19" s="66" t="s">
        <v>103</v>
      </c>
      <c r="J19" s="66" t="s">
        <v>104</v>
      </c>
      <c r="K19" s="66" t="s">
        <v>105</v>
      </c>
      <c r="L19" s="66" t="s">
        <v>106</v>
      </c>
      <c r="M19" s="67"/>
      <c r="N19" s="67"/>
      <c r="O19" s="67"/>
      <c r="P19" s="67"/>
      <c r="Q19" s="67"/>
      <c r="U19" s="18">
        <v>0.85</v>
      </c>
      <c r="V19" s="18">
        <f t="shared" ca="1" si="0"/>
        <v>-2.170238230576426E-2</v>
      </c>
      <c r="AA19" s="18">
        <v>19</v>
      </c>
      <c r="AB19" s="18" t="s">
        <v>107</v>
      </c>
    </row>
    <row r="20" spans="1:28" ht="15" thickBot="1">
      <c r="A20" s="5" t="s">
        <v>108</v>
      </c>
      <c r="B20" s="5" t="s">
        <v>109</v>
      </c>
      <c r="C20" s="5" t="s">
        <v>151</v>
      </c>
      <c r="D20" s="5" t="s">
        <v>108</v>
      </c>
      <c r="E20" s="5" t="s">
        <v>109</v>
      </c>
      <c r="F20" s="5" t="s">
        <v>127</v>
      </c>
      <c r="G20" s="5" t="s">
        <v>128</v>
      </c>
      <c r="H20" s="5" t="s">
        <v>136</v>
      </c>
      <c r="I20" s="5" t="s">
        <v>137</v>
      </c>
      <c r="J20" s="5" t="s">
        <v>138</v>
      </c>
      <c r="K20" s="5" t="s">
        <v>129</v>
      </c>
      <c r="L20" s="5" t="s">
        <v>139</v>
      </c>
      <c r="M20" s="68" t="s">
        <v>110</v>
      </c>
      <c r="N20" s="5" t="s">
        <v>111</v>
      </c>
      <c r="O20" s="5" t="s">
        <v>112</v>
      </c>
      <c r="P20" s="5" t="s">
        <v>113</v>
      </c>
      <c r="Q20" s="5" t="s">
        <v>114</v>
      </c>
      <c r="R20" s="42" t="s">
        <v>115</v>
      </c>
      <c r="U20" s="18">
        <v>0.9</v>
      </c>
      <c r="V20" s="18">
        <f t="shared" ca="1" si="0"/>
        <v>-2.391498853229895E-2</v>
      </c>
      <c r="AA20" s="18">
        <v>20</v>
      </c>
      <c r="AB20" s="18" t="s">
        <v>116</v>
      </c>
    </row>
    <row r="21" spans="1:28">
      <c r="A21" s="69">
        <v>0</v>
      </c>
      <c r="B21" s="69">
        <v>0</v>
      </c>
      <c r="C21" s="81">
        <v>1</v>
      </c>
      <c r="D21" s="70">
        <f>A21/A$18</f>
        <v>0</v>
      </c>
      <c r="E21" s="70">
        <f>B21/B$18</f>
        <v>0</v>
      </c>
      <c r="F21" s="23">
        <f>$C21*D21</f>
        <v>0</v>
      </c>
      <c r="G21" s="23">
        <f>$C21*E21</f>
        <v>0</v>
      </c>
      <c r="H21" s="23">
        <f>C21*D21*D21</f>
        <v>0</v>
      </c>
      <c r="I21" s="23">
        <f>C21*D21*D21*D21</f>
        <v>0</v>
      </c>
      <c r="J21" s="23">
        <f>C21*D21*D21*D21*D21</f>
        <v>0</v>
      </c>
      <c r="K21" s="23">
        <f>C21*E21*D21</f>
        <v>0</v>
      </c>
      <c r="L21" s="23">
        <f>C21*E21*D21*D21</f>
        <v>0</v>
      </c>
      <c r="M21" s="23">
        <f t="shared" ref="M21:M84" ca="1" si="3">+E$4+E$5*D21+E$6*D21^2</f>
        <v>-5.0982457797665956E-4</v>
      </c>
      <c r="N21" s="23">
        <f ca="1">C21*(M21-E21)^2</f>
        <v>2.5992110030907902E-7</v>
      </c>
      <c r="O21" s="82">
        <f ca="1">(C21*O$1-O$2*F21+O$3*H21)^2</f>
        <v>4.8444957344428943</v>
      </c>
      <c r="P21" s="23">
        <f ca="1">(-C21*O$2+O$4*F21-O$5*H21)^2</f>
        <v>60.855358070784696</v>
      </c>
      <c r="Q21" s="23">
        <f ca="1">+(C21*O$3-F21*O$5+H21*O$6)^2</f>
        <v>38.876915093266149</v>
      </c>
      <c r="R21" s="18">
        <f t="shared" ref="R21:R84" ca="1" si="4">+E21-M21</f>
        <v>5.0982457797665956E-4</v>
      </c>
      <c r="U21" s="18">
        <v>0.95</v>
      </c>
      <c r="V21" s="18">
        <f t="shared" ca="1" si="0"/>
        <v>-2.6234926445914037E-2</v>
      </c>
      <c r="AA21" s="18">
        <v>21</v>
      </c>
      <c r="AB21" s="18" t="s">
        <v>117</v>
      </c>
    </row>
    <row r="22" spans="1:28">
      <c r="A22" s="69">
        <v>0.5</v>
      </c>
      <c r="B22" s="69">
        <v>1.1979999981122091E-3</v>
      </c>
      <c r="C22" s="69">
        <v>1</v>
      </c>
      <c r="D22" s="70">
        <f t="shared" ref="D22:E85" si="5">A22/A$18</f>
        <v>5.0000000000000002E-5</v>
      </c>
      <c r="E22" s="70">
        <f t="shared" si="5"/>
        <v>1.1979999981122091E-3</v>
      </c>
      <c r="F22" s="23">
        <f t="shared" ref="F22:G85" si="6">$C22*D22</f>
        <v>5.0000000000000002E-5</v>
      </c>
      <c r="G22" s="23">
        <f t="shared" si="6"/>
        <v>1.1979999981122091E-3</v>
      </c>
      <c r="H22" s="23">
        <f t="shared" ref="H22:H85" si="7">C22*D22*D22</f>
        <v>2.5000000000000001E-9</v>
      </c>
      <c r="I22" s="23">
        <f t="shared" ref="I22:I85" si="8">C22*D22*D22*D22</f>
        <v>1.25E-13</v>
      </c>
      <c r="J22" s="23">
        <f t="shared" ref="J22:J85" si="9">C22*D22*D22*D22*D22</f>
        <v>6.2499999999999999E-18</v>
      </c>
      <c r="K22" s="23">
        <f t="shared" ref="K22:K85" si="10">C22*E22*D22</f>
        <v>5.989999990561046E-8</v>
      </c>
      <c r="L22" s="23">
        <f t="shared" ref="L22:L85" si="11">C22*E22*D22*D22</f>
        <v>2.9949999952805231E-12</v>
      </c>
      <c r="M22" s="23">
        <f t="shared" ca="1" si="3"/>
        <v>-5.1015893334513071E-4</v>
      </c>
      <c r="N22" s="23">
        <f t="shared" ref="N22:N85" ca="1" si="12">C22*(M22-E22)^2</f>
        <v>2.917806935117481E-6</v>
      </c>
      <c r="O22" s="82">
        <f t="shared" ref="O22:O85" ca="1" si="13">(C22*O$1-O$2*F22+O$3*H22)^2</f>
        <v>4.8427789417262748</v>
      </c>
      <c r="P22" s="23">
        <f t="shared" ref="P22:P85" ca="1" si="14">(-C22*O$2+O$4*F22-O$5*H22)^2</f>
        <v>60.82261268110144</v>
      </c>
      <c r="Q22" s="23">
        <f t="shared" ref="Q22:Q85" ca="1" si="15">+(C22*O$3-F22*O$5+H22*O$6)^2</f>
        <v>38.851294227897185</v>
      </c>
      <c r="R22" s="18">
        <f t="shared" ca="1" si="4"/>
        <v>1.7081589314573398E-3</v>
      </c>
      <c r="U22" s="18">
        <v>1</v>
      </c>
      <c r="V22" s="18">
        <f t="shared" ca="1" si="0"/>
        <v>-2.8662196046609537E-2</v>
      </c>
      <c r="AA22" s="18">
        <v>22</v>
      </c>
      <c r="AB22" s="18" t="s">
        <v>118</v>
      </c>
    </row>
    <row r="23" spans="1:28">
      <c r="A23" s="69">
        <v>1058</v>
      </c>
      <c r="B23" s="69">
        <v>-3.6319999999250285E-3</v>
      </c>
      <c r="C23" s="69">
        <v>1</v>
      </c>
      <c r="D23" s="70">
        <f t="shared" si="5"/>
        <v>0.10580000000000001</v>
      </c>
      <c r="E23" s="70">
        <f t="shared" si="5"/>
        <v>-3.6319999999250285E-3</v>
      </c>
      <c r="F23" s="23">
        <f t="shared" si="6"/>
        <v>0.10580000000000001</v>
      </c>
      <c r="G23" s="23">
        <f t="shared" si="6"/>
        <v>-3.6319999999250285E-3</v>
      </c>
      <c r="H23" s="23">
        <f t="shared" si="7"/>
        <v>1.1193640000000001E-2</v>
      </c>
      <c r="I23" s="23">
        <f t="shared" si="8"/>
        <v>1.1842871120000002E-3</v>
      </c>
      <c r="J23" s="23">
        <f t="shared" si="9"/>
        <v>1.2529757644960004E-4</v>
      </c>
      <c r="K23" s="23">
        <f t="shared" si="10"/>
        <v>-3.8426559999206803E-4</v>
      </c>
      <c r="L23" s="23">
        <f t="shared" si="11"/>
        <v>-4.0655300479160802E-5</v>
      </c>
      <c r="M23" s="23">
        <f t="shared" ca="1" si="3"/>
        <v>-1.4574934338907784E-3</v>
      </c>
      <c r="N23" s="23">
        <f t="shared" ca="1" si="12"/>
        <v>4.728478805726068E-6</v>
      </c>
      <c r="O23" s="82">
        <f t="shared" ca="1" si="13"/>
        <v>2.0893870782172748</v>
      </c>
      <c r="P23" s="23">
        <f t="shared" ca="1" si="14"/>
        <v>14.586070674141695</v>
      </c>
      <c r="Q23" s="23">
        <f t="shared" ca="1" si="15"/>
        <v>5.6822005744268846</v>
      </c>
      <c r="R23" s="18">
        <f t="shared" ca="1" si="4"/>
        <v>-2.1745065660342504E-3</v>
      </c>
      <c r="U23" s="18">
        <v>1.05</v>
      </c>
      <c r="V23" s="18">
        <f t="shared" ca="1" si="0"/>
        <v>-3.1196797334385438E-2</v>
      </c>
      <c r="AA23" s="18">
        <v>23</v>
      </c>
      <c r="AB23" s="18" t="s">
        <v>119</v>
      </c>
    </row>
    <row r="24" spans="1:28">
      <c r="A24" s="69">
        <v>1303</v>
      </c>
      <c r="B24" s="69">
        <v>-3.9120000074035488E-3</v>
      </c>
      <c r="C24" s="69">
        <v>1</v>
      </c>
      <c r="D24" s="70">
        <f t="shared" si="5"/>
        <v>0.1303</v>
      </c>
      <c r="E24" s="70">
        <f t="shared" si="5"/>
        <v>-3.9120000074035488E-3</v>
      </c>
      <c r="F24" s="23">
        <f t="shared" si="6"/>
        <v>0.1303</v>
      </c>
      <c r="G24" s="23">
        <f t="shared" si="6"/>
        <v>-3.9120000074035488E-3</v>
      </c>
      <c r="H24" s="23">
        <f t="shared" si="7"/>
        <v>1.6978090000000001E-2</v>
      </c>
      <c r="I24" s="23">
        <f t="shared" si="8"/>
        <v>2.2122451270000002E-3</v>
      </c>
      <c r="J24" s="23">
        <f t="shared" si="9"/>
        <v>2.882555400481E-4</v>
      </c>
      <c r="K24" s="23">
        <f t="shared" si="10"/>
        <v>-5.0973360096468238E-4</v>
      </c>
      <c r="L24" s="23">
        <f t="shared" si="11"/>
        <v>-6.6418288205698117E-5</v>
      </c>
      <c r="M24" s="23">
        <f t="shared" ca="1" si="3"/>
        <v>-1.7454722236447469E-3</v>
      </c>
      <c r="N24" s="23">
        <f t="shared" ca="1" si="12"/>
        <v>4.693842637798826E-6</v>
      </c>
      <c r="O24" s="82">
        <f t="shared" ca="1" si="13"/>
        <v>1.6651681409431027</v>
      </c>
      <c r="P24" s="23">
        <f t="shared" ca="1" si="14"/>
        <v>9.1706792849623895</v>
      </c>
      <c r="Q24" s="23">
        <f t="shared" ca="1" si="15"/>
        <v>2.6686845920091034</v>
      </c>
      <c r="R24" s="18">
        <f t="shared" ca="1" si="4"/>
        <v>-2.1665277837588019E-3</v>
      </c>
      <c r="U24" s="18">
        <v>1.1000000000000001</v>
      </c>
      <c r="V24" s="18">
        <f t="shared" ca="1" si="0"/>
        <v>-3.3838730309241748E-2</v>
      </c>
      <c r="AA24" s="18">
        <v>24</v>
      </c>
      <c r="AB24" s="18" t="s">
        <v>108</v>
      </c>
    </row>
    <row r="25" spans="1:28">
      <c r="A25" s="69">
        <v>2357.5</v>
      </c>
      <c r="B25" s="69">
        <v>-2.2300000055111013E-3</v>
      </c>
      <c r="C25" s="81">
        <v>1</v>
      </c>
      <c r="D25" s="70">
        <f t="shared" si="5"/>
        <v>0.23574999999999999</v>
      </c>
      <c r="E25" s="70">
        <f t="shared" si="5"/>
        <v>-2.2300000055111013E-3</v>
      </c>
      <c r="F25" s="23">
        <f t="shared" si="6"/>
        <v>0.23574999999999999</v>
      </c>
      <c r="G25" s="23">
        <f t="shared" si="6"/>
        <v>-2.2300000055111013E-3</v>
      </c>
      <c r="H25" s="23">
        <f t="shared" si="7"/>
        <v>5.5578062499999997E-2</v>
      </c>
      <c r="I25" s="23">
        <f t="shared" si="8"/>
        <v>1.3102528234374999E-2</v>
      </c>
      <c r="J25" s="23">
        <f t="shared" si="9"/>
        <v>3.0889210312539058E-3</v>
      </c>
      <c r="K25" s="23">
        <f t="shared" si="10"/>
        <v>-5.2572250129924209E-4</v>
      </c>
      <c r="L25" s="23">
        <f t="shared" si="11"/>
        <v>-1.239390796812963E-4</v>
      </c>
      <c r="M25" s="23">
        <f t="shared" ca="1" si="3"/>
        <v>-3.2791145484227825E-3</v>
      </c>
      <c r="N25" s="23">
        <f t="shared" ca="1" si="12"/>
        <v>1.1006413241487857E-6</v>
      </c>
      <c r="O25" s="82">
        <f t="shared" ca="1" si="13"/>
        <v>0.5019385169595878</v>
      </c>
      <c r="P25" s="23">
        <f t="shared" ca="1" si="14"/>
        <v>3.519278153143663E-2</v>
      </c>
      <c r="Q25" s="23">
        <f t="shared" ca="1" si="15"/>
        <v>0.97333023643030558</v>
      </c>
      <c r="R25" s="18">
        <f t="shared" ca="1" si="4"/>
        <v>1.0491145429116812E-3</v>
      </c>
      <c r="AA25" s="18">
        <v>25</v>
      </c>
      <c r="AB25" s="18" t="s">
        <v>109</v>
      </c>
    </row>
    <row r="26" spans="1:28">
      <c r="A26" s="69">
        <v>2453.5</v>
      </c>
      <c r="B26" s="69">
        <v>-3.4140000061597675E-3</v>
      </c>
      <c r="C26" s="69">
        <v>1</v>
      </c>
      <c r="D26" s="70">
        <f t="shared" si="5"/>
        <v>0.24535000000000001</v>
      </c>
      <c r="E26" s="70">
        <f t="shared" si="5"/>
        <v>-3.4140000061597675E-3</v>
      </c>
      <c r="F26" s="23">
        <f t="shared" si="6"/>
        <v>0.24535000000000001</v>
      </c>
      <c r="G26" s="23">
        <f t="shared" si="6"/>
        <v>-3.4140000061597675E-3</v>
      </c>
      <c r="H26" s="23">
        <f t="shared" si="7"/>
        <v>6.0196622500000005E-2</v>
      </c>
      <c r="I26" s="23">
        <f t="shared" si="8"/>
        <v>1.4769241330375002E-2</v>
      </c>
      <c r="J26" s="23">
        <f t="shared" si="9"/>
        <v>3.623633360407507E-3</v>
      </c>
      <c r="K26" s="23">
        <f t="shared" si="10"/>
        <v>-8.3762490151129902E-4</v>
      </c>
      <c r="L26" s="23">
        <f t="shared" si="11"/>
        <v>-2.0551126958579723E-4</v>
      </c>
      <c r="M26" s="23">
        <f t="shared" ca="1" si="3"/>
        <v>-3.4424440426636949E-3</v>
      </c>
      <c r="N26" s="23">
        <f t="shared" ca="1" si="12"/>
        <v>8.0906321263675166E-10</v>
      </c>
      <c r="O26" s="82">
        <f t="shared" ca="1" si="13"/>
        <v>0.43875268358422043</v>
      </c>
      <c r="P26" s="23">
        <f t="shared" ca="1" si="14"/>
        <v>6.5651673946854933E-4</v>
      </c>
      <c r="Q26" s="23">
        <f t="shared" ca="1" si="15"/>
        <v>1.3831504676218656</v>
      </c>
      <c r="R26" s="18">
        <f t="shared" ca="1" si="4"/>
        <v>2.844403650392735E-5</v>
      </c>
      <c r="AA26" s="18">
        <v>26</v>
      </c>
      <c r="AB26" s="18" t="s">
        <v>120</v>
      </c>
    </row>
    <row r="27" spans="1:28">
      <c r="A27" s="69">
        <v>3564.5</v>
      </c>
      <c r="B27" s="69">
        <v>-5.6580000018584542E-3</v>
      </c>
      <c r="C27" s="69">
        <v>1</v>
      </c>
      <c r="D27" s="70">
        <f t="shared" si="5"/>
        <v>0.35644999999999999</v>
      </c>
      <c r="E27" s="70">
        <f t="shared" si="5"/>
        <v>-5.6580000018584542E-3</v>
      </c>
      <c r="F27" s="23">
        <f t="shared" si="6"/>
        <v>0.35644999999999999</v>
      </c>
      <c r="G27" s="23">
        <f t="shared" si="6"/>
        <v>-5.6580000018584542E-3</v>
      </c>
      <c r="H27" s="23">
        <f t="shared" si="7"/>
        <v>0.1270566025</v>
      </c>
      <c r="I27" s="23">
        <f t="shared" si="8"/>
        <v>4.5289325961124997E-2</v>
      </c>
      <c r="J27" s="23">
        <f t="shared" si="9"/>
        <v>1.6143380238843003E-2</v>
      </c>
      <c r="K27" s="23">
        <f t="shared" si="10"/>
        <v>-2.016794100662446E-3</v>
      </c>
      <c r="L27" s="23">
        <f t="shared" si="11"/>
        <v>-7.1888625718112889E-4</v>
      </c>
      <c r="M27" s="23">
        <f t="shared" ca="1" si="3"/>
        <v>-5.6205013162146308E-3</v>
      </c>
      <c r="N27" s="23">
        <f t="shared" ca="1" si="12"/>
        <v>1.4061514250142842E-9</v>
      </c>
      <c r="O27" s="82">
        <f t="shared" ca="1" si="13"/>
        <v>4.518845266328831E-2</v>
      </c>
      <c r="P27" s="23">
        <f t="shared" ca="1" si="14"/>
        <v>3.7715839716453812</v>
      </c>
      <c r="Q27" s="23">
        <f t="shared" ca="1" si="15"/>
        <v>7.6936614097944531</v>
      </c>
      <c r="R27" s="18">
        <f t="shared" ca="1" si="4"/>
        <v>-3.749868564382336E-5</v>
      </c>
    </row>
    <row r="28" spans="1:28">
      <c r="A28" s="69">
        <v>4768</v>
      </c>
      <c r="B28" s="69">
        <v>-7.8720000019529834E-3</v>
      </c>
      <c r="C28" s="69">
        <v>1</v>
      </c>
      <c r="D28" s="70">
        <f t="shared" si="5"/>
        <v>0.4768</v>
      </c>
      <c r="E28" s="70">
        <f t="shared" si="5"/>
        <v>-7.8720000019529834E-3</v>
      </c>
      <c r="F28" s="23">
        <f t="shared" si="6"/>
        <v>0.4768</v>
      </c>
      <c r="G28" s="23">
        <f t="shared" si="6"/>
        <v>-7.8720000019529834E-3</v>
      </c>
      <c r="H28" s="23">
        <f t="shared" si="7"/>
        <v>0.22733824</v>
      </c>
      <c r="I28" s="23">
        <f t="shared" si="8"/>
        <v>0.108394872832</v>
      </c>
      <c r="J28" s="23">
        <f t="shared" si="9"/>
        <v>5.1682675366297601E-2</v>
      </c>
      <c r="K28" s="23">
        <f t="shared" si="10"/>
        <v>-3.7533696009311823E-3</v>
      </c>
      <c r="L28" s="23">
        <f t="shared" si="11"/>
        <v>-1.7896066257239878E-3</v>
      </c>
      <c r="M28" s="23">
        <f t="shared" ca="1" si="3"/>
        <v>-8.577844981651369E-3</v>
      </c>
      <c r="N28" s="23">
        <f t="shared" ca="1" si="12"/>
        <v>4.9821713536541431E-7</v>
      </c>
      <c r="O28" s="82">
        <f t="shared" ca="1" si="13"/>
        <v>1.0201629749453617E-2</v>
      </c>
      <c r="P28" s="23">
        <f t="shared" ca="1" si="14"/>
        <v>8.2553130639060015</v>
      </c>
      <c r="Q28" s="23">
        <f t="shared" ca="1" si="15"/>
        <v>10.677774396726296</v>
      </c>
      <c r="R28" s="18">
        <f t="shared" ca="1" si="4"/>
        <v>7.0584497969838553E-4</v>
      </c>
    </row>
    <row r="29" spans="1:28">
      <c r="A29" s="69">
        <v>4768.5</v>
      </c>
      <c r="B29" s="69">
        <v>-7.6740000004065223E-3</v>
      </c>
      <c r="C29" s="81">
        <v>1</v>
      </c>
      <c r="D29" s="70">
        <f t="shared" si="5"/>
        <v>0.47685</v>
      </c>
      <c r="E29" s="70">
        <f t="shared" si="5"/>
        <v>-7.6740000004065223E-3</v>
      </c>
      <c r="F29" s="23">
        <f t="shared" si="6"/>
        <v>0.47685</v>
      </c>
      <c r="G29" s="23">
        <f t="shared" si="6"/>
        <v>-7.6740000004065223E-3</v>
      </c>
      <c r="H29" s="23">
        <f t="shared" si="7"/>
        <v>0.2273859225</v>
      </c>
      <c r="I29" s="23">
        <f t="shared" si="8"/>
        <v>0.108428977144125</v>
      </c>
      <c r="J29" s="23">
        <f t="shared" si="9"/>
        <v>5.1704357751176003E-2</v>
      </c>
      <c r="K29" s="23">
        <f t="shared" si="10"/>
        <v>-3.65934690019385E-3</v>
      </c>
      <c r="L29" s="23">
        <f t="shared" si="11"/>
        <v>-1.7449595693574374E-3</v>
      </c>
      <c r="M29" s="23">
        <f t="shared" ca="1" si="3"/>
        <v>-8.5792028519878372E-3</v>
      </c>
      <c r="N29" s="23">
        <f t="shared" ca="1" si="12"/>
        <v>8.1939220251094407E-7</v>
      </c>
      <c r="O29" s="82">
        <f t="shared" ca="1" si="13"/>
        <v>1.0220372887899148E-2</v>
      </c>
      <c r="P29" s="23">
        <f t="shared" ca="1" si="14"/>
        <v>8.2561142940056662</v>
      </c>
      <c r="Q29" s="23">
        <f t="shared" ca="1" si="15"/>
        <v>10.677368719221404</v>
      </c>
      <c r="R29" s="18">
        <f t="shared" ca="1" si="4"/>
        <v>9.0520285158131493E-4</v>
      </c>
    </row>
    <row r="30" spans="1:28">
      <c r="A30" s="69">
        <v>4933.5</v>
      </c>
      <c r="B30" s="69">
        <v>-9.4339999996009283E-3</v>
      </c>
      <c r="C30" s="69">
        <v>1</v>
      </c>
      <c r="D30" s="70">
        <f t="shared" si="5"/>
        <v>0.49335000000000001</v>
      </c>
      <c r="E30" s="70">
        <f t="shared" si="5"/>
        <v>-9.4339999996009283E-3</v>
      </c>
      <c r="F30" s="23">
        <f t="shared" si="6"/>
        <v>0.49335000000000001</v>
      </c>
      <c r="G30" s="23">
        <f t="shared" si="6"/>
        <v>-9.4339999996009283E-3</v>
      </c>
      <c r="H30" s="23">
        <f t="shared" si="7"/>
        <v>0.24339422250000001</v>
      </c>
      <c r="I30" s="23">
        <f t="shared" si="8"/>
        <v>0.120078539670375</v>
      </c>
      <c r="J30" s="23">
        <f t="shared" si="9"/>
        <v>5.9240747546379507E-2</v>
      </c>
      <c r="K30" s="23">
        <f t="shared" si="10"/>
        <v>-4.6542638998031179E-3</v>
      </c>
      <c r="L30" s="23">
        <f t="shared" si="11"/>
        <v>-2.2961810949678682E-3</v>
      </c>
      <c r="M30" s="23">
        <f t="shared" ca="1" si="3"/>
        <v>-9.0331619831127939E-3</v>
      </c>
      <c r="N30" s="23">
        <f t="shared" ca="1" si="12"/>
        <v>1.6067111546214188E-7</v>
      </c>
      <c r="O30" s="82">
        <f t="shared" ca="1" si="13"/>
        <v>1.6899527546405189E-2</v>
      </c>
      <c r="P30" s="23">
        <f t="shared" ca="1" si="14"/>
        <v>8.4572393600271525</v>
      </c>
      <c r="Q30" s="23">
        <f t="shared" ca="1" si="15"/>
        <v>10.465323809621038</v>
      </c>
      <c r="R30" s="18">
        <f t="shared" ca="1" si="4"/>
        <v>-4.0083801648813436E-4</v>
      </c>
    </row>
    <row r="31" spans="1:28">
      <c r="A31" s="69">
        <v>4947</v>
      </c>
      <c r="B31" s="69">
        <v>-9.1880000036326237E-3</v>
      </c>
      <c r="C31" s="69">
        <v>1</v>
      </c>
      <c r="D31" s="70">
        <f t="shared" si="5"/>
        <v>0.49469999999999997</v>
      </c>
      <c r="E31" s="70">
        <f t="shared" si="5"/>
        <v>-9.1880000036326237E-3</v>
      </c>
      <c r="F31" s="23">
        <f t="shared" si="6"/>
        <v>0.49469999999999997</v>
      </c>
      <c r="G31" s="23">
        <f t="shared" si="6"/>
        <v>-9.1880000036326237E-3</v>
      </c>
      <c r="H31" s="23">
        <f t="shared" si="7"/>
        <v>0.24472808999999998</v>
      </c>
      <c r="I31" s="23">
        <f t="shared" si="8"/>
        <v>0.12106698612299999</v>
      </c>
      <c r="J31" s="23">
        <f t="shared" si="9"/>
        <v>5.9891838035048092E-2</v>
      </c>
      <c r="K31" s="23">
        <f t="shared" si="10"/>
        <v>-4.5453036017970589E-3</v>
      </c>
      <c r="L31" s="23">
        <f t="shared" si="11"/>
        <v>-2.2485616918090051E-3</v>
      </c>
      <c r="M31" s="23">
        <f t="shared" ca="1" si="3"/>
        <v>-9.0708213789070825E-3</v>
      </c>
      <c r="N31" s="23">
        <f t="shared" ca="1" si="12"/>
        <v>1.3730830092569208E-8</v>
      </c>
      <c r="O31" s="82">
        <f t="shared" ca="1" si="13"/>
        <v>1.748018936676032E-2</v>
      </c>
      <c r="P31" s="23">
        <f t="shared" ca="1" si="14"/>
        <v>8.4680370199854913</v>
      </c>
      <c r="Q31" s="23">
        <f t="shared" ca="1" si="15"/>
        <v>10.441153256289132</v>
      </c>
      <c r="R31" s="18">
        <f t="shared" ca="1" si="4"/>
        <v>-1.1717862472554116E-4</v>
      </c>
    </row>
    <row r="32" spans="1:28">
      <c r="A32" s="69">
        <v>5192.5</v>
      </c>
      <c r="B32" s="69">
        <v>-1.0370000003604218E-2</v>
      </c>
      <c r="C32" s="69">
        <v>1</v>
      </c>
      <c r="D32" s="70">
        <f t="shared" si="5"/>
        <v>0.51924999999999999</v>
      </c>
      <c r="E32" s="70">
        <f t="shared" si="5"/>
        <v>-1.0370000003604218E-2</v>
      </c>
      <c r="F32" s="23">
        <f t="shared" si="6"/>
        <v>0.51924999999999999</v>
      </c>
      <c r="G32" s="23">
        <f t="shared" si="6"/>
        <v>-1.0370000003604218E-2</v>
      </c>
      <c r="H32" s="23">
        <f t="shared" si="7"/>
        <v>0.26962056249999999</v>
      </c>
      <c r="I32" s="23">
        <f t="shared" si="8"/>
        <v>0.14000047707812499</v>
      </c>
      <c r="J32" s="23">
        <f t="shared" si="9"/>
        <v>7.2695247722816395E-2</v>
      </c>
      <c r="K32" s="23">
        <f t="shared" si="10"/>
        <v>-5.38462250187149E-3</v>
      </c>
      <c r="L32" s="23">
        <f t="shared" si="11"/>
        <v>-2.7959652340967711E-3</v>
      </c>
      <c r="M32" s="23">
        <f t="shared" ca="1" si="3"/>
        <v>-9.7693137287027491E-3</v>
      </c>
      <c r="N32" s="23">
        <f t="shared" ca="1" si="12"/>
        <v>3.6082400085500345E-7</v>
      </c>
      <c r="O32" s="82">
        <f t="shared" ca="1" si="13"/>
        <v>2.839861803791734E-2</v>
      </c>
      <c r="P32" s="23">
        <f t="shared" ca="1" si="14"/>
        <v>8.512419886741986</v>
      </c>
      <c r="Q32" s="23">
        <f t="shared" ca="1" si="15"/>
        <v>9.8286712403616203</v>
      </c>
      <c r="R32" s="18">
        <f t="shared" ca="1" si="4"/>
        <v>-6.0068627490146922E-4</v>
      </c>
    </row>
    <row r="33" spans="1:18">
      <c r="A33" s="69">
        <v>5981.5</v>
      </c>
      <c r="B33" s="69">
        <v>-1.3426000004983507E-2</v>
      </c>
      <c r="C33" s="81">
        <v>1</v>
      </c>
      <c r="D33" s="70">
        <f t="shared" si="5"/>
        <v>0.59814999999999996</v>
      </c>
      <c r="E33" s="70">
        <f t="shared" si="5"/>
        <v>-1.3426000004983507E-2</v>
      </c>
      <c r="F33" s="23">
        <f t="shared" si="6"/>
        <v>0.59814999999999996</v>
      </c>
      <c r="G33" s="23">
        <f t="shared" si="6"/>
        <v>-1.3426000004983507E-2</v>
      </c>
      <c r="H33" s="23">
        <f t="shared" si="7"/>
        <v>0.35778342249999995</v>
      </c>
      <c r="I33" s="23">
        <f t="shared" si="8"/>
        <v>0.21400815416837496</v>
      </c>
      <c r="J33" s="23">
        <f t="shared" si="9"/>
        <v>0.12800897741581346</v>
      </c>
      <c r="K33" s="23">
        <f t="shared" si="10"/>
        <v>-8.0307619029808836E-3</v>
      </c>
      <c r="L33" s="23">
        <f t="shared" si="11"/>
        <v>-4.8036002322680155E-3</v>
      </c>
      <c r="M33" s="23">
        <f t="shared" ca="1" si="3"/>
        <v>-1.2189375515775803E-2</v>
      </c>
      <c r="N33" s="23">
        <f t="shared" ca="1" si="12"/>
        <v>1.5292401273082155E-6</v>
      </c>
      <c r="O33" s="82">
        <f t="shared" ca="1" si="13"/>
        <v>5.4900794534543169E-2</v>
      </c>
      <c r="P33" s="23">
        <f t="shared" ca="1" si="14"/>
        <v>6.7944381645246974</v>
      </c>
      <c r="Q33" s="23">
        <f t="shared" ca="1" si="15"/>
        <v>6.0687390403688433</v>
      </c>
      <c r="R33" s="18">
        <f t="shared" ca="1" si="4"/>
        <v>-1.2366244892077043E-3</v>
      </c>
    </row>
    <row r="34" spans="1:18">
      <c r="A34" s="69">
        <v>6018</v>
      </c>
      <c r="B34" s="69">
        <v>-1.1472000005596783E-2</v>
      </c>
      <c r="C34" s="69">
        <v>1</v>
      </c>
      <c r="D34" s="70">
        <f t="shared" si="5"/>
        <v>0.6018</v>
      </c>
      <c r="E34" s="70">
        <f t="shared" si="5"/>
        <v>-1.1472000005596783E-2</v>
      </c>
      <c r="F34" s="23">
        <f t="shared" si="6"/>
        <v>0.6018</v>
      </c>
      <c r="G34" s="23">
        <f t="shared" si="6"/>
        <v>-1.1472000005596783E-2</v>
      </c>
      <c r="H34" s="23">
        <f t="shared" si="7"/>
        <v>0.36216324</v>
      </c>
      <c r="I34" s="23">
        <f t="shared" si="8"/>
        <v>0.217949837832</v>
      </c>
      <c r="J34" s="23">
        <f t="shared" si="9"/>
        <v>0.13116221240729761</v>
      </c>
      <c r="K34" s="23">
        <f t="shared" si="10"/>
        <v>-6.9038496033681437E-3</v>
      </c>
      <c r="L34" s="23">
        <f t="shared" si="11"/>
        <v>-4.1547366913069492E-3</v>
      </c>
      <c r="M34" s="23">
        <f t="shared" ca="1" si="3"/>
        <v>-1.2307798180343475E-2</v>
      </c>
      <c r="N34" s="23">
        <f t="shared" ca="1" si="12"/>
        <v>6.985585889099011E-7</v>
      </c>
      <c r="O34" s="82">
        <f t="shared" ca="1" si="13"/>
        <v>5.544801561130544E-2</v>
      </c>
      <c r="P34" s="23">
        <f t="shared" ca="1" si="14"/>
        <v>6.6555938525381642</v>
      </c>
      <c r="Q34" s="23">
        <f t="shared" ca="1" si="15"/>
        <v>5.8517288076225515</v>
      </c>
      <c r="R34" s="18">
        <f t="shared" ca="1" si="4"/>
        <v>8.3579817474669152E-4</v>
      </c>
    </row>
    <row r="35" spans="1:18">
      <c r="A35" s="69">
        <v>6018.5</v>
      </c>
      <c r="B35" s="69">
        <v>-1.167400000122143E-2</v>
      </c>
      <c r="C35" s="69">
        <v>1</v>
      </c>
      <c r="D35" s="70">
        <f t="shared" si="5"/>
        <v>0.60185</v>
      </c>
      <c r="E35" s="70">
        <f t="shared" si="5"/>
        <v>-1.167400000122143E-2</v>
      </c>
      <c r="F35" s="23">
        <f t="shared" si="6"/>
        <v>0.60185</v>
      </c>
      <c r="G35" s="23">
        <f t="shared" si="6"/>
        <v>-1.167400000122143E-2</v>
      </c>
      <c r="H35" s="23">
        <f t="shared" si="7"/>
        <v>0.3622234225</v>
      </c>
      <c r="I35" s="23">
        <f t="shared" si="8"/>
        <v>0.21800416683162499</v>
      </c>
      <c r="J35" s="23">
        <f t="shared" si="9"/>
        <v>0.13120580780761351</v>
      </c>
      <c r="K35" s="23">
        <f t="shared" si="10"/>
        <v>-7.0259969007351172E-3</v>
      </c>
      <c r="L35" s="23">
        <f t="shared" si="11"/>
        <v>-4.22859623470743E-3</v>
      </c>
      <c r="M35" s="23">
        <f t="shared" ca="1" si="3"/>
        <v>-1.2309424379897644E-2</v>
      </c>
      <c r="N35" s="23">
        <f t="shared" ca="1" si="12"/>
        <v>4.0376414101605312E-7</v>
      </c>
      <c r="O35" s="82">
        <f t="shared" ca="1" si="13"/>
        <v>5.5454987357902642E-2</v>
      </c>
      <c r="P35" s="23">
        <f t="shared" ca="1" si="14"/>
        <v>6.6536626012849176</v>
      </c>
      <c r="Q35" s="23">
        <f t="shared" ca="1" si="15"/>
        <v>5.8487437674129366</v>
      </c>
      <c r="R35" s="18">
        <f t="shared" ca="1" si="4"/>
        <v>6.354243786762144E-4</v>
      </c>
    </row>
    <row r="36" spans="1:18">
      <c r="A36" s="69">
        <v>6071</v>
      </c>
      <c r="B36" s="69">
        <v>-1.2084000001777895E-2</v>
      </c>
      <c r="C36" s="69">
        <v>1</v>
      </c>
      <c r="D36" s="70">
        <f t="shared" si="5"/>
        <v>0.60709999999999997</v>
      </c>
      <c r="E36" s="70">
        <f t="shared" si="5"/>
        <v>-1.2084000001777895E-2</v>
      </c>
      <c r="F36" s="23">
        <f t="shared" si="6"/>
        <v>0.60709999999999997</v>
      </c>
      <c r="G36" s="23">
        <f t="shared" si="6"/>
        <v>-1.2084000001777895E-2</v>
      </c>
      <c r="H36" s="23">
        <f t="shared" si="7"/>
        <v>0.36857040999999996</v>
      </c>
      <c r="I36" s="23">
        <f t="shared" si="8"/>
        <v>0.22375909591099996</v>
      </c>
      <c r="J36" s="23">
        <f t="shared" si="9"/>
        <v>0.13584414712756807</v>
      </c>
      <c r="K36" s="23">
        <f t="shared" si="10"/>
        <v>-7.3361964010793595E-3</v>
      </c>
      <c r="L36" s="23">
        <f t="shared" si="11"/>
        <v>-4.453804835095279E-3</v>
      </c>
      <c r="M36" s="23">
        <f t="shared" ca="1" si="3"/>
        <v>-1.2480772633924189E-2</v>
      </c>
      <c r="N36" s="23">
        <f t="shared" ca="1" si="12"/>
        <v>1.5742852162029812E-7</v>
      </c>
      <c r="O36" s="82">
        <f t="shared" ca="1" si="13"/>
        <v>5.6107239322228969E-2</v>
      </c>
      <c r="P36" s="23">
        <f t="shared" ca="1" si="14"/>
        <v>6.4466321209256927</v>
      </c>
      <c r="Q36" s="23">
        <f t="shared" ca="1" si="15"/>
        <v>5.5337386677854887</v>
      </c>
      <c r="R36" s="18">
        <f t="shared" ca="1" si="4"/>
        <v>3.9677263214629374E-4</v>
      </c>
    </row>
    <row r="37" spans="1:18">
      <c r="A37" s="69">
        <v>6110.5</v>
      </c>
      <c r="B37" s="69">
        <v>-1.0642000008374453E-2</v>
      </c>
      <c r="C37" s="81">
        <v>1</v>
      </c>
      <c r="D37" s="70">
        <f t="shared" si="5"/>
        <v>0.61104999999999998</v>
      </c>
      <c r="E37" s="70">
        <f t="shared" si="5"/>
        <v>-1.0642000008374453E-2</v>
      </c>
      <c r="F37" s="23">
        <f t="shared" si="6"/>
        <v>0.61104999999999998</v>
      </c>
      <c r="G37" s="23">
        <f t="shared" si="6"/>
        <v>-1.0642000008374453E-2</v>
      </c>
      <c r="H37" s="23">
        <f t="shared" si="7"/>
        <v>0.37338210249999998</v>
      </c>
      <c r="I37" s="23">
        <f t="shared" si="8"/>
        <v>0.22815513373262497</v>
      </c>
      <c r="J37" s="23">
        <f t="shared" si="9"/>
        <v>0.13941419446732048</v>
      </c>
      <c r="K37" s="23">
        <f t="shared" si="10"/>
        <v>-6.5027941051172093E-3</v>
      </c>
      <c r="L37" s="23">
        <f t="shared" si="11"/>
        <v>-3.973532337931871E-3</v>
      </c>
      <c r="M37" s="23">
        <f t="shared" ca="1" si="3"/>
        <v>-1.2610471883179198E-2</v>
      </c>
      <c r="N37" s="23">
        <f t="shared" ca="1" si="12"/>
        <v>3.8748815218973096E-6</v>
      </c>
      <c r="O37" s="82">
        <f t="shared" ca="1" si="13"/>
        <v>5.649273359906868E-2</v>
      </c>
      <c r="P37" s="23">
        <f t="shared" ca="1" si="14"/>
        <v>6.2855320173559521</v>
      </c>
      <c r="Q37" s="23">
        <f t="shared" ca="1" si="15"/>
        <v>5.295054693982256</v>
      </c>
      <c r="R37" s="18">
        <f t="shared" ca="1" si="4"/>
        <v>1.9684718748047454E-3</v>
      </c>
    </row>
    <row r="38" spans="1:18">
      <c r="A38" s="69">
        <v>6111</v>
      </c>
      <c r="B38" s="69">
        <v>-1.1343999998643994E-2</v>
      </c>
      <c r="C38" s="69">
        <v>1</v>
      </c>
      <c r="D38" s="70">
        <f t="shared" si="5"/>
        <v>0.61109999999999998</v>
      </c>
      <c r="E38" s="70">
        <f t="shared" si="5"/>
        <v>-1.1343999998643994E-2</v>
      </c>
      <c r="F38" s="23">
        <f t="shared" si="6"/>
        <v>0.61109999999999998</v>
      </c>
      <c r="G38" s="23">
        <f t="shared" si="6"/>
        <v>-1.1343999998643994E-2</v>
      </c>
      <c r="H38" s="23">
        <f t="shared" si="7"/>
        <v>0.37344320999999997</v>
      </c>
      <c r="I38" s="23">
        <f t="shared" si="8"/>
        <v>0.22821114563099998</v>
      </c>
      <c r="J38" s="23">
        <f t="shared" si="9"/>
        <v>0.13945983109510407</v>
      </c>
      <c r="K38" s="23">
        <f t="shared" si="10"/>
        <v>-6.9323183991713451E-3</v>
      </c>
      <c r="L38" s="23">
        <f t="shared" si="11"/>
        <v>-4.2363397737336089E-3</v>
      </c>
      <c r="M38" s="23">
        <f t="shared" ca="1" si="3"/>
        <v>-1.2612117939095478E-2</v>
      </c>
      <c r="N38" s="23">
        <f t="shared" ca="1" si="12"/>
        <v>1.6081231108949116E-6</v>
      </c>
      <c r="O38" s="82">
        <f t="shared" ca="1" si="13"/>
        <v>5.6497028916293081E-2</v>
      </c>
      <c r="P38" s="23">
        <f t="shared" ca="1" si="14"/>
        <v>6.2834646305774591</v>
      </c>
      <c r="Q38" s="23">
        <f t="shared" ca="1" si="15"/>
        <v>5.2920262453103888</v>
      </c>
      <c r="R38" s="18">
        <f t="shared" ca="1" si="4"/>
        <v>1.2681179404514832E-3</v>
      </c>
    </row>
    <row r="39" spans="1:18">
      <c r="A39" s="69">
        <v>7170</v>
      </c>
      <c r="B39" s="69">
        <v>-1.6779999998107087E-2</v>
      </c>
      <c r="C39" s="69">
        <v>1</v>
      </c>
      <c r="D39" s="70">
        <f t="shared" si="5"/>
        <v>0.71699999999999997</v>
      </c>
      <c r="E39" s="70">
        <f t="shared" si="5"/>
        <v>-1.6779999998107087E-2</v>
      </c>
      <c r="F39" s="23">
        <f t="shared" si="6"/>
        <v>0.71699999999999997</v>
      </c>
      <c r="G39" s="23">
        <f t="shared" si="6"/>
        <v>-1.6779999998107087E-2</v>
      </c>
      <c r="H39" s="23">
        <f t="shared" si="7"/>
        <v>0.51408899999999991</v>
      </c>
      <c r="I39" s="23">
        <f t="shared" si="8"/>
        <v>0.36860181299999994</v>
      </c>
      <c r="J39" s="23">
        <f t="shared" si="9"/>
        <v>0.26428749992099992</v>
      </c>
      <c r="K39" s="23">
        <f t="shared" si="10"/>
        <v>-1.203125999864278E-2</v>
      </c>
      <c r="L39" s="23">
        <f t="shared" si="11"/>
        <v>-8.6264134190268734E-3</v>
      </c>
      <c r="M39" s="23">
        <f t="shared" ca="1" si="3"/>
        <v>-1.6339318929551996E-2</v>
      </c>
      <c r="N39" s="23">
        <f t="shared" ca="1" si="12"/>
        <v>1.9419980418285637E-7</v>
      </c>
      <c r="O39" s="82">
        <f t="shared" ca="1" si="13"/>
        <v>3.4920294203202709E-2</v>
      </c>
      <c r="P39" s="23">
        <f t="shared" ca="1" si="14"/>
        <v>1.3740491839726181</v>
      </c>
      <c r="Q39" s="23">
        <f t="shared" ca="1" si="15"/>
        <v>0.16673867980570847</v>
      </c>
      <c r="R39" s="18">
        <f t="shared" ca="1" si="4"/>
        <v>-4.4068106855509048E-4</v>
      </c>
    </row>
    <row r="40" spans="1:18">
      <c r="A40" s="69">
        <v>7294.5</v>
      </c>
      <c r="B40" s="69">
        <v>-1.7678000003797933E-2</v>
      </c>
      <c r="C40" s="69">
        <v>1</v>
      </c>
      <c r="D40" s="70">
        <f t="shared" si="5"/>
        <v>0.72945000000000004</v>
      </c>
      <c r="E40" s="70">
        <f t="shared" si="5"/>
        <v>-1.7678000003797933E-2</v>
      </c>
      <c r="F40" s="23">
        <f t="shared" si="6"/>
        <v>0.72945000000000004</v>
      </c>
      <c r="G40" s="23">
        <f t="shared" si="6"/>
        <v>-1.7678000003797933E-2</v>
      </c>
      <c r="H40" s="23">
        <f t="shared" si="7"/>
        <v>0.53209730250000009</v>
      </c>
      <c r="I40" s="23">
        <f t="shared" si="8"/>
        <v>0.3881383773086251</v>
      </c>
      <c r="J40" s="23">
        <f t="shared" si="9"/>
        <v>0.28312753932777662</v>
      </c>
      <c r="K40" s="23">
        <f t="shared" si="10"/>
        <v>-1.2895217102770404E-2</v>
      </c>
      <c r="L40" s="23">
        <f t="shared" si="11"/>
        <v>-9.4064161156158718E-3</v>
      </c>
      <c r="M40" s="23">
        <f t="shared" ca="1" si="3"/>
        <v>-1.6809132351262124E-2</v>
      </c>
      <c r="N40" s="23">
        <f t="shared" ca="1" si="12"/>
        <v>7.5493099762308724E-7</v>
      </c>
      <c r="O40" s="82">
        <f t="shared" ca="1" si="13"/>
        <v>2.9483559855100976E-2</v>
      </c>
      <c r="P40" s="23">
        <f t="shared" ca="1" si="14"/>
        <v>0.91155151890354469</v>
      </c>
      <c r="Q40" s="23">
        <f t="shared" ca="1" si="15"/>
        <v>1.4513710212586208E-2</v>
      </c>
      <c r="R40" s="18">
        <f t="shared" ca="1" si="4"/>
        <v>-8.6886765253580897E-4</v>
      </c>
    </row>
    <row r="41" spans="1:18">
      <c r="A41" s="69">
        <v>7295</v>
      </c>
      <c r="B41" s="69">
        <v>-1.757999999972526E-2</v>
      </c>
      <c r="C41" s="81">
        <v>1</v>
      </c>
      <c r="D41" s="70">
        <f t="shared" si="5"/>
        <v>0.72950000000000004</v>
      </c>
      <c r="E41" s="70">
        <f t="shared" si="5"/>
        <v>-1.757999999972526E-2</v>
      </c>
      <c r="F41" s="23">
        <f t="shared" si="6"/>
        <v>0.72950000000000004</v>
      </c>
      <c r="G41" s="23">
        <f t="shared" si="6"/>
        <v>-1.757999999972526E-2</v>
      </c>
      <c r="H41" s="23">
        <f t="shared" si="7"/>
        <v>0.53217025000000007</v>
      </c>
      <c r="I41" s="23">
        <f t="shared" si="8"/>
        <v>0.38821819737500007</v>
      </c>
      <c r="J41" s="23">
        <f t="shared" si="9"/>
        <v>0.28320517498506259</v>
      </c>
      <c r="K41" s="23">
        <f t="shared" si="10"/>
        <v>-1.2824609999799577E-2</v>
      </c>
      <c r="L41" s="23">
        <f t="shared" si="11"/>
        <v>-9.3555529948537927E-3</v>
      </c>
      <c r="M41" s="23">
        <f t="shared" ca="1" si="3"/>
        <v>-1.681103256861341E-2</v>
      </c>
      <c r="N41" s="23">
        <f t="shared" ca="1" si="12"/>
        <v>5.9131091011075775E-7</v>
      </c>
      <c r="O41" s="82">
        <f t="shared" ca="1" si="13"/>
        <v>2.9461314733495059E-2</v>
      </c>
      <c r="P41" s="23">
        <f t="shared" ca="1" si="14"/>
        <v>0.90983574744758022</v>
      </c>
      <c r="Q41" s="23">
        <f t="shared" ca="1" si="15"/>
        <v>1.422987325395614E-2</v>
      </c>
      <c r="R41" s="18">
        <f t="shared" ca="1" si="4"/>
        <v>-7.6896743111184995E-4</v>
      </c>
    </row>
    <row r="42" spans="1:18">
      <c r="A42" s="69">
        <v>8248</v>
      </c>
      <c r="B42" s="69">
        <v>-2.0391999998537358E-2</v>
      </c>
      <c r="C42" s="69">
        <v>1</v>
      </c>
      <c r="D42" s="70">
        <f t="shared" si="5"/>
        <v>0.82479999999999998</v>
      </c>
      <c r="E42" s="70">
        <f t="shared" si="5"/>
        <v>-2.0391999998537358E-2</v>
      </c>
      <c r="F42" s="23">
        <f t="shared" si="6"/>
        <v>0.82479999999999998</v>
      </c>
      <c r="G42" s="23">
        <f t="shared" si="6"/>
        <v>-2.0391999998537358E-2</v>
      </c>
      <c r="H42" s="23">
        <f t="shared" si="7"/>
        <v>0.68029503999999996</v>
      </c>
      <c r="I42" s="23">
        <f t="shared" si="8"/>
        <v>0.56110734899199999</v>
      </c>
      <c r="J42" s="23">
        <f t="shared" si="9"/>
        <v>0.46280134144860158</v>
      </c>
      <c r="K42" s="23">
        <f t="shared" si="10"/>
        <v>-1.6819321598793614E-2</v>
      </c>
      <c r="L42" s="23">
        <f t="shared" si="11"/>
        <v>-1.3872576454684971E-2</v>
      </c>
      <c r="M42" s="23">
        <f t="shared" ca="1" si="3"/>
        <v>-2.062790833564775E-2</v>
      </c>
      <c r="N42" s="23">
        <f t="shared" ca="1" si="12"/>
        <v>5.5652743518190183E-8</v>
      </c>
      <c r="O42" s="82">
        <f t="shared" ca="1" si="13"/>
        <v>7.2272761161189106E-5</v>
      </c>
      <c r="P42" s="23">
        <f t="shared" ca="1" si="14"/>
        <v>1.2837956694945489</v>
      </c>
      <c r="Q42" s="23">
        <f t="shared" ca="1" si="15"/>
        <v>6.4543436091543143</v>
      </c>
      <c r="R42" s="18">
        <f t="shared" ca="1" si="4"/>
        <v>2.3590833711039164E-4</v>
      </c>
    </row>
    <row r="43" spans="1:18">
      <c r="A43" s="69">
        <v>8353.5</v>
      </c>
      <c r="B43" s="69">
        <v>-2.1714000002248213E-2</v>
      </c>
      <c r="C43" s="69">
        <v>1</v>
      </c>
      <c r="D43" s="70">
        <f t="shared" si="5"/>
        <v>0.83535000000000004</v>
      </c>
      <c r="E43" s="70">
        <f t="shared" si="5"/>
        <v>-2.1714000002248213E-2</v>
      </c>
      <c r="F43" s="23">
        <f t="shared" si="6"/>
        <v>0.83535000000000004</v>
      </c>
      <c r="G43" s="23">
        <f t="shared" si="6"/>
        <v>-2.1714000002248213E-2</v>
      </c>
      <c r="H43" s="23">
        <f t="shared" si="7"/>
        <v>0.69780962250000012</v>
      </c>
      <c r="I43" s="23">
        <f t="shared" si="8"/>
        <v>0.58291526815537509</v>
      </c>
      <c r="J43" s="23">
        <f t="shared" si="9"/>
        <v>0.48693826925359263</v>
      </c>
      <c r="K43" s="23">
        <f t="shared" si="10"/>
        <v>-1.8138789901878047E-2</v>
      </c>
      <c r="L43" s="23">
        <f t="shared" si="11"/>
        <v>-1.5152238144533828E-2</v>
      </c>
      <c r="M43" s="23">
        <f t="shared" ca="1" si="3"/>
        <v>-2.1074419932548966E-2</v>
      </c>
      <c r="N43" s="23">
        <f t="shared" ca="1" si="12"/>
        <v>4.0906266555649373E-7</v>
      </c>
      <c r="O43" s="82">
        <f t="shared" ca="1" si="13"/>
        <v>1.2536378545834001E-3</v>
      </c>
      <c r="P43" s="23">
        <f t="shared" ca="1" si="14"/>
        <v>1.988016751854869</v>
      </c>
      <c r="Q43" s="23">
        <f t="shared" ca="1" si="15"/>
        <v>8.3207608742062398</v>
      </c>
      <c r="R43" s="18">
        <f t="shared" ca="1" si="4"/>
        <v>-6.3958006969924708E-4</v>
      </c>
    </row>
    <row r="44" spans="1:18">
      <c r="A44" s="69">
        <v>8770</v>
      </c>
      <c r="B44" s="69">
        <v>-2.5680000006104819E-2</v>
      </c>
      <c r="C44" s="69">
        <v>1</v>
      </c>
      <c r="D44" s="70">
        <f t="shared" si="5"/>
        <v>0.877</v>
      </c>
      <c r="E44" s="70">
        <f t="shared" si="5"/>
        <v>-2.5680000006104819E-2</v>
      </c>
      <c r="F44" s="23">
        <f t="shared" si="6"/>
        <v>0.877</v>
      </c>
      <c r="G44" s="23">
        <f t="shared" si="6"/>
        <v>-2.5680000006104819E-2</v>
      </c>
      <c r="H44" s="23">
        <f t="shared" si="7"/>
        <v>0.76912899999999995</v>
      </c>
      <c r="I44" s="23">
        <f t="shared" si="8"/>
        <v>0.67452613299999997</v>
      </c>
      <c r="J44" s="23">
        <f t="shared" si="9"/>
        <v>0.59155941864099992</v>
      </c>
      <c r="K44" s="23">
        <f t="shared" si="10"/>
        <v>-2.2521360005353926E-2</v>
      </c>
      <c r="L44" s="23">
        <f t="shared" si="11"/>
        <v>-1.9751232724695394E-2</v>
      </c>
      <c r="M44" s="23">
        <f t="shared" ca="1" si="3"/>
        <v>-2.2883859072557605E-2</v>
      </c>
      <c r="N44" s="23">
        <f t="shared" ca="1" si="12"/>
        <v>7.8184041202582875E-6</v>
      </c>
      <c r="O44" s="82">
        <f t="shared" ca="1" si="13"/>
        <v>2.408136992810778E-2</v>
      </c>
      <c r="P44" s="23">
        <f t="shared" ca="1" si="14"/>
        <v>6.7214933961230336</v>
      </c>
      <c r="Q44" s="23">
        <f t="shared" ca="1" si="15"/>
        <v>18.82951941041318</v>
      </c>
      <c r="R44" s="18">
        <f t="shared" ca="1" si="4"/>
        <v>-2.7961409335472143E-3</v>
      </c>
    </row>
    <row r="45" spans="1:18">
      <c r="A45" s="69">
        <v>10040</v>
      </c>
      <c r="B45" s="69">
        <v>-2.6860000005399343E-2</v>
      </c>
      <c r="C45" s="69">
        <v>1</v>
      </c>
      <c r="D45" s="70">
        <f t="shared" si="5"/>
        <v>1.004</v>
      </c>
      <c r="E45" s="70">
        <f t="shared" si="5"/>
        <v>-2.6860000005399343E-2</v>
      </c>
      <c r="F45" s="23">
        <f t="shared" si="6"/>
        <v>1.004</v>
      </c>
      <c r="G45" s="23">
        <f t="shared" si="6"/>
        <v>-2.6860000005399343E-2</v>
      </c>
      <c r="H45" s="23">
        <f t="shared" si="7"/>
        <v>1.008016</v>
      </c>
      <c r="I45" s="23">
        <f t="shared" si="8"/>
        <v>1.012048064</v>
      </c>
      <c r="J45" s="23">
        <f t="shared" si="9"/>
        <v>1.0160962562560001</v>
      </c>
      <c r="K45" s="23">
        <f t="shared" si="10"/>
        <v>-2.696744000542094E-2</v>
      </c>
      <c r="L45" s="23">
        <f t="shared" si="11"/>
        <v>-2.7075309765442625E-2</v>
      </c>
      <c r="M45" s="23">
        <f t="shared" ca="1" si="3"/>
        <v>-2.8861014343547049E-2</v>
      </c>
      <c r="N45" s="23">
        <f t="shared" ca="1" si="12"/>
        <v>4.0040583814727046E-6</v>
      </c>
      <c r="O45" s="82">
        <f t="shared" ca="1" si="13"/>
        <v>0.4276499891472319</v>
      </c>
      <c r="P45" s="23">
        <f t="shared" ca="1" si="14"/>
        <v>50.111367760353673</v>
      </c>
      <c r="Q45" s="23">
        <f t="shared" ca="1" si="15"/>
        <v>94.596114147744188</v>
      </c>
      <c r="R45" s="18">
        <f t="shared" ca="1" si="4"/>
        <v>2.0010143381477066E-3</v>
      </c>
    </row>
    <row r="46" spans="1:18">
      <c r="A46" s="69"/>
      <c r="B46" s="69"/>
      <c r="C46" s="69"/>
      <c r="D46" s="70">
        <f t="shared" si="5"/>
        <v>0</v>
      </c>
      <c r="E46" s="70">
        <f t="shared" si="5"/>
        <v>0</v>
      </c>
      <c r="F46" s="23">
        <f t="shared" si="6"/>
        <v>0</v>
      </c>
      <c r="G46" s="23">
        <f t="shared" si="6"/>
        <v>0</v>
      </c>
      <c r="H46" s="23">
        <f t="shared" si="7"/>
        <v>0</v>
      </c>
      <c r="I46" s="23">
        <f t="shared" si="8"/>
        <v>0</v>
      </c>
      <c r="J46" s="23">
        <f t="shared" si="9"/>
        <v>0</v>
      </c>
      <c r="K46" s="23">
        <f t="shared" si="10"/>
        <v>0</v>
      </c>
      <c r="L46" s="23">
        <f t="shared" si="11"/>
        <v>0</v>
      </c>
      <c r="M46" s="23">
        <f t="shared" ca="1" si="3"/>
        <v>-5.0982457797665956E-4</v>
      </c>
      <c r="N46" s="23">
        <f t="shared" ca="1" si="12"/>
        <v>0</v>
      </c>
      <c r="O46" s="82">
        <f t="shared" ca="1" si="13"/>
        <v>0</v>
      </c>
      <c r="P46" s="23">
        <f t="shared" ca="1" si="14"/>
        <v>0</v>
      </c>
      <c r="Q46" s="23">
        <f t="shared" ca="1" si="15"/>
        <v>0</v>
      </c>
      <c r="R46" s="18">
        <f t="shared" ca="1" si="4"/>
        <v>5.0982457797665956E-4</v>
      </c>
    </row>
    <row r="47" spans="1:18">
      <c r="A47" s="69"/>
      <c r="B47" s="69"/>
      <c r="C47" s="69"/>
      <c r="D47" s="70">
        <f t="shared" si="5"/>
        <v>0</v>
      </c>
      <c r="E47" s="70">
        <f t="shared" si="5"/>
        <v>0</v>
      </c>
      <c r="F47" s="23">
        <f t="shared" si="6"/>
        <v>0</v>
      </c>
      <c r="G47" s="23">
        <f t="shared" si="6"/>
        <v>0</v>
      </c>
      <c r="H47" s="23">
        <f t="shared" si="7"/>
        <v>0</v>
      </c>
      <c r="I47" s="23">
        <f t="shared" si="8"/>
        <v>0</v>
      </c>
      <c r="J47" s="23">
        <f t="shared" si="9"/>
        <v>0</v>
      </c>
      <c r="K47" s="23">
        <f t="shared" si="10"/>
        <v>0</v>
      </c>
      <c r="L47" s="23">
        <f t="shared" si="11"/>
        <v>0</v>
      </c>
      <c r="M47" s="23">
        <f t="shared" ca="1" si="3"/>
        <v>-5.0982457797665956E-4</v>
      </c>
      <c r="N47" s="23">
        <f t="shared" ca="1" si="12"/>
        <v>0</v>
      </c>
      <c r="O47" s="82">
        <f t="shared" ca="1" si="13"/>
        <v>0</v>
      </c>
      <c r="P47" s="23">
        <f t="shared" ca="1" si="14"/>
        <v>0</v>
      </c>
      <c r="Q47" s="23">
        <f t="shared" ca="1" si="15"/>
        <v>0</v>
      </c>
      <c r="R47" s="18">
        <f t="shared" ca="1" si="4"/>
        <v>5.0982457797665956E-4</v>
      </c>
    </row>
    <row r="48" spans="1:18">
      <c r="A48" s="69"/>
      <c r="B48" s="69"/>
      <c r="C48" s="69"/>
      <c r="D48" s="70">
        <f t="shared" si="5"/>
        <v>0</v>
      </c>
      <c r="E48" s="70">
        <f t="shared" si="5"/>
        <v>0</v>
      </c>
      <c r="F48" s="23">
        <f t="shared" si="6"/>
        <v>0</v>
      </c>
      <c r="G48" s="23">
        <f t="shared" si="6"/>
        <v>0</v>
      </c>
      <c r="H48" s="23">
        <f t="shared" si="7"/>
        <v>0</v>
      </c>
      <c r="I48" s="23">
        <f t="shared" si="8"/>
        <v>0</v>
      </c>
      <c r="J48" s="23">
        <f t="shared" si="9"/>
        <v>0</v>
      </c>
      <c r="K48" s="23">
        <f t="shared" si="10"/>
        <v>0</v>
      </c>
      <c r="L48" s="23">
        <f t="shared" si="11"/>
        <v>0</v>
      </c>
      <c r="M48" s="23">
        <f t="shared" ca="1" si="3"/>
        <v>-5.0982457797665956E-4</v>
      </c>
      <c r="N48" s="23">
        <f t="shared" ca="1" si="12"/>
        <v>0</v>
      </c>
      <c r="O48" s="82">
        <f t="shared" ca="1" si="13"/>
        <v>0</v>
      </c>
      <c r="P48" s="23">
        <f t="shared" ca="1" si="14"/>
        <v>0</v>
      </c>
      <c r="Q48" s="23">
        <f t="shared" ca="1" si="15"/>
        <v>0</v>
      </c>
      <c r="R48" s="18">
        <f t="shared" ca="1" si="4"/>
        <v>5.0982457797665956E-4</v>
      </c>
    </row>
    <row r="49" spans="1:18">
      <c r="A49" s="69"/>
      <c r="B49" s="69"/>
      <c r="C49" s="69"/>
      <c r="D49" s="70">
        <f t="shared" si="5"/>
        <v>0</v>
      </c>
      <c r="E49" s="70">
        <f t="shared" si="5"/>
        <v>0</v>
      </c>
      <c r="F49" s="23">
        <f t="shared" si="6"/>
        <v>0</v>
      </c>
      <c r="G49" s="23">
        <f t="shared" si="6"/>
        <v>0</v>
      </c>
      <c r="H49" s="23">
        <f t="shared" si="7"/>
        <v>0</v>
      </c>
      <c r="I49" s="23">
        <f t="shared" si="8"/>
        <v>0</v>
      </c>
      <c r="J49" s="23">
        <f t="shared" si="9"/>
        <v>0</v>
      </c>
      <c r="K49" s="23">
        <f t="shared" si="10"/>
        <v>0</v>
      </c>
      <c r="L49" s="23">
        <f t="shared" si="11"/>
        <v>0</v>
      </c>
      <c r="M49" s="23">
        <f t="shared" ca="1" si="3"/>
        <v>-5.0982457797665956E-4</v>
      </c>
      <c r="N49" s="23">
        <f t="shared" ca="1" si="12"/>
        <v>0</v>
      </c>
      <c r="O49" s="82">
        <f t="shared" ca="1" si="13"/>
        <v>0</v>
      </c>
      <c r="P49" s="23">
        <f t="shared" ca="1" si="14"/>
        <v>0</v>
      </c>
      <c r="Q49" s="23">
        <f t="shared" ca="1" si="15"/>
        <v>0</v>
      </c>
      <c r="R49" s="18">
        <f t="shared" ca="1" si="4"/>
        <v>5.0982457797665956E-4</v>
      </c>
    </row>
    <row r="50" spans="1:18">
      <c r="A50" s="69"/>
      <c r="B50" s="69"/>
      <c r="C50" s="69"/>
      <c r="D50" s="70">
        <f t="shared" si="5"/>
        <v>0</v>
      </c>
      <c r="E50" s="70">
        <f t="shared" si="5"/>
        <v>0</v>
      </c>
      <c r="F50" s="23">
        <f t="shared" si="6"/>
        <v>0</v>
      </c>
      <c r="G50" s="23">
        <f t="shared" si="6"/>
        <v>0</v>
      </c>
      <c r="H50" s="23">
        <f t="shared" si="7"/>
        <v>0</v>
      </c>
      <c r="I50" s="23">
        <f t="shared" si="8"/>
        <v>0</v>
      </c>
      <c r="J50" s="23">
        <f t="shared" si="9"/>
        <v>0</v>
      </c>
      <c r="K50" s="23">
        <f t="shared" si="10"/>
        <v>0</v>
      </c>
      <c r="L50" s="23">
        <f t="shared" si="11"/>
        <v>0</v>
      </c>
      <c r="M50" s="23">
        <f t="shared" ca="1" si="3"/>
        <v>-5.0982457797665956E-4</v>
      </c>
      <c r="N50" s="23">
        <f t="shared" ca="1" si="12"/>
        <v>0</v>
      </c>
      <c r="O50" s="82">
        <f t="shared" ca="1" si="13"/>
        <v>0</v>
      </c>
      <c r="P50" s="23">
        <f t="shared" ca="1" si="14"/>
        <v>0</v>
      </c>
      <c r="Q50" s="23">
        <f t="shared" ca="1" si="15"/>
        <v>0</v>
      </c>
      <c r="R50" s="18">
        <f t="shared" ca="1" si="4"/>
        <v>5.0982457797665956E-4</v>
      </c>
    </row>
    <row r="51" spans="1:18">
      <c r="A51" s="69"/>
      <c r="B51" s="69"/>
      <c r="C51" s="69"/>
      <c r="D51" s="70">
        <f t="shared" si="5"/>
        <v>0</v>
      </c>
      <c r="E51" s="70">
        <f t="shared" si="5"/>
        <v>0</v>
      </c>
      <c r="F51" s="23">
        <f t="shared" si="6"/>
        <v>0</v>
      </c>
      <c r="G51" s="23">
        <f t="shared" si="6"/>
        <v>0</v>
      </c>
      <c r="H51" s="23">
        <f t="shared" si="7"/>
        <v>0</v>
      </c>
      <c r="I51" s="23">
        <f t="shared" si="8"/>
        <v>0</v>
      </c>
      <c r="J51" s="23">
        <f t="shared" si="9"/>
        <v>0</v>
      </c>
      <c r="K51" s="23">
        <f t="shared" si="10"/>
        <v>0</v>
      </c>
      <c r="L51" s="23">
        <f t="shared" si="11"/>
        <v>0</v>
      </c>
      <c r="M51" s="23">
        <f t="shared" ca="1" si="3"/>
        <v>-5.0982457797665956E-4</v>
      </c>
      <c r="N51" s="23">
        <f t="shared" ca="1" si="12"/>
        <v>0</v>
      </c>
      <c r="O51" s="82">
        <f t="shared" ca="1" si="13"/>
        <v>0</v>
      </c>
      <c r="P51" s="23">
        <f t="shared" ca="1" si="14"/>
        <v>0</v>
      </c>
      <c r="Q51" s="23">
        <f t="shared" ca="1" si="15"/>
        <v>0</v>
      </c>
      <c r="R51" s="18">
        <f t="shared" ca="1" si="4"/>
        <v>5.0982457797665956E-4</v>
      </c>
    </row>
    <row r="52" spans="1:18">
      <c r="A52" s="69"/>
      <c r="B52" s="69"/>
      <c r="C52" s="69"/>
      <c r="D52" s="70">
        <f t="shared" si="5"/>
        <v>0</v>
      </c>
      <c r="E52" s="70">
        <f t="shared" si="5"/>
        <v>0</v>
      </c>
      <c r="F52" s="23">
        <f t="shared" si="6"/>
        <v>0</v>
      </c>
      <c r="G52" s="23">
        <f t="shared" si="6"/>
        <v>0</v>
      </c>
      <c r="H52" s="23">
        <f t="shared" si="7"/>
        <v>0</v>
      </c>
      <c r="I52" s="23">
        <f t="shared" si="8"/>
        <v>0</v>
      </c>
      <c r="J52" s="23">
        <f t="shared" si="9"/>
        <v>0</v>
      </c>
      <c r="K52" s="23">
        <f t="shared" si="10"/>
        <v>0</v>
      </c>
      <c r="L52" s="23">
        <f t="shared" si="11"/>
        <v>0</v>
      </c>
      <c r="M52" s="23">
        <f t="shared" ca="1" si="3"/>
        <v>-5.0982457797665956E-4</v>
      </c>
      <c r="N52" s="23">
        <f t="shared" ca="1" si="12"/>
        <v>0</v>
      </c>
      <c r="O52" s="82">
        <f t="shared" ca="1" si="13"/>
        <v>0</v>
      </c>
      <c r="P52" s="23">
        <f t="shared" ca="1" si="14"/>
        <v>0</v>
      </c>
      <c r="Q52" s="23">
        <f t="shared" ca="1" si="15"/>
        <v>0</v>
      </c>
      <c r="R52" s="18">
        <f t="shared" ca="1" si="4"/>
        <v>5.0982457797665956E-4</v>
      </c>
    </row>
    <row r="53" spans="1:18">
      <c r="A53" s="69"/>
      <c r="B53" s="69"/>
      <c r="C53" s="69"/>
      <c r="D53" s="70">
        <f t="shared" si="5"/>
        <v>0</v>
      </c>
      <c r="E53" s="70">
        <f t="shared" si="5"/>
        <v>0</v>
      </c>
      <c r="F53" s="23">
        <f t="shared" si="6"/>
        <v>0</v>
      </c>
      <c r="G53" s="23">
        <f t="shared" si="6"/>
        <v>0</v>
      </c>
      <c r="H53" s="23">
        <f t="shared" si="7"/>
        <v>0</v>
      </c>
      <c r="I53" s="23">
        <f t="shared" si="8"/>
        <v>0</v>
      </c>
      <c r="J53" s="23">
        <f t="shared" si="9"/>
        <v>0</v>
      </c>
      <c r="K53" s="23">
        <f t="shared" si="10"/>
        <v>0</v>
      </c>
      <c r="L53" s="23">
        <f t="shared" si="11"/>
        <v>0</v>
      </c>
      <c r="M53" s="23">
        <f t="shared" ca="1" si="3"/>
        <v>-5.0982457797665956E-4</v>
      </c>
      <c r="N53" s="23">
        <f t="shared" ca="1" si="12"/>
        <v>0</v>
      </c>
      <c r="O53" s="82">
        <f t="shared" ca="1" si="13"/>
        <v>0</v>
      </c>
      <c r="P53" s="23">
        <f t="shared" ca="1" si="14"/>
        <v>0</v>
      </c>
      <c r="Q53" s="23">
        <f t="shared" ca="1" si="15"/>
        <v>0</v>
      </c>
      <c r="R53" s="18">
        <f t="shared" ca="1" si="4"/>
        <v>5.0982457797665956E-4</v>
      </c>
    </row>
    <row r="54" spans="1:18">
      <c r="A54" s="69"/>
      <c r="B54" s="69"/>
      <c r="C54" s="69"/>
      <c r="D54" s="70">
        <f t="shared" si="5"/>
        <v>0</v>
      </c>
      <c r="E54" s="70">
        <f t="shared" si="5"/>
        <v>0</v>
      </c>
      <c r="F54" s="23">
        <f t="shared" si="6"/>
        <v>0</v>
      </c>
      <c r="G54" s="23">
        <f t="shared" si="6"/>
        <v>0</v>
      </c>
      <c r="H54" s="23">
        <f t="shared" si="7"/>
        <v>0</v>
      </c>
      <c r="I54" s="23">
        <f t="shared" si="8"/>
        <v>0</v>
      </c>
      <c r="J54" s="23">
        <f t="shared" si="9"/>
        <v>0</v>
      </c>
      <c r="K54" s="23">
        <f t="shared" si="10"/>
        <v>0</v>
      </c>
      <c r="L54" s="23">
        <f t="shared" si="11"/>
        <v>0</v>
      </c>
      <c r="M54" s="23">
        <f t="shared" ca="1" si="3"/>
        <v>-5.0982457797665956E-4</v>
      </c>
      <c r="N54" s="23">
        <f t="shared" ca="1" si="12"/>
        <v>0</v>
      </c>
      <c r="O54" s="82">
        <f t="shared" ca="1" si="13"/>
        <v>0</v>
      </c>
      <c r="P54" s="23">
        <f t="shared" ca="1" si="14"/>
        <v>0</v>
      </c>
      <c r="Q54" s="23">
        <f t="shared" ca="1" si="15"/>
        <v>0</v>
      </c>
      <c r="R54" s="18">
        <f t="shared" ca="1" si="4"/>
        <v>5.0982457797665956E-4</v>
      </c>
    </row>
    <row r="55" spans="1:18">
      <c r="A55" s="69"/>
      <c r="B55" s="69"/>
      <c r="C55" s="69"/>
      <c r="D55" s="70">
        <f t="shared" si="5"/>
        <v>0</v>
      </c>
      <c r="E55" s="70">
        <f t="shared" si="5"/>
        <v>0</v>
      </c>
      <c r="F55" s="23">
        <f t="shared" si="6"/>
        <v>0</v>
      </c>
      <c r="G55" s="23">
        <f t="shared" si="6"/>
        <v>0</v>
      </c>
      <c r="H55" s="23">
        <f t="shared" si="7"/>
        <v>0</v>
      </c>
      <c r="I55" s="23">
        <f t="shared" si="8"/>
        <v>0</v>
      </c>
      <c r="J55" s="23">
        <f t="shared" si="9"/>
        <v>0</v>
      </c>
      <c r="K55" s="23">
        <f t="shared" si="10"/>
        <v>0</v>
      </c>
      <c r="L55" s="23">
        <f t="shared" si="11"/>
        <v>0</v>
      </c>
      <c r="M55" s="23">
        <f t="shared" ca="1" si="3"/>
        <v>-5.0982457797665956E-4</v>
      </c>
      <c r="N55" s="23">
        <f t="shared" ca="1" si="12"/>
        <v>0</v>
      </c>
      <c r="O55" s="82">
        <f t="shared" ca="1" si="13"/>
        <v>0</v>
      </c>
      <c r="P55" s="23">
        <f t="shared" ca="1" si="14"/>
        <v>0</v>
      </c>
      <c r="Q55" s="23">
        <f t="shared" ca="1" si="15"/>
        <v>0</v>
      </c>
      <c r="R55" s="18">
        <f t="shared" ca="1" si="4"/>
        <v>5.0982457797665956E-4</v>
      </c>
    </row>
    <row r="56" spans="1:18">
      <c r="A56" s="69"/>
      <c r="B56" s="69"/>
      <c r="C56" s="69"/>
      <c r="D56" s="70">
        <f t="shared" si="5"/>
        <v>0</v>
      </c>
      <c r="E56" s="70">
        <f t="shared" si="5"/>
        <v>0</v>
      </c>
      <c r="F56" s="23">
        <f t="shared" si="6"/>
        <v>0</v>
      </c>
      <c r="G56" s="23">
        <f t="shared" si="6"/>
        <v>0</v>
      </c>
      <c r="H56" s="23">
        <f t="shared" si="7"/>
        <v>0</v>
      </c>
      <c r="I56" s="23">
        <f t="shared" si="8"/>
        <v>0</v>
      </c>
      <c r="J56" s="23">
        <f t="shared" si="9"/>
        <v>0</v>
      </c>
      <c r="K56" s="23">
        <f t="shared" si="10"/>
        <v>0</v>
      </c>
      <c r="L56" s="23">
        <f t="shared" si="11"/>
        <v>0</v>
      </c>
      <c r="M56" s="23">
        <f t="shared" ca="1" si="3"/>
        <v>-5.0982457797665956E-4</v>
      </c>
      <c r="N56" s="23">
        <f t="shared" ca="1" si="12"/>
        <v>0</v>
      </c>
      <c r="O56" s="82">
        <f t="shared" ca="1" si="13"/>
        <v>0</v>
      </c>
      <c r="P56" s="23">
        <f t="shared" ca="1" si="14"/>
        <v>0</v>
      </c>
      <c r="Q56" s="23">
        <f t="shared" ca="1" si="15"/>
        <v>0</v>
      </c>
      <c r="R56" s="18">
        <f t="shared" ca="1" si="4"/>
        <v>5.0982457797665956E-4</v>
      </c>
    </row>
    <row r="57" spans="1:18">
      <c r="A57" s="69"/>
      <c r="B57" s="69"/>
      <c r="C57" s="69"/>
      <c r="D57" s="70">
        <f t="shared" si="5"/>
        <v>0</v>
      </c>
      <c r="E57" s="70">
        <f t="shared" si="5"/>
        <v>0</v>
      </c>
      <c r="F57" s="23">
        <f t="shared" si="6"/>
        <v>0</v>
      </c>
      <c r="G57" s="23">
        <f t="shared" si="6"/>
        <v>0</v>
      </c>
      <c r="H57" s="23">
        <f t="shared" si="7"/>
        <v>0</v>
      </c>
      <c r="I57" s="23">
        <f t="shared" si="8"/>
        <v>0</v>
      </c>
      <c r="J57" s="23">
        <f t="shared" si="9"/>
        <v>0</v>
      </c>
      <c r="K57" s="23">
        <f t="shared" si="10"/>
        <v>0</v>
      </c>
      <c r="L57" s="23">
        <f t="shared" si="11"/>
        <v>0</v>
      </c>
      <c r="M57" s="23">
        <f t="shared" ca="1" si="3"/>
        <v>-5.0982457797665956E-4</v>
      </c>
      <c r="N57" s="23">
        <f t="shared" ca="1" si="12"/>
        <v>0</v>
      </c>
      <c r="O57" s="82">
        <f t="shared" ca="1" si="13"/>
        <v>0</v>
      </c>
      <c r="P57" s="23">
        <f t="shared" ca="1" si="14"/>
        <v>0</v>
      </c>
      <c r="Q57" s="23">
        <f t="shared" ca="1" si="15"/>
        <v>0</v>
      </c>
      <c r="R57" s="18">
        <f t="shared" ca="1" si="4"/>
        <v>5.0982457797665956E-4</v>
      </c>
    </row>
    <row r="58" spans="1:18">
      <c r="A58" s="69"/>
      <c r="B58" s="69"/>
      <c r="C58" s="69"/>
      <c r="D58" s="70">
        <f t="shared" si="5"/>
        <v>0</v>
      </c>
      <c r="E58" s="70">
        <f t="shared" si="5"/>
        <v>0</v>
      </c>
      <c r="F58" s="23">
        <f t="shared" si="6"/>
        <v>0</v>
      </c>
      <c r="G58" s="23">
        <f t="shared" si="6"/>
        <v>0</v>
      </c>
      <c r="H58" s="23">
        <f t="shared" si="7"/>
        <v>0</v>
      </c>
      <c r="I58" s="23">
        <f t="shared" si="8"/>
        <v>0</v>
      </c>
      <c r="J58" s="23">
        <f t="shared" si="9"/>
        <v>0</v>
      </c>
      <c r="K58" s="23">
        <f t="shared" si="10"/>
        <v>0</v>
      </c>
      <c r="L58" s="23">
        <f t="shared" si="11"/>
        <v>0</v>
      </c>
      <c r="M58" s="23">
        <f t="shared" ca="1" si="3"/>
        <v>-5.0982457797665956E-4</v>
      </c>
      <c r="N58" s="23">
        <f t="shared" ca="1" si="12"/>
        <v>0</v>
      </c>
      <c r="O58" s="82">
        <f t="shared" ca="1" si="13"/>
        <v>0</v>
      </c>
      <c r="P58" s="23">
        <f t="shared" ca="1" si="14"/>
        <v>0</v>
      </c>
      <c r="Q58" s="23">
        <f t="shared" ca="1" si="15"/>
        <v>0</v>
      </c>
      <c r="R58" s="18">
        <f t="shared" ca="1" si="4"/>
        <v>5.0982457797665956E-4</v>
      </c>
    </row>
    <row r="59" spans="1:18">
      <c r="A59" s="69"/>
      <c r="B59" s="69"/>
      <c r="C59" s="69"/>
      <c r="D59" s="70">
        <f t="shared" si="5"/>
        <v>0</v>
      </c>
      <c r="E59" s="70">
        <f t="shared" si="5"/>
        <v>0</v>
      </c>
      <c r="F59" s="23">
        <f t="shared" si="6"/>
        <v>0</v>
      </c>
      <c r="G59" s="23">
        <f t="shared" si="6"/>
        <v>0</v>
      </c>
      <c r="H59" s="23">
        <f t="shared" si="7"/>
        <v>0</v>
      </c>
      <c r="I59" s="23">
        <f t="shared" si="8"/>
        <v>0</v>
      </c>
      <c r="J59" s="23">
        <f t="shared" si="9"/>
        <v>0</v>
      </c>
      <c r="K59" s="23">
        <f t="shared" si="10"/>
        <v>0</v>
      </c>
      <c r="L59" s="23">
        <f t="shared" si="11"/>
        <v>0</v>
      </c>
      <c r="M59" s="23">
        <f t="shared" ca="1" si="3"/>
        <v>-5.0982457797665956E-4</v>
      </c>
      <c r="N59" s="23">
        <f t="shared" ca="1" si="12"/>
        <v>0</v>
      </c>
      <c r="O59" s="82">
        <f t="shared" ca="1" si="13"/>
        <v>0</v>
      </c>
      <c r="P59" s="23">
        <f t="shared" ca="1" si="14"/>
        <v>0</v>
      </c>
      <c r="Q59" s="23">
        <f t="shared" ca="1" si="15"/>
        <v>0</v>
      </c>
      <c r="R59" s="18">
        <f t="shared" ca="1" si="4"/>
        <v>5.0982457797665956E-4</v>
      </c>
    </row>
    <row r="60" spans="1:18">
      <c r="A60" s="69"/>
      <c r="B60" s="69"/>
      <c r="C60" s="69"/>
      <c r="D60" s="70">
        <f t="shared" si="5"/>
        <v>0</v>
      </c>
      <c r="E60" s="70">
        <f t="shared" si="5"/>
        <v>0</v>
      </c>
      <c r="F60" s="23">
        <f t="shared" si="6"/>
        <v>0</v>
      </c>
      <c r="G60" s="23">
        <f t="shared" si="6"/>
        <v>0</v>
      </c>
      <c r="H60" s="23">
        <f t="shared" si="7"/>
        <v>0</v>
      </c>
      <c r="I60" s="23">
        <f t="shared" si="8"/>
        <v>0</v>
      </c>
      <c r="J60" s="23">
        <f t="shared" si="9"/>
        <v>0</v>
      </c>
      <c r="K60" s="23">
        <f t="shared" si="10"/>
        <v>0</v>
      </c>
      <c r="L60" s="23">
        <f t="shared" si="11"/>
        <v>0</v>
      </c>
      <c r="M60" s="23">
        <f t="shared" ca="1" si="3"/>
        <v>-5.0982457797665956E-4</v>
      </c>
      <c r="N60" s="23">
        <f t="shared" ca="1" si="12"/>
        <v>0</v>
      </c>
      <c r="O60" s="82">
        <f t="shared" ca="1" si="13"/>
        <v>0</v>
      </c>
      <c r="P60" s="23">
        <f t="shared" ca="1" si="14"/>
        <v>0</v>
      </c>
      <c r="Q60" s="23">
        <f t="shared" ca="1" si="15"/>
        <v>0</v>
      </c>
      <c r="R60" s="18">
        <f t="shared" ca="1" si="4"/>
        <v>5.0982457797665956E-4</v>
      </c>
    </row>
    <row r="61" spans="1:18">
      <c r="A61" s="69"/>
      <c r="B61" s="69"/>
      <c r="C61" s="69"/>
      <c r="D61" s="70">
        <f t="shared" si="5"/>
        <v>0</v>
      </c>
      <c r="E61" s="70">
        <f t="shared" si="5"/>
        <v>0</v>
      </c>
      <c r="F61" s="23">
        <f t="shared" si="6"/>
        <v>0</v>
      </c>
      <c r="G61" s="23">
        <f t="shared" si="6"/>
        <v>0</v>
      </c>
      <c r="H61" s="23">
        <f t="shared" si="7"/>
        <v>0</v>
      </c>
      <c r="I61" s="23">
        <f t="shared" si="8"/>
        <v>0</v>
      </c>
      <c r="J61" s="23">
        <f t="shared" si="9"/>
        <v>0</v>
      </c>
      <c r="K61" s="23">
        <f t="shared" si="10"/>
        <v>0</v>
      </c>
      <c r="L61" s="23">
        <f t="shared" si="11"/>
        <v>0</v>
      </c>
      <c r="M61" s="23">
        <f t="shared" ca="1" si="3"/>
        <v>-5.0982457797665956E-4</v>
      </c>
      <c r="N61" s="23">
        <f t="shared" ca="1" si="12"/>
        <v>0</v>
      </c>
      <c r="O61" s="82">
        <f t="shared" ca="1" si="13"/>
        <v>0</v>
      </c>
      <c r="P61" s="23">
        <f t="shared" ca="1" si="14"/>
        <v>0</v>
      </c>
      <c r="Q61" s="23">
        <f t="shared" ca="1" si="15"/>
        <v>0</v>
      </c>
      <c r="R61" s="18">
        <f t="shared" ca="1" si="4"/>
        <v>5.0982457797665956E-4</v>
      </c>
    </row>
    <row r="62" spans="1:18">
      <c r="A62" s="69"/>
      <c r="B62" s="69"/>
      <c r="C62" s="69"/>
      <c r="D62" s="70">
        <f t="shared" si="5"/>
        <v>0</v>
      </c>
      <c r="E62" s="70">
        <f t="shared" si="5"/>
        <v>0</v>
      </c>
      <c r="F62" s="23">
        <f t="shared" si="6"/>
        <v>0</v>
      </c>
      <c r="G62" s="23">
        <f t="shared" si="6"/>
        <v>0</v>
      </c>
      <c r="H62" s="23">
        <f t="shared" si="7"/>
        <v>0</v>
      </c>
      <c r="I62" s="23">
        <f t="shared" si="8"/>
        <v>0</v>
      </c>
      <c r="J62" s="23">
        <f t="shared" si="9"/>
        <v>0</v>
      </c>
      <c r="K62" s="23">
        <f t="shared" si="10"/>
        <v>0</v>
      </c>
      <c r="L62" s="23">
        <f t="shared" si="11"/>
        <v>0</v>
      </c>
      <c r="M62" s="23">
        <f t="shared" ca="1" si="3"/>
        <v>-5.0982457797665956E-4</v>
      </c>
      <c r="N62" s="23">
        <f t="shared" ca="1" si="12"/>
        <v>0</v>
      </c>
      <c r="O62" s="82">
        <f t="shared" ca="1" si="13"/>
        <v>0</v>
      </c>
      <c r="P62" s="23">
        <f t="shared" ca="1" si="14"/>
        <v>0</v>
      </c>
      <c r="Q62" s="23">
        <f t="shared" ca="1" si="15"/>
        <v>0</v>
      </c>
      <c r="R62" s="18">
        <f t="shared" ca="1" si="4"/>
        <v>5.0982457797665956E-4</v>
      </c>
    </row>
    <row r="63" spans="1:18">
      <c r="A63" s="69"/>
      <c r="B63" s="69"/>
      <c r="C63" s="69"/>
      <c r="D63" s="70">
        <f t="shared" si="5"/>
        <v>0</v>
      </c>
      <c r="E63" s="70">
        <f t="shared" si="5"/>
        <v>0</v>
      </c>
      <c r="F63" s="23">
        <f t="shared" si="6"/>
        <v>0</v>
      </c>
      <c r="G63" s="23">
        <f t="shared" si="6"/>
        <v>0</v>
      </c>
      <c r="H63" s="23">
        <f t="shared" si="7"/>
        <v>0</v>
      </c>
      <c r="I63" s="23">
        <f t="shared" si="8"/>
        <v>0</v>
      </c>
      <c r="J63" s="23">
        <f t="shared" si="9"/>
        <v>0</v>
      </c>
      <c r="K63" s="23">
        <f t="shared" si="10"/>
        <v>0</v>
      </c>
      <c r="L63" s="23">
        <f t="shared" si="11"/>
        <v>0</v>
      </c>
      <c r="M63" s="23">
        <f t="shared" ca="1" si="3"/>
        <v>-5.0982457797665956E-4</v>
      </c>
      <c r="N63" s="23">
        <f t="shared" ca="1" si="12"/>
        <v>0</v>
      </c>
      <c r="O63" s="82">
        <f t="shared" ca="1" si="13"/>
        <v>0</v>
      </c>
      <c r="P63" s="23">
        <f t="shared" ca="1" si="14"/>
        <v>0</v>
      </c>
      <c r="Q63" s="23">
        <f t="shared" ca="1" si="15"/>
        <v>0</v>
      </c>
      <c r="R63" s="18">
        <f t="shared" ca="1" si="4"/>
        <v>5.0982457797665956E-4</v>
      </c>
    </row>
    <row r="64" spans="1:18">
      <c r="A64" s="69"/>
      <c r="B64" s="69"/>
      <c r="C64" s="69"/>
      <c r="D64" s="70">
        <f t="shared" si="5"/>
        <v>0</v>
      </c>
      <c r="E64" s="70">
        <f t="shared" si="5"/>
        <v>0</v>
      </c>
      <c r="F64" s="23">
        <f t="shared" si="6"/>
        <v>0</v>
      </c>
      <c r="G64" s="23">
        <f t="shared" si="6"/>
        <v>0</v>
      </c>
      <c r="H64" s="23">
        <f t="shared" si="7"/>
        <v>0</v>
      </c>
      <c r="I64" s="23">
        <f t="shared" si="8"/>
        <v>0</v>
      </c>
      <c r="J64" s="23">
        <f t="shared" si="9"/>
        <v>0</v>
      </c>
      <c r="K64" s="23">
        <f t="shared" si="10"/>
        <v>0</v>
      </c>
      <c r="L64" s="23">
        <f t="shared" si="11"/>
        <v>0</v>
      </c>
      <c r="M64" s="23">
        <f t="shared" ca="1" si="3"/>
        <v>-5.0982457797665956E-4</v>
      </c>
      <c r="N64" s="23">
        <f t="shared" ca="1" si="12"/>
        <v>0</v>
      </c>
      <c r="O64" s="82">
        <f t="shared" ca="1" si="13"/>
        <v>0</v>
      </c>
      <c r="P64" s="23">
        <f t="shared" ca="1" si="14"/>
        <v>0</v>
      </c>
      <c r="Q64" s="23">
        <f t="shared" ca="1" si="15"/>
        <v>0</v>
      </c>
      <c r="R64" s="18">
        <f t="shared" ca="1" si="4"/>
        <v>5.0982457797665956E-4</v>
      </c>
    </row>
    <row r="65" spans="1:18">
      <c r="A65" s="69"/>
      <c r="B65" s="69"/>
      <c r="C65" s="69"/>
      <c r="D65" s="70">
        <f t="shared" si="5"/>
        <v>0</v>
      </c>
      <c r="E65" s="70">
        <f t="shared" si="5"/>
        <v>0</v>
      </c>
      <c r="F65" s="23">
        <f t="shared" si="6"/>
        <v>0</v>
      </c>
      <c r="G65" s="23">
        <f t="shared" si="6"/>
        <v>0</v>
      </c>
      <c r="H65" s="23">
        <f t="shared" si="7"/>
        <v>0</v>
      </c>
      <c r="I65" s="23">
        <f t="shared" si="8"/>
        <v>0</v>
      </c>
      <c r="J65" s="23">
        <f t="shared" si="9"/>
        <v>0</v>
      </c>
      <c r="K65" s="23">
        <f t="shared" si="10"/>
        <v>0</v>
      </c>
      <c r="L65" s="23">
        <f t="shared" si="11"/>
        <v>0</v>
      </c>
      <c r="M65" s="23">
        <f t="shared" ca="1" si="3"/>
        <v>-5.0982457797665956E-4</v>
      </c>
      <c r="N65" s="23">
        <f t="shared" ca="1" si="12"/>
        <v>0</v>
      </c>
      <c r="O65" s="82">
        <f t="shared" ca="1" si="13"/>
        <v>0</v>
      </c>
      <c r="P65" s="23">
        <f t="shared" ca="1" si="14"/>
        <v>0</v>
      </c>
      <c r="Q65" s="23">
        <f t="shared" ca="1" si="15"/>
        <v>0</v>
      </c>
      <c r="R65" s="18">
        <f t="shared" ca="1" si="4"/>
        <v>5.0982457797665956E-4</v>
      </c>
    </row>
    <row r="66" spans="1:18">
      <c r="A66" s="69"/>
      <c r="B66" s="69"/>
      <c r="C66" s="69"/>
      <c r="D66" s="70">
        <f t="shared" si="5"/>
        <v>0</v>
      </c>
      <c r="E66" s="70">
        <f t="shared" si="5"/>
        <v>0</v>
      </c>
      <c r="F66" s="23">
        <f t="shared" si="6"/>
        <v>0</v>
      </c>
      <c r="G66" s="23">
        <f t="shared" si="6"/>
        <v>0</v>
      </c>
      <c r="H66" s="23">
        <f t="shared" si="7"/>
        <v>0</v>
      </c>
      <c r="I66" s="23">
        <f t="shared" si="8"/>
        <v>0</v>
      </c>
      <c r="J66" s="23">
        <f t="shared" si="9"/>
        <v>0</v>
      </c>
      <c r="K66" s="23">
        <f t="shared" si="10"/>
        <v>0</v>
      </c>
      <c r="L66" s="23">
        <f t="shared" si="11"/>
        <v>0</v>
      </c>
      <c r="M66" s="23">
        <f t="shared" ca="1" si="3"/>
        <v>-5.0982457797665956E-4</v>
      </c>
      <c r="N66" s="23">
        <f t="shared" ca="1" si="12"/>
        <v>0</v>
      </c>
      <c r="O66" s="82">
        <f t="shared" ca="1" si="13"/>
        <v>0</v>
      </c>
      <c r="P66" s="23">
        <f t="shared" ca="1" si="14"/>
        <v>0</v>
      </c>
      <c r="Q66" s="23">
        <f t="shared" ca="1" si="15"/>
        <v>0</v>
      </c>
      <c r="R66" s="18">
        <f t="shared" ca="1" si="4"/>
        <v>5.0982457797665956E-4</v>
      </c>
    </row>
    <row r="67" spans="1:18">
      <c r="A67" s="69"/>
      <c r="B67" s="69"/>
      <c r="C67" s="69"/>
      <c r="D67" s="70">
        <f t="shared" si="5"/>
        <v>0</v>
      </c>
      <c r="E67" s="70">
        <f t="shared" si="5"/>
        <v>0</v>
      </c>
      <c r="F67" s="23">
        <f t="shared" si="6"/>
        <v>0</v>
      </c>
      <c r="G67" s="23">
        <f t="shared" si="6"/>
        <v>0</v>
      </c>
      <c r="H67" s="23">
        <f t="shared" si="7"/>
        <v>0</v>
      </c>
      <c r="I67" s="23">
        <f t="shared" si="8"/>
        <v>0</v>
      </c>
      <c r="J67" s="23">
        <f t="shared" si="9"/>
        <v>0</v>
      </c>
      <c r="K67" s="23">
        <f t="shared" si="10"/>
        <v>0</v>
      </c>
      <c r="L67" s="23">
        <f t="shared" si="11"/>
        <v>0</v>
      </c>
      <c r="M67" s="23">
        <f t="shared" ca="1" si="3"/>
        <v>-5.0982457797665956E-4</v>
      </c>
      <c r="N67" s="23">
        <f t="shared" ca="1" si="12"/>
        <v>0</v>
      </c>
      <c r="O67" s="82">
        <f t="shared" ca="1" si="13"/>
        <v>0</v>
      </c>
      <c r="P67" s="23">
        <f t="shared" ca="1" si="14"/>
        <v>0</v>
      </c>
      <c r="Q67" s="23">
        <f t="shared" ca="1" si="15"/>
        <v>0</v>
      </c>
      <c r="R67" s="18">
        <f t="shared" ca="1" si="4"/>
        <v>5.0982457797665956E-4</v>
      </c>
    </row>
    <row r="68" spans="1:18">
      <c r="A68" s="69"/>
      <c r="B68" s="69"/>
      <c r="C68" s="69"/>
      <c r="D68" s="70">
        <f t="shared" si="5"/>
        <v>0</v>
      </c>
      <c r="E68" s="70">
        <f t="shared" si="5"/>
        <v>0</v>
      </c>
      <c r="F68" s="23">
        <f t="shared" si="6"/>
        <v>0</v>
      </c>
      <c r="G68" s="23">
        <f t="shared" si="6"/>
        <v>0</v>
      </c>
      <c r="H68" s="23">
        <f t="shared" si="7"/>
        <v>0</v>
      </c>
      <c r="I68" s="23">
        <f t="shared" si="8"/>
        <v>0</v>
      </c>
      <c r="J68" s="23">
        <f t="shared" si="9"/>
        <v>0</v>
      </c>
      <c r="K68" s="23">
        <f t="shared" si="10"/>
        <v>0</v>
      </c>
      <c r="L68" s="23">
        <f t="shared" si="11"/>
        <v>0</v>
      </c>
      <c r="M68" s="23">
        <f t="shared" ca="1" si="3"/>
        <v>-5.0982457797665956E-4</v>
      </c>
      <c r="N68" s="23">
        <f t="shared" ca="1" si="12"/>
        <v>0</v>
      </c>
      <c r="O68" s="82">
        <f t="shared" ca="1" si="13"/>
        <v>0</v>
      </c>
      <c r="P68" s="23">
        <f t="shared" ca="1" si="14"/>
        <v>0</v>
      </c>
      <c r="Q68" s="23">
        <f t="shared" ca="1" si="15"/>
        <v>0</v>
      </c>
      <c r="R68" s="18">
        <f t="shared" ca="1" si="4"/>
        <v>5.0982457797665956E-4</v>
      </c>
    </row>
    <row r="69" spans="1:18">
      <c r="A69" s="69"/>
      <c r="B69" s="69"/>
      <c r="C69" s="69"/>
      <c r="D69" s="70">
        <f t="shared" si="5"/>
        <v>0</v>
      </c>
      <c r="E69" s="70">
        <f t="shared" si="5"/>
        <v>0</v>
      </c>
      <c r="F69" s="23">
        <f t="shared" si="6"/>
        <v>0</v>
      </c>
      <c r="G69" s="23">
        <f t="shared" si="6"/>
        <v>0</v>
      </c>
      <c r="H69" s="23">
        <f t="shared" si="7"/>
        <v>0</v>
      </c>
      <c r="I69" s="23">
        <f t="shared" si="8"/>
        <v>0</v>
      </c>
      <c r="J69" s="23">
        <f t="shared" si="9"/>
        <v>0</v>
      </c>
      <c r="K69" s="23">
        <f t="shared" si="10"/>
        <v>0</v>
      </c>
      <c r="L69" s="23">
        <f t="shared" si="11"/>
        <v>0</v>
      </c>
      <c r="M69" s="23">
        <f t="shared" ca="1" si="3"/>
        <v>-5.0982457797665956E-4</v>
      </c>
      <c r="N69" s="23">
        <f t="shared" ca="1" si="12"/>
        <v>0</v>
      </c>
      <c r="O69" s="82">
        <f t="shared" ca="1" si="13"/>
        <v>0</v>
      </c>
      <c r="P69" s="23">
        <f t="shared" ca="1" si="14"/>
        <v>0</v>
      </c>
      <c r="Q69" s="23">
        <f t="shared" ca="1" si="15"/>
        <v>0</v>
      </c>
      <c r="R69" s="18">
        <f t="shared" ca="1" si="4"/>
        <v>5.0982457797665956E-4</v>
      </c>
    </row>
    <row r="70" spans="1:18">
      <c r="A70" s="69"/>
      <c r="B70" s="69"/>
      <c r="C70" s="69"/>
      <c r="D70" s="70">
        <f t="shared" si="5"/>
        <v>0</v>
      </c>
      <c r="E70" s="70">
        <f t="shared" si="5"/>
        <v>0</v>
      </c>
      <c r="F70" s="23">
        <f t="shared" si="6"/>
        <v>0</v>
      </c>
      <c r="G70" s="23">
        <f t="shared" si="6"/>
        <v>0</v>
      </c>
      <c r="H70" s="23">
        <f t="shared" si="7"/>
        <v>0</v>
      </c>
      <c r="I70" s="23">
        <f t="shared" si="8"/>
        <v>0</v>
      </c>
      <c r="J70" s="23">
        <f t="shared" si="9"/>
        <v>0</v>
      </c>
      <c r="K70" s="23">
        <f t="shared" si="10"/>
        <v>0</v>
      </c>
      <c r="L70" s="23">
        <f t="shared" si="11"/>
        <v>0</v>
      </c>
      <c r="M70" s="23">
        <f t="shared" ca="1" si="3"/>
        <v>-5.0982457797665956E-4</v>
      </c>
      <c r="N70" s="23">
        <f t="shared" ca="1" si="12"/>
        <v>0</v>
      </c>
      <c r="O70" s="82">
        <f t="shared" ca="1" si="13"/>
        <v>0</v>
      </c>
      <c r="P70" s="23">
        <f t="shared" ca="1" si="14"/>
        <v>0</v>
      </c>
      <c r="Q70" s="23">
        <f t="shared" ca="1" si="15"/>
        <v>0</v>
      </c>
      <c r="R70" s="18">
        <f t="shared" ca="1" si="4"/>
        <v>5.0982457797665956E-4</v>
      </c>
    </row>
    <row r="71" spans="1:18">
      <c r="A71" s="69"/>
      <c r="B71" s="69"/>
      <c r="C71" s="69"/>
      <c r="D71" s="70">
        <f t="shared" si="5"/>
        <v>0</v>
      </c>
      <c r="E71" s="70">
        <f t="shared" si="5"/>
        <v>0</v>
      </c>
      <c r="F71" s="23">
        <f t="shared" si="6"/>
        <v>0</v>
      </c>
      <c r="G71" s="23">
        <f t="shared" si="6"/>
        <v>0</v>
      </c>
      <c r="H71" s="23">
        <f t="shared" si="7"/>
        <v>0</v>
      </c>
      <c r="I71" s="23">
        <f t="shared" si="8"/>
        <v>0</v>
      </c>
      <c r="J71" s="23">
        <f t="shared" si="9"/>
        <v>0</v>
      </c>
      <c r="K71" s="23">
        <f t="shared" si="10"/>
        <v>0</v>
      </c>
      <c r="L71" s="23">
        <f t="shared" si="11"/>
        <v>0</v>
      </c>
      <c r="M71" s="23">
        <f t="shared" ca="1" si="3"/>
        <v>-5.0982457797665956E-4</v>
      </c>
      <c r="N71" s="23">
        <f t="shared" ca="1" si="12"/>
        <v>0</v>
      </c>
      <c r="O71" s="82">
        <f t="shared" ca="1" si="13"/>
        <v>0</v>
      </c>
      <c r="P71" s="23">
        <f t="shared" ca="1" si="14"/>
        <v>0</v>
      </c>
      <c r="Q71" s="23">
        <f t="shared" ca="1" si="15"/>
        <v>0</v>
      </c>
      <c r="R71" s="18">
        <f t="shared" ca="1" si="4"/>
        <v>5.0982457797665956E-4</v>
      </c>
    </row>
    <row r="72" spans="1:18">
      <c r="A72" s="69"/>
      <c r="B72" s="69"/>
      <c r="C72" s="69"/>
      <c r="D72" s="70">
        <f t="shared" si="5"/>
        <v>0</v>
      </c>
      <c r="E72" s="70">
        <f t="shared" si="5"/>
        <v>0</v>
      </c>
      <c r="F72" s="23">
        <f t="shared" si="6"/>
        <v>0</v>
      </c>
      <c r="G72" s="23">
        <f t="shared" si="6"/>
        <v>0</v>
      </c>
      <c r="H72" s="23">
        <f t="shared" si="7"/>
        <v>0</v>
      </c>
      <c r="I72" s="23">
        <f t="shared" si="8"/>
        <v>0</v>
      </c>
      <c r="J72" s="23">
        <f t="shared" si="9"/>
        <v>0</v>
      </c>
      <c r="K72" s="23">
        <f t="shared" si="10"/>
        <v>0</v>
      </c>
      <c r="L72" s="23">
        <f t="shared" si="11"/>
        <v>0</v>
      </c>
      <c r="M72" s="23">
        <f t="shared" ca="1" si="3"/>
        <v>-5.0982457797665956E-4</v>
      </c>
      <c r="N72" s="23">
        <f t="shared" ca="1" si="12"/>
        <v>0</v>
      </c>
      <c r="O72" s="82">
        <f t="shared" ca="1" si="13"/>
        <v>0</v>
      </c>
      <c r="P72" s="23">
        <f t="shared" ca="1" si="14"/>
        <v>0</v>
      </c>
      <c r="Q72" s="23">
        <f t="shared" ca="1" si="15"/>
        <v>0</v>
      </c>
      <c r="R72" s="18">
        <f t="shared" ca="1" si="4"/>
        <v>5.0982457797665956E-4</v>
      </c>
    </row>
    <row r="73" spans="1:18">
      <c r="A73" s="69"/>
      <c r="B73" s="69"/>
      <c r="C73" s="69"/>
      <c r="D73" s="70">
        <f t="shared" si="5"/>
        <v>0</v>
      </c>
      <c r="E73" s="70">
        <f t="shared" si="5"/>
        <v>0</v>
      </c>
      <c r="F73" s="23">
        <f t="shared" si="6"/>
        <v>0</v>
      </c>
      <c r="G73" s="23">
        <f t="shared" si="6"/>
        <v>0</v>
      </c>
      <c r="H73" s="23">
        <f t="shared" si="7"/>
        <v>0</v>
      </c>
      <c r="I73" s="23">
        <f t="shared" si="8"/>
        <v>0</v>
      </c>
      <c r="J73" s="23">
        <f t="shared" si="9"/>
        <v>0</v>
      </c>
      <c r="K73" s="23">
        <f t="shared" si="10"/>
        <v>0</v>
      </c>
      <c r="L73" s="23">
        <f t="shared" si="11"/>
        <v>0</v>
      </c>
      <c r="M73" s="23">
        <f t="shared" ca="1" si="3"/>
        <v>-5.0982457797665956E-4</v>
      </c>
      <c r="N73" s="23">
        <f t="shared" ca="1" si="12"/>
        <v>0</v>
      </c>
      <c r="O73" s="82">
        <f t="shared" ca="1" si="13"/>
        <v>0</v>
      </c>
      <c r="P73" s="23">
        <f t="shared" ca="1" si="14"/>
        <v>0</v>
      </c>
      <c r="Q73" s="23">
        <f t="shared" ca="1" si="15"/>
        <v>0</v>
      </c>
      <c r="R73" s="18">
        <f t="shared" ca="1" si="4"/>
        <v>5.0982457797665956E-4</v>
      </c>
    </row>
    <row r="74" spans="1:18">
      <c r="A74" s="69"/>
      <c r="B74" s="69"/>
      <c r="C74" s="69"/>
      <c r="D74" s="70">
        <f t="shared" si="5"/>
        <v>0</v>
      </c>
      <c r="E74" s="70">
        <f t="shared" si="5"/>
        <v>0</v>
      </c>
      <c r="F74" s="23">
        <f t="shared" si="6"/>
        <v>0</v>
      </c>
      <c r="G74" s="23">
        <f t="shared" si="6"/>
        <v>0</v>
      </c>
      <c r="H74" s="23">
        <f t="shared" si="7"/>
        <v>0</v>
      </c>
      <c r="I74" s="23">
        <f t="shared" si="8"/>
        <v>0</v>
      </c>
      <c r="J74" s="23">
        <f t="shared" si="9"/>
        <v>0</v>
      </c>
      <c r="K74" s="23">
        <f t="shared" si="10"/>
        <v>0</v>
      </c>
      <c r="L74" s="23">
        <f t="shared" si="11"/>
        <v>0</v>
      </c>
      <c r="M74" s="23">
        <f t="shared" ca="1" si="3"/>
        <v>-5.0982457797665956E-4</v>
      </c>
      <c r="N74" s="23">
        <f t="shared" ca="1" si="12"/>
        <v>0</v>
      </c>
      <c r="O74" s="82">
        <f t="shared" ca="1" si="13"/>
        <v>0</v>
      </c>
      <c r="P74" s="23">
        <f t="shared" ca="1" si="14"/>
        <v>0</v>
      </c>
      <c r="Q74" s="23">
        <f t="shared" ca="1" si="15"/>
        <v>0</v>
      </c>
      <c r="R74" s="18">
        <f t="shared" ca="1" si="4"/>
        <v>5.0982457797665956E-4</v>
      </c>
    </row>
    <row r="75" spans="1:18">
      <c r="A75" s="69"/>
      <c r="B75" s="69"/>
      <c r="C75" s="69"/>
      <c r="D75" s="70">
        <f t="shared" si="5"/>
        <v>0</v>
      </c>
      <c r="E75" s="70">
        <f t="shared" si="5"/>
        <v>0</v>
      </c>
      <c r="F75" s="23">
        <f t="shared" si="6"/>
        <v>0</v>
      </c>
      <c r="G75" s="23">
        <f t="shared" si="6"/>
        <v>0</v>
      </c>
      <c r="H75" s="23">
        <f t="shared" si="7"/>
        <v>0</v>
      </c>
      <c r="I75" s="23">
        <f t="shared" si="8"/>
        <v>0</v>
      </c>
      <c r="J75" s="23">
        <f t="shared" si="9"/>
        <v>0</v>
      </c>
      <c r="K75" s="23">
        <f t="shared" si="10"/>
        <v>0</v>
      </c>
      <c r="L75" s="23">
        <f t="shared" si="11"/>
        <v>0</v>
      </c>
      <c r="M75" s="23">
        <f t="shared" ca="1" si="3"/>
        <v>-5.0982457797665956E-4</v>
      </c>
      <c r="N75" s="23">
        <f t="shared" ca="1" si="12"/>
        <v>0</v>
      </c>
      <c r="O75" s="82">
        <f t="shared" ca="1" si="13"/>
        <v>0</v>
      </c>
      <c r="P75" s="23">
        <f t="shared" ca="1" si="14"/>
        <v>0</v>
      </c>
      <c r="Q75" s="23">
        <f t="shared" ca="1" si="15"/>
        <v>0</v>
      </c>
      <c r="R75" s="18">
        <f t="shared" ca="1" si="4"/>
        <v>5.0982457797665956E-4</v>
      </c>
    </row>
    <row r="76" spans="1:18">
      <c r="A76" s="69"/>
      <c r="B76" s="69"/>
      <c r="C76" s="69"/>
      <c r="D76" s="70">
        <f t="shared" si="5"/>
        <v>0</v>
      </c>
      <c r="E76" s="70">
        <f t="shared" si="5"/>
        <v>0</v>
      </c>
      <c r="F76" s="23">
        <f t="shared" si="6"/>
        <v>0</v>
      </c>
      <c r="G76" s="23">
        <f t="shared" si="6"/>
        <v>0</v>
      </c>
      <c r="H76" s="23">
        <f t="shared" si="7"/>
        <v>0</v>
      </c>
      <c r="I76" s="23">
        <f t="shared" si="8"/>
        <v>0</v>
      </c>
      <c r="J76" s="23">
        <f t="shared" si="9"/>
        <v>0</v>
      </c>
      <c r="K76" s="23">
        <f t="shared" si="10"/>
        <v>0</v>
      </c>
      <c r="L76" s="23">
        <f t="shared" si="11"/>
        <v>0</v>
      </c>
      <c r="M76" s="23">
        <f t="shared" ca="1" si="3"/>
        <v>-5.0982457797665956E-4</v>
      </c>
      <c r="N76" s="23">
        <f t="shared" ca="1" si="12"/>
        <v>0</v>
      </c>
      <c r="O76" s="82">
        <f t="shared" ca="1" si="13"/>
        <v>0</v>
      </c>
      <c r="P76" s="23">
        <f t="shared" ca="1" si="14"/>
        <v>0</v>
      </c>
      <c r="Q76" s="23">
        <f t="shared" ca="1" si="15"/>
        <v>0</v>
      </c>
      <c r="R76" s="18">
        <f t="shared" ca="1" si="4"/>
        <v>5.0982457797665956E-4</v>
      </c>
    </row>
    <row r="77" spans="1:18">
      <c r="A77" s="69"/>
      <c r="B77" s="69"/>
      <c r="C77" s="69"/>
      <c r="D77" s="70">
        <f t="shared" si="5"/>
        <v>0</v>
      </c>
      <c r="E77" s="70">
        <f t="shared" si="5"/>
        <v>0</v>
      </c>
      <c r="F77" s="23">
        <f t="shared" si="6"/>
        <v>0</v>
      </c>
      <c r="G77" s="23">
        <f t="shared" si="6"/>
        <v>0</v>
      </c>
      <c r="H77" s="23">
        <f t="shared" si="7"/>
        <v>0</v>
      </c>
      <c r="I77" s="23">
        <f t="shared" si="8"/>
        <v>0</v>
      </c>
      <c r="J77" s="23">
        <f t="shared" si="9"/>
        <v>0</v>
      </c>
      <c r="K77" s="23">
        <f t="shared" si="10"/>
        <v>0</v>
      </c>
      <c r="L77" s="23">
        <f t="shared" si="11"/>
        <v>0</v>
      </c>
      <c r="M77" s="23">
        <f t="shared" ca="1" si="3"/>
        <v>-5.0982457797665956E-4</v>
      </c>
      <c r="N77" s="23">
        <f t="shared" ca="1" si="12"/>
        <v>0</v>
      </c>
      <c r="O77" s="82">
        <f t="shared" ca="1" si="13"/>
        <v>0</v>
      </c>
      <c r="P77" s="23">
        <f t="shared" ca="1" si="14"/>
        <v>0</v>
      </c>
      <c r="Q77" s="23">
        <f t="shared" ca="1" si="15"/>
        <v>0</v>
      </c>
      <c r="R77" s="18">
        <f t="shared" ca="1" si="4"/>
        <v>5.0982457797665956E-4</v>
      </c>
    </row>
    <row r="78" spans="1:18">
      <c r="A78" s="69"/>
      <c r="B78" s="69"/>
      <c r="C78" s="69"/>
      <c r="D78" s="70">
        <f t="shared" si="5"/>
        <v>0</v>
      </c>
      <c r="E78" s="70">
        <f t="shared" si="5"/>
        <v>0</v>
      </c>
      <c r="F78" s="23">
        <f t="shared" si="6"/>
        <v>0</v>
      </c>
      <c r="G78" s="23">
        <f t="shared" si="6"/>
        <v>0</v>
      </c>
      <c r="H78" s="23">
        <f t="shared" si="7"/>
        <v>0</v>
      </c>
      <c r="I78" s="23">
        <f t="shared" si="8"/>
        <v>0</v>
      </c>
      <c r="J78" s="23">
        <f t="shared" si="9"/>
        <v>0</v>
      </c>
      <c r="K78" s="23">
        <f t="shared" si="10"/>
        <v>0</v>
      </c>
      <c r="L78" s="23">
        <f t="shared" si="11"/>
        <v>0</v>
      </c>
      <c r="M78" s="23">
        <f t="shared" ca="1" si="3"/>
        <v>-5.0982457797665956E-4</v>
      </c>
      <c r="N78" s="23">
        <f t="shared" ca="1" si="12"/>
        <v>0</v>
      </c>
      <c r="O78" s="82">
        <f t="shared" ca="1" si="13"/>
        <v>0</v>
      </c>
      <c r="P78" s="23">
        <f t="shared" ca="1" si="14"/>
        <v>0</v>
      </c>
      <c r="Q78" s="23">
        <f t="shared" ca="1" si="15"/>
        <v>0</v>
      </c>
      <c r="R78" s="18">
        <f t="shared" ca="1" si="4"/>
        <v>5.0982457797665956E-4</v>
      </c>
    </row>
    <row r="79" spans="1:18">
      <c r="A79" s="69"/>
      <c r="B79" s="69"/>
      <c r="C79" s="69"/>
      <c r="D79" s="70">
        <f t="shared" si="5"/>
        <v>0</v>
      </c>
      <c r="E79" s="70">
        <f t="shared" si="5"/>
        <v>0</v>
      </c>
      <c r="F79" s="23">
        <f t="shared" si="6"/>
        <v>0</v>
      </c>
      <c r="G79" s="23">
        <f t="shared" si="6"/>
        <v>0</v>
      </c>
      <c r="H79" s="23">
        <f t="shared" si="7"/>
        <v>0</v>
      </c>
      <c r="I79" s="23">
        <f t="shared" si="8"/>
        <v>0</v>
      </c>
      <c r="J79" s="23">
        <f t="shared" si="9"/>
        <v>0</v>
      </c>
      <c r="K79" s="23">
        <f t="shared" si="10"/>
        <v>0</v>
      </c>
      <c r="L79" s="23">
        <f t="shared" si="11"/>
        <v>0</v>
      </c>
      <c r="M79" s="23">
        <f t="shared" ca="1" si="3"/>
        <v>-5.0982457797665956E-4</v>
      </c>
      <c r="N79" s="23">
        <f t="shared" ca="1" si="12"/>
        <v>0</v>
      </c>
      <c r="O79" s="82">
        <f t="shared" ca="1" si="13"/>
        <v>0</v>
      </c>
      <c r="P79" s="23">
        <f t="shared" ca="1" si="14"/>
        <v>0</v>
      </c>
      <c r="Q79" s="23">
        <f t="shared" ca="1" si="15"/>
        <v>0</v>
      </c>
      <c r="R79" s="18">
        <f t="shared" ca="1" si="4"/>
        <v>5.0982457797665956E-4</v>
      </c>
    </row>
    <row r="80" spans="1:18">
      <c r="A80" s="69"/>
      <c r="B80" s="69"/>
      <c r="C80" s="69"/>
      <c r="D80" s="70">
        <f t="shared" si="5"/>
        <v>0</v>
      </c>
      <c r="E80" s="70">
        <f t="shared" si="5"/>
        <v>0</v>
      </c>
      <c r="F80" s="23">
        <f t="shared" si="6"/>
        <v>0</v>
      </c>
      <c r="G80" s="23">
        <f t="shared" si="6"/>
        <v>0</v>
      </c>
      <c r="H80" s="23">
        <f t="shared" si="7"/>
        <v>0</v>
      </c>
      <c r="I80" s="23">
        <f t="shared" si="8"/>
        <v>0</v>
      </c>
      <c r="J80" s="23">
        <f t="shared" si="9"/>
        <v>0</v>
      </c>
      <c r="K80" s="23">
        <f t="shared" si="10"/>
        <v>0</v>
      </c>
      <c r="L80" s="23">
        <f t="shared" si="11"/>
        <v>0</v>
      </c>
      <c r="M80" s="23">
        <f t="shared" ca="1" si="3"/>
        <v>-5.0982457797665956E-4</v>
      </c>
      <c r="N80" s="23">
        <f t="shared" ca="1" si="12"/>
        <v>0</v>
      </c>
      <c r="O80" s="82">
        <f t="shared" ca="1" si="13"/>
        <v>0</v>
      </c>
      <c r="P80" s="23">
        <f t="shared" ca="1" si="14"/>
        <v>0</v>
      </c>
      <c r="Q80" s="23">
        <f t="shared" ca="1" si="15"/>
        <v>0</v>
      </c>
      <c r="R80" s="18">
        <f t="shared" ca="1" si="4"/>
        <v>5.0982457797665956E-4</v>
      </c>
    </row>
    <row r="81" spans="1:18">
      <c r="A81" s="69"/>
      <c r="B81" s="69"/>
      <c r="C81" s="69"/>
      <c r="D81" s="70">
        <f t="shared" si="5"/>
        <v>0</v>
      </c>
      <c r="E81" s="70">
        <f t="shared" si="5"/>
        <v>0</v>
      </c>
      <c r="F81" s="23">
        <f t="shared" si="6"/>
        <v>0</v>
      </c>
      <c r="G81" s="23">
        <f t="shared" si="6"/>
        <v>0</v>
      </c>
      <c r="H81" s="23">
        <f t="shared" si="7"/>
        <v>0</v>
      </c>
      <c r="I81" s="23">
        <f t="shared" si="8"/>
        <v>0</v>
      </c>
      <c r="J81" s="23">
        <f t="shared" si="9"/>
        <v>0</v>
      </c>
      <c r="K81" s="23">
        <f t="shared" si="10"/>
        <v>0</v>
      </c>
      <c r="L81" s="23">
        <f t="shared" si="11"/>
        <v>0</v>
      </c>
      <c r="M81" s="23">
        <f t="shared" ca="1" si="3"/>
        <v>-5.0982457797665956E-4</v>
      </c>
      <c r="N81" s="23">
        <f t="shared" ca="1" si="12"/>
        <v>0</v>
      </c>
      <c r="O81" s="82">
        <f t="shared" ca="1" si="13"/>
        <v>0</v>
      </c>
      <c r="P81" s="23">
        <f t="shared" ca="1" si="14"/>
        <v>0</v>
      </c>
      <c r="Q81" s="23">
        <f t="shared" ca="1" si="15"/>
        <v>0</v>
      </c>
      <c r="R81" s="18">
        <f t="shared" ca="1" si="4"/>
        <v>5.0982457797665956E-4</v>
      </c>
    </row>
    <row r="82" spans="1:18">
      <c r="A82" s="69"/>
      <c r="B82" s="69"/>
      <c r="C82" s="69"/>
      <c r="D82" s="70">
        <f t="shared" si="5"/>
        <v>0</v>
      </c>
      <c r="E82" s="70">
        <f t="shared" si="5"/>
        <v>0</v>
      </c>
      <c r="F82" s="23">
        <f t="shared" si="6"/>
        <v>0</v>
      </c>
      <c r="G82" s="23">
        <f t="shared" si="6"/>
        <v>0</v>
      </c>
      <c r="H82" s="23">
        <f t="shared" si="7"/>
        <v>0</v>
      </c>
      <c r="I82" s="23">
        <f t="shared" si="8"/>
        <v>0</v>
      </c>
      <c r="J82" s="23">
        <f t="shared" si="9"/>
        <v>0</v>
      </c>
      <c r="K82" s="23">
        <f t="shared" si="10"/>
        <v>0</v>
      </c>
      <c r="L82" s="23">
        <f t="shared" si="11"/>
        <v>0</v>
      </c>
      <c r="M82" s="23">
        <f t="shared" ca="1" si="3"/>
        <v>-5.0982457797665956E-4</v>
      </c>
      <c r="N82" s="23">
        <f t="shared" ca="1" si="12"/>
        <v>0</v>
      </c>
      <c r="O82" s="82">
        <f t="shared" ca="1" si="13"/>
        <v>0</v>
      </c>
      <c r="P82" s="23">
        <f t="shared" ca="1" si="14"/>
        <v>0</v>
      </c>
      <c r="Q82" s="23">
        <f t="shared" ca="1" si="15"/>
        <v>0</v>
      </c>
      <c r="R82" s="18">
        <f t="shared" ca="1" si="4"/>
        <v>5.0982457797665956E-4</v>
      </c>
    </row>
    <row r="83" spans="1:18">
      <c r="A83" s="69"/>
      <c r="B83" s="69"/>
      <c r="C83" s="69"/>
      <c r="D83" s="70">
        <f t="shared" si="5"/>
        <v>0</v>
      </c>
      <c r="E83" s="70">
        <f t="shared" si="5"/>
        <v>0</v>
      </c>
      <c r="F83" s="23">
        <f t="shared" si="6"/>
        <v>0</v>
      </c>
      <c r="G83" s="23">
        <f t="shared" si="6"/>
        <v>0</v>
      </c>
      <c r="H83" s="23">
        <f t="shared" si="7"/>
        <v>0</v>
      </c>
      <c r="I83" s="23">
        <f t="shared" si="8"/>
        <v>0</v>
      </c>
      <c r="J83" s="23">
        <f t="shared" si="9"/>
        <v>0</v>
      </c>
      <c r="K83" s="23">
        <f t="shared" si="10"/>
        <v>0</v>
      </c>
      <c r="L83" s="23">
        <f t="shared" si="11"/>
        <v>0</v>
      </c>
      <c r="M83" s="23">
        <f t="shared" ca="1" si="3"/>
        <v>-5.0982457797665956E-4</v>
      </c>
      <c r="N83" s="23">
        <f t="shared" ca="1" si="12"/>
        <v>0</v>
      </c>
      <c r="O83" s="82">
        <f t="shared" ca="1" si="13"/>
        <v>0</v>
      </c>
      <c r="P83" s="23">
        <f t="shared" ca="1" si="14"/>
        <v>0</v>
      </c>
      <c r="Q83" s="23">
        <f t="shared" ca="1" si="15"/>
        <v>0</v>
      </c>
      <c r="R83" s="18">
        <f t="shared" ca="1" si="4"/>
        <v>5.0982457797665956E-4</v>
      </c>
    </row>
    <row r="84" spans="1:18">
      <c r="A84" s="69"/>
      <c r="B84" s="69"/>
      <c r="C84" s="69"/>
      <c r="D84" s="70">
        <f t="shared" si="5"/>
        <v>0</v>
      </c>
      <c r="E84" s="70">
        <f t="shared" si="5"/>
        <v>0</v>
      </c>
      <c r="F84" s="23">
        <f t="shared" si="6"/>
        <v>0</v>
      </c>
      <c r="G84" s="23">
        <f t="shared" si="6"/>
        <v>0</v>
      </c>
      <c r="H84" s="23">
        <f t="shared" si="7"/>
        <v>0</v>
      </c>
      <c r="I84" s="23">
        <f t="shared" si="8"/>
        <v>0</v>
      </c>
      <c r="J84" s="23">
        <f t="shared" si="9"/>
        <v>0</v>
      </c>
      <c r="K84" s="23">
        <f t="shared" si="10"/>
        <v>0</v>
      </c>
      <c r="L84" s="23">
        <f t="shared" si="11"/>
        <v>0</v>
      </c>
      <c r="M84" s="23">
        <f t="shared" ca="1" si="3"/>
        <v>-5.0982457797665956E-4</v>
      </c>
      <c r="N84" s="23">
        <f t="shared" ca="1" si="12"/>
        <v>0</v>
      </c>
      <c r="O84" s="82">
        <f t="shared" ca="1" si="13"/>
        <v>0</v>
      </c>
      <c r="P84" s="23">
        <f t="shared" ca="1" si="14"/>
        <v>0</v>
      </c>
      <c r="Q84" s="23">
        <f t="shared" ca="1" si="15"/>
        <v>0</v>
      </c>
      <c r="R84" s="18">
        <f t="shared" ca="1" si="4"/>
        <v>5.0982457797665956E-4</v>
      </c>
    </row>
    <row r="85" spans="1:18">
      <c r="A85" s="69"/>
      <c r="B85" s="69"/>
      <c r="C85" s="69"/>
      <c r="D85" s="70">
        <f t="shared" si="5"/>
        <v>0</v>
      </c>
      <c r="E85" s="70">
        <f t="shared" si="5"/>
        <v>0</v>
      </c>
      <c r="F85" s="23">
        <f t="shared" si="6"/>
        <v>0</v>
      </c>
      <c r="G85" s="23">
        <f t="shared" si="6"/>
        <v>0</v>
      </c>
      <c r="H85" s="23">
        <f t="shared" si="7"/>
        <v>0</v>
      </c>
      <c r="I85" s="23">
        <f t="shared" si="8"/>
        <v>0</v>
      </c>
      <c r="J85" s="23">
        <f t="shared" si="9"/>
        <v>0</v>
      </c>
      <c r="K85" s="23">
        <f t="shared" si="10"/>
        <v>0</v>
      </c>
      <c r="L85" s="23">
        <f t="shared" si="11"/>
        <v>0</v>
      </c>
      <c r="M85" s="23">
        <f t="shared" ref="M85:M148" ca="1" si="16">+E$4+E$5*D85+E$6*D85^2</f>
        <v>-5.0982457797665956E-4</v>
      </c>
      <c r="N85" s="23">
        <f t="shared" ca="1" si="12"/>
        <v>0</v>
      </c>
      <c r="O85" s="82">
        <f t="shared" ca="1" si="13"/>
        <v>0</v>
      </c>
      <c r="P85" s="23">
        <f t="shared" ca="1" si="14"/>
        <v>0</v>
      </c>
      <c r="Q85" s="23">
        <f t="shared" ca="1" si="15"/>
        <v>0</v>
      </c>
      <c r="R85" s="18">
        <f t="shared" ref="R85:R148" ca="1" si="17">+E85-M85</f>
        <v>5.0982457797665956E-4</v>
      </c>
    </row>
    <row r="86" spans="1:18">
      <c r="A86" s="69"/>
      <c r="B86" s="69"/>
      <c r="C86" s="69"/>
      <c r="D86" s="70">
        <f t="shared" ref="D86:E149" si="18">A86/A$18</f>
        <v>0</v>
      </c>
      <c r="E86" s="70">
        <f t="shared" si="18"/>
        <v>0</v>
      </c>
      <c r="F86" s="23">
        <f t="shared" ref="F86:G149" si="19">$C86*D86</f>
        <v>0</v>
      </c>
      <c r="G86" s="23">
        <f t="shared" si="19"/>
        <v>0</v>
      </c>
      <c r="H86" s="23">
        <f t="shared" ref="H86:H149" si="20">C86*D86*D86</f>
        <v>0</v>
      </c>
      <c r="I86" s="23">
        <f t="shared" ref="I86:I149" si="21">C86*D86*D86*D86</f>
        <v>0</v>
      </c>
      <c r="J86" s="23">
        <f t="shared" ref="J86:J149" si="22">C86*D86*D86*D86*D86</f>
        <v>0</v>
      </c>
      <c r="K86" s="23">
        <f t="shared" ref="K86:K149" si="23">C86*E86*D86</f>
        <v>0</v>
      </c>
      <c r="L86" s="23">
        <f t="shared" ref="L86:L149" si="24">C86*E86*D86*D86</f>
        <v>0</v>
      </c>
      <c r="M86" s="23">
        <f t="shared" ca="1" si="16"/>
        <v>-5.0982457797665956E-4</v>
      </c>
      <c r="N86" s="23">
        <f t="shared" ref="N86:N149" ca="1" si="25">C86*(M86-E86)^2</f>
        <v>0</v>
      </c>
      <c r="O86" s="82">
        <f t="shared" ref="O86:O149" ca="1" si="26">(C86*O$1-O$2*F86+O$3*H86)^2</f>
        <v>0</v>
      </c>
      <c r="P86" s="23">
        <f t="shared" ref="P86:P149" ca="1" si="27">(-C86*O$2+O$4*F86-O$5*H86)^2</f>
        <v>0</v>
      </c>
      <c r="Q86" s="23">
        <f t="shared" ref="Q86:Q149" ca="1" si="28">+(C86*O$3-F86*O$5+H86*O$6)^2</f>
        <v>0</v>
      </c>
      <c r="R86" s="18">
        <f t="shared" ca="1" si="17"/>
        <v>5.0982457797665956E-4</v>
      </c>
    </row>
    <row r="87" spans="1:18">
      <c r="A87" s="69"/>
      <c r="B87" s="69"/>
      <c r="C87" s="69"/>
      <c r="D87" s="70">
        <f t="shared" si="18"/>
        <v>0</v>
      </c>
      <c r="E87" s="70">
        <f t="shared" si="18"/>
        <v>0</v>
      </c>
      <c r="F87" s="23">
        <f t="shared" si="19"/>
        <v>0</v>
      </c>
      <c r="G87" s="23">
        <f t="shared" si="19"/>
        <v>0</v>
      </c>
      <c r="H87" s="23">
        <f t="shared" si="20"/>
        <v>0</v>
      </c>
      <c r="I87" s="23">
        <f t="shared" si="21"/>
        <v>0</v>
      </c>
      <c r="J87" s="23">
        <f t="shared" si="22"/>
        <v>0</v>
      </c>
      <c r="K87" s="23">
        <f t="shared" si="23"/>
        <v>0</v>
      </c>
      <c r="L87" s="23">
        <f t="shared" si="24"/>
        <v>0</v>
      </c>
      <c r="M87" s="23">
        <f t="shared" ca="1" si="16"/>
        <v>-5.0982457797665956E-4</v>
      </c>
      <c r="N87" s="23">
        <f t="shared" ca="1" si="25"/>
        <v>0</v>
      </c>
      <c r="O87" s="82">
        <f t="shared" ca="1" si="26"/>
        <v>0</v>
      </c>
      <c r="P87" s="23">
        <f t="shared" ca="1" si="27"/>
        <v>0</v>
      </c>
      <c r="Q87" s="23">
        <f t="shared" ca="1" si="28"/>
        <v>0</v>
      </c>
      <c r="R87" s="18">
        <f t="shared" ca="1" si="17"/>
        <v>5.0982457797665956E-4</v>
      </c>
    </row>
    <row r="88" spans="1:18">
      <c r="A88" s="69"/>
      <c r="B88" s="69"/>
      <c r="C88" s="69"/>
      <c r="D88" s="70">
        <f t="shared" si="18"/>
        <v>0</v>
      </c>
      <c r="E88" s="70">
        <f t="shared" si="18"/>
        <v>0</v>
      </c>
      <c r="F88" s="23">
        <f t="shared" si="19"/>
        <v>0</v>
      </c>
      <c r="G88" s="23">
        <f t="shared" si="19"/>
        <v>0</v>
      </c>
      <c r="H88" s="23">
        <f t="shared" si="20"/>
        <v>0</v>
      </c>
      <c r="I88" s="23">
        <f t="shared" si="21"/>
        <v>0</v>
      </c>
      <c r="J88" s="23">
        <f t="shared" si="22"/>
        <v>0</v>
      </c>
      <c r="K88" s="23">
        <f t="shared" si="23"/>
        <v>0</v>
      </c>
      <c r="L88" s="23">
        <f t="shared" si="24"/>
        <v>0</v>
      </c>
      <c r="M88" s="23">
        <f t="shared" ca="1" si="16"/>
        <v>-5.0982457797665956E-4</v>
      </c>
      <c r="N88" s="23">
        <f t="shared" ca="1" si="25"/>
        <v>0</v>
      </c>
      <c r="O88" s="82">
        <f t="shared" ca="1" si="26"/>
        <v>0</v>
      </c>
      <c r="P88" s="23">
        <f t="shared" ca="1" si="27"/>
        <v>0</v>
      </c>
      <c r="Q88" s="23">
        <f t="shared" ca="1" si="28"/>
        <v>0</v>
      </c>
      <c r="R88" s="18">
        <f t="shared" ca="1" si="17"/>
        <v>5.0982457797665956E-4</v>
      </c>
    </row>
    <row r="89" spans="1:18">
      <c r="A89" s="69"/>
      <c r="B89" s="69"/>
      <c r="C89" s="69"/>
      <c r="D89" s="70">
        <f t="shared" si="18"/>
        <v>0</v>
      </c>
      <c r="E89" s="70">
        <f t="shared" si="18"/>
        <v>0</v>
      </c>
      <c r="F89" s="23">
        <f t="shared" si="19"/>
        <v>0</v>
      </c>
      <c r="G89" s="23">
        <f t="shared" si="19"/>
        <v>0</v>
      </c>
      <c r="H89" s="23">
        <f t="shared" si="20"/>
        <v>0</v>
      </c>
      <c r="I89" s="23">
        <f t="shared" si="21"/>
        <v>0</v>
      </c>
      <c r="J89" s="23">
        <f t="shared" si="22"/>
        <v>0</v>
      </c>
      <c r="K89" s="23">
        <f t="shared" si="23"/>
        <v>0</v>
      </c>
      <c r="L89" s="23">
        <f t="shared" si="24"/>
        <v>0</v>
      </c>
      <c r="M89" s="23">
        <f t="shared" ca="1" si="16"/>
        <v>-5.0982457797665956E-4</v>
      </c>
      <c r="N89" s="23">
        <f t="shared" ca="1" si="25"/>
        <v>0</v>
      </c>
      <c r="O89" s="82">
        <f t="shared" ca="1" si="26"/>
        <v>0</v>
      </c>
      <c r="P89" s="23">
        <f t="shared" ca="1" si="27"/>
        <v>0</v>
      </c>
      <c r="Q89" s="23">
        <f t="shared" ca="1" si="28"/>
        <v>0</v>
      </c>
      <c r="R89" s="18">
        <f t="shared" ca="1" si="17"/>
        <v>5.0982457797665956E-4</v>
      </c>
    </row>
    <row r="90" spans="1:18">
      <c r="A90" s="69"/>
      <c r="B90" s="69"/>
      <c r="C90" s="69"/>
      <c r="D90" s="70">
        <f t="shared" si="18"/>
        <v>0</v>
      </c>
      <c r="E90" s="70">
        <f t="shared" si="18"/>
        <v>0</v>
      </c>
      <c r="F90" s="23">
        <f t="shared" si="19"/>
        <v>0</v>
      </c>
      <c r="G90" s="23">
        <f t="shared" si="19"/>
        <v>0</v>
      </c>
      <c r="H90" s="23">
        <f t="shared" si="20"/>
        <v>0</v>
      </c>
      <c r="I90" s="23">
        <f t="shared" si="21"/>
        <v>0</v>
      </c>
      <c r="J90" s="23">
        <f t="shared" si="22"/>
        <v>0</v>
      </c>
      <c r="K90" s="23">
        <f t="shared" si="23"/>
        <v>0</v>
      </c>
      <c r="L90" s="23">
        <f t="shared" si="24"/>
        <v>0</v>
      </c>
      <c r="M90" s="23">
        <f t="shared" ca="1" si="16"/>
        <v>-5.0982457797665956E-4</v>
      </c>
      <c r="N90" s="23">
        <f t="shared" ca="1" si="25"/>
        <v>0</v>
      </c>
      <c r="O90" s="82">
        <f t="shared" ca="1" si="26"/>
        <v>0</v>
      </c>
      <c r="P90" s="23">
        <f t="shared" ca="1" si="27"/>
        <v>0</v>
      </c>
      <c r="Q90" s="23">
        <f t="shared" ca="1" si="28"/>
        <v>0</v>
      </c>
      <c r="R90" s="18">
        <f t="shared" ca="1" si="17"/>
        <v>5.0982457797665956E-4</v>
      </c>
    </row>
    <row r="91" spans="1:18">
      <c r="A91" s="69"/>
      <c r="B91" s="69"/>
      <c r="C91" s="69"/>
      <c r="D91" s="70">
        <f t="shared" si="18"/>
        <v>0</v>
      </c>
      <c r="E91" s="70">
        <f t="shared" si="18"/>
        <v>0</v>
      </c>
      <c r="F91" s="23">
        <f t="shared" si="19"/>
        <v>0</v>
      </c>
      <c r="G91" s="23">
        <f t="shared" si="19"/>
        <v>0</v>
      </c>
      <c r="H91" s="23">
        <f t="shared" si="20"/>
        <v>0</v>
      </c>
      <c r="I91" s="23">
        <f t="shared" si="21"/>
        <v>0</v>
      </c>
      <c r="J91" s="23">
        <f t="shared" si="22"/>
        <v>0</v>
      </c>
      <c r="K91" s="23">
        <f t="shared" si="23"/>
        <v>0</v>
      </c>
      <c r="L91" s="23">
        <f t="shared" si="24"/>
        <v>0</v>
      </c>
      <c r="M91" s="23">
        <f t="shared" ca="1" si="16"/>
        <v>-5.0982457797665956E-4</v>
      </c>
      <c r="N91" s="23">
        <f t="shared" ca="1" si="25"/>
        <v>0</v>
      </c>
      <c r="O91" s="82">
        <f t="shared" ca="1" si="26"/>
        <v>0</v>
      </c>
      <c r="P91" s="23">
        <f t="shared" ca="1" si="27"/>
        <v>0</v>
      </c>
      <c r="Q91" s="23">
        <f t="shared" ca="1" si="28"/>
        <v>0</v>
      </c>
      <c r="R91" s="18">
        <f t="shared" ca="1" si="17"/>
        <v>5.0982457797665956E-4</v>
      </c>
    </row>
    <row r="92" spans="1:18">
      <c r="A92" s="69"/>
      <c r="B92" s="69"/>
      <c r="C92" s="69"/>
      <c r="D92" s="70">
        <f t="shared" si="18"/>
        <v>0</v>
      </c>
      <c r="E92" s="70">
        <f t="shared" si="18"/>
        <v>0</v>
      </c>
      <c r="F92" s="23">
        <f t="shared" si="19"/>
        <v>0</v>
      </c>
      <c r="G92" s="23">
        <f t="shared" si="19"/>
        <v>0</v>
      </c>
      <c r="H92" s="23">
        <f t="shared" si="20"/>
        <v>0</v>
      </c>
      <c r="I92" s="23">
        <f t="shared" si="21"/>
        <v>0</v>
      </c>
      <c r="J92" s="23">
        <f t="shared" si="22"/>
        <v>0</v>
      </c>
      <c r="K92" s="23">
        <f t="shared" si="23"/>
        <v>0</v>
      </c>
      <c r="L92" s="23">
        <f t="shared" si="24"/>
        <v>0</v>
      </c>
      <c r="M92" s="23">
        <f t="shared" ca="1" si="16"/>
        <v>-5.0982457797665956E-4</v>
      </c>
      <c r="N92" s="23">
        <f t="shared" ca="1" si="25"/>
        <v>0</v>
      </c>
      <c r="O92" s="82">
        <f t="shared" ca="1" si="26"/>
        <v>0</v>
      </c>
      <c r="P92" s="23">
        <f t="shared" ca="1" si="27"/>
        <v>0</v>
      </c>
      <c r="Q92" s="23">
        <f t="shared" ca="1" si="28"/>
        <v>0</v>
      </c>
      <c r="R92" s="18">
        <f t="shared" ca="1" si="17"/>
        <v>5.0982457797665956E-4</v>
      </c>
    </row>
    <row r="93" spans="1:18">
      <c r="A93" s="69"/>
      <c r="B93" s="69"/>
      <c r="C93" s="69"/>
      <c r="D93" s="70">
        <f t="shared" si="18"/>
        <v>0</v>
      </c>
      <c r="E93" s="70">
        <f t="shared" si="18"/>
        <v>0</v>
      </c>
      <c r="F93" s="23">
        <f t="shared" si="19"/>
        <v>0</v>
      </c>
      <c r="G93" s="23">
        <f t="shared" si="19"/>
        <v>0</v>
      </c>
      <c r="H93" s="23">
        <f t="shared" si="20"/>
        <v>0</v>
      </c>
      <c r="I93" s="23">
        <f t="shared" si="21"/>
        <v>0</v>
      </c>
      <c r="J93" s="23">
        <f t="shared" si="22"/>
        <v>0</v>
      </c>
      <c r="K93" s="23">
        <f t="shared" si="23"/>
        <v>0</v>
      </c>
      <c r="L93" s="23">
        <f t="shared" si="24"/>
        <v>0</v>
      </c>
      <c r="M93" s="23">
        <f t="shared" ca="1" si="16"/>
        <v>-5.0982457797665956E-4</v>
      </c>
      <c r="N93" s="23">
        <f t="shared" ca="1" si="25"/>
        <v>0</v>
      </c>
      <c r="O93" s="82">
        <f t="shared" ca="1" si="26"/>
        <v>0</v>
      </c>
      <c r="P93" s="23">
        <f t="shared" ca="1" si="27"/>
        <v>0</v>
      </c>
      <c r="Q93" s="23">
        <f t="shared" ca="1" si="28"/>
        <v>0</v>
      </c>
      <c r="R93" s="18">
        <f t="shared" ca="1" si="17"/>
        <v>5.0982457797665956E-4</v>
      </c>
    </row>
    <row r="94" spans="1:18">
      <c r="A94" s="69"/>
      <c r="B94" s="69"/>
      <c r="C94" s="69"/>
      <c r="D94" s="70">
        <f t="shared" si="18"/>
        <v>0</v>
      </c>
      <c r="E94" s="70">
        <f t="shared" si="18"/>
        <v>0</v>
      </c>
      <c r="F94" s="23">
        <f t="shared" si="19"/>
        <v>0</v>
      </c>
      <c r="G94" s="23">
        <f t="shared" si="19"/>
        <v>0</v>
      </c>
      <c r="H94" s="23">
        <f t="shared" si="20"/>
        <v>0</v>
      </c>
      <c r="I94" s="23">
        <f t="shared" si="21"/>
        <v>0</v>
      </c>
      <c r="J94" s="23">
        <f t="shared" si="22"/>
        <v>0</v>
      </c>
      <c r="K94" s="23">
        <f t="shared" si="23"/>
        <v>0</v>
      </c>
      <c r="L94" s="23">
        <f t="shared" si="24"/>
        <v>0</v>
      </c>
      <c r="M94" s="23">
        <f t="shared" ca="1" si="16"/>
        <v>-5.0982457797665956E-4</v>
      </c>
      <c r="N94" s="23">
        <f t="shared" ca="1" si="25"/>
        <v>0</v>
      </c>
      <c r="O94" s="82">
        <f t="shared" ca="1" si="26"/>
        <v>0</v>
      </c>
      <c r="P94" s="23">
        <f t="shared" ca="1" si="27"/>
        <v>0</v>
      </c>
      <c r="Q94" s="23">
        <f t="shared" ca="1" si="28"/>
        <v>0</v>
      </c>
      <c r="R94" s="18">
        <f t="shared" ca="1" si="17"/>
        <v>5.0982457797665956E-4</v>
      </c>
    </row>
    <row r="95" spans="1:18">
      <c r="A95" s="69"/>
      <c r="B95" s="69"/>
      <c r="C95" s="69"/>
      <c r="D95" s="70">
        <f t="shared" si="18"/>
        <v>0</v>
      </c>
      <c r="E95" s="70">
        <f t="shared" si="18"/>
        <v>0</v>
      </c>
      <c r="F95" s="23">
        <f t="shared" si="19"/>
        <v>0</v>
      </c>
      <c r="G95" s="23">
        <f t="shared" si="19"/>
        <v>0</v>
      </c>
      <c r="H95" s="23">
        <f t="shared" si="20"/>
        <v>0</v>
      </c>
      <c r="I95" s="23">
        <f t="shared" si="21"/>
        <v>0</v>
      </c>
      <c r="J95" s="23">
        <f t="shared" si="22"/>
        <v>0</v>
      </c>
      <c r="K95" s="23">
        <f t="shared" si="23"/>
        <v>0</v>
      </c>
      <c r="L95" s="23">
        <f t="shared" si="24"/>
        <v>0</v>
      </c>
      <c r="M95" s="23">
        <f t="shared" ca="1" si="16"/>
        <v>-5.0982457797665956E-4</v>
      </c>
      <c r="N95" s="23">
        <f t="shared" ca="1" si="25"/>
        <v>0</v>
      </c>
      <c r="O95" s="82">
        <f t="shared" ca="1" si="26"/>
        <v>0</v>
      </c>
      <c r="P95" s="23">
        <f t="shared" ca="1" si="27"/>
        <v>0</v>
      </c>
      <c r="Q95" s="23">
        <f t="shared" ca="1" si="28"/>
        <v>0</v>
      </c>
      <c r="R95" s="18">
        <f t="shared" ca="1" si="17"/>
        <v>5.0982457797665956E-4</v>
      </c>
    </row>
    <row r="96" spans="1:18">
      <c r="A96" s="69"/>
      <c r="B96" s="69"/>
      <c r="C96" s="69"/>
      <c r="D96" s="70">
        <f t="shared" si="18"/>
        <v>0</v>
      </c>
      <c r="E96" s="70">
        <f t="shared" si="18"/>
        <v>0</v>
      </c>
      <c r="F96" s="23">
        <f t="shared" si="19"/>
        <v>0</v>
      </c>
      <c r="G96" s="23">
        <f t="shared" si="19"/>
        <v>0</v>
      </c>
      <c r="H96" s="23">
        <f t="shared" si="20"/>
        <v>0</v>
      </c>
      <c r="I96" s="23">
        <f t="shared" si="21"/>
        <v>0</v>
      </c>
      <c r="J96" s="23">
        <f t="shared" si="22"/>
        <v>0</v>
      </c>
      <c r="K96" s="23">
        <f t="shared" si="23"/>
        <v>0</v>
      </c>
      <c r="L96" s="23">
        <f t="shared" si="24"/>
        <v>0</v>
      </c>
      <c r="M96" s="23">
        <f t="shared" ca="1" si="16"/>
        <v>-5.0982457797665956E-4</v>
      </c>
      <c r="N96" s="23">
        <f t="shared" ca="1" si="25"/>
        <v>0</v>
      </c>
      <c r="O96" s="82">
        <f t="shared" ca="1" si="26"/>
        <v>0</v>
      </c>
      <c r="P96" s="23">
        <f t="shared" ca="1" si="27"/>
        <v>0</v>
      </c>
      <c r="Q96" s="23">
        <f t="shared" ca="1" si="28"/>
        <v>0</v>
      </c>
      <c r="R96" s="18">
        <f t="shared" ca="1" si="17"/>
        <v>5.0982457797665956E-4</v>
      </c>
    </row>
    <row r="97" spans="1:18">
      <c r="A97" s="69"/>
      <c r="B97" s="69"/>
      <c r="C97" s="69"/>
      <c r="D97" s="70">
        <f t="shared" si="18"/>
        <v>0</v>
      </c>
      <c r="E97" s="70">
        <f t="shared" si="18"/>
        <v>0</v>
      </c>
      <c r="F97" s="23">
        <f t="shared" si="19"/>
        <v>0</v>
      </c>
      <c r="G97" s="23">
        <f t="shared" si="19"/>
        <v>0</v>
      </c>
      <c r="H97" s="23">
        <f t="shared" si="20"/>
        <v>0</v>
      </c>
      <c r="I97" s="23">
        <f t="shared" si="21"/>
        <v>0</v>
      </c>
      <c r="J97" s="23">
        <f t="shared" si="22"/>
        <v>0</v>
      </c>
      <c r="K97" s="23">
        <f t="shared" si="23"/>
        <v>0</v>
      </c>
      <c r="L97" s="23">
        <f t="shared" si="24"/>
        <v>0</v>
      </c>
      <c r="M97" s="23">
        <f t="shared" ca="1" si="16"/>
        <v>-5.0982457797665956E-4</v>
      </c>
      <c r="N97" s="23">
        <f t="shared" ca="1" si="25"/>
        <v>0</v>
      </c>
      <c r="O97" s="82">
        <f t="shared" ca="1" si="26"/>
        <v>0</v>
      </c>
      <c r="P97" s="23">
        <f t="shared" ca="1" si="27"/>
        <v>0</v>
      </c>
      <c r="Q97" s="23">
        <f t="shared" ca="1" si="28"/>
        <v>0</v>
      </c>
      <c r="R97" s="18">
        <f t="shared" ca="1" si="17"/>
        <v>5.0982457797665956E-4</v>
      </c>
    </row>
    <row r="98" spans="1:18">
      <c r="A98" s="69"/>
      <c r="B98" s="69"/>
      <c r="C98" s="69"/>
      <c r="D98" s="70">
        <f t="shared" si="18"/>
        <v>0</v>
      </c>
      <c r="E98" s="70">
        <f t="shared" si="18"/>
        <v>0</v>
      </c>
      <c r="F98" s="23">
        <f t="shared" si="19"/>
        <v>0</v>
      </c>
      <c r="G98" s="23">
        <f t="shared" si="19"/>
        <v>0</v>
      </c>
      <c r="H98" s="23">
        <f t="shared" si="20"/>
        <v>0</v>
      </c>
      <c r="I98" s="23">
        <f t="shared" si="21"/>
        <v>0</v>
      </c>
      <c r="J98" s="23">
        <f t="shared" si="22"/>
        <v>0</v>
      </c>
      <c r="K98" s="23">
        <f t="shared" si="23"/>
        <v>0</v>
      </c>
      <c r="L98" s="23">
        <f t="shared" si="24"/>
        <v>0</v>
      </c>
      <c r="M98" s="23">
        <f t="shared" ca="1" si="16"/>
        <v>-5.0982457797665956E-4</v>
      </c>
      <c r="N98" s="23">
        <f t="shared" ca="1" si="25"/>
        <v>0</v>
      </c>
      <c r="O98" s="82">
        <f t="shared" ca="1" si="26"/>
        <v>0</v>
      </c>
      <c r="P98" s="23">
        <f t="shared" ca="1" si="27"/>
        <v>0</v>
      </c>
      <c r="Q98" s="23">
        <f t="shared" ca="1" si="28"/>
        <v>0</v>
      </c>
      <c r="R98" s="18">
        <f t="shared" ca="1" si="17"/>
        <v>5.0982457797665956E-4</v>
      </c>
    </row>
    <row r="99" spans="1:18">
      <c r="A99" s="69"/>
      <c r="B99" s="69"/>
      <c r="C99" s="69"/>
      <c r="D99" s="70">
        <f t="shared" si="18"/>
        <v>0</v>
      </c>
      <c r="E99" s="70">
        <f t="shared" si="18"/>
        <v>0</v>
      </c>
      <c r="F99" s="23">
        <f t="shared" si="19"/>
        <v>0</v>
      </c>
      <c r="G99" s="23">
        <f t="shared" si="19"/>
        <v>0</v>
      </c>
      <c r="H99" s="23">
        <f t="shared" si="20"/>
        <v>0</v>
      </c>
      <c r="I99" s="23">
        <f t="shared" si="21"/>
        <v>0</v>
      </c>
      <c r="J99" s="23">
        <f t="shared" si="22"/>
        <v>0</v>
      </c>
      <c r="K99" s="23">
        <f t="shared" si="23"/>
        <v>0</v>
      </c>
      <c r="L99" s="23">
        <f t="shared" si="24"/>
        <v>0</v>
      </c>
      <c r="M99" s="23">
        <f t="shared" ca="1" si="16"/>
        <v>-5.0982457797665956E-4</v>
      </c>
      <c r="N99" s="23">
        <f t="shared" ca="1" si="25"/>
        <v>0</v>
      </c>
      <c r="O99" s="82">
        <f t="shared" ca="1" si="26"/>
        <v>0</v>
      </c>
      <c r="P99" s="23">
        <f t="shared" ca="1" si="27"/>
        <v>0</v>
      </c>
      <c r="Q99" s="23">
        <f t="shared" ca="1" si="28"/>
        <v>0</v>
      </c>
      <c r="R99" s="18">
        <f t="shared" ca="1" si="17"/>
        <v>5.0982457797665956E-4</v>
      </c>
    </row>
    <row r="100" spans="1:18">
      <c r="A100" s="69"/>
      <c r="B100" s="69"/>
      <c r="C100" s="69"/>
      <c r="D100" s="70">
        <f t="shared" si="18"/>
        <v>0</v>
      </c>
      <c r="E100" s="70">
        <f t="shared" si="18"/>
        <v>0</v>
      </c>
      <c r="F100" s="23">
        <f t="shared" si="19"/>
        <v>0</v>
      </c>
      <c r="G100" s="23">
        <f t="shared" si="19"/>
        <v>0</v>
      </c>
      <c r="H100" s="23">
        <f t="shared" si="20"/>
        <v>0</v>
      </c>
      <c r="I100" s="23">
        <f t="shared" si="21"/>
        <v>0</v>
      </c>
      <c r="J100" s="23">
        <f t="shared" si="22"/>
        <v>0</v>
      </c>
      <c r="K100" s="23">
        <f t="shared" si="23"/>
        <v>0</v>
      </c>
      <c r="L100" s="23">
        <f t="shared" si="24"/>
        <v>0</v>
      </c>
      <c r="M100" s="23">
        <f t="shared" ca="1" si="16"/>
        <v>-5.0982457797665956E-4</v>
      </c>
      <c r="N100" s="23">
        <f t="shared" ca="1" si="25"/>
        <v>0</v>
      </c>
      <c r="O100" s="82">
        <f t="shared" ca="1" si="26"/>
        <v>0</v>
      </c>
      <c r="P100" s="23">
        <f t="shared" ca="1" si="27"/>
        <v>0</v>
      </c>
      <c r="Q100" s="23">
        <f t="shared" ca="1" si="28"/>
        <v>0</v>
      </c>
      <c r="R100" s="18">
        <f t="shared" ca="1" si="17"/>
        <v>5.0982457797665956E-4</v>
      </c>
    </row>
    <row r="101" spans="1:18">
      <c r="A101" s="69"/>
      <c r="B101" s="69"/>
      <c r="C101" s="69"/>
      <c r="D101" s="70">
        <f t="shared" si="18"/>
        <v>0</v>
      </c>
      <c r="E101" s="70">
        <f t="shared" si="18"/>
        <v>0</v>
      </c>
      <c r="F101" s="23">
        <f t="shared" si="19"/>
        <v>0</v>
      </c>
      <c r="G101" s="23">
        <f t="shared" si="19"/>
        <v>0</v>
      </c>
      <c r="H101" s="23">
        <f t="shared" si="20"/>
        <v>0</v>
      </c>
      <c r="I101" s="23">
        <f t="shared" si="21"/>
        <v>0</v>
      </c>
      <c r="J101" s="23">
        <f t="shared" si="22"/>
        <v>0</v>
      </c>
      <c r="K101" s="23">
        <f t="shared" si="23"/>
        <v>0</v>
      </c>
      <c r="L101" s="23">
        <f t="shared" si="24"/>
        <v>0</v>
      </c>
      <c r="M101" s="23">
        <f t="shared" ca="1" si="16"/>
        <v>-5.0982457797665956E-4</v>
      </c>
      <c r="N101" s="23">
        <f t="shared" ca="1" si="25"/>
        <v>0</v>
      </c>
      <c r="O101" s="82">
        <f t="shared" ca="1" si="26"/>
        <v>0</v>
      </c>
      <c r="P101" s="23">
        <f t="shared" ca="1" si="27"/>
        <v>0</v>
      </c>
      <c r="Q101" s="23">
        <f t="shared" ca="1" si="28"/>
        <v>0</v>
      </c>
      <c r="R101" s="18">
        <f t="shared" ca="1" si="17"/>
        <v>5.0982457797665956E-4</v>
      </c>
    </row>
    <row r="102" spans="1:18">
      <c r="A102" s="69"/>
      <c r="B102" s="69"/>
      <c r="C102" s="69"/>
      <c r="D102" s="70">
        <f t="shared" si="18"/>
        <v>0</v>
      </c>
      <c r="E102" s="70">
        <f t="shared" si="18"/>
        <v>0</v>
      </c>
      <c r="F102" s="23">
        <f t="shared" si="19"/>
        <v>0</v>
      </c>
      <c r="G102" s="23">
        <f t="shared" si="19"/>
        <v>0</v>
      </c>
      <c r="H102" s="23">
        <f t="shared" si="20"/>
        <v>0</v>
      </c>
      <c r="I102" s="23">
        <f t="shared" si="21"/>
        <v>0</v>
      </c>
      <c r="J102" s="23">
        <f t="shared" si="22"/>
        <v>0</v>
      </c>
      <c r="K102" s="23">
        <f t="shared" si="23"/>
        <v>0</v>
      </c>
      <c r="L102" s="23">
        <f t="shared" si="24"/>
        <v>0</v>
      </c>
      <c r="M102" s="23">
        <f t="shared" ca="1" si="16"/>
        <v>-5.0982457797665956E-4</v>
      </c>
      <c r="N102" s="23">
        <f t="shared" ca="1" si="25"/>
        <v>0</v>
      </c>
      <c r="O102" s="82">
        <f t="shared" ca="1" si="26"/>
        <v>0</v>
      </c>
      <c r="P102" s="23">
        <f t="shared" ca="1" si="27"/>
        <v>0</v>
      </c>
      <c r="Q102" s="23">
        <f t="shared" ca="1" si="28"/>
        <v>0</v>
      </c>
      <c r="R102" s="18">
        <f t="shared" ca="1" si="17"/>
        <v>5.0982457797665956E-4</v>
      </c>
    </row>
    <row r="103" spans="1:18">
      <c r="A103" s="69"/>
      <c r="B103" s="69"/>
      <c r="C103" s="69"/>
      <c r="D103" s="70">
        <f t="shared" si="18"/>
        <v>0</v>
      </c>
      <c r="E103" s="70">
        <f t="shared" si="18"/>
        <v>0</v>
      </c>
      <c r="F103" s="23">
        <f t="shared" si="19"/>
        <v>0</v>
      </c>
      <c r="G103" s="23">
        <f t="shared" si="19"/>
        <v>0</v>
      </c>
      <c r="H103" s="23">
        <f t="shared" si="20"/>
        <v>0</v>
      </c>
      <c r="I103" s="23">
        <f t="shared" si="21"/>
        <v>0</v>
      </c>
      <c r="J103" s="23">
        <f t="shared" si="22"/>
        <v>0</v>
      </c>
      <c r="K103" s="23">
        <f t="shared" si="23"/>
        <v>0</v>
      </c>
      <c r="L103" s="23">
        <f t="shared" si="24"/>
        <v>0</v>
      </c>
      <c r="M103" s="23">
        <f t="shared" ca="1" si="16"/>
        <v>-5.0982457797665956E-4</v>
      </c>
      <c r="N103" s="23">
        <f t="shared" ca="1" si="25"/>
        <v>0</v>
      </c>
      <c r="O103" s="82">
        <f t="shared" ca="1" si="26"/>
        <v>0</v>
      </c>
      <c r="P103" s="23">
        <f t="shared" ca="1" si="27"/>
        <v>0</v>
      </c>
      <c r="Q103" s="23">
        <f t="shared" ca="1" si="28"/>
        <v>0</v>
      </c>
      <c r="R103" s="18">
        <f t="shared" ca="1" si="17"/>
        <v>5.0982457797665956E-4</v>
      </c>
    </row>
    <row r="104" spans="1:18">
      <c r="A104" s="69"/>
      <c r="B104" s="69"/>
      <c r="C104" s="69"/>
      <c r="D104" s="70">
        <f t="shared" si="18"/>
        <v>0</v>
      </c>
      <c r="E104" s="70">
        <f t="shared" si="18"/>
        <v>0</v>
      </c>
      <c r="F104" s="23">
        <f t="shared" si="19"/>
        <v>0</v>
      </c>
      <c r="G104" s="23">
        <f t="shared" si="19"/>
        <v>0</v>
      </c>
      <c r="H104" s="23">
        <f t="shared" si="20"/>
        <v>0</v>
      </c>
      <c r="I104" s="23">
        <f t="shared" si="21"/>
        <v>0</v>
      </c>
      <c r="J104" s="23">
        <f t="shared" si="22"/>
        <v>0</v>
      </c>
      <c r="K104" s="23">
        <f t="shared" si="23"/>
        <v>0</v>
      </c>
      <c r="L104" s="23">
        <f t="shared" si="24"/>
        <v>0</v>
      </c>
      <c r="M104" s="23">
        <f t="shared" ca="1" si="16"/>
        <v>-5.0982457797665956E-4</v>
      </c>
      <c r="N104" s="23">
        <f t="shared" ca="1" si="25"/>
        <v>0</v>
      </c>
      <c r="O104" s="82">
        <f t="shared" ca="1" si="26"/>
        <v>0</v>
      </c>
      <c r="P104" s="23">
        <f t="shared" ca="1" si="27"/>
        <v>0</v>
      </c>
      <c r="Q104" s="23">
        <f t="shared" ca="1" si="28"/>
        <v>0</v>
      </c>
      <c r="R104" s="18">
        <f t="shared" ca="1" si="17"/>
        <v>5.0982457797665956E-4</v>
      </c>
    </row>
    <row r="105" spans="1:18">
      <c r="A105" s="69"/>
      <c r="B105" s="69"/>
      <c r="C105" s="69"/>
      <c r="D105" s="70">
        <f t="shared" si="18"/>
        <v>0</v>
      </c>
      <c r="E105" s="70">
        <f t="shared" si="18"/>
        <v>0</v>
      </c>
      <c r="F105" s="23">
        <f t="shared" si="19"/>
        <v>0</v>
      </c>
      <c r="G105" s="23">
        <f t="shared" si="19"/>
        <v>0</v>
      </c>
      <c r="H105" s="23">
        <f t="shared" si="20"/>
        <v>0</v>
      </c>
      <c r="I105" s="23">
        <f t="shared" si="21"/>
        <v>0</v>
      </c>
      <c r="J105" s="23">
        <f t="shared" si="22"/>
        <v>0</v>
      </c>
      <c r="K105" s="23">
        <f t="shared" si="23"/>
        <v>0</v>
      </c>
      <c r="L105" s="23">
        <f t="shared" si="24"/>
        <v>0</v>
      </c>
      <c r="M105" s="23">
        <f t="shared" ca="1" si="16"/>
        <v>-5.0982457797665956E-4</v>
      </c>
      <c r="N105" s="23">
        <f t="shared" ca="1" si="25"/>
        <v>0</v>
      </c>
      <c r="O105" s="82">
        <f t="shared" ca="1" si="26"/>
        <v>0</v>
      </c>
      <c r="P105" s="23">
        <f t="shared" ca="1" si="27"/>
        <v>0</v>
      </c>
      <c r="Q105" s="23">
        <f t="shared" ca="1" si="28"/>
        <v>0</v>
      </c>
      <c r="R105" s="18">
        <f t="shared" ca="1" si="17"/>
        <v>5.0982457797665956E-4</v>
      </c>
    </row>
    <row r="106" spans="1:18">
      <c r="A106" s="69"/>
      <c r="B106" s="69"/>
      <c r="C106" s="69"/>
      <c r="D106" s="70">
        <f t="shared" si="18"/>
        <v>0</v>
      </c>
      <c r="E106" s="70">
        <f t="shared" si="18"/>
        <v>0</v>
      </c>
      <c r="F106" s="23">
        <f t="shared" si="19"/>
        <v>0</v>
      </c>
      <c r="G106" s="23">
        <f t="shared" si="19"/>
        <v>0</v>
      </c>
      <c r="H106" s="23">
        <f t="shared" si="20"/>
        <v>0</v>
      </c>
      <c r="I106" s="23">
        <f t="shared" si="21"/>
        <v>0</v>
      </c>
      <c r="J106" s="23">
        <f t="shared" si="22"/>
        <v>0</v>
      </c>
      <c r="K106" s="23">
        <f t="shared" si="23"/>
        <v>0</v>
      </c>
      <c r="L106" s="23">
        <f t="shared" si="24"/>
        <v>0</v>
      </c>
      <c r="M106" s="23">
        <f t="shared" ca="1" si="16"/>
        <v>-5.0982457797665956E-4</v>
      </c>
      <c r="N106" s="23">
        <f t="shared" ca="1" si="25"/>
        <v>0</v>
      </c>
      <c r="O106" s="82">
        <f t="shared" ca="1" si="26"/>
        <v>0</v>
      </c>
      <c r="P106" s="23">
        <f t="shared" ca="1" si="27"/>
        <v>0</v>
      </c>
      <c r="Q106" s="23">
        <f t="shared" ca="1" si="28"/>
        <v>0</v>
      </c>
      <c r="R106" s="18">
        <f t="shared" ca="1" si="17"/>
        <v>5.0982457797665956E-4</v>
      </c>
    </row>
    <row r="107" spans="1:18">
      <c r="A107" s="69"/>
      <c r="B107" s="69"/>
      <c r="C107" s="69"/>
      <c r="D107" s="70">
        <f t="shared" si="18"/>
        <v>0</v>
      </c>
      <c r="E107" s="70">
        <f t="shared" si="18"/>
        <v>0</v>
      </c>
      <c r="F107" s="23">
        <f t="shared" si="19"/>
        <v>0</v>
      </c>
      <c r="G107" s="23">
        <f t="shared" si="19"/>
        <v>0</v>
      </c>
      <c r="H107" s="23">
        <f t="shared" si="20"/>
        <v>0</v>
      </c>
      <c r="I107" s="23">
        <f t="shared" si="21"/>
        <v>0</v>
      </c>
      <c r="J107" s="23">
        <f t="shared" si="22"/>
        <v>0</v>
      </c>
      <c r="K107" s="23">
        <f t="shared" si="23"/>
        <v>0</v>
      </c>
      <c r="L107" s="23">
        <f t="shared" si="24"/>
        <v>0</v>
      </c>
      <c r="M107" s="23">
        <f t="shared" ca="1" si="16"/>
        <v>-5.0982457797665956E-4</v>
      </c>
      <c r="N107" s="23">
        <f t="shared" ca="1" si="25"/>
        <v>0</v>
      </c>
      <c r="O107" s="82">
        <f t="shared" ca="1" si="26"/>
        <v>0</v>
      </c>
      <c r="P107" s="23">
        <f t="shared" ca="1" si="27"/>
        <v>0</v>
      </c>
      <c r="Q107" s="23">
        <f t="shared" ca="1" si="28"/>
        <v>0</v>
      </c>
      <c r="R107" s="18">
        <f t="shared" ca="1" si="17"/>
        <v>5.0982457797665956E-4</v>
      </c>
    </row>
    <row r="108" spans="1:18">
      <c r="A108" s="69"/>
      <c r="B108" s="69"/>
      <c r="C108" s="69"/>
      <c r="D108" s="70">
        <f t="shared" si="18"/>
        <v>0</v>
      </c>
      <c r="E108" s="70">
        <f t="shared" si="18"/>
        <v>0</v>
      </c>
      <c r="F108" s="23">
        <f t="shared" si="19"/>
        <v>0</v>
      </c>
      <c r="G108" s="23">
        <f t="shared" si="19"/>
        <v>0</v>
      </c>
      <c r="H108" s="23">
        <f t="shared" si="20"/>
        <v>0</v>
      </c>
      <c r="I108" s="23">
        <f t="shared" si="21"/>
        <v>0</v>
      </c>
      <c r="J108" s="23">
        <f t="shared" si="22"/>
        <v>0</v>
      </c>
      <c r="K108" s="23">
        <f t="shared" si="23"/>
        <v>0</v>
      </c>
      <c r="L108" s="23">
        <f t="shared" si="24"/>
        <v>0</v>
      </c>
      <c r="M108" s="23">
        <f t="shared" ca="1" si="16"/>
        <v>-5.0982457797665956E-4</v>
      </c>
      <c r="N108" s="23">
        <f t="shared" ca="1" si="25"/>
        <v>0</v>
      </c>
      <c r="O108" s="82">
        <f t="shared" ca="1" si="26"/>
        <v>0</v>
      </c>
      <c r="P108" s="23">
        <f t="shared" ca="1" si="27"/>
        <v>0</v>
      </c>
      <c r="Q108" s="23">
        <f t="shared" ca="1" si="28"/>
        <v>0</v>
      </c>
      <c r="R108" s="18">
        <f t="shared" ca="1" si="17"/>
        <v>5.0982457797665956E-4</v>
      </c>
    </row>
    <row r="109" spans="1:18">
      <c r="A109" s="69"/>
      <c r="B109" s="69"/>
      <c r="C109" s="69"/>
      <c r="D109" s="70">
        <f t="shared" si="18"/>
        <v>0</v>
      </c>
      <c r="E109" s="70">
        <f t="shared" si="18"/>
        <v>0</v>
      </c>
      <c r="F109" s="23">
        <f t="shared" si="19"/>
        <v>0</v>
      </c>
      <c r="G109" s="23">
        <f t="shared" si="19"/>
        <v>0</v>
      </c>
      <c r="H109" s="23">
        <f t="shared" si="20"/>
        <v>0</v>
      </c>
      <c r="I109" s="23">
        <f t="shared" si="21"/>
        <v>0</v>
      </c>
      <c r="J109" s="23">
        <f t="shared" si="22"/>
        <v>0</v>
      </c>
      <c r="K109" s="23">
        <f t="shared" si="23"/>
        <v>0</v>
      </c>
      <c r="L109" s="23">
        <f t="shared" si="24"/>
        <v>0</v>
      </c>
      <c r="M109" s="23">
        <f t="shared" ca="1" si="16"/>
        <v>-5.0982457797665956E-4</v>
      </c>
      <c r="N109" s="23">
        <f t="shared" ca="1" si="25"/>
        <v>0</v>
      </c>
      <c r="O109" s="82">
        <f t="shared" ca="1" si="26"/>
        <v>0</v>
      </c>
      <c r="P109" s="23">
        <f t="shared" ca="1" si="27"/>
        <v>0</v>
      </c>
      <c r="Q109" s="23">
        <f t="shared" ca="1" si="28"/>
        <v>0</v>
      </c>
      <c r="R109" s="18">
        <f t="shared" ca="1" si="17"/>
        <v>5.0982457797665956E-4</v>
      </c>
    </row>
    <row r="110" spans="1:18">
      <c r="A110" s="69"/>
      <c r="B110" s="69"/>
      <c r="C110" s="69"/>
      <c r="D110" s="70">
        <f t="shared" si="18"/>
        <v>0</v>
      </c>
      <c r="E110" s="70">
        <f t="shared" si="18"/>
        <v>0</v>
      </c>
      <c r="F110" s="23">
        <f t="shared" si="19"/>
        <v>0</v>
      </c>
      <c r="G110" s="23">
        <f t="shared" si="19"/>
        <v>0</v>
      </c>
      <c r="H110" s="23">
        <f t="shared" si="20"/>
        <v>0</v>
      </c>
      <c r="I110" s="23">
        <f t="shared" si="21"/>
        <v>0</v>
      </c>
      <c r="J110" s="23">
        <f t="shared" si="22"/>
        <v>0</v>
      </c>
      <c r="K110" s="23">
        <f t="shared" si="23"/>
        <v>0</v>
      </c>
      <c r="L110" s="23">
        <f t="shared" si="24"/>
        <v>0</v>
      </c>
      <c r="M110" s="23">
        <f t="shared" ca="1" si="16"/>
        <v>-5.0982457797665956E-4</v>
      </c>
      <c r="N110" s="23">
        <f t="shared" ca="1" si="25"/>
        <v>0</v>
      </c>
      <c r="O110" s="82">
        <f t="shared" ca="1" si="26"/>
        <v>0</v>
      </c>
      <c r="P110" s="23">
        <f t="shared" ca="1" si="27"/>
        <v>0</v>
      </c>
      <c r="Q110" s="23">
        <f t="shared" ca="1" si="28"/>
        <v>0</v>
      </c>
      <c r="R110" s="18">
        <f t="shared" ca="1" si="17"/>
        <v>5.0982457797665956E-4</v>
      </c>
    </row>
    <row r="111" spans="1:18">
      <c r="A111" s="69"/>
      <c r="B111" s="69"/>
      <c r="C111" s="69"/>
      <c r="D111" s="70">
        <f t="shared" si="18"/>
        <v>0</v>
      </c>
      <c r="E111" s="70">
        <f t="shared" si="18"/>
        <v>0</v>
      </c>
      <c r="F111" s="23">
        <f t="shared" si="19"/>
        <v>0</v>
      </c>
      <c r="G111" s="23">
        <f t="shared" si="19"/>
        <v>0</v>
      </c>
      <c r="H111" s="23">
        <f t="shared" si="20"/>
        <v>0</v>
      </c>
      <c r="I111" s="23">
        <f t="shared" si="21"/>
        <v>0</v>
      </c>
      <c r="J111" s="23">
        <f t="shared" si="22"/>
        <v>0</v>
      </c>
      <c r="K111" s="23">
        <f t="shared" si="23"/>
        <v>0</v>
      </c>
      <c r="L111" s="23">
        <f t="shared" si="24"/>
        <v>0</v>
      </c>
      <c r="M111" s="23">
        <f t="shared" ca="1" si="16"/>
        <v>-5.0982457797665956E-4</v>
      </c>
      <c r="N111" s="23">
        <f t="shared" ca="1" si="25"/>
        <v>0</v>
      </c>
      <c r="O111" s="82">
        <f t="shared" ca="1" si="26"/>
        <v>0</v>
      </c>
      <c r="P111" s="23">
        <f t="shared" ca="1" si="27"/>
        <v>0</v>
      </c>
      <c r="Q111" s="23">
        <f t="shared" ca="1" si="28"/>
        <v>0</v>
      </c>
      <c r="R111" s="18">
        <f t="shared" ca="1" si="17"/>
        <v>5.0982457797665956E-4</v>
      </c>
    </row>
    <row r="112" spans="1:18">
      <c r="A112" s="69"/>
      <c r="B112" s="69"/>
      <c r="C112" s="69"/>
      <c r="D112" s="70">
        <f t="shared" si="18"/>
        <v>0</v>
      </c>
      <c r="E112" s="70">
        <f t="shared" si="18"/>
        <v>0</v>
      </c>
      <c r="F112" s="23">
        <f t="shared" si="19"/>
        <v>0</v>
      </c>
      <c r="G112" s="23">
        <f t="shared" si="19"/>
        <v>0</v>
      </c>
      <c r="H112" s="23">
        <f t="shared" si="20"/>
        <v>0</v>
      </c>
      <c r="I112" s="23">
        <f t="shared" si="21"/>
        <v>0</v>
      </c>
      <c r="J112" s="23">
        <f t="shared" si="22"/>
        <v>0</v>
      </c>
      <c r="K112" s="23">
        <f t="shared" si="23"/>
        <v>0</v>
      </c>
      <c r="L112" s="23">
        <f t="shared" si="24"/>
        <v>0</v>
      </c>
      <c r="M112" s="23">
        <f t="shared" ca="1" si="16"/>
        <v>-5.0982457797665956E-4</v>
      </c>
      <c r="N112" s="23">
        <f t="shared" ca="1" si="25"/>
        <v>0</v>
      </c>
      <c r="O112" s="82">
        <f t="shared" ca="1" si="26"/>
        <v>0</v>
      </c>
      <c r="P112" s="23">
        <f t="shared" ca="1" si="27"/>
        <v>0</v>
      </c>
      <c r="Q112" s="23">
        <f t="shared" ca="1" si="28"/>
        <v>0</v>
      </c>
      <c r="R112" s="18">
        <f t="shared" ca="1" si="17"/>
        <v>5.0982457797665956E-4</v>
      </c>
    </row>
    <row r="113" spans="1:18">
      <c r="A113" s="69"/>
      <c r="B113" s="69"/>
      <c r="C113" s="69"/>
      <c r="D113" s="70">
        <f t="shared" si="18"/>
        <v>0</v>
      </c>
      <c r="E113" s="70">
        <f t="shared" si="18"/>
        <v>0</v>
      </c>
      <c r="F113" s="23">
        <f t="shared" si="19"/>
        <v>0</v>
      </c>
      <c r="G113" s="23">
        <f t="shared" si="19"/>
        <v>0</v>
      </c>
      <c r="H113" s="23">
        <f t="shared" si="20"/>
        <v>0</v>
      </c>
      <c r="I113" s="23">
        <f t="shared" si="21"/>
        <v>0</v>
      </c>
      <c r="J113" s="23">
        <f t="shared" si="22"/>
        <v>0</v>
      </c>
      <c r="K113" s="23">
        <f t="shared" si="23"/>
        <v>0</v>
      </c>
      <c r="L113" s="23">
        <f t="shared" si="24"/>
        <v>0</v>
      </c>
      <c r="M113" s="23">
        <f t="shared" ca="1" si="16"/>
        <v>-5.0982457797665956E-4</v>
      </c>
      <c r="N113" s="23">
        <f t="shared" ca="1" si="25"/>
        <v>0</v>
      </c>
      <c r="O113" s="82">
        <f t="shared" ca="1" si="26"/>
        <v>0</v>
      </c>
      <c r="P113" s="23">
        <f t="shared" ca="1" si="27"/>
        <v>0</v>
      </c>
      <c r="Q113" s="23">
        <f t="shared" ca="1" si="28"/>
        <v>0</v>
      </c>
      <c r="R113" s="18">
        <f t="shared" ca="1" si="17"/>
        <v>5.0982457797665956E-4</v>
      </c>
    </row>
    <row r="114" spans="1:18">
      <c r="A114" s="69"/>
      <c r="B114" s="69"/>
      <c r="C114" s="69"/>
      <c r="D114" s="70">
        <f t="shared" si="18"/>
        <v>0</v>
      </c>
      <c r="E114" s="70">
        <f t="shared" si="18"/>
        <v>0</v>
      </c>
      <c r="F114" s="23">
        <f t="shared" si="19"/>
        <v>0</v>
      </c>
      <c r="G114" s="23">
        <f t="shared" si="19"/>
        <v>0</v>
      </c>
      <c r="H114" s="23">
        <f t="shared" si="20"/>
        <v>0</v>
      </c>
      <c r="I114" s="23">
        <f t="shared" si="21"/>
        <v>0</v>
      </c>
      <c r="J114" s="23">
        <f t="shared" si="22"/>
        <v>0</v>
      </c>
      <c r="K114" s="23">
        <f t="shared" si="23"/>
        <v>0</v>
      </c>
      <c r="L114" s="23">
        <f t="shared" si="24"/>
        <v>0</v>
      </c>
      <c r="M114" s="23">
        <f t="shared" ca="1" si="16"/>
        <v>-5.0982457797665956E-4</v>
      </c>
      <c r="N114" s="23">
        <f t="shared" ca="1" si="25"/>
        <v>0</v>
      </c>
      <c r="O114" s="82">
        <f t="shared" ca="1" si="26"/>
        <v>0</v>
      </c>
      <c r="P114" s="23">
        <f t="shared" ca="1" si="27"/>
        <v>0</v>
      </c>
      <c r="Q114" s="23">
        <f t="shared" ca="1" si="28"/>
        <v>0</v>
      </c>
      <c r="R114" s="18">
        <f t="shared" ca="1" si="17"/>
        <v>5.0982457797665956E-4</v>
      </c>
    </row>
    <row r="115" spans="1:18">
      <c r="A115" s="69"/>
      <c r="B115" s="69"/>
      <c r="C115" s="69"/>
      <c r="D115" s="70">
        <f t="shared" si="18"/>
        <v>0</v>
      </c>
      <c r="E115" s="70">
        <f t="shared" si="18"/>
        <v>0</v>
      </c>
      <c r="F115" s="23">
        <f t="shared" si="19"/>
        <v>0</v>
      </c>
      <c r="G115" s="23">
        <f t="shared" si="19"/>
        <v>0</v>
      </c>
      <c r="H115" s="23">
        <f t="shared" si="20"/>
        <v>0</v>
      </c>
      <c r="I115" s="23">
        <f t="shared" si="21"/>
        <v>0</v>
      </c>
      <c r="J115" s="23">
        <f t="shared" si="22"/>
        <v>0</v>
      </c>
      <c r="K115" s="23">
        <f t="shared" si="23"/>
        <v>0</v>
      </c>
      <c r="L115" s="23">
        <f t="shared" si="24"/>
        <v>0</v>
      </c>
      <c r="M115" s="23">
        <f t="shared" ca="1" si="16"/>
        <v>-5.0982457797665956E-4</v>
      </c>
      <c r="N115" s="23">
        <f t="shared" ca="1" si="25"/>
        <v>0</v>
      </c>
      <c r="O115" s="82">
        <f t="shared" ca="1" si="26"/>
        <v>0</v>
      </c>
      <c r="P115" s="23">
        <f t="shared" ca="1" si="27"/>
        <v>0</v>
      </c>
      <c r="Q115" s="23">
        <f t="shared" ca="1" si="28"/>
        <v>0</v>
      </c>
      <c r="R115" s="18">
        <f t="shared" ca="1" si="17"/>
        <v>5.0982457797665956E-4</v>
      </c>
    </row>
    <row r="116" spans="1:18">
      <c r="A116" s="69"/>
      <c r="B116" s="69"/>
      <c r="C116" s="69"/>
      <c r="D116" s="70">
        <f t="shared" si="18"/>
        <v>0</v>
      </c>
      <c r="E116" s="70">
        <f t="shared" si="18"/>
        <v>0</v>
      </c>
      <c r="F116" s="23">
        <f t="shared" si="19"/>
        <v>0</v>
      </c>
      <c r="G116" s="23">
        <f t="shared" si="19"/>
        <v>0</v>
      </c>
      <c r="H116" s="23">
        <f t="shared" si="20"/>
        <v>0</v>
      </c>
      <c r="I116" s="23">
        <f t="shared" si="21"/>
        <v>0</v>
      </c>
      <c r="J116" s="23">
        <f t="shared" si="22"/>
        <v>0</v>
      </c>
      <c r="K116" s="23">
        <f t="shared" si="23"/>
        <v>0</v>
      </c>
      <c r="L116" s="23">
        <f t="shared" si="24"/>
        <v>0</v>
      </c>
      <c r="M116" s="23">
        <f t="shared" ca="1" si="16"/>
        <v>-5.0982457797665956E-4</v>
      </c>
      <c r="N116" s="23">
        <f t="shared" ca="1" si="25"/>
        <v>0</v>
      </c>
      <c r="O116" s="82">
        <f t="shared" ca="1" si="26"/>
        <v>0</v>
      </c>
      <c r="P116" s="23">
        <f t="shared" ca="1" si="27"/>
        <v>0</v>
      </c>
      <c r="Q116" s="23">
        <f t="shared" ca="1" si="28"/>
        <v>0</v>
      </c>
      <c r="R116" s="18">
        <f t="shared" ca="1" si="17"/>
        <v>5.0982457797665956E-4</v>
      </c>
    </row>
    <row r="117" spans="1:18">
      <c r="A117" s="69"/>
      <c r="B117" s="69"/>
      <c r="C117" s="69"/>
      <c r="D117" s="70">
        <f t="shared" si="18"/>
        <v>0</v>
      </c>
      <c r="E117" s="70">
        <f t="shared" si="18"/>
        <v>0</v>
      </c>
      <c r="F117" s="23">
        <f t="shared" si="19"/>
        <v>0</v>
      </c>
      <c r="G117" s="23">
        <f t="shared" si="19"/>
        <v>0</v>
      </c>
      <c r="H117" s="23">
        <f t="shared" si="20"/>
        <v>0</v>
      </c>
      <c r="I117" s="23">
        <f t="shared" si="21"/>
        <v>0</v>
      </c>
      <c r="J117" s="23">
        <f t="shared" si="22"/>
        <v>0</v>
      </c>
      <c r="K117" s="23">
        <f t="shared" si="23"/>
        <v>0</v>
      </c>
      <c r="L117" s="23">
        <f t="shared" si="24"/>
        <v>0</v>
      </c>
      <c r="M117" s="23">
        <f t="shared" ca="1" si="16"/>
        <v>-5.0982457797665956E-4</v>
      </c>
      <c r="N117" s="23">
        <f t="shared" ca="1" si="25"/>
        <v>0</v>
      </c>
      <c r="O117" s="82">
        <f t="shared" ca="1" si="26"/>
        <v>0</v>
      </c>
      <c r="P117" s="23">
        <f t="shared" ca="1" si="27"/>
        <v>0</v>
      </c>
      <c r="Q117" s="23">
        <f t="shared" ca="1" si="28"/>
        <v>0</v>
      </c>
      <c r="R117" s="18">
        <f t="shared" ca="1" si="17"/>
        <v>5.0982457797665956E-4</v>
      </c>
    </row>
    <row r="118" spans="1:18">
      <c r="A118" s="69"/>
      <c r="B118" s="69"/>
      <c r="C118" s="69"/>
      <c r="D118" s="70">
        <f t="shared" si="18"/>
        <v>0</v>
      </c>
      <c r="E118" s="70">
        <f t="shared" si="18"/>
        <v>0</v>
      </c>
      <c r="F118" s="23">
        <f t="shared" si="19"/>
        <v>0</v>
      </c>
      <c r="G118" s="23">
        <f t="shared" si="19"/>
        <v>0</v>
      </c>
      <c r="H118" s="23">
        <f t="shared" si="20"/>
        <v>0</v>
      </c>
      <c r="I118" s="23">
        <f t="shared" si="21"/>
        <v>0</v>
      </c>
      <c r="J118" s="23">
        <f t="shared" si="22"/>
        <v>0</v>
      </c>
      <c r="K118" s="23">
        <f t="shared" si="23"/>
        <v>0</v>
      </c>
      <c r="L118" s="23">
        <f t="shared" si="24"/>
        <v>0</v>
      </c>
      <c r="M118" s="23">
        <f t="shared" ca="1" si="16"/>
        <v>-5.0982457797665956E-4</v>
      </c>
      <c r="N118" s="23">
        <f t="shared" ca="1" si="25"/>
        <v>0</v>
      </c>
      <c r="O118" s="82">
        <f t="shared" ca="1" si="26"/>
        <v>0</v>
      </c>
      <c r="P118" s="23">
        <f t="shared" ca="1" si="27"/>
        <v>0</v>
      </c>
      <c r="Q118" s="23">
        <f t="shared" ca="1" si="28"/>
        <v>0</v>
      </c>
      <c r="R118" s="18">
        <f t="shared" ca="1" si="17"/>
        <v>5.0982457797665956E-4</v>
      </c>
    </row>
    <row r="119" spans="1:18">
      <c r="A119" s="69"/>
      <c r="B119" s="69"/>
      <c r="C119" s="69"/>
      <c r="D119" s="70">
        <f t="shared" si="18"/>
        <v>0</v>
      </c>
      <c r="E119" s="70">
        <f t="shared" si="18"/>
        <v>0</v>
      </c>
      <c r="F119" s="23">
        <f t="shared" si="19"/>
        <v>0</v>
      </c>
      <c r="G119" s="23">
        <f t="shared" si="19"/>
        <v>0</v>
      </c>
      <c r="H119" s="23">
        <f t="shared" si="20"/>
        <v>0</v>
      </c>
      <c r="I119" s="23">
        <f t="shared" si="21"/>
        <v>0</v>
      </c>
      <c r="J119" s="23">
        <f t="shared" si="22"/>
        <v>0</v>
      </c>
      <c r="K119" s="23">
        <f t="shared" si="23"/>
        <v>0</v>
      </c>
      <c r="L119" s="23">
        <f t="shared" si="24"/>
        <v>0</v>
      </c>
      <c r="M119" s="23">
        <f t="shared" ca="1" si="16"/>
        <v>-5.0982457797665956E-4</v>
      </c>
      <c r="N119" s="23">
        <f t="shared" ca="1" si="25"/>
        <v>0</v>
      </c>
      <c r="O119" s="82">
        <f t="shared" ca="1" si="26"/>
        <v>0</v>
      </c>
      <c r="P119" s="23">
        <f t="shared" ca="1" si="27"/>
        <v>0</v>
      </c>
      <c r="Q119" s="23">
        <f t="shared" ca="1" si="28"/>
        <v>0</v>
      </c>
      <c r="R119" s="18">
        <f t="shared" ca="1" si="17"/>
        <v>5.0982457797665956E-4</v>
      </c>
    </row>
    <row r="120" spans="1:18">
      <c r="A120" s="69"/>
      <c r="B120" s="69"/>
      <c r="C120" s="69"/>
      <c r="D120" s="70">
        <f t="shared" si="18"/>
        <v>0</v>
      </c>
      <c r="E120" s="70">
        <f t="shared" si="18"/>
        <v>0</v>
      </c>
      <c r="F120" s="23">
        <f t="shared" si="19"/>
        <v>0</v>
      </c>
      <c r="G120" s="23">
        <f t="shared" si="19"/>
        <v>0</v>
      </c>
      <c r="H120" s="23">
        <f t="shared" si="20"/>
        <v>0</v>
      </c>
      <c r="I120" s="23">
        <f t="shared" si="21"/>
        <v>0</v>
      </c>
      <c r="J120" s="23">
        <f t="shared" si="22"/>
        <v>0</v>
      </c>
      <c r="K120" s="23">
        <f t="shared" si="23"/>
        <v>0</v>
      </c>
      <c r="L120" s="23">
        <f t="shared" si="24"/>
        <v>0</v>
      </c>
      <c r="M120" s="23">
        <f t="shared" ca="1" si="16"/>
        <v>-5.0982457797665956E-4</v>
      </c>
      <c r="N120" s="23">
        <f t="shared" ca="1" si="25"/>
        <v>0</v>
      </c>
      <c r="O120" s="82">
        <f t="shared" ca="1" si="26"/>
        <v>0</v>
      </c>
      <c r="P120" s="23">
        <f t="shared" ca="1" si="27"/>
        <v>0</v>
      </c>
      <c r="Q120" s="23">
        <f t="shared" ca="1" si="28"/>
        <v>0</v>
      </c>
      <c r="R120" s="18">
        <f t="shared" ca="1" si="17"/>
        <v>5.0982457797665956E-4</v>
      </c>
    </row>
    <row r="121" spans="1:18">
      <c r="A121" s="69"/>
      <c r="B121" s="69"/>
      <c r="C121" s="69"/>
      <c r="D121" s="70">
        <f t="shared" si="18"/>
        <v>0</v>
      </c>
      <c r="E121" s="70">
        <f t="shared" si="18"/>
        <v>0</v>
      </c>
      <c r="F121" s="23">
        <f t="shared" si="19"/>
        <v>0</v>
      </c>
      <c r="G121" s="23">
        <f t="shared" si="19"/>
        <v>0</v>
      </c>
      <c r="H121" s="23">
        <f t="shared" si="20"/>
        <v>0</v>
      </c>
      <c r="I121" s="23">
        <f t="shared" si="21"/>
        <v>0</v>
      </c>
      <c r="J121" s="23">
        <f t="shared" si="22"/>
        <v>0</v>
      </c>
      <c r="K121" s="23">
        <f t="shared" si="23"/>
        <v>0</v>
      </c>
      <c r="L121" s="23">
        <f t="shared" si="24"/>
        <v>0</v>
      </c>
      <c r="M121" s="23">
        <f t="shared" ca="1" si="16"/>
        <v>-5.0982457797665956E-4</v>
      </c>
      <c r="N121" s="23">
        <f t="shared" ca="1" si="25"/>
        <v>0</v>
      </c>
      <c r="O121" s="82">
        <f t="shared" ca="1" si="26"/>
        <v>0</v>
      </c>
      <c r="P121" s="23">
        <f t="shared" ca="1" si="27"/>
        <v>0</v>
      </c>
      <c r="Q121" s="23">
        <f t="shared" ca="1" si="28"/>
        <v>0</v>
      </c>
      <c r="R121" s="18">
        <f t="shared" ca="1" si="17"/>
        <v>5.0982457797665956E-4</v>
      </c>
    </row>
    <row r="122" spans="1:18">
      <c r="A122" s="69"/>
      <c r="B122" s="69"/>
      <c r="C122" s="69"/>
      <c r="D122" s="70">
        <f t="shared" si="18"/>
        <v>0</v>
      </c>
      <c r="E122" s="70">
        <f t="shared" si="18"/>
        <v>0</v>
      </c>
      <c r="F122" s="23">
        <f t="shared" si="19"/>
        <v>0</v>
      </c>
      <c r="G122" s="23">
        <f t="shared" si="19"/>
        <v>0</v>
      </c>
      <c r="H122" s="23">
        <f t="shared" si="20"/>
        <v>0</v>
      </c>
      <c r="I122" s="23">
        <f t="shared" si="21"/>
        <v>0</v>
      </c>
      <c r="J122" s="23">
        <f t="shared" si="22"/>
        <v>0</v>
      </c>
      <c r="K122" s="23">
        <f t="shared" si="23"/>
        <v>0</v>
      </c>
      <c r="L122" s="23">
        <f t="shared" si="24"/>
        <v>0</v>
      </c>
      <c r="M122" s="23">
        <f t="shared" ca="1" si="16"/>
        <v>-5.0982457797665956E-4</v>
      </c>
      <c r="N122" s="23">
        <f t="shared" ca="1" si="25"/>
        <v>0</v>
      </c>
      <c r="O122" s="82">
        <f t="shared" ca="1" si="26"/>
        <v>0</v>
      </c>
      <c r="P122" s="23">
        <f t="shared" ca="1" si="27"/>
        <v>0</v>
      </c>
      <c r="Q122" s="23">
        <f t="shared" ca="1" si="28"/>
        <v>0</v>
      </c>
      <c r="R122" s="18">
        <f t="shared" ca="1" si="17"/>
        <v>5.0982457797665956E-4</v>
      </c>
    </row>
    <row r="123" spans="1:18">
      <c r="A123" s="69"/>
      <c r="B123" s="69"/>
      <c r="C123" s="69"/>
      <c r="D123" s="70">
        <f t="shared" si="18"/>
        <v>0</v>
      </c>
      <c r="E123" s="70">
        <f t="shared" si="18"/>
        <v>0</v>
      </c>
      <c r="F123" s="23">
        <f t="shared" si="19"/>
        <v>0</v>
      </c>
      <c r="G123" s="23">
        <f t="shared" si="19"/>
        <v>0</v>
      </c>
      <c r="H123" s="23">
        <f t="shared" si="20"/>
        <v>0</v>
      </c>
      <c r="I123" s="23">
        <f t="shared" si="21"/>
        <v>0</v>
      </c>
      <c r="J123" s="23">
        <f t="shared" si="22"/>
        <v>0</v>
      </c>
      <c r="K123" s="23">
        <f t="shared" si="23"/>
        <v>0</v>
      </c>
      <c r="L123" s="23">
        <f t="shared" si="24"/>
        <v>0</v>
      </c>
      <c r="M123" s="23">
        <f t="shared" ca="1" si="16"/>
        <v>-5.0982457797665956E-4</v>
      </c>
      <c r="N123" s="23">
        <f t="shared" ca="1" si="25"/>
        <v>0</v>
      </c>
      <c r="O123" s="82">
        <f t="shared" ca="1" si="26"/>
        <v>0</v>
      </c>
      <c r="P123" s="23">
        <f t="shared" ca="1" si="27"/>
        <v>0</v>
      </c>
      <c r="Q123" s="23">
        <f t="shared" ca="1" si="28"/>
        <v>0</v>
      </c>
      <c r="R123" s="18">
        <f t="shared" ca="1" si="17"/>
        <v>5.0982457797665956E-4</v>
      </c>
    </row>
    <row r="124" spans="1:18">
      <c r="A124" s="69"/>
      <c r="B124" s="69"/>
      <c r="C124" s="69"/>
      <c r="D124" s="70">
        <f t="shared" si="18"/>
        <v>0</v>
      </c>
      <c r="E124" s="70">
        <f t="shared" si="18"/>
        <v>0</v>
      </c>
      <c r="F124" s="23">
        <f t="shared" si="19"/>
        <v>0</v>
      </c>
      <c r="G124" s="23">
        <f t="shared" si="19"/>
        <v>0</v>
      </c>
      <c r="H124" s="23">
        <f t="shared" si="20"/>
        <v>0</v>
      </c>
      <c r="I124" s="23">
        <f t="shared" si="21"/>
        <v>0</v>
      </c>
      <c r="J124" s="23">
        <f t="shared" si="22"/>
        <v>0</v>
      </c>
      <c r="K124" s="23">
        <f t="shared" si="23"/>
        <v>0</v>
      </c>
      <c r="L124" s="23">
        <f t="shared" si="24"/>
        <v>0</v>
      </c>
      <c r="M124" s="23">
        <f t="shared" ca="1" si="16"/>
        <v>-5.0982457797665956E-4</v>
      </c>
      <c r="N124" s="23">
        <f t="shared" ca="1" si="25"/>
        <v>0</v>
      </c>
      <c r="O124" s="82">
        <f t="shared" ca="1" si="26"/>
        <v>0</v>
      </c>
      <c r="P124" s="23">
        <f t="shared" ca="1" si="27"/>
        <v>0</v>
      </c>
      <c r="Q124" s="23">
        <f t="shared" ca="1" si="28"/>
        <v>0</v>
      </c>
      <c r="R124" s="18">
        <f t="shared" ca="1" si="17"/>
        <v>5.0982457797665956E-4</v>
      </c>
    </row>
    <row r="125" spans="1:18">
      <c r="A125" s="69"/>
      <c r="B125" s="69"/>
      <c r="C125" s="69"/>
      <c r="D125" s="70">
        <f t="shared" si="18"/>
        <v>0</v>
      </c>
      <c r="E125" s="70">
        <f t="shared" si="18"/>
        <v>0</v>
      </c>
      <c r="F125" s="23">
        <f t="shared" si="19"/>
        <v>0</v>
      </c>
      <c r="G125" s="23">
        <f t="shared" si="19"/>
        <v>0</v>
      </c>
      <c r="H125" s="23">
        <f t="shared" si="20"/>
        <v>0</v>
      </c>
      <c r="I125" s="23">
        <f t="shared" si="21"/>
        <v>0</v>
      </c>
      <c r="J125" s="23">
        <f t="shared" si="22"/>
        <v>0</v>
      </c>
      <c r="K125" s="23">
        <f t="shared" si="23"/>
        <v>0</v>
      </c>
      <c r="L125" s="23">
        <f t="shared" si="24"/>
        <v>0</v>
      </c>
      <c r="M125" s="23">
        <f t="shared" ca="1" si="16"/>
        <v>-5.0982457797665956E-4</v>
      </c>
      <c r="N125" s="23">
        <f t="shared" ca="1" si="25"/>
        <v>0</v>
      </c>
      <c r="O125" s="82">
        <f t="shared" ca="1" si="26"/>
        <v>0</v>
      </c>
      <c r="P125" s="23">
        <f t="shared" ca="1" si="27"/>
        <v>0</v>
      </c>
      <c r="Q125" s="23">
        <f t="shared" ca="1" si="28"/>
        <v>0</v>
      </c>
      <c r="R125" s="18">
        <f t="shared" ca="1" si="17"/>
        <v>5.0982457797665956E-4</v>
      </c>
    </row>
    <row r="126" spans="1:18">
      <c r="A126" s="69"/>
      <c r="B126" s="69"/>
      <c r="C126" s="69"/>
      <c r="D126" s="70">
        <f t="shared" si="18"/>
        <v>0</v>
      </c>
      <c r="E126" s="70">
        <f t="shared" si="18"/>
        <v>0</v>
      </c>
      <c r="F126" s="23">
        <f t="shared" si="19"/>
        <v>0</v>
      </c>
      <c r="G126" s="23">
        <f t="shared" si="19"/>
        <v>0</v>
      </c>
      <c r="H126" s="23">
        <f t="shared" si="20"/>
        <v>0</v>
      </c>
      <c r="I126" s="23">
        <f t="shared" si="21"/>
        <v>0</v>
      </c>
      <c r="J126" s="23">
        <f t="shared" si="22"/>
        <v>0</v>
      </c>
      <c r="K126" s="23">
        <f t="shared" si="23"/>
        <v>0</v>
      </c>
      <c r="L126" s="23">
        <f t="shared" si="24"/>
        <v>0</v>
      </c>
      <c r="M126" s="23">
        <f t="shared" ca="1" si="16"/>
        <v>-5.0982457797665956E-4</v>
      </c>
      <c r="N126" s="23">
        <f t="shared" ca="1" si="25"/>
        <v>0</v>
      </c>
      <c r="O126" s="82">
        <f t="shared" ca="1" si="26"/>
        <v>0</v>
      </c>
      <c r="P126" s="23">
        <f t="shared" ca="1" si="27"/>
        <v>0</v>
      </c>
      <c r="Q126" s="23">
        <f t="shared" ca="1" si="28"/>
        <v>0</v>
      </c>
      <c r="R126" s="18">
        <f t="shared" ca="1" si="17"/>
        <v>5.0982457797665956E-4</v>
      </c>
    </row>
    <row r="127" spans="1:18">
      <c r="A127" s="69"/>
      <c r="B127" s="69"/>
      <c r="C127" s="69"/>
      <c r="D127" s="70">
        <f t="shared" si="18"/>
        <v>0</v>
      </c>
      <c r="E127" s="70">
        <f t="shared" si="18"/>
        <v>0</v>
      </c>
      <c r="F127" s="23">
        <f t="shared" si="19"/>
        <v>0</v>
      </c>
      <c r="G127" s="23">
        <f t="shared" si="19"/>
        <v>0</v>
      </c>
      <c r="H127" s="23">
        <f t="shared" si="20"/>
        <v>0</v>
      </c>
      <c r="I127" s="23">
        <f t="shared" si="21"/>
        <v>0</v>
      </c>
      <c r="J127" s="23">
        <f t="shared" si="22"/>
        <v>0</v>
      </c>
      <c r="K127" s="23">
        <f t="shared" si="23"/>
        <v>0</v>
      </c>
      <c r="L127" s="23">
        <f t="shared" si="24"/>
        <v>0</v>
      </c>
      <c r="M127" s="23">
        <f t="shared" ca="1" si="16"/>
        <v>-5.0982457797665956E-4</v>
      </c>
      <c r="N127" s="23">
        <f t="shared" ca="1" si="25"/>
        <v>0</v>
      </c>
      <c r="O127" s="82">
        <f t="shared" ca="1" si="26"/>
        <v>0</v>
      </c>
      <c r="P127" s="23">
        <f t="shared" ca="1" si="27"/>
        <v>0</v>
      </c>
      <c r="Q127" s="23">
        <f t="shared" ca="1" si="28"/>
        <v>0</v>
      </c>
      <c r="R127" s="18">
        <f t="shared" ca="1" si="17"/>
        <v>5.0982457797665956E-4</v>
      </c>
    </row>
    <row r="128" spans="1:18">
      <c r="A128" s="69"/>
      <c r="B128" s="69"/>
      <c r="C128" s="69"/>
      <c r="D128" s="70">
        <f t="shared" si="18"/>
        <v>0</v>
      </c>
      <c r="E128" s="70">
        <f t="shared" si="18"/>
        <v>0</v>
      </c>
      <c r="F128" s="23">
        <f t="shared" si="19"/>
        <v>0</v>
      </c>
      <c r="G128" s="23">
        <f t="shared" si="19"/>
        <v>0</v>
      </c>
      <c r="H128" s="23">
        <f t="shared" si="20"/>
        <v>0</v>
      </c>
      <c r="I128" s="23">
        <f t="shared" si="21"/>
        <v>0</v>
      </c>
      <c r="J128" s="23">
        <f t="shared" si="22"/>
        <v>0</v>
      </c>
      <c r="K128" s="23">
        <f t="shared" si="23"/>
        <v>0</v>
      </c>
      <c r="L128" s="23">
        <f t="shared" si="24"/>
        <v>0</v>
      </c>
      <c r="M128" s="23">
        <f t="shared" ca="1" si="16"/>
        <v>-5.0982457797665956E-4</v>
      </c>
      <c r="N128" s="23">
        <f t="shared" ca="1" si="25"/>
        <v>0</v>
      </c>
      <c r="O128" s="82">
        <f t="shared" ca="1" si="26"/>
        <v>0</v>
      </c>
      <c r="P128" s="23">
        <f t="shared" ca="1" si="27"/>
        <v>0</v>
      </c>
      <c r="Q128" s="23">
        <f t="shared" ca="1" si="28"/>
        <v>0</v>
      </c>
      <c r="R128" s="18">
        <f t="shared" ca="1" si="17"/>
        <v>5.0982457797665956E-4</v>
      </c>
    </row>
    <row r="129" spans="1:18">
      <c r="A129" s="69"/>
      <c r="B129" s="69"/>
      <c r="C129" s="69"/>
      <c r="D129" s="70">
        <f t="shared" si="18"/>
        <v>0</v>
      </c>
      <c r="E129" s="70">
        <f t="shared" si="18"/>
        <v>0</v>
      </c>
      <c r="F129" s="23">
        <f t="shared" si="19"/>
        <v>0</v>
      </c>
      <c r="G129" s="23">
        <f t="shared" si="19"/>
        <v>0</v>
      </c>
      <c r="H129" s="23">
        <f t="shared" si="20"/>
        <v>0</v>
      </c>
      <c r="I129" s="23">
        <f t="shared" si="21"/>
        <v>0</v>
      </c>
      <c r="J129" s="23">
        <f t="shared" si="22"/>
        <v>0</v>
      </c>
      <c r="K129" s="23">
        <f t="shared" si="23"/>
        <v>0</v>
      </c>
      <c r="L129" s="23">
        <f t="shared" si="24"/>
        <v>0</v>
      </c>
      <c r="M129" s="23">
        <f t="shared" ca="1" si="16"/>
        <v>-5.0982457797665956E-4</v>
      </c>
      <c r="N129" s="23">
        <f t="shared" ca="1" si="25"/>
        <v>0</v>
      </c>
      <c r="O129" s="82">
        <f t="shared" ca="1" si="26"/>
        <v>0</v>
      </c>
      <c r="P129" s="23">
        <f t="shared" ca="1" si="27"/>
        <v>0</v>
      </c>
      <c r="Q129" s="23">
        <f t="shared" ca="1" si="28"/>
        <v>0</v>
      </c>
      <c r="R129" s="18">
        <f t="shared" ca="1" si="17"/>
        <v>5.0982457797665956E-4</v>
      </c>
    </row>
    <row r="130" spans="1:18">
      <c r="A130" s="69"/>
      <c r="B130" s="69"/>
      <c r="C130" s="69"/>
      <c r="D130" s="70">
        <f t="shared" si="18"/>
        <v>0</v>
      </c>
      <c r="E130" s="70">
        <f t="shared" si="18"/>
        <v>0</v>
      </c>
      <c r="F130" s="23">
        <f t="shared" si="19"/>
        <v>0</v>
      </c>
      <c r="G130" s="23">
        <f t="shared" si="19"/>
        <v>0</v>
      </c>
      <c r="H130" s="23">
        <f t="shared" si="20"/>
        <v>0</v>
      </c>
      <c r="I130" s="23">
        <f t="shared" si="21"/>
        <v>0</v>
      </c>
      <c r="J130" s="23">
        <f t="shared" si="22"/>
        <v>0</v>
      </c>
      <c r="K130" s="23">
        <f t="shared" si="23"/>
        <v>0</v>
      </c>
      <c r="L130" s="23">
        <f t="shared" si="24"/>
        <v>0</v>
      </c>
      <c r="M130" s="23">
        <f t="shared" ca="1" si="16"/>
        <v>-5.0982457797665956E-4</v>
      </c>
      <c r="N130" s="23">
        <f t="shared" ca="1" si="25"/>
        <v>0</v>
      </c>
      <c r="O130" s="82">
        <f t="shared" ca="1" si="26"/>
        <v>0</v>
      </c>
      <c r="P130" s="23">
        <f t="shared" ca="1" si="27"/>
        <v>0</v>
      </c>
      <c r="Q130" s="23">
        <f t="shared" ca="1" si="28"/>
        <v>0</v>
      </c>
      <c r="R130" s="18">
        <f t="shared" ca="1" si="17"/>
        <v>5.0982457797665956E-4</v>
      </c>
    </row>
    <row r="131" spans="1:18">
      <c r="A131" s="69"/>
      <c r="B131" s="69"/>
      <c r="C131" s="69"/>
      <c r="D131" s="70">
        <f t="shared" si="18"/>
        <v>0</v>
      </c>
      <c r="E131" s="70">
        <f t="shared" si="18"/>
        <v>0</v>
      </c>
      <c r="F131" s="23">
        <f t="shared" si="19"/>
        <v>0</v>
      </c>
      <c r="G131" s="23">
        <f t="shared" si="19"/>
        <v>0</v>
      </c>
      <c r="H131" s="23">
        <f t="shared" si="20"/>
        <v>0</v>
      </c>
      <c r="I131" s="23">
        <f t="shared" si="21"/>
        <v>0</v>
      </c>
      <c r="J131" s="23">
        <f t="shared" si="22"/>
        <v>0</v>
      </c>
      <c r="K131" s="23">
        <f t="shared" si="23"/>
        <v>0</v>
      </c>
      <c r="L131" s="23">
        <f t="shared" si="24"/>
        <v>0</v>
      </c>
      <c r="M131" s="23">
        <f t="shared" ca="1" si="16"/>
        <v>-5.0982457797665956E-4</v>
      </c>
      <c r="N131" s="23">
        <f t="shared" ca="1" si="25"/>
        <v>0</v>
      </c>
      <c r="O131" s="82">
        <f t="shared" ca="1" si="26"/>
        <v>0</v>
      </c>
      <c r="P131" s="23">
        <f t="shared" ca="1" si="27"/>
        <v>0</v>
      </c>
      <c r="Q131" s="23">
        <f t="shared" ca="1" si="28"/>
        <v>0</v>
      </c>
      <c r="R131" s="18">
        <f t="shared" ca="1" si="17"/>
        <v>5.0982457797665956E-4</v>
      </c>
    </row>
    <row r="132" spans="1:18">
      <c r="A132" s="69"/>
      <c r="B132" s="69"/>
      <c r="C132" s="69"/>
      <c r="D132" s="70">
        <f t="shared" si="18"/>
        <v>0</v>
      </c>
      <c r="E132" s="70">
        <f t="shared" si="18"/>
        <v>0</v>
      </c>
      <c r="F132" s="23">
        <f t="shared" si="19"/>
        <v>0</v>
      </c>
      <c r="G132" s="23">
        <f t="shared" si="19"/>
        <v>0</v>
      </c>
      <c r="H132" s="23">
        <f t="shared" si="20"/>
        <v>0</v>
      </c>
      <c r="I132" s="23">
        <f t="shared" si="21"/>
        <v>0</v>
      </c>
      <c r="J132" s="23">
        <f t="shared" si="22"/>
        <v>0</v>
      </c>
      <c r="K132" s="23">
        <f t="shared" si="23"/>
        <v>0</v>
      </c>
      <c r="L132" s="23">
        <f t="shared" si="24"/>
        <v>0</v>
      </c>
      <c r="M132" s="23">
        <f t="shared" ca="1" si="16"/>
        <v>-5.0982457797665956E-4</v>
      </c>
      <c r="N132" s="23">
        <f t="shared" ca="1" si="25"/>
        <v>0</v>
      </c>
      <c r="O132" s="82">
        <f t="shared" ca="1" si="26"/>
        <v>0</v>
      </c>
      <c r="P132" s="23">
        <f t="shared" ca="1" si="27"/>
        <v>0</v>
      </c>
      <c r="Q132" s="23">
        <f t="shared" ca="1" si="28"/>
        <v>0</v>
      </c>
      <c r="R132" s="18">
        <f t="shared" ca="1" si="17"/>
        <v>5.0982457797665956E-4</v>
      </c>
    </row>
    <row r="133" spans="1:18">
      <c r="A133" s="69"/>
      <c r="B133" s="69"/>
      <c r="C133" s="69"/>
      <c r="D133" s="70">
        <f t="shared" si="18"/>
        <v>0</v>
      </c>
      <c r="E133" s="70">
        <f t="shared" si="18"/>
        <v>0</v>
      </c>
      <c r="F133" s="23">
        <f t="shared" si="19"/>
        <v>0</v>
      </c>
      <c r="G133" s="23">
        <f t="shared" si="19"/>
        <v>0</v>
      </c>
      <c r="H133" s="23">
        <f t="shared" si="20"/>
        <v>0</v>
      </c>
      <c r="I133" s="23">
        <f t="shared" si="21"/>
        <v>0</v>
      </c>
      <c r="J133" s="23">
        <f t="shared" si="22"/>
        <v>0</v>
      </c>
      <c r="K133" s="23">
        <f t="shared" si="23"/>
        <v>0</v>
      </c>
      <c r="L133" s="23">
        <f t="shared" si="24"/>
        <v>0</v>
      </c>
      <c r="M133" s="23">
        <f t="shared" ca="1" si="16"/>
        <v>-5.0982457797665956E-4</v>
      </c>
      <c r="N133" s="23">
        <f t="shared" ca="1" si="25"/>
        <v>0</v>
      </c>
      <c r="O133" s="82">
        <f t="shared" ca="1" si="26"/>
        <v>0</v>
      </c>
      <c r="P133" s="23">
        <f t="shared" ca="1" si="27"/>
        <v>0</v>
      </c>
      <c r="Q133" s="23">
        <f t="shared" ca="1" si="28"/>
        <v>0</v>
      </c>
      <c r="R133" s="18">
        <f t="shared" ca="1" si="17"/>
        <v>5.0982457797665956E-4</v>
      </c>
    </row>
    <row r="134" spans="1:18">
      <c r="A134" s="69"/>
      <c r="B134" s="69"/>
      <c r="C134" s="69"/>
      <c r="D134" s="70">
        <f t="shared" si="18"/>
        <v>0</v>
      </c>
      <c r="E134" s="70">
        <f t="shared" si="18"/>
        <v>0</v>
      </c>
      <c r="F134" s="23">
        <f t="shared" si="19"/>
        <v>0</v>
      </c>
      <c r="G134" s="23">
        <f t="shared" si="19"/>
        <v>0</v>
      </c>
      <c r="H134" s="23">
        <f t="shared" si="20"/>
        <v>0</v>
      </c>
      <c r="I134" s="23">
        <f t="shared" si="21"/>
        <v>0</v>
      </c>
      <c r="J134" s="23">
        <f t="shared" si="22"/>
        <v>0</v>
      </c>
      <c r="K134" s="23">
        <f t="shared" si="23"/>
        <v>0</v>
      </c>
      <c r="L134" s="23">
        <f t="shared" si="24"/>
        <v>0</v>
      </c>
      <c r="M134" s="23">
        <f t="shared" ca="1" si="16"/>
        <v>-5.0982457797665956E-4</v>
      </c>
      <c r="N134" s="23">
        <f t="shared" ca="1" si="25"/>
        <v>0</v>
      </c>
      <c r="O134" s="82">
        <f t="shared" ca="1" si="26"/>
        <v>0</v>
      </c>
      <c r="P134" s="23">
        <f t="shared" ca="1" si="27"/>
        <v>0</v>
      </c>
      <c r="Q134" s="23">
        <f t="shared" ca="1" si="28"/>
        <v>0</v>
      </c>
      <c r="R134" s="18">
        <f t="shared" ca="1" si="17"/>
        <v>5.0982457797665956E-4</v>
      </c>
    </row>
    <row r="135" spans="1:18">
      <c r="A135" s="69"/>
      <c r="B135" s="69"/>
      <c r="C135" s="69"/>
      <c r="D135" s="70">
        <f t="shared" si="18"/>
        <v>0</v>
      </c>
      <c r="E135" s="70">
        <f t="shared" si="18"/>
        <v>0</v>
      </c>
      <c r="F135" s="23">
        <f t="shared" si="19"/>
        <v>0</v>
      </c>
      <c r="G135" s="23">
        <f t="shared" si="19"/>
        <v>0</v>
      </c>
      <c r="H135" s="23">
        <f t="shared" si="20"/>
        <v>0</v>
      </c>
      <c r="I135" s="23">
        <f t="shared" si="21"/>
        <v>0</v>
      </c>
      <c r="J135" s="23">
        <f t="shared" si="22"/>
        <v>0</v>
      </c>
      <c r="K135" s="23">
        <f t="shared" si="23"/>
        <v>0</v>
      </c>
      <c r="L135" s="23">
        <f t="shared" si="24"/>
        <v>0</v>
      </c>
      <c r="M135" s="23">
        <f t="shared" ca="1" si="16"/>
        <v>-5.0982457797665956E-4</v>
      </c>
      <c r="N135" s="23">
        <f t="shared" ca="1" si="25"/>
        <v>0</v>
      </c>
      <c r="O135" s="82">
        <f t="shared" ca="1" si="26"/>
        <v>0</v>
      </c>
      <c r="P135" s="23">
        <f t="shared" ca="1" si="27"/>
        <v>0</v>
      </c>
      <c r="Q135" s="23">
        <f t="shared" ca="1" si="28"/>
        <v>0</v>
      </c>
      <c r="R135" s="18">
        <f t="shared" ca="1" si="17"/>
        <v>5.0982457797665956E-4</v>
      </c>
    </row>
    <row r="136" spans="1:18">
      <c r="A136" s="69"/>
      <c r="B136" s="69"/>
      <c r="C136" s="69"/>
      <c r="D136" s="70">
        <f t="shared" si="18"/>
        <v>0</v>
      </c>
      <c r="E136" s="70">
        <f t="shared" si="18"/>
        <v>0</v>
      </c>
      <c r="F136" s="23">
        <f t="shared" si="19"/>
        <v>0</v>
      </c>
      <c r="G136" s="23">
        <f t="shared" si="19"/>
        <v>0</v>
      </c>
      <c r="H136" s="23">
        <f t="shared" si="20"/>
        <v>0</v>
      </c>
      <c r="I136" s="23">
        <f t="shared" si="21"/>
        <v>0</v>
      </c>
      <c r="J136" s="23">
        <f t="shared" si="22"/>
        <v>0</v>
      </c>
      <c r="K136" s="23">
        <f t="shared" si="23"/>
        <v>0</v>
      </c>
      <c r="L136" s="23">
        <f t="shared" si="24"/>
        <v>0</v>
      </c>
      <c r="M136" s="23">
        <f t="shared" ca="1" si="16"/>
        <v>-5.0982457797665956E-4</v>
      </c>
      <c r="N136" s="23">
        <f t="shared" ca="1" si="25"/>
        <v>0</v>
      </c>
      <c r="O136" s="82">
        <f t="shared" ca="1" si="26"/>
        <v>0</v>
      </c>
      <c r="P136" s="23">
        <f t="shared" ca="1" si="27"/>
        <v>0</v>
      </c>
      <c r="Q136" s="23">
        <f t="shared" ca="1" si="28"/>
        <v>0</v>
      </c>
      <c r="R136" s="18">
        <f t="shared" ca="1" si="17"/>
        <v>5.0982457797665956E-4</v>
      </c>
    </row>
    <row r="137" spans="1:18">
      <c r="A137" s="69"/>
      <c r="B137" s="69"/>
      <c r="C137" s="69"/>
      <c r="D137" s="70">
        <f t="shared" si="18"/>
        <v>0</v>
      </c>
      <c r="E137" s="70">
        <f t="shared" si="18"/>
        <v>0</v>
      </c>
      <c r="F137" s="23">
        <f t="shared" si="19"/>
        <v>0</v>
      </c>
      <c r="G137" s="23">
        <f t="shared" si="19"/>
        <v>0</v>
      </c>
      <c r="H137" s="23">
        <f t="shared" si="20"/>
        <v>0</v>
      </c>
      <c r="I137" s="23">
        <f t="shared" si="21"/>
        <v>0</v>
      </c>
      <c r="J137" s="23">
        <f t="shared" si="22"/>
        <v>0</v>
      </c>
      <c r="K137" s="23">
        <f t="shared" si="23"/>
        <v>0</v>
      </c>
      <c r="L137" s="23">
        <f t="shared" si="24"/>
        <v>0</v>
      </c>
      <c r="M137" s="23">
        <f t="shared" ca="1" si="16"/>
        <v>-5.0982457797665956E-4</v>
      </c>
      <c r="N137" s="23">
        <f t="shared" ca="1" si="25"/>
        <v>0</v>
      </c>
      <c r="O137" s="82">
        <f t="shared" ca="1" si="26"/>
        <v>0</v>
      </c>
      <c r="P137" s="23">
        <f t="shared" ca="1" si="27"/>
        <v>0</v>
      </c>
      <c r="Q137" s="23">
        <f t="shared" ca="1" si="28"/>
        <v>0</v>
      </c>
      <c r="R137" s="18">
        <f t="shared" ca="1" si="17"/>
        <v>5.0982457797665956E-4</v>
      </c>
    </row>
    <row r="138" spans="1:18">
      <c r="A138" s="69"/>
      <c r="B138" s="69"/>
      <c r="C138" s="69"/>
      <c r="D138" s="70">
        <f t="shared" si="18"/>
        <v>0</v>
      </c>
      <c r="E138" s="70">
        <f t="shared" si="18"/>
        <v>0</v>
      </c>
      <c r="F138" s="23">
        <f t="shared" si="19"/>
        <v>0</v>
      </c>
      <c r="G138" s="23">
        <f t="shared" si="19"/>
        <v>0</v>
      </c>
      <c r="H138" s="23">
        <f t="shared" si="20"/>
        <v>0</v>
      </c>
      <c r="I138" s="23">
        <f t="shared" si="21"/>
        <v>0</v>
      </c>
      <c r="J138" s="23">
        <f t="shared" si="22"/>
        <v>0</v>
      </c>
      <c r="K138" s="23">
        <f t="shared" si="23"/>
        <v>0</v>
      </c>
      <c r="L138" s="23">
        <f t="shared" si="24"/>
        <v>0</v>
      </c>
      <c r="M138" s="23">
        <f t="shared" ca="1" si="16"/>
        <v>-5.0982457797665956E-4</v>
      </c>
      <c r="N138" s="23">
        <f t="shared" ca="1" si="25"/>
        <v>0</v>
      </c>
      <c r="O138" s="82">
        <f t="shared" ca="1" si="26"/>
        <v>0</v>
      </c>
      <c r="P138" s="23">
        <f t="shared" ca="1" si="27"/>
        <v>0</v>
      </c>
      <c r="Q138" s="23">
        <f t="shared" ca="1" si="28"/>
        <v>0</v>
      </c>
      <c r="R138" s="18">
        <f t="shared" ca="1" si="17"/>
        <v>5.0982457797665956E-4</v>
      </c>
    </row>
    <row r="139" spans="1:18">
      <c r="A139" s="69"/>
      <c r="B139" s="69"/>
      <c r="C139" s="69"/>
      <c r="D139" s="70">
        <f t="shared" si="18"/>
        <v>0</v>
      </c>
      <c r="E139" s="70">
        <f t="shared" si="18"/>
        <v>0</v>
      </c>
      <c r="F139" s="23">
        <f t="shared" si="19"/>
        <v>0</v>
      </c>
      <c r="G139" s="23">
        <f t="shared" si="19"/>
        <v>0</v>
      </c>
      <c r="H139" s="23">
        <f t="shared" si="20"/>
        <v>0</v>
      </c>
      <c r="I139" s="23">
        <f t="shared" si="21"/>
        <v>0</v>
      </c>
      <c r="J139" s="23">
        <f t="shared" si="22"/>
        <v>0</v>
      </c>
      <c r="K139" s="23">
        <f t="shared" si="23"/>
        <v>0</v>
      </c>
      <c r="L139" s="23">
        <f t="shared" si="24"/>
        <v>0</v>
      </c>
      <c r="M139" s="23">
        <f t="shared" ca="1" si="16"/>
        <v>-5.0982457797665956E-4</v>
      </c>
      <c r="N139" s="23">
        <f t="shared" ca="1" si="25"/>
        <v>0</v>
      </c>
      <c r="O139" s="82">
        <f t="shared" ca="1" si="26"/>
        <v>0</v>
      </c>
      <c r="P139" s="23">
        <f t="shared" ca="1" si="27"/>
        <v>0</v>
      </c>
      <c r="Q139" s="23">
        <f t="shared" ca="1" si="28"/>
        <v>0</v>
      </c>
      <c r="R139" s="18">
        <f t="shared" ca="1" si="17"/>
        <v>5.0982457797665956E-4</v>
      </c>
    </row>
    <row r="140" spans="1:18">
      <c r="A140" s="69"/>
      <c r="B140" s="69"/>
      <c r="C140" s="69"/>
      <c r="D140" s="70">
        <f t="shared" si="18"/>
        <v>0</v>
      </c>
      <c r="E140" s="70">
        <f t="shared" si="18"/>
        <v>0</v>
      </c>
      <c r="F140" s="23">
        <f t="shared" si="19"/>
        <v>0</v>
      </c>
      <c r="G140" s="23">
        <f t="shared" si="19"/>
        <v>0</v>
      </c>
      <c r="H140" s="23">
        <f t="shared" si="20"/>
        <v>0</v>
      </c>
      <c r="I140" s="23">
        <f t="shared" si="21"/>
        <v>0</v>
      </c>
      <c r="J140" s="23">
        <f t="shared" si="22"/>
        <v>0</v>
      </c>
      <c r="K140" s="23">
        <f t="shared" si="23"/>
        <v>0</v>
      </c>
      <c r="L140" s="23">
        <f t="shared" si="24"/>
        <v>0</v>
      </c>
      <c r="M140" s="23">
        <f t="shared" ca="1" si="16"/>
        <v>-5.0982457797665956E-4</v>
      </c>
      <c r="N140" s="23">
        <f t="shared" ca="1" si="25"/>
        <v>0</v>
      </c>
      <c r="O140" s="82">
        <f t="shared" ca="1" si="26"/>
        <v>0</v>
      </c>
      <c r="P140" s="23">
        <f t="shared" ca="1" si="27"/>
        <v>0</v>
      </c>
      <c r="Q140" s="23">
        <f t="shared" ca="1" si="28"/>
        <v>0</v>
      </c>
      <c r="R140" s="18">
        <f t="shared" ca="1" si="17"/>
        <v>5.0982457797665956E-4</v>
      </c>
    </row>
    <row r="141" spans="1:18">
      <c r="A141" s="69"/>
      <c r="B141" s="69"/>
      <c r="C141" s="69"/>
      <c r="D141" s="70">
        <f t="shared" si="18"/>
        <v>0</v>
      </c>
      <c r="E141" s="70">
        <f t="shared" si="18"/>
        <v>0</v>
      </c>
      <c r="F141" s="23">
        <f t="shared" si="19"/>
        <v>0</v>
      </c>
      <c r="G141" s="23">
        <f t="shared" si="19"/>
        <v>0</v>
      </c>
      <c r="H141" s="23">
        <f t="shared" si="20"/>
        <v>0</v>
      </c>
      <c r="I141" s="23">
        <f t="shared" si="21"/>
        <v>0</v>
      </c>
      <c r="J141" s="23">
        <f t="shared" si="22"/>
        <v>0</v>
      </c>
      <c r="K141" s="23">
        <f t="shared" si="23"/>
        <v>0</v>
      </c>
      <c r="L141" s="23">
        <f t="shared" si="24"/>
        <v>0</v>
      </c>
      <c r="M141" s="23">
        <f t="shared" ca="1" si="16"/>
        <v>-5.0982457797665956E-4</v>
      </c>
      <c r="N141" s="23">
        <f t="shared" ca="1" si="25"/>
        <v>0</v>
      </c>
      <c r="O141" s="82">
        <f t="shared" ca="1" si="26"/>
        <v>0</v>
      </c>
      <c r="P141" s="23">
        <f t="shared" ca="1" si="27"/>
        <v>0</v>
      </c>
      <c r="Q141" s="23">
        <f t="shared" ca="1" si="28"/>
        <v>0</v>
      </c>
      <c r="R141" s="18">
        <f t="shared" ca="1" si="17"/>
        <v>5.0982457797665956E-4</v>
      </c>
    </row>
    <row r="142" spans="1:18">
      <c r="A142" s="69"/>
      <c r="B142" s="69"/>
      <c r="C142" s="69"/>
      <c r="D142" s="70">
        <f t="shared" si="18"/>
        <v>0</v>
      </c>
      <c r="E142" s="70">
        <f t="shared" si="18"/>
        <v>0</v>
      </c>
      <c r="F142" s="23">
        <f t="shared" si="19"/>
        <v>0</v>
      </c>
      <c r="G142" s="23">
        <f t="shared" si="19"/>
        <v>0</v>
      </c>
      <c r="H142" s="23">
        <f t="shared" si="20"/>
        <v>0</v>
      </c>
      <c r="I142" s="23">
        <f t="shared" si="21"/>
        <v>0</v>
      </c>
      <c r="J142" s="23">
        <f t="shared" si="22"/>
        <v>0</v>
      </c>
      <c r="K142" s="23">
        <f t="shared" si="23"/>
        <v>0</v>
      </c>
      <c r="L142" s="23">
        <f t="shared" si="24"/>
        <v>0</v>
      </c>
      <c r="M142" s="23">
        <f t="shared" ca="1" si="16"/>
        <v>-5.0982457797665956E-4</v>
      </c>
      <c r="N142" s="23">
        <f t="shared" ca="1" si="25"/>
        <v>0</v>
      </c>
      <c r="O142" s="82">
        <f t="shared" ca="1" si="26"/>
        <v>0</v>
      </c>
      <c r="P142" s="23">
        <f t="shared" ca="1" si="27"/>
        <v>0</v>
      </c>
      <c r="Q142" s="23">
        <f t="shared" ca="1" si="28"/>
        <v>0</v>
      </c>
      <c r="R142" s="18">
        <f t="shared" ca="1" si="17"/>
        <v>5.0982457797665956E-4</v>
      </c>
    </row>
    <row r="143" spans="1:18">
      <c r="A143" s="69"/>
      <c r="B143" s="69"/>
      <c r="C143" s="69"/>
      <c r="D143" s="70">
        <f t="shared" si="18"/>
        <v>0</v>
      </c>
      <c r="E143" s="70">
        <f t="shared" si="18"/>
        <v>0</v>
      </c>
      <c r="F143" s="23">
        <f t="shared" si="19"/>
        <v>0</v>
      </c>
      <c r="G143" s="23">
        <f t="shared" si="19"/>
        <v>0</v>
      </c>
      <c r="H143" s="23">
        <f t="shared" si="20"/>
        <v>0</v>
      </c>
      <c r="I143" s="23">
        <f t="shared" si="21"/>
        <v>0</v>
      </c>
      <c r="J143" s="23">
        <f t="shared" si="22"/>
        <v>0</v>
      </c>
      <c r="K143" s="23">
        <f t="shared" si="23"/>
        <v>0</v>
      </c>
      <c r="L143" s="23">
        <f t="shared" si="24"/>
        <v>0</v>
      </c>
      <c r="M143" s="23">
        <f t="shared" ca="1" si="16"/>
        <v>-5.0982457797665956E-4</v>
      </c>
      <c r="N143" s="23">
        <f t="shared" ca="1" si="25"/>
        <v>0</v>
      </c>
      <c r="O143" s="82">
        <f t="shared" ca="1" si="26"/>
        <v>0</v>
      </c>
      <c r="P143" s="23">
        <f t="shared" ca="1" si="27"/>
        <v>0</v>
      </c>
      <c r="Q143" s="23">
        <f t="shared" ca="1" si="28"/>
        <v>0</v>
      </c>
      <c r="R143" s="18">
        <f t="shared" ca="1" si="17"/>
        <v>5.0982457797665956E-4</v>
      </c>
    </row>
    <row r="144" spans="1:18">
      <c r="A144" s="69"/>
      <c r="B144" s="69"/>
      <c r="C144" s="69"/>
      <c r="D144" s="70">
        <f t="shared" si="18"/>
        <v>0</v>
      </c>
      <c r="E144" s="70">
        <f t="shared" si="18"/>
        <v>0</v>
      </c>
      <c r="F144" s="23">
        <f t="shared" si="19"/>
        <v>0</v>
      </c>
      <c r="G144" s="23">
        <f t="shared" si="19"/>
        <v>0</v>
      </c>
      <c r="H144" s="23">
        <f t="shared" si="20"/>
        <v>0</v>
      </c>
      <c r="I144" s="23">
        <f t="shared" si="21"/>
        <v>0</v>
      </c>
      <c r="J144" s="23">
        <f t="shared" si="22"/>
        <v>0</v>
      </c>
      <c r="K144" s="23">
        <f t="shared" si="23"/>
        <v>0</v>
      </c>
      <c r="L144" s="23">
        <f t="shared" si="24"/>
        <v>0</v>
      </c>
      <c r="M144" s="23">
        <f t="shared" ca="1" si="16"/>
        <v>-5.0982457797665956E-4</v>
      </c>
      <c r="N144" s="23">
        <f t="shared" ca="1" si="25"/>
        <v>0</v>
      </c>
      <c r="O144" s="82">
        <f t="shared" ca="1" si="26"/>
        <v>0</v>
      </c>
      <c r="P144" s="23">
        <f t="shared" ca="1" si="27"/>
        <v>0</v>
      </c>
      <c r="Q144" s="23">
        <f t="shared" ca="1" si="28"/>
        <v>0</v>
      </c>
      <c r="R144" s="18">
        <f t="shared" ca="1" si="17"/>
        <v>5.0982457797665956E-4</v>
      </c>
    </row>
    <row r="145" spans="1:18">
      <c r="A145" s="69"/>
      <c r="B145" s="69"/>
      <c r="C145" s="69"/>
      <c r="D145" s="70">
        <f t="shared" si="18"/>
        <v>0</v>
      </c>
      <c r="E145" s="70">
        <f t="shared" si="18"/>
        <v>0</v>
      </c>
      <c r="F145" s="23">
        <f t="shared" si="19"/>
        <v>0</v>
      </c>
      <c r="G145" s="23">
        <f t="shared" si="19"/>
        <v>0</v>
      </c>
      <c r="H145" s="23">
        <f t="shared" si="20"/>
        <v>0</v>
      </c>
      <c r="I145" s="23">
        <f t="shared" si="21"/>
        <v>0</v>
      </c>
      <c r="J145" s="23">
        <f t="shared" si="22"/>
        <v>0</v>
      </c>
      <c r="K145" s="23">
        <f t="shared" si="23"/>
        <v>0</v>
      </c>
      <c r="L145" s="23">
        <f t="shared" si="24"/>
        <v>0</v>
      </c>
      <c r="M145" s="23">
        <f t="shared" ca="1" si="16"/>
        <v>-5.0982457797665956E-4</v>
      </c>
      <c r="N145" s="23">
        <f t="shared" ca="1" si="25"/>
        <v>0</v>
      </c>
      <c r="O145" s="82">
        <f t="shared" ca="1" si="26"/>
        <v>0</v>
      </c>
      <c r="P145" s="23">
        <f t="shared" ca="1" si="27"/>
        <v>0</v>
      </c>
      <c r="Q145" s="23">
        <f t="shared" ca="1" si="28"/>
        <v>0</v>
      </c>
      <c r="R145" s="18">
        <f t="shared" ca="1" si="17"/>
        <v>5.0982457797665956E-4</v>
      </c>
    </row>
    <row r="146" spans="1:18">
      <c r="A146" s="69"/>
      <c r="B146" s="69"/>
      <c r="C146" s="69"/>
      <c r="D146" s="70">
        <f t="shared" si="18"/>
        <v>0</v>
      </c>
      <c r="E146" s="70">
        <f t="shared" si="18"/>
        <v>0</v>
      </c>
      <c r="F146" s="23">
        <f t="shared" si="19"/>
        <v>0</v>
      </c>
      <c r="G146" s="23">
        <f t="shared" si="19"/>
        <v>0</v>
      </c>
      <c r="H146" s="23">
        <f t="shared" si="20"/>
        <v>0</v>
      </c>
      <c r="I146" s="23">
        <f t="shared" si="21"/>
        <v>0</v>
      </c>
      <c r="J146" s="23">
        <f t="shared" si="22"/>
        <v>0</v>
      </c>
      <c r="K146" s="23">
        <f t="shared" si="23"/>
        <v>0</v>
      </c>
      <c r="L146" s="23">
        <f t="shared" si="24"/>
        <v>0</v>
      </c>
      <c r="M146" s="23">
        <f t="shared" ca="1" si="16"/>
        <v>-5.0982457797665956E-4</v>
      </c>
      <c r="N146" s="23">
        <f t="shared" ca="1" si="25"/>
        <v>0</v>
      </c>
      <c r="O146" s="82">
        <f t="shared" ca="1" si="26"/>
        <v>0</v>
      </c>
      <c r="P146" s="23">
        <f t="shared" ca="1" si="27"/>
        <v>0</v>
      </c>
      <c r="Q146" s="23">
        <f t="shared" ca="1" si="28"/>
        <v>0</v>
      </c>
      <c r="R146" s="18">
        <f t="shared" ca="1" si="17"/>
        <v>5.0982457797665956E-4</v>
      </c>
    </row>
    <row r="147" spans="1:18">
      <c r="A147" s="69"/>
      <c r="B147" s="69"/>
      <c r="C147" s="69"/>
      <c r="D147" s="70">
        <f t="shared" si="18"/>
        <v>0</v>
      </c>
      <c r="E147" s="70">
        <f t="shared" si="18"/>
        <v>0</v>
      </c>
      <c r="F147" s="23">
        <f t="shared" si="19"/>
        <v>0</v>
      </c>
      <c r="G147" s="23">
        <f t="shared" si="19"/>
        <v>0</v>
      </c>
      <c r="H147" s="23">
        <f t="shared" si="20"/>
        <v>0</v>
      </c>
      <c r="I147" s="23">
        <f t="shared" si="21"/>
        <v>0</v>
      </c>
      <c r="J147" s="23">
        <f t="shared" si="22"/>
        <v>0</v>
      </c>
      <c r="K147" s="23">
        <f t="shared" si="23"/>
        <v>0</v>
      </c>
      <c r="L147" s="23">
        <f t="shared" si="24"/>
        <v>0</v>
      </c>
      <c r="M147" s="23">
        <f t="shared" ca="1" si="16"/>
        <v>-5.0982457797665956E-4</v>
      </c>
      <c r="N147" s="23">
        <f t="shared" ca="1" si="25"/>
        <v>0</v>
      </c>
      <c r="O147" s="82">
        <f t="shared" ca="1" si="26"/>
        <v>0</v>
      </c>
      <c r="P147" s="23">
        <f t="shared" ca="1" si="27"/>
        <v>0</v>
      </c>
      <c r="Q147" s="23">
        <f t="shared" ca="1" si="28"/>
        <v>0</v>
      </c>
      <c r="R147" s="18">
        <f t="shared" ca="1" si="17"/>
        <v>5.0982457797665956E-4</v>
      </c>
    </row>
    <row r="148" spans="1:18">
      <c r="A148" s="69"/>
      <c r="B148" s="69"/>
      <c r="C148" s="69"/>
      <c r="D148" s="70">
        <f t="shared" si="18"/>
        <v>0</v>
      </c>
      <c r="E148" s="70">
        <f t="shared" si="18"/>
        <v>0</v>
      </c>
      <c r="F148" s="23">
        <f t="shared" si="19"/>
        <v>0</v>
      </c>
      <c r="G148" s="23">
        <f t="shared" si="19"/>
        <v>0</v>
      </c>
      <c r="H148" s="23">
        <f t="shared" si="20"/>
        <v>0</v>
      </c>
      <c r="I148" s="23">
        <f t="shared" si="21"/>
        <v>0</v>
      </c>
      <c r="J148" s="23">
        <f t="shared" si="22"/>
        <v>0</v>
      </c>
      <c r="K148" s="23">
        <f t="shared" si="23"/>
        <v>0</v>
      </c>
      <c r="L148" s="23">
        <f t="shared" si="24"/>
        <v>0</v>
      </c>
      <c r="M148" s="23">
        <f t="shared" ca="1" si="16"/>
        <v>-5.0982457797665956E-4</v>
      </c>
      <c r="N148" s="23">
        <f t="shared" ca="1" si="25"/>
        <v>0</v>
      </c>
      <c r="O148" s="82">
        <f t="shared" ca="1" si="26"/>
        <v>0</v>
      </c>
      <c r="P148" s="23">
        <f t="shared" ca="1" si="27"/>
        <v>0</v>
      </c>
      <c r="Q148" s="23">
        <f t="shared" ca="1" si="28"/>
        <v>0</v>
      </c>
      <c r="R148" s="18">
        <f t="shared" ca="1" si="17"/>
        <v>5.0982457797665956E-4</v>
      </c>
    </row>
    <row r="149" spans="1:18">
      <c r="A149" s="69"/>
      <c r="B149" s="69"/>
      <c r="C149" s="69"/>
      <c r="D149" s="70">
        <f t="shared" si="18"/>
        <v>0</v>
      </c>
      <c r="E149" s="70">
        <f t="shared" si="18"/>
        <v>0</v>
      </c>
      <c r="F149" s="23">
        <f t="shared" si="19"/>
        <v>0</v>
      </c>
      <c r="G149" s="23">
        <f t="shared" si="19"/>
        <v>0</v>
      </c>
      <c r="H149" s="23">
        <f t="shared" si="20"/>
        <v>0</v>
      </c>
      <c r="I149" s="23">
        <f t="shared" si="21"/>
        <v>0</v>
      </c>
      <c r="J149" s="23">
        <f t="shared" si="22"/>
        <v>0</v>
      </c>
      <c r="K149" s="23">
        <f t="shared" si="23"/>
        <v>0</v>
      </c>
      <c r="L149" s="23">
        <f t="shared" si="24"/>
        <v>0</v>
      </c>
      <c r="M149" s="23">
        <f t="shared" ref="M149:M212" ca="1" si="29">+E$4+E$5*D149+E$6*D149^2</f>
        <v>-5.0982457797665956E-4</v>
      </c>
      <c r="N149" s="23">
        <f t="shared" ca="1" si="25"/>
        <v>0</v>
      </c>
      <c r="O149" s="82">
        <f t="shared" ca="1" si="26"/>
        <v>0</v>
      </c>
      <c r="P149" s="23">
        <f t="shared" ca="1" si="27"/>
        <v>0</v>
      </c>
      <c r="Q149" s="23">
        <f t="shared" ca="1" si="28"/>
        <v>0</v>
      </c>
      <c r="R149" s="18">
        <f t="shared" ref="R149:R212" ca="1" si="30">+E149-M149</f>
        <v>5.0982457797665956E-4</v>
      </c>
    </row>
    <row r="150" spans="1:18">
      <c r="A150" s="69"/>
      <c r="B150" s="69"/>
      <c r="C150" s="69"/>
      <c r="D150" s="70">
        <f t="shared" ref="D150:E213" si="31">A150/A$18</f>
        <v>0</v>
      </c>
      <c r="E150" s="70">
        <f t="shared" si="31"/>
        <v>0</v>
      </c>
      <c r="F150" s="23">
        <f t="shared" ref="F150:G213" si="32">$C150*D150</f>
        <v>0</v>
      </c>
      <c r="G150" s="23">
        <f t="shared" si="32"/>
        <v>0</v>
      </c>
      <c r="H150" s="23">
        <f t="shared" ref="H150:H213" si="33">C150*D150*D150</f>
        <v>0</v>
      </c>
      <c r="I150" s="23">
        <f t="shared" ref="I150:I213" si="34">C150*D150*D150*D150</f>
        <v>0</v>
      </c>
      <c r="J150" s="23">
        <f t="shared" ref="J150:J213" si="35">C150*D150*D150*D150*D150</f>
        <v>0</v>
      </c>
      <c r="K150" s="23">
        <f t="shared" ref="K150:K213" si="36">C150*E150*D150</f>
        <v>0</v>
      </c>
      <c r="L150" s="23">
        <f t="shared" ref="L150:L213" si="37">C150*E150*D150*D150</f>
        <v>0</v>
      </c>
      <c r="M150" s="23">
        <f t="shared" ca="1" si="29"/>
        <v>-5.0982457797665956E-4</v>
      </c>
      <c r="N150" s="23">
        <f t="shared" ref="N150:N213" ca="1" si="38">C150*(M150-E150)^2</f>
        <v>0</v>
      </c>
      <c r="O150" s="82">
        <f t="shared" ref="O150:O213" ca="1" si="39">(C150*O$1-O$2*F150+O$3*H150)^2</f>
        <v>0</v>
      </c>
      <c r="P150" s="23">
        <f t="shared" ref="P150:P213" ca="1" si="40">(-C150*O$2+O$4*F150-O$5*H150)^2</f>
        <v>0</v>
      </c>
      <c r="Q150" s="23">
        <f t="shared" ref="Q150:Q213" ca="1" si="41">+(C150*O$3-F150*O$5+H150*O$6)^2</f>
        <v>0</v>
      </c>
      <c r="R150" s="18">
        <f t="shared" ca="1" si="30"/>
        <v>5.0982457797665956E-4</v>
      </c>
    </row>
    <row r="151" spans="1:18">
      <c r="A151" s="69"/>
      <c r="B151" s="69"/>
      <c r="C151" s="69"/>
      <c r="D151" s="70">
        <f t="shared" si="31"/>
        <v>0</v>
      </c>
      <c r="E151" s="70">
        <f t="shared" si="31"/>
        <v>0</v>
      </c>
      <c r="F151" s="23">
        <f t="shared" si="32"/>
        <v>0</v>
      </c>
      <c r="G151" s="23">
        <f t="shared" si="32"/>
        <v>0</v>
      </c>
      <c r="H151" s="23">
        <f t="shared" si="33"/>
        <v>0</v>
      </c>
      <c r="I151" s="23">
        <f t="shared" si="34"/>
        <v>0</v>
      </c>
      <c r="J151" s="23">
        <f t="shared" si="35"/>
        <v>0</v>
      </c>
      <c r="K151" s="23">
        <f t="shared" si="36"/>
        <v>0</v>
      </c>
      <c r="L151" s="23">
        <f t="shared" si="37"/>
        <v>0</v>
      </c>
      <c r="M151" s="23">
        <f t="shared" ca="1" si="29"/>
        <v>-5.0982457797665956E-4</v>
      </c>
      <c r="N151" s="23">
        <f t="shared" ca="1" si="38"/>
        <v>0</v>
      </c>
      <c r="O151" s="82">
        <f t="shared" ca="1" si="39"/>
        <v>0</v>
      </c>
      <c r="P151" s="23">
        <f t="shared" ca="1" si="40"/>
        <v>0</v>
      </c>
      <c r="Q151" s="23">
        <f t="shared" ca="1" si="41"/>
        <v>0</v>
      </c>
      <c r="R151" s="18">
        <f t="shared" ca="1" si="30"/>
        <v>5.0982457797665956E-4</v>
      </c>
    </row>
    <row r="152" spans="1:18">
      <c r="A152" s="69"/>
      <c r="B152" s="69"/>
      <c r="C152" s="69"/>
      <c r="D152" s="70">
        <f t="shared" si="31"/>
        <v>0</v>
      </c>
      <c r="E152" s="70">
        <f t="shared" si="31"/>
        <v>0</v>
      </c>
      <c r="F152" s="23">
        <f t="shared" si="32"/>
        <v>0</v>
      </c>
      <c r="G152" s="23">
        <f t="shared" si="32"/>
        <v>0</v>
      </c>
      <c r="H152" s="23">
        <f t="shared" si="33"/>
        <v>0</v>
      </c>
      <c r="I152" s="23">
        <f t="shared" si="34"/>
        <v>0</v>
      </c>
      <c r="J152" s="23">
        <f t="shared" si="35"/>
        <v>0</v>
      </c>
      <c r="K152" s="23">
        <f t="shared" si="36"/>
        <v>0</v>
      </c>
      <c r="L152" s="23">
        <f t="shared" si="37"/>
        <v>0</v>
      </c>
      <c r="M152" s="23">
        <f t="shared" ca="1" si="29"/>
        <v>-5.0982457797665956E-4</v>
      </c>
      <c r="N152" s="23">
        <f t="shared" ca="1" si="38"/>
        <v>0</v>
      </c>
      <c r="O152" s="82">
        <f t="shared" ca="1" si="39"/>
        <v>0</v>
      </c>
      <c r="P152" s="23">
        <f t="shared" ca="1" si="40"/>
        <v>0</v>
      </c>
      <c r="Q152" s="23">
        <f t="shared" ca="1" si="41"/>
        <v>0</v>
      </c>
      <c r="R152" s="18">
        <f t="shared" ca="1" si="30"/>
        <v>5.0982457797665956E-4</v>
      </c>
    </row>
    <row r="153" spans="1:18">
      <c r="A153" s="69"/>
      <c r="B153" s="69"/>
      <c r="C153" s="69"/>
      <c r="D153" s="70">
        <f t="shared" si="31"/>
        <v>0</v>
      </c>
      <c r="E153" s="70">
        <f t="shared" si="31"/>
        <v>0</v>
      </c>
      <c r="F153" s="23">
        <f t="shared" si="32"/>
        <v>0</v>
      </c>
      <c r="G153" s="23">
        <f t="shared" si="32"/>
        <v>0</v>
      </c>
      <c r="H153" s="23">
        <f t="shared" si="33"/>
        <v>0</v>
      </c>
      <c r="I153" s="23">
        <f t="shared" si="34"/>
        <v>0</v>
      </c>
      <c r="J153" s="23">
        <f t="shared" si="35"/>
        <v>0</v>
      </c>
      <c r="K153" s="23">
        <f t="shared" si="36"/>
        <v>0</v>
      </c>
      <c r="L153" s="23">
        <f t="shared" si="37"/>
        <v>0</v>
      </c>
      <c r="M153" s="23">
        <f t="shared" ca="1" si="29"/>
        <v>-5.0982457797665956E-4</v>
      </c>
      <c r="N153" s="23">
        <f t="shared" ca="1" si="38"/>
        <v>0</v>
      </c>
      <c r="O153" s="82">
        <f t="shared" ca="1" si="39"/>
        <v>0</v>
      </c>
      <c r="P153" s="23">
        <f t="shared" ca="1" si="40"/>
        <v>0</v>
      </c>
      <c r="Q153" s="23">
        <f t="shared" ca="1" si="41"/>
        <v>0</v>
      </c>
      <c r="R153" s="18">
        <f t="shared" ca="1" si="30"/>
        <v>5.0982457797665956E-4</v>
      </c>
    </row>
    <row r="154" spans="1:18">
      <c r="A154" s="69"/>
      <c r="B154" s="69"/>
      <c r="C154" s="69"/>
      <c r="D154" s="70">
        <f t="shared" si="31"/>
        <v>0</v>
      </c>
      <c r="E154" s="70">
        <f t="shared" si="31"/>
        <v>0</v>
      </c>
      <c r="F154" s="23">
        <f t="shared" si="32"/>
        <v>0</v>
      </c>
      <c r="G154" s="23">
        <f t="shared" si="32"/>
        <v>0</v>
      </c>
      <c r="H154" s="23">
        <f t="shared" si="33"/>
        <v>0</v>
      </c>
      <c r="I154" s="23">
        <f t="shared" si="34"/>
        <v>0</v>
      </c>
      <c r="J154" s="23">
        <f t="shared" si="35"/>
        <v>0</v>
      </c>
      <c r="K154" s="23">
        <f t="shared" si="36"/>
        <v>0</v>
      </c>
      <c r="L154" s="23">
        <f t="shared" si="37"/>
        <v>0</v>
      </c>
      <c r="M154" s="23">
        <f t="shared" ca="1" si="29"/>
        <v>-5.0982457797665956E-4</v>
      </c>
      <c r="N154" s="23">
        <f t="shared" ca="1" si="38"/>
        <v>0</v>
      </c>
      <c r="O154" s="82">
        <f t="shared" ca="1" si="39"/>
        <v>0</v>
      </c>
      <c r="P154" s="23">
        <f t="shared" ca="1" si="40"/>
        <v>0</v>
      </c>
      <c r="Q154" s="23">
        <f t="shared" ca="1" si="41"/>
        <v>0</v>
      </c>
      <c r="R154" s="18">
        <f t="shared" ca="1" si="30"/>
        <v>5.0982457797665956E-4</v>
      </c>
    </row>
    <row r="155" spans="1:18">
      <c r="A155" s="69"/>
      <c r="B155" s="69"/>
      <c r="C155" s="69"/>
      <c r="D155" s="70">
        <f t="shared" si="31"/>
        <v>0</v>
      </c>
      <c r="E155" s="70">
        <f t="shared" si="31"/>
        <v>0</v>
      </c>
      <c r="F155" s="23">
        <f t="shared" si="32"/>
        <v>0</v>
      </c>
      <c r="G155" s="23">
        <f t="shared" si="32"/>
        <v>0</v>
      </c>
      <c r="H155" s="23">
        <f t="shared" si="33"/>
        <v>0</v>
      </c>
      <c r="I155" s="23">
        <f t="shared" si="34"/>
        <v>0</v>
      </c>
      <c r="J155" s="23">
        <f t="shared" si="35"/>
        <v>0</v>
      </c>
      <c r="K155" s="23">
        <f t="shared" si="36"/>
        <v>0</v>
      </c>
      <c r="L155" s="23">
        <f t="shared" si="37"/>
        <v>0</v>
      </c>
      <c r="M155" s="23">
        <f t="shared" ca="1" si="29"/>
        <v>-5.0982457797665956E-4</v>
      </c>
      <c r="N155" s="23">
        <f t="shared" ca="1" si="38"/>
        <v>0</v>
      </c>
      <c r="O155" s="82">
        <f t="shared" ca="1" si="39"/>
        <v>0</v>
      </c>
      <c r="P155" s="23">
        <f t="shared" ca="1" si="40"/>
        <v>0</v>
      </c>
      <c r="Q155" s="23">
        <f t="shared" ca="1" si="41"/>
        <v>0</v>
      </c>
      <c r="R155" s="18">
        <f t="shared" ca="1" si="30"/>
        <v>5.0982457797665956E-4</v>
      </c>
    </row>
    <row r="156" spans="1:18">
      <c r="A156" s="69"/>
      <c r="B156" s="69"/>
      <c r="C156" s="69"/>
      <c r="D156" s="70">
        <f t="shared" si="31"/>
        <v>0</v>
      </c>
      <c r="E156" s="70">
        <f t="shared" si="31"/>
        <v>0</v>
      </c>
      <c r="F156" s="23">
        <f t="shared" si="32"/>
        <v>0</v>
      </c>
      <c r="G156" s="23">
        <f t="shared" si="32"/>
        <v>0</v>
      </c>
      <c r="H156" s="23">
        <f t="shared" si="33"/>
        <v>0</v>
      </c>
      <c r="I156" s="23">
        <f t="shared" si="34"/>
        <v>0</v>
      </c>
      <c r="J156" s="23">
        <f t="shared" si="35"/>
        <v>0</v>
      </c>
      <c r="K156" s="23">
        <f t="shared" si="36"/>
        <v>0</v>
      </c>
      <c r="L156" s="23">
        <f t="shared" si="37"/>
        <v>0</v>
      </c>
      <c r="M156" s="23">
        <f t="shared" ca="1" si="29"/>
        <v>-5.0982457797665956E-4</v>
      </c>
      <c r="N156" s="23">
        <f t="shared" ca="1" si="38"/>
        <v>0</v>
      </c>
      <c r="O156" s="82">
        <f t="shared" ca="1" si="39"/>
        <v>0</v>
      </c>
      <c r="P156" s="23">
        <f t="shared" ca="1" si="40"/>
        <v>0</v>
      </c>
      <c r="Q156" s="23">
        <f t="shared" ca="1" si="41"/>
        <v>0</v>
      </c>
      <c r="R156" s="18">
        <f t="shared" ca="1" si="30"/>
        <v>5.0982457797665956E-4</v>
      </c>
    </row>
    <row r="157" spans="1:18">
      <c r="A157" s="69"/>
      <c r="B157" s="69"/>
      <c r="C157" s="69"/>
      <c r="D157" s="70">
        <f t="shared" si="31"/>
        <v>0</v>
      </c>
      <c r="E157" s="70">
        <f t="shared" si="31"/>
        <v>0</v>
      </c>
      <c r="F157" s="23">
        <f t="shared" si="32"/>
        <v>0</v>
      </c>
      <c r="G157" s="23">
        <f t="shared" si="32"/>
        <v>0</v>
      </c>
      <c r="H157" s="23">
        <f t="shared" si="33"/>
        <v>0</v>
      </c>
      <c r="I157" s="23">
        <f t="shared" si="34"/>
        <v>0</v>
      </c>
      <c r="J157" s="23">
        <f t="shared" si="35"/>
        <v>0</v>
      </c>
      <c r="K157" s="23">
        <f t="shared" si="36"/>
        <v>0</v>
      </c>
      <c r="L157" s="23">
        <f t="shared" si="37"/>
        <v>0</v>
      </c>
      <c r="M157" s="23">
        <f t="shared" ca="1" si="29"/>
        <v>-5.0982457797665956E-4</v>
      </c>
      <c r="N157" s="23">
        <f t="shared" ca="1" si="38"/>
        <v>0</v>
      </c>
      <c r="O157" s="82">
        <f t="shared" ca="1" si="39"/>
        <v>0</v>
      </c>
      <c r="P157" s="23">
        <f t="shared" ca="1" si="40"/>
        <v>0</v>
      </c>
      <c r="Q157" s="23">
        <f t="shared" ca="1" si="41"/>
        <v>0</v>
      </c>
      <c r="R157" s="18">
        <f t="shared" ca="1" si="30"/>
        <v>5.0982457797665956E-4</v>
      </c>
    </row>
    <row r="158" spans="1:18">
      <c r="A158" s="69"/>
      <c r="B158" s="69"/>
      <c r="C158" s="69"/>
      <c r="D158" s="70">
        <f t="shared" si="31"/>
        <v>0</v>
      </c>
      <c r="E158" s="70">
        <f t="shared" si="31"/>
        <v>0</v>
      </c>
      <c r="F158" s="23">
        <f t="shared" si="32"/>
        <v>0</v>
      </c>
      <c r="G158" s="23">
        <f t="shared" si="32"/>
        <v>0</v>
      </c>
      <c r="H158" s="23">
        <f t="shared" si="33"/>
        <v>0</v>
      </c>
      <c r="I158" s="23">
        <f t="shared" si="34"/>
        <v>0</v>
      </c>
      <c r="J158" s="23">
        <f t="shared" si="35"/>
        <v>0</v>
      </c>
      <c r="K158" s="23">
        <f t="shared" si="36"/>
        <v>0</v>
      </c>
      <c r="L158" s="23">
        <f t="shared" si="37"/>
        <v>0</v>
      </c>
      <c r="M158" s="23">
        <f t="shared" ca="1" si="29"/>
        <v>-5.0982457797665956E-4</v>
      </c>
      <c r="N158" s="23">
        <f t="shared" ca="1" si="38"/>
        <v>0</v>
      </c>
      <c r="O158" s="82">
        <f t="shared" ca="1" si="39"/>
        <v>0</v>
      </c>
      <c r="P158" s="23">
        <f t="shared" ca="1" si="40"/>
        <v>0</v>
      </c>
      <c r="Q158" s="23">
        <f t="shared" ca="1" si="41"/>
        <v>0</v>
      </c>
      <c r="R158" s="18">
        <f t="shared" ca="1" si="30"/>
        <v>5.0982457797665956E-4</v>
      </c>
    </row>
    <row r="159" spans="1:18">
      <c r="A159" s="69"/>
      <c r="B159" s="69"/>
      <c r="C159" s="69"/>
      <c r="D159" s="70">
        <f t="shared" si="31"/>
        <v>0</v>
      </c>
      <c r="E159" s="70">
        <f t="shared" si="31"/>
        <v>0</v>
      </c>
      <c r="F159" s="23">
        <f t="shared" si="32"/>
        <v>0</v>
      </c>
      <c r="G159" s="23">
        <f t="shared" si="32"/>
        <v>0</v>
      </c>
      <c r="H159" s="23">
        <f t="shared" si="33"/>
        <v>0</v>
      </c>
      <c r="I159" s="23">
        <f t="shared" si="34"/>
        <v>0</v>
      </c>
      <c r="J159" s="23">
        <f t="shared" si="35"/>
        <v>0</v>
      </c>
      <c r="K159" s="23">
        <f t="shared" si="36"/>
        <v>0</v>
      </c>
      <c r="L159" s="23">
        <f t="shared" si="37"/>
        <v>0</v>
      </c>
      <c r="M159" s="23">
        <f t="shared" ca="1" si="29"/>
        <v>-5.0982457797665956E-4</v>
      </c>
      <c r="N159" s="23">
        <f t="shared" ca="1" si="38"/>
        <v>0</v>
      </c>
      <c r="O159" s="82">
        <f t="shared" ca="1" si="39"/>
        <v>0</v>
      </c>
      <c r="P159" s="23">
        <f t="shared" ca="1" si="40"/>
        <v>0</v>
      </c>
      <c r="Q159" s="23">
        <f t="shared" ca="1" si="41"/>
        <v>0</v>
      </c>
      <c r="R159" s="18">
        <f t="shared" ca="1" si="30"/>
        <v>5.0982457797665956E-4</v>
      </c>
    </row>
    <row r="160" spans="1:18">
      <c r="A160" s="69"/>
      <c r="B160" s="69"/>
      <c r="C160" s="69"/>
      <c r="D160" s="70">
        <f t="shared" si="31"/>
        <v>0</v>
      </c>
      <c r="E160" s="70">
        <f t="shared" si="31"/>
        <v>0</v>
      </c>
      <c r="F160" s="23">
        <f t="shared" si="32"/>
        <v>0</v>
      </c>
      <c r="G160" s="23">
        <f t="shared" si="32"/>
        <v>0</v>
      </c>
      <c r="H160" s="23">
        <f t="shared" si="33"/>
        <v>0</v>
      </c>
      <c r="I160" s="23">
        <f t="shared" si="34"/>
        <v>0</v>
      </c>
      <c r="J160" s="23">
        <f t="shared" si="35"/>
        <v>0</v>
      </c>
      <c r="K160" s="23">
        <f t="shared" si="36"/>
        <v>0</v>
      </c>
      <c r="L160" s="23">
        <f t="shared" si="37"/>
        <v>0</v>
      </c>
      <c r="M160" s="23">
        <f t="shared" ca="1" si="29"/>
        <v>-5.0982457797665956E-4</v>
      </c>
      <c r="N160" s="23">
        <f t="shared" ca="1" si="38"/>
        <v>0</v>
      </c>
      <c r="O160" s="82">
        <f t="shared" ca="1" si="39"/>
        <v>0</v>
      </c>
      <c r="P160" s="23">
        <f t="shared" ca="1" si="40"/>
        <v>0</v>
      </c>
      <c r="Q160" s="23">
        <f t="shared" ca="1" si="41"/>
        <v>0</v>
      </c>
      <c r="R160" s="18">
        <f t="shared" ca="1" si="30"/>
        <v>5.0982457797665956E-4</v>
      </c>
    </row>
    <row r="161" spans="1:18">
      <c r="A161" s="69"/>
      <c r="B161" s="69"/>
      <c r="C161" s="69"/>
      <c r="D161" s="70">
        <f t="shared" si="31"/>
        <v>0</v>
      </c>
      <c r="E161" s="70">
        <f t="shared" si="31"/>
        <v>0</v>
      </c>
      <c r="F161" s="23">
        <f t="shared" si="32"/>
        <v>0</v>
      </c>
      <c r="G161" s="23">
        <f t="shared" si="32"/>
        <v>0</v>
      </c>
      <c r="H161" s="23">
        <f t="shared" si="33"/>
        <v>0</v>
      </c>
      <c r="I161" s="23">
        <f t="shared" si="34"/>
        <v>0</v>
      </c>
      <c r="J161" s="23">
        <f t="shared" si="35"/>
        <v>0</v>
      </c>
      <c r="K161" s="23">
        <f t="shared" si="36"/>
        <v>0</v>
      </c>
      <c r="L161" s="23">
        <f t="shared" si="37"/>
        <v>0</v>
      </c>
      <c r="M161" s="23">
        <f t="shared" ca="1" si="29"/>
        <v>-5.0982457797665956E-4</v>
      </c>
      <c r="N161" s="23">
        <f t="shared" ca="1" si="38"/>
        <v>0</v>
      </c>
      <c r="O161" s="82">
        <f t="shared" ca="1" si="39"/>
        <v>0</v>
      </c>
      <c r="P161" s="23">
        <f t="shared" ca="1" si="40"/>
        <v>0</v>
      </c>
      <c r="Q161" s="23">
        <f t="shared" ca="1" si="41"/>
        <v>0</v>
      </c>
      <c r="R161" s="18">
        <f t="shared" ca="1" si="30"/>
        <v>5.0982457797665956E-4</v>
      </c>
    </row>
    <row r="162" spans="1:18">
      <c r="A162" s="69"/>
      <c r="B162" s="69"/>
      <c r="C162" s="69"/>
      <c r="D162" s="70">
        <f t="shared" si="31"/>
        <v>0</v>
      </c>
      <c r="E162" s="70">
        <f t="shared" si="31"/>
        <v>0</v>
      </c>
      <c r="F162" s="23">
        <f t="shared" si="32"/>
        <v>0</v>
      </c>
      <c r="G162" s="23">
        <f t="shared" si="32"/>
        <v>0</v>
      </c>
      <c r="H162" s="23">
        <f t="shared" si="33"/>
        <v>0</v>
      </c>
      <c r="I162" s="23">
        <f t="shared" si="34"/>
        <v>0</v>
      </c>
      <c r="J162" s="23">
        <f t="shared" si="35"/>
        <v>0</v>
      </c>
      <c r="K162" s="23">
        <f t="shared" si="36"/>
        <v>0</v>
      </c>
      <c r="L162" s="23">
        <f t="shared" si="37"/>
        <v>0</v>
      </c>
      <c r="M162" s="23">
        <f t="shared" ca="1" si="29"/>
        <v>-5.0982457797665956E-4</v>
      </c>
      <c r="N162" s="23">
        <f t="shared" ca="1" si="38"/>
        <v>0</v>
      </c>
      <c r="O162" s="82">
        <f t="shared" ca="1" si="39"/>
        <v>0</v>
      </c>
      <c r="P162" s="23">
        <f t="shared" ca="1" si="40"/>
        <v>0</v>
      </c>
      <c r="Q162" s="23">
        <f t="shared" ca="1" si="41"/>
        <v>0</v>
      </c>
      <c r="R162" s="18">
        <f t="shared" ca="1" si="30"/>
        <v>5.0982457797665956E-4</v>
      </c>
    </row>
    <row r="163" spans="1:18">
      <c r="A163" s="69"/>
      <c r="B163" s="69"/>
      <c r="C163" s="69"/>
      <c r="D163" s="70">
        <f t="shared" si="31"/>
        <v>0</v>
      </c>
      <c r="E163" s="70">
        <f t="shared" si="31"/>
        <v>0</v>
      </c>
      <c r="F163" s="23">
        <f t="shared" si="32"/>
        <v>0</v>
      </c>
      <c r="G163" s="23">
        <f t="shared" si="32"/>
        <v>0</v>
      </c>
      <c r="H163" s="23">
        <f t="shared" si="33"/>
        <v>0</v>
      </c>
      <c r="I163" s="23">
        <f t="shared" si="34"/>
        <v>0</v>
      </c>
      <c r="J163" s="23">
        <f t="shared" si="35"/>
        <v>0</v>
      </c>
      <c r="K163" s="23">
        <f t="shared" si="36"/>
        <v>0</v>
      </c>
      <c r="L163" s="23">
        <f t="shared" si="37"/>
        <v>0</v>
      </c>
      <c r="M163" s="23">
        <f t="shared" ca="1" si="29"/>
        <v>-5.0982457797665956E-4</v>
      </c>
      <c r="N163" s="23">
        <f t="shared" ca="1" si="38"/>
        <v>0</v>
      </c>
      <c r="O163" s="82">
        <f t="shared" ca="1" si="39"/>
        <v>0</v>
      </c>
      <c r="P163" s="23">
        <f t="shared" ca="1" si="40"/>
        <v>0</v>
      </c>
      <c r="Q163" s="23">
        <f t="shared" ca="1" si="41"/>
        <v>0</v>
      </c>
      <c r="R163" s="18">
        <f t="shared" ca="1" si="30"/>
        <v>5.0982457797665956E-4</v>
      </c>
    </row>
    <row r="164" spans="1:18">
      <c r="A164" s="69"/>
      <c r="B164" s="69"/>
      <c r="C164" s="69"/>
      <c r="D164" s="70">
        <f t="shared" si="31"/>
        <v>0</v>
      </c>
      <c r="E164" s="70">
        <f t="shared" si="31"/>
        <v>0</v>
      </c>
      <c r="F164" s="23">
        <f t="shared" si="32"/>
        <v>0</v>
      </c>
      <c r="G164" s="23">
        <f t="shared" si="32"/>
        <v>0</v>
      </c>
      <c r="H164" s="23">
        <f t="shared" si="33"/>
        <v>0</v>
      </c>
      <c r="I164" s="23">
        <f t="shared" si="34"/>
        <v>0</v>
      </c>
      <c r="J164" s="23">
        <f t="shared" si="35"/>
        <v>0</v>
      </c>
      <c r="K164" s="23">
        <f t="shared" si="36"/>
        <v>0</v>
      </c>
      <c r="L164" s="23">
        <f t="shared" si="37"/>
        <v>0</v>
      </c>
      <c r="M164" s="23">
        <f t="shared" ca="1" si="29"/>
        <v>-5.0982457797665956E-4</v>
      </c>
      <c r="N164" s="23">
        <f t="shared" ca="1" si="38"/>
        <v>0</v>
      </c>
      <c r="O164" s="82">
        <f t="shared" ca="1" si="39"/>
        <v>0</v>
      </c>
      <c r="P164" s="23">
        <f t="shared" ca="1" si="40"/>
        <v>0</v>
      </c>
      <c r="Q164" s="23">
        <f t="shared" ca="1" si="41"/>
        <v>0</v>
      </c>
      <c r="R164" s="18">
        <f t="shared" ca="1" si="30"/>
        <v>5.0982457797665956E-4</v>
      </c>
    </row>
    <row r="165" spans="1:18">
      <c r="A165" s="69"/>
      <c r="B165" s="69"/>
      <c r="C165" s="69"/>
      <c r="D165" s="70">
        <f t="shared" si="31"/>
        <v>0</v>
      </c>
      <c r="E165" s="70">
        <f t="shared" si="31"/>
        <v>0</v>
      </c>
      <c r="F165" s="23">
        <f t="shared" si="32"/>
        <v>0</v>
      </c>
      <c r="G165" s="23">
        <f t="shared" si="32"/>
        <v>0</v>
      </c>
      <c r="H165" s="23">
        <f t="shared" si="33"/>
        <v>0</v>
      </c>
      <c r="I165" s="23">
        <f t="shared" si="34"/>
        <v>0</v>
      </c>
      <c r="J165" s="23">
        <f t="shared" si="35"/>
        <v>0</v>
      </c>
      <c r="K165" s="23">
        <f t="shared" si="36"/>
        <v>0</v>
      </c>
      <c r="L165" s="23">
        <f t="shared" si="37"/>
        <v>0</v>
      </c>
      <c r="M165" s="23">
        <f t="shared" ca="1" si="29"/>
        <v>-5.0982457797665956E-4</v>
      </c>
      <c r="N165" s="23">
        <f t="shared" ca="1" si="38"/>
        <v>0</v>
      </c>
      <c r="O165" s="82">
        <f t="shared" ca="1" si="39"/>
        <v>0</v>
      </c>
      <c r="P165" s="23">
        <f t="shared" ca="1" si="40"/>
        <v>0</v>
      </c>
      <c r="Q165" s="23">
        <f t="shared" ca="1" si="41"/>
        <v>0</v>
      </c>
      <c r="R165" s="18">
        <f t="shared" ca="1" si="30"/>
        <v>5.0982457797665956E-4</v>
      </c>
    </row>
    <row r="166" spans="1:18">
      <c r="A166" s="69"/>
      <c r="B166" s="69"/>
      <c r="C166" s="69"/>
      <c r="D166" s="70">
        <f t="shared" si="31"/>
        <v>0</v>
      </c>
      <c r="E166" s="70">
        <f t="shared" si="31"/>
        <v>0</v>
      </c>
      <c r="F166" s="23">
        <f t="shared" si="32"/>
        <v>0</v>
      </c>
      <c r="G166" s="23">
        <f t="shared" si="32"/>
        <v>0</v>
      </c>
      <c r="H166" s="23">
        <f t="shared" si="33"/>
        <v>0</v>
      </c>
      <c r="I166" s="23">
        <f t="shared" si="34"/>
        <v>0</v>
      </c>
      <c r="J166" s="23">
        <f t="shared" si="35"/>
        <v>0</v>
      </c>
      <c r="K166" s="23">
        <f t="shared" si="36"/>
        <v>0</v>
      </c>
      <c r="L166" s="23">
        <f t="shared" si="37"/>
        <v>0</v>
      </c>
      <c r="M166" s="23">
        <f t="shared" ca="1" si="29"/>
        <v>-5.0982457797665956E-4</v>
      </c>
      <c r="N166" s="23">
        <f t="shared" ca="1" si="38"/>
        <v>0</v>
      </c>
      <c r="O166" s="82">
        <f t="shared" ca="1" si="39"/>
        <v>0</v>
      </c>
      <c r="P166" s="23">
        <f t="shared" ca="1" si="40"/>
        <v>0</v>
      </c>
      <c r="Q166" s="23">
        <f t="shared" ca="1" si="41"/>
        <v>0</v>
      </c>
      <c r="R166" s="18">
        <f t="shared" ca="1" si="30"/>
        <v>5.0982457797665956E-4</v>
      </c>
    </row>
    <row r="167" spans="1:18">
      <c r="A167" s="69"/>
      <c r="B167" s="69"/>
      <c r="C167" s="69"/>
      <c r="D167" s="70">
        <f t="shared" si="31"/>
        <v>0</v>
      </c>
      <c r="E167" s="70">
        <f t="shared" si="31"/>
        <v>0</v>
      </c>
      <c r="F167" s="23">
        <f t="shared" si="32"/>
        <v>0</v>
      </c>
      <c r="G167" s="23">
        <f t="shared" si="32"/>
        <v>0</v>
      </c>
      <c r="H167" s="23">
        <f t="shared" si="33"/>
        <v>0</v>
      </c>
      <c r="I167" s="23">
        <f t="shared" si="34"/>
        <v>0</v>
      </c>
      <c r="J167" s="23">
        <f t="shared" si="35"/>
        <v>0</v>
      </c>
      <c r="K167" s="23">
        <f t="shared" si="36"/>
        <v>0</v>
      </c>
      <c r="L167" s="23">
        <f t="shared" si="37"/>
        <v>0</v>
      </c>
      <c r="M167" s="23">
        <f t="shared" ca="1" si="29"/>
        <v>-5.0982457797665956E-4</v>
      </c>
      <c r="N167" s="23">
        <f t="shared" ca="1" si="38"/>
        <v>0</v>
      </c>
      <c r="O167" s="82">
        <f t="shared" ca="1" si="39"/>
        <v>0</v>
      </c>
      <c r="P167" s="23">
        <f t="shared" ca="1" si="40"/>
        <v>0</v>
      </c>
      <c r="Q167" s="23">
        <f t="shared" ca="1" si="41"/>
        <v>0</v>
      </c>
      <c r="R167" s="18">
        <f t="shared" ca="1" si="30"/>
        <v>5.0982457797665956E-4</v>
      </c>
    </row>
    <row r="168" spans="1:18">
      <c r="A168" s="69"/>
      <c r="B168" s="69"/>
      <c r="C168" s="69"/>
      <c r="D168" s="70">
        <f t="shared" si="31"/>
        <v>0</v>
      </c>
      <c r="E168" s="70">
        <f t="shared" si="31"/>
        <v>0</v>
      </c>
      <c r="F168" s="23">
        <f t="shared" si="32"/>
        <v>0</v>
      </c>
      <c r="G168" s="23">
        <f t="shared" si="32"/>
        <v>0</v>
      </c>
      <c r="H168" s="23">
        <f t="shared" si="33"/>
        <v>0</v>
      </c>
      <c r="I168" s="23">
        <f t="shared" si="34"/>
        <v>0</v>
      </c>
      <c r="J168" s="23">
        <f t="shared" si="35"/>
        <v>0</v>
      </c>
      <c r="K168" s="23">
        <f t="shared" si="36"/>
        <v>0</v>
      </c>
      <c r="L168" s="23">
        <f t="shared" si="37"/>
        <v>0</v>
      </c>
      <c r="M168" s="23">
        <f t="shared" ca="1" si="29"/>
        <v>-5.0982457797665956E-4</v>
      </c>
      <c r="N168" s="23">
        <f t="shared" ca="1" si="38"/>
        <v>0</v>
      </c>
      <c r="O168" s="82">
        <f t="shared" ca="1" si="39"/>
        <v>0</v>
      </c>
      <c r="P168" s="23">
        <f t="shared" ca="1" si="40"/>
        <v>0</v>
      </c>
      <c r="Q168" s="23">
        <f t="shared" ca="1" si="41"/>
        <v>0</v>
      </c>
      <c r="R168" s="18">
        <f t="shared" ca="1" si="30"/>
        <v>5.0982457797665956E-4</v>
      </c>
    </row>
    <row r="169" spans="1:18">
      <c r="A169" s="69"/>
      <c r="B169" s="69"/>
      <c r="C169" s="69"/>
      <c r="D169" s="70">
        <f t="shared" si="31"/>
        <v>0</v>
      </c>
      <c r="E169" s="70">
        <f t="shared" si="31"/>
        <v>0</v>
      </c>
      <c r="F169" s="23">
        <f t="shared" si="32"/>
        <v>0</v>
      </c>
      <c r="G169" s="23">
        <f t="shared" si="32"/>
        <v>0</v>
      </c>
      <c r="H169" s="23">
        <f t="shared" si="33"/>
        <v>0</v>
      </c>
      <c r="I169" s="23">
        <f t="shared" si="34"/>
        <v>0</v>
      </c>
      <c r="J169" s="23">
        <f t="shared" si="35"/>
        <v>0</v>
      </c>
      <c r="K169" s="23">
        <f t="shared" si="36"/>
        <v>0</v>
      </c>
      <c r="L169" s="23">
        <f t="shared" si="37"/>
        <v>0</v>
      </c>
      <c r="M169" s="23">
        <f t="shared" ca="1" si="29"/>
        <v>-5.0982457797665956E-4</v>
      </c>
      <c r="N169" s="23">
        <f t="shared" ca="1" si="38"/>
        <v>0</v>
      </c>
      <c r="O169" s="82">
        <f t="shared" ca="1" si="39"/>
        <v>0</v>
      </c>
      <c r="P169" s="23">
        <f t="shared" ca="1" si="40"/>
        <v>0</v>
      </c>
      <c r="Q169" s="23">
        <f t="shared" ca="1" si="41"/>
        <v>0</v>
      </c>
      <c r="R169" s="18">
        <f t="shared" ca="1" si="30"/>
        <v>5.0982457797665956E-4</v>
      </c>
    </row>
    <row r="170" spans="1:18">
      <c r="A170" s="69"/>
      <c r="B170" s="69"/>
      <c r="C170" s="69"/>
      <c r="D170" s="70">
        <f t="shared" si="31"/>
        <v>0</v>
      </c>
      <c r="E170" s="70">
        <f t="shared" si="31"/>
        <v>0</v>
      </c>
      <c r="F170" s="23">
        <f t="shared" si="32"/>
        <v>0</v>
      </c>
      <c r="G170" s="23">
        <f t="shared" si="32"/>
        <v>0</v>
      </c>
      <c r="H170" s="23">
        <f t="shared" si="33"/>
        <v>0</v>
      </c>
      <c r="I170" s="23">
        <f t="shared" si="34"/>
        <v>0</v>
      </c>
      <c r="J170" s="23">
        <f t="shared" si="35"/>
        <v>0</v>
      </c>
      <c r="K170" s="23">
        <f t="shared" si="36"/>
        <v>0</v>
      </c>
      <c r="L170" s="23">
        <f t="shared" si="37"/>
        <v>0</v>
      </c>
      <c r="M170" s="23">
        <f t="shared" ca="1" si="29"/>
        <v>-5.0982457797665956E-4</v>
      </c>
      <c r="N170" s="23">
        <f t="shared" ca="1" si="38"/>
        <v>0</v>
      </c>
      <c r="O170" s="82">
        <f t="shared" ca="1" si="39"/>
        <v>0</v>
      </c>
      <c r="P170" s="23">
        <f t="shared" ca="1" si="40"/>
        <v>0</v>
      </c>
      <c r="Q170" s="23">
        <f t="shared" ca="1" si="41"/>
        <v>0</v>
      </c>
      <c r="R170" s="18">
        <f t="shared" ca="1" si="30"/>
        <v>5.0982457797665956E-4</v>
      </c>
    </row>
    <row r="171" spans="1:18">
      <c r="A171" s="69"/>
      <c r="B171" s="69"/>
      <c r="C171" s="69"/>
      <c r="D171" s="70">
        <f t="shared" si="31"/>
        <v>0</v>
      </c>
      <c r="E171" s="70">
        <f t="shared" si="31"/>
        <v>0</v>
      </c>
      <c r="F171" s="23">
        <f t="shared" si="32"/>
        <v>0</v>
      </c>
      <c r="G171" s="23">
        <f t="shared" si="32"/>
        <v>0</v>
      </c>
      <c r="H171" s="23">
        <f t="shared" si="33"/>
        <v>0</v>
      </c>
      <c r="I171" s="23">
        <f t="shared" si="34"/>
        <v>0</v>
      </c>
      <c r="J171" s="23">
        <f t="shared" si="35"/>
        <v>0</v>
      </c>
      <c r="K171" s="23">
        <f t="shared" si="36"/>
        <v>0</v>
      </c>
      <c r="L171" s="23">
        <f t="shared" si="37"/>
        <v>0</v>
      </c>
      <c r="M171" s="23">
        <f t="shared" ca="1" si="29"/>
        <v>-5.0982457797665956E-4</v>
      </c>
      <c r="N171" s="23">
        <f t="shared" ca="1" si="38"/>
        <v>0</v>
      </c>
      <c r="O171" s="82">
        <f t="shared" ca="1" si="39"/>
        <v>0</v>
      </c>
      <c r="P171" s="23">
        <f t="shared" ca="1" si="40"/>
        <v>0</v>
      </c>
      <c r="Q171" s="23">
        <f t="shared" ca="1" si="41"/>
        <v>0</v>
      </c>
      <c r="R171" s="18">
        <f t="shared" ca="1" si="30"/>
        <v>5.0982457797665956E-4</v>
      </c>
    </row>
    <row r="172" spans="1:18">
      <c r="A172" s="69"/>
      <c r="B172" s="69"/>
      <c r="C172" s="69"/>
      <c r="D172" s="70">
        <f t="shared" si="31"/>
        <v>0</v>
      </c>
      <c r="E172" s="70">
        <f t="shared" si="31"/>
        <v>0</v>
      </c>
      <c r="F172" s="23">
        <f t="shared" si="32"/>
        <v>0</v>
      </c>
      <c r="G172" s="23">
        <f t="shared" si="32"/>
        <v>0</v>
      </c>
      <c r="H172" s="23">
        <f t="shared" si="33"/>
        <v>0</v>
      </c>
      <c r="I172" s="23">
        <f t="shared" si="34"/>
        <v>0</v>
      </c>
      <c r="J172" s="23">
        <f t="shared" si="35"/>
        <v>0</v>
      </c>
      <c r="K172" s="23">
        <f t="shared" si="36"/>
        <v>0</v>
      </c>
      <c r="L172" s="23">
        <f t="shared" si="37"/>
        <v>0</v>
      </c>
      <c r="M172" s="23">
        <f t="shared" ca="1" si="29"/>
        <v>-5.0982457797665956E-4</v>
      </c>
      <c r="N172" s="23">
        <f t="shared" ca="1" si="38"/>
        <v>0</v>
      </c>
      <c r="O172" s="82">
        <f t="shared" ca="1" si="39"/>
        <v>0</v>
      </c>
      <c r="P172" s="23">
        <f t="shared" ca="1" si="40"/>
        <v>0</v>
      </c>
      <c r="Q172" s="23">
        <f t="shared" ca="1" si="41"/>
        <v>0</v>
      </c>
      <c r="R172" s="18">
        <f t="shared" ca="1" si="30"/>
        <v>5.0982457797665956E-4</v>
      </c>
    </row>
    <row r="173" spans="1:18">
      <c r="A173" s="69"/>
      <c r="B173" s="69"/>
      <c r="C173" s="69"/>
      <c r="D173" s="70">
        <f t="shared" si="31"/>
        <v>0</v>
      </c>
      <c r="E173" s="70">
        <f t="shared" si="31"/>
        <v>0</v>
      </c>
      <c r="F173" s="23">
        <f t="shared" si="32"/>
        <v>0</v>
      </c>
      <c r="G173" s="23">
        <f t="shared" si="32"/>
        <v>0</v>
      </c>
      <c r="H173" s="23">
        <f t="shared" si="33"/>
        <v>0</v>
      </c>
      <c r="I173" s="23">
        <f t="shared" si="34"/>
        <v>0</v>
      </c>
      <c r="J173" s="23">
        <f t="shared" si="35"/>
        <v>0</v>
      </c>
      <c r="K173" s="23">
        <f t="shared" si="36"/>
        <v>0</v>
      </c>
      <c r="L173" s="23">
        <f t="shared" si="37"/>
        <v>0</v>
      </c>
      <c r="M173" s="23">
        <f t="shared" ca="1" si="29"/>
        <v>-5.0982457797665956E-4</v>
      </c>
      <c r="N173" s="23">
        <f t="shared" ca="1" si="38"/>
        <v>0</v>
      </c>
      <c r="O173" s="82">
        <f t="shared" ca="1" si="39"/>
        <v>0</v>
      </c>
      <c r="P173" s="23">
        <f t="shared" ca="1" si="40"/>
        <v>0</v>
      </c>
      <c r="Q173" s="23">
        <f t="shared" ca="1" si="41"/>
        <v>0</v>
      </c>
      <c r="R173" s="18">
        <f t="shared" ca="1" si="30"/>
        <v>5.0982457797665956E-4</v>
      </c>
    </row>
    <row r="174" spans="1:18">
      <c r="A174" s="69"/>
      <c r="B174" s="69"/>
      <c r="C174" s="69"/>
      <c r="D174" s="70">
        <f t="shared" si="31"/>
        <v>0</v>
      </c>
      <c r="E174" s="70">
        <f t="shared" si="31"/>
        <v>0</v>
      </c>
      <c r="F174" s="23">
        <f t="shared" si="32"/>
        <v>0</v>
      </c>
      <c r="G174" s="23">
        <f t="shared" si="32"/>
        <v>0</v>
      </c>
      <c r="H174" s="23">
        <f t="shared" si="33"/>
        <v>0</v>
      </c>
      <c r="I174" s="23">
        <f t="shared" si="34"/>
        <v>0</v>
      </c>
      <c r="J174" s="23">
        <f t="shared" si="35"/>
        <v>0</v>
      </c>
      <c r="K174" s="23">
        <f t="shared" si="36"/>
        <v>0</v>
      </c>
      <c r="L174" s="23">
        <f t="shared" si="37"/>
        <v>0</v>
      </c>
      <c r="M174" s="23">
        <f t="shared" ca="1" si="29"/>
        <v>-5.0982457797665956E-4</v>
      </c>
      <c r="N174" s="23">
        <f t="shared" ca="1" si="38"/>
        <v>0</v>
      </c>
      <c r="O174" s="82">
        <f t="shared" ca="1" si="39"/>
        <v>0</v>
      </c>
      <c r="P174" s="23">
        <f t="shared" ca="1" si="40"/>
        <v>0</v>
      </c>
      <c r="Q174" s="23">
        <f t="shared" ca="1" si="41"/>
        <v>0</v>
      </c>
      <c r="R174" s="18">
        <f t="shared" ca="1" si="30"/>
        <v>5.0982457797665956E-4</v>
      </c>
    </row>
    <row r="175" spans="1:18">
      <c r="A175" s="69"/>
      <c r="B175" s="69"/>
      <c r="C175" s="69"/>
      <c r="D175" s="70">
        <f t="shared" si="31"/>
        <v>0</v>
      </c>
      <c r="E175" s="70">
        <f t="shared" si="31"/>
        <v>0</v>
      </c>
      <c r="F175" s="23">
        <f t="shared" si="32"/>
        <v>0</v>
      </c>
      <c r="G175" s="23">
        <f t="shared" si="32"/>
        <v>0</v>
      </c>
      <c r="H175" s="23">
        <f t="shared" si="33"/>
        <v>0</v>
      </c>
      <c r="I175" s="23">
        <f t="shared" si="34"/>
        <v>0</v>
      </c>
      <c r="J175" s="23">
        <f t="shared" si="35"/>
        <v>0</v>
      </c>
      <c r="K175" s="23">
        <f t="shared" si="36"/>
        <v>0</v>
      </c>
      <c r="L175" s="23">
        <f t="shared" si="37"/>
        <v>0</v>
      </c>
      <c r="M175" s="23">
        <f t="shared" ca="1" si="29"/>
        <v>-5.0982457797665956E-4</v>
      </c>
      <c r="N175" s="23">
        <f t="shared" ca="1" si="38"/>
        <v>0</v>
      </c>
      <c r="O175" s="82">
        <f t="shared" ca="1" si="39"/>
        <v>0</v>
      </c>
      <c r="P175" s="23">
        <f t="shared" ca="1" si="40"/>
        <v>0</v>
      </c>
      <c r="Q175" s="23">
        <f t="shared" ca="1" si="41"/>
        <v>0</v>
      </c>
      <c r="R175" s="18">
        <f t="shared" ca="1" si="30"/>
        <v>5.0982457797665956E-4</v>
      </c>
    </row>
    <row r="176" spans="1:18">
      <c r="A176" s="69"/>
      <c r="B176" s="69"/>
      <c r="C176" s="69"/>
      <c r="D176" s="70">
        <f t="shared" si="31"/>
        <v>0</v>
      </c>
      <c r="E176" s="70">
        <f t="shared" si="31"/>
        <v>0</v>
      </c>
      <c r="F176" s="23">
        <f t="shared" si="32"/>
        <v>0</v>
      </c>
      <c r="G176" s="23">
        <f t="shared" si="32"/>
        <v>0</v>
      </c>
      <c r="H176" s="23">
        <f t="shared" si="33"/>
        <v>0</v>
      </c>
      <c r="I176" s="23">
        <f t="shared" si="34"/>
        <v>0</v>
      </c>
      <c r="J176" s="23">
        <f t="shared" si="35"/>
        <v>0</v>
      </c>
      <c r="K176" s="23">
        <f t="shared" si="36"/>
        <v>0</v>
      </c>
      <c r="L176" s="23">
        <f t="shared" si="37"/>
        <v>0</v>
      </c>
      <c r="M176" s="23">
        <f t="shared" ca="1" si="29"/>
        <v>-5.0982457797665956E-4</v>
      </c>
      <c r="N176" s="23">
        <f t="shared" ca="1" si="38"/>
        <v>0</v>
      </c>
      <c r="O176" s="82">
        <f t="shared" ca="1" si="39"/>
        <v>0</v>
      </c>
      <c r="P176" s="23">
        <f t="shared" ca="1" si="40"/>
        <v>0</v>
      </c>
      <c r="Q176" s="23">
        <f t="shared" ca="1" si="41"/>
        <v>0</v>
      </c>
      <c r="R176" s="18">
        <f t="shared" ca="1" si="30"/>
        <v>5.0982457797665956E-4</v>
      </c>
    </row>
    <row r="177" spans="1:18">
      <c r="A177" s="69"/>
      <c r="B177" s="69"/>
      <c r="C177" s="69"/>
      <c r="D177" s="70">
        <f t="shared" si="31"/>
        <v>0</v>
      </c>
      <c r="E177" s="70">
        <f t="shared" si="31"/>
        <v>0</v>
      </c>
      <c r="F177" s="23">
        <f t="shared" si="32"/>
        <v>0</v>
      </c>
      <c r="G177" s="23">
        <f t="shared" si="32"/>
        <v>0</v>
      </c>
      <c r="H177" s="23">
        <f t="shared" si="33"/>
        <v>0</v>
      </c>
      <c r="I177" s="23">
        <f t="shared" si="34"/>
        <v>0</v>
      </c>
      <c r="J177" s="23">
        <f t="shared" si="35"/>
        <v>0</v>
      </c>
      <c r="K177" s="23">
        <f t="shared" si="36"/>
        <v>0</v>
      </c>
      <c r="L177" s="23">
        <f t="shared" si="37"/>
        <v>0</v>
      </c>
      <c r="M177" s="23">
        <f t="shared" ca="1" si="29"/>
        <v>-5.0982457797665956E-4</v>
      </c>
      <c r="N177" s="23">
        <f t="shared" ca="1" si="38"/>
        <v>0</v>
      </c>
      <c r="O177" s="82">
        <f t="shared" ca="1" si="39"/>
        <v>0</v>
      </c>
      <c r="P177" s="23">
        <f t="shared" ca="1" si="40"/>
        <v>0</v>
      </c>
      <c r="Q177" s="23">
        <f t="shared" ca="1" si="41"/>
        <v>0</v>
      </c>
      <c r="R177" s="18">
        <f t="shared" ca="1" si="30"/>
        <v>5.0982457797665956E-4</v>
      </c>
    </row>
    <row r="178" spans="1:18">
      <c r="A178" s="69"/>
      <c r="B178" s="69"/>
      <c r="C178" s="69"/>
      <c r="D178" s="70">
        <f t="shared" si="31"/>
        <v>0</v>
      </c>
      <c r="E178" s="70">
        <f t="shared" si="31"/>
        <v>0</v>
      </c>
      <c r="F178" s="23">
        <f t="shared" si="32"/>
        <v>0</v>
      </c>
      <c r="G178" s="23">
        <f t="shared" si="32"/>
        <v>0</v>
      </c>
      <c r="H178" s="23">
        <f t="shared" si="33"/>
        <v>0</v>
      </c>
      <c r="I178" s="23">
        <f t="shared" si="34"/>
        <v>0</v>
      </c>
      <c r="J178" s="23">
        <f t="shared" si="35"/>
        <v>0</v>
      </c>
      <c r="K178" s="23">
        <f t="shared" si="36"/>
        <v>0</v>
      </c>
      <c r="L178" s="23">
        <f t="shared" si="37"/>
        <v>0</v>
      </c>
      <c r="M178" s="23">
        <f t="shared" ca="1" si="29"/>
        <v>-5.0982457797665956E-4</v>
      </c>
      <c r="N178" s="23">
        <f t="shared" ca="1" si="38"/>
        <v>0</v>
      </c>
      <c r="O178" s="82">
        <f t="shared" ca="1" si="39"/>
        <v>0</v>
      </c>
      <c r="P178" s="23">
        <f t="shared" ca="1" si="40"/>
        <v>0</v>
      </c>
      <c r="Q178" s="23">
        <f t="shared" ca="1" si="41"/>
        <v>0</v>
      </c>
      <c r="R178" s="18">
        <f t="shared" ca="1" si="30"/>
        <v>5.0982457797665956E-4</v>
      </c>
    </row>
    <row r="179" spans="1:18">
      <c r="A179" s="69"/>
      <c r="B179" s="69"/>
      <c r="C179" s="69"/>
      <c r="D179" s="70">
        <f t="shared" si="31"/>
        <v>0</v>
      </c>
      <c r="E179" s="70">
        <f t="shared" si="31"/>
        <v>0</v>
      </c>
      <c r="F179" s="23">
        <f t="shared" si="32"/>
        <v>0</v>
      </c>
      <c r="G179" s="23">
        <f t="shared" si="32"/>
        <v>0</v>
      </c>
      <c r="H179" s="23">
        <f t="shared" si="33"/>
        <v>0</v>
      </c>
      <c r="I179" s="23">
        <f t="shared" si="34"/>
        <v>0</v>
      </c>
      <c r="J179" s="23">
        <f t="shared" si="35"/>
        <v>0</v>
      </c>
      <c r="K179" s="23">
        <f t="shared" si="36"/>
        <v>0</v>
      </c>
      <c r="L179" s="23">
        <f t="shared" si="37"/>
        <v>0</v>
      </c>
      <c r="M179" s="23">
        <f t="shared" ca="1" si="29"/>
        <v>-5.0982457797665956E-4</v>
      </c>
      <c r="N179" s="23">
        <f t="shared" ca="1" si="38"/>
        <v>0</v>
      </c>
      <c r="O179" s="82">
        <f t="shared" ca="1" si="39"/>
        <v>0</v>
      </c>
      <c r="P179" s="23">
        <f t="shared" ca="1" si="40"/>
        <v>0</v>
      </c>
      <c r="Q179" s="23">
        <f t="shared" ca="1" si="41"/>
        <v>0</v>
      </c>
      <c r="R179" s="18">
        <f t="shared" ca="1" si="30"/>
        <v>5.0982457797665956E-4</v>
      </c>
    </row>
    <row r="180" spans="1:18">
      <c r="A180" s="69"/>
      <c r="B180" s="69"/>
      <c r="C180" s="69"/>
      <c r="D180" s="70">
        <f t="shared" si="31"/>
        <v>0</v>
      </c>
      <c r="E180" s="70">
        <f t="shared" si="31"/>
        <v>0</v>
      </c>
      <c r="F180" s="23">
        <f t="shared" si="32"/>
        <v>0</v>
      </c>
      <c r="G180" s="23">
        <f t="shared" si="32"/>
        <v>0</v>
      </c>
      <c r="H180" s="23">
        <f t="shared" si="33"/>
        <v>0</v>
      </c>
      <c r="I180" s="23">
        <f t="shared" si="34"/>
        <v>0</v>
      </c>
      <c r="J180" s="23">
        <f t="shared" si="35"/>
        <v>0</v>
      </c>
      <c r="K180" s="23">
        <f t="shared" si="36"/>
        <v>0</v>
      </c>
      <c r="L180" s="23">
        <f t="shared" si="37"/>
        <v>0</v>
      </c>
      <c r="M180" s="23">
        <f t="shared" ca="1" si="29"/>
        <v>-5.0982457797665956E-4</v>
      </c>
      <c r="N180" s="23">
        <f t="shared" ca="1" si="38"/>
        <v>0</v>
      </c>
      <c r="O180" s="82">
        <f t="shared" ca="1" si="39"/>
        <v>0</v>
      </c>
      <c r="P180" s="23">
        <f t="shared" ca="1" si="40"/>
        <v>0</v>
      </c>
      <c r="Q180" s="23">
        <f t="shared" ca="1" si="41"/>
        <v>0</v>
      </c>
      <c r="R180" s="18">
        <f t="shared" ca="1" si="30"/>
        <v>5.0982457797665956E-4</v>
      </c>
    </row>
    <row r="181" spans="1:18">
      <c r="A181" s="69"/>
      <c r="B181" s="69"/>
      <c r="C181" s="69"/>
      <c r="D181" s="70">
        <f t="shared" si="31"/>
        <v>0</v>
      </c>
      <c r="E181" s="70">
        <f t="shared" si="31"/>
        <v>0</v>
      </c>
      <c r="F181" s="23">
        <f t="shared" si="32"/>
        <v>0</v>
      </c>
      <c r="G181" s="23">
        <f t="shared" si="32"/>
        <v>0</v>
      </c>
      <c r="H181" s="23">
        <f t="shared" si="33"/>
        <v>0</v>
      </c>
      <c r="I181" s="23">
        <f t="shared" si="34"/>
        <v>0</v>
      </c>
      <c r="J181" s="23">
        <f t="shared" si="35"/>
        <v>0</v>
      </c>
      <c r="K181" s="23">
        <f t="shared" si="36"/>
        <v>0</v>
      </c>
      <c r="L181" s="23">
        <f t="shared" si="37"/>
        <v>0</v>
      </c>
      <c r="M181" s="23">
        <f t="shared" ca="1" si="29"/>
        <v>-5.0982457797665956E-4</v>
      </c>
      <c r="N181" s="23">
        <f t="shared" ca="1" si="38"/>
        <v>0</v>
      </c>
      <c r="O181" s="82">
        <f t="shared" ca="1" si="39"/>
        <v>0</v>
      </c>
      <c r="P181" s="23">
        <f t="shared" ca="1" si="40"/>
        <v>0</v>
      </c>
      <c r="Q181" s="23">
        <f t="shared" ca="1" si="41"/>
        <v>0</v>
      </c>
      <c r="R181" s="18">
        <f t="shared" ca="1" si="30"/>
        <v>5.0982457797665956E-4</v>
      </c>
    </row>
    <row r="182" spans="1:18">
      <c r="A182" s="69"/>
      <c r="B182" s="69"/>
      <c r="C182" s="69"/>
      <c r="D182" s="70">
        <f t="shared" si="31"/>
        <v>0</v>
      </c>
      <c r="E182" s="70">
        <f t="shared" si="31"/>
        <v>0</v>
      </c>
      <c r="F182" s="23">
        <f t="shared" si="32"/>
        <v>0</v>
      </c>
      <c r="G182" s="23">
        <f t="shared" si="32"/>
        <v>0</v>
      </c>
      <c r="H182" s="23">
        <f t="shared" si="33"/>
        <v>0</v>
      </c>
      <c r="I182" s="23">
        <f t="shared" si="34"/>
        <v>0</v>
      </c>
      <c r="J182" s="23">
        <f t="shared" si="35"/>
        <v>0</v>
      </c>
      <c r="K182" s="23">
        <f t="shared" si="36"/>
        <v>0</v>
      </c>
      <c r="L182" s="23">
        <f t="shared" si="37"/>
        <v>0</v>
      </c>
      <c r="M182" s="23">
        <f t="shared" ca="1" si="29"/>
        <v>-5.0982457797665956E-4</v>
      </c>
      <c r="N182" s="23">
        <f t="shared" ca="1" si="38"/>
        <v>0</v>
      </c>
      <c r="O182" s="82">
        <f t="shared" ca="1" si="39"/>
        <v>0</v>
      </c>
      <c r="P182" s="23">
        <f t="shared" ca="1" si="40"/>
        <v>0</v>
      </c>
      <c r="Q182" s="23">
        <f t="shared" ca="1" si="41"/>
        <v>0</v>
      </c>
      <c r="R182" s="18">
        <f t="shared" ca="1" si="30"/>
        <v>5.0982457797665956E-4</v>
      </c>
    </row>
    <row r="183" spans="1:18">
      <c r="A183" s="69"/>
      <c r="B183" s="69"/>
      <c r="C183" s="69"/>
      <c r="D183" s="70">
        <f t="shared" si="31"/>
        <v>0</v>
      </c>
      <c r="E183" s="70">
        <f t="shared" si="31"/>
        <v>0</v>
      </c>
      <c r="F183" s="23">
        <f t="shared" si="32"/>
        <v>0</v>
      </c>
      <c r="G183" s="23">
        <f t="shared" si="32"/>
        <v>0</v>
      </c>
      <c r="H183" s="23">
        <f t="shared" si="33"/>
        <v>0</v>
      </c>
      <c r="I183" s="23">
        <f t="shared" si="34"/>
        <v>0</v>
      </c>
      <c r="J183" s="23">
        <f t="shared" si="35"/>
        <v>0</v>
      </c>
      <c r="K183" s="23">
        <f t="shared" si="36"/>
        <v>0</v>
      </c>
      <c r="L183" s="23">
        <f t="shared" si="37"/>
        <v>0</v>
      </c>
      <c r="M183" s="23">
        <f t="shared" ca="1" si="29"/>
        <v>-5.0982457797665956E-4</v>
      </c>
      <c r="N183" s="23">
        <f t="shared" ca="1" si="38"/>
        <v>0</v>
      </c>
      <c r="O183" s="82">
        <f t="shared" ca="1" si="39"/>
        <v>0</v>
      </c>
      <c r="P183" s="23">
        <f t="shared" ca="1" si="40"/>
        <v>0</v>
      </c>
      <c r="Q183" s="23">
        <f t="shared" ca="1" si="41"/>
        <v>0</v>
      </c>
      <c r="R183" s="18">
        <f t="shared" ca="1" si="30"/>
        <v>5.0982457797665956E-4</v>
      </c>
    </row>
    <row r="184" spans="1:18">
      <c r="A184" s="69"/>
      <c r="B184" s="69"/>
      <c r="C184" s="69"/>
      <c r="D184" s="70">
        <f t="shared" si="31"/>
        <v>0</v>
      </c>
      <c r="E184" s="70">
        <f t="shared" si="31"/>
        <v>0</v>
      </c>
      <c r="F184" s="23">
        <f t="shared" si="32"/>
        <v>0</v>
      </c>
      <c r="G184" s="23">
        <f t="shared" si="32"/>
        <v>0</v>
      </c>
      <c r="H184" s="23">
        <f t="shared" si="33"/>
        <v>0</v>
      </c>
      <c r="I184" s="23">
        <f t="shared" si="34"/>
        <v>0</v>
      </c>
      <c r="J184" s="23">
        <f t="shared" si="35"/>
        <v>0</v>
      </c>
      <c r="K184" s="23">
        <f t="shared" si="36"/>
        <v>0</v>
      </c>
      <c r="L184" s="23">
        <f t="shared" si="37"/>
        <v>0</v>
      </c>
      <c r="M184" s="23">
        <f t="shared" ca="1" si="29"/>
        <v>-5.0982457797665956E-4</v>
      </c>
      <c r="N184" s="23">
        <f t="shared" ca="1" si="38"/>
        <v>0</v>
      </c>
      <c r="O184" s="82">
        <f t="shared" ca="1" si="39"/>
        <v>0</v>
      </c>
      <c r="P184" s="23">
        <f t="shared" ca="1" si="40"/>
        <v>0</v>
      </c>
      <c r="Q184" s="23">
        <f t="shared" ca="1" si="41"/>
        <v>0</v>
      </c>
      <c r="R184" s="18">
        <f t="shared" ca="1" si="30"/>
        <v>5.0982457797665956E-4</v>
      </c>
    </row>
    <row r="185" spans="1:18">
      <c r="A185" s="69"/>
      <c r="B185" s="69"/>
      <c r="C185" s="69"/>
      <c r="D185" s="70">
        <f t="shared" si="31"/>
        <v>0</v>
      </c>
      <c r="E185" s="70">
        <f t="shared" si="31"/>
        <v>0</v>
      </c>
      <c r="F185" s="23">
        <f t="shared" si="32"/>
        <v>0</v>
      </c>
      <c r="G185" s="23">
        <f t="shared" si="32"/>
        <v>0</v>
      </c>
      <c r="H185" s="23">
        <f t="shared" si="33"/>
        <v>0</v>
      </c>
      <c r="I185" s="23">
        <f t="shared" si="34"/>
        <v>0</v>
      </c>
      <c r="J185" s="23">
        <f t="shared" si="35"/>
        <v>0</v>
      </c>
      <c r="K185" s="23">
        <f t="shared" si="36"/>
        <v>0</v>
      </c>
      <c r="L185" s="23">
        <f t="shared" si="37"/>
        <v>0</v>
      </c>
      <c r="M185" s="23">
        <f t="shared" ca="1" si="29"/>
        <v>-5.0982457797665956E-4</v>
      </c>
      <c r="N185" s="23">
        <f t="shared" ca="1" si="38"/>
        <v>0</v>
      </c>
      <c r="O185" s="82">
        <f t="shared" ca="1" si="39"/>
        <v>0</v>
      </c>
      <c r="P185" s="23">
        <f t="shared" ca="1" si="40"/>
        <v>0</v>
      </c>
      <c r="Q185" s="23">
        <f t="shared" ca="1" si="41"/>
        <v>0</v>
      </c>
      <c r="R185" s="18">
        <f t="shared" ca="1" si="30"/>
        <v>5.0982457797665956E-4</v>
      </c>
    </row>
    <row r="186" spans="1:18">
      <c r="A186" s="69"/>
      <c r="B186" s="69"/>
      <c r="C186" s="69"/>
      <c r="D186" s="70">
        <f t="shared" si="31"/>
        <v>0</v>
      </c>
      <c r="E186" s="70">
        <f t="shared" si="31"/>
        <v>0</v>
      </c>
      <c r="F186" s="23">
        <f t="shared" si="32"/>
        <v>0</v>
      </c>
      <c r="G186" s="23">
        <f t="shared" si="32"/>
        <v>0</v>
      </c>
      <c r="H186" s="23">
        <f t="shared" si="33"/>
        <v>0</v>
      </c>
      <c r="I186" s="23">
        <f t="shared" si="34"/>
        <v>0</v>
      </c>
      <c r="J186" s="23">
        <f t="shared" si="35"/>
        <v>0</v>
      </c>
      <c r="K186" s="23">
        <f t="shared" si="36"/>
        <v>0</v>
      </c>
      <c r="L186" s="23">
        <f t="shared" si="37"/>
        <v>0</v>
      </c>
      <c r="M186" s="23">
        <f t="shared" ca="1" si="29"/>
        <v>-5.0982457797665956E-4</v>
      </c>
      <c r="N186" s="23">
        <f t="shared" ca="1" si="38"/>
        <v>0</v>
      </c>
      <c r="O186" s="82">
        <f t="shared" ca="1" si="39"/>
        <v>0</v>
      </c>
      <c r="P186" s="23">
        <f t="shared" ca="1" si="40"/>
        <v>0</v>
      </c>
      <c r="Q186" s="23">
        <f t="shared" ca="1" si="41"/>
        <v>0</v>
      </c>
      <c r="R186" s="18">
        <f t="shared" ca="1" si="30"/>
        <v>5.0982457797665956E-4</v>
      </c>
    </row>
    <row r="187" spans="1:18">
      <c r="A187" s="69"/>
      <c r="B187" s="69"/>
      <c r="C187" s="69"/>
      <c r="D187" s="70">
        <f t="shared" si="31"/>
        <v>0</v>
      </c>
      <c r="E187" s="70">
        <f t="shared" si="31"/>
        <v>0</v>
      </c>
      <c r="F187" s="23">
        <f t="shared" si="32"/>
        <v>0</v>
      </c>
      <c r="G187" s="23">
        <f t="shared" si="32"/>
        <v>0</v>
      </c>
      <c r="H187" s="23">
        <f t="shared" si="33"/>
        <v>0</v>
      </c>
      <c r="I187" s="23">
        <f t="shared" si="34"/>
        <v>0</v>
      </c>
      <c r="J187" s="23">
        <f t="shared" si="35"/>
        <v>0</v>
      </c>
      <c r="K187" s="23">
        <f t="shared" si="36"/>
        <v>0</v>
      </c>
      <c r="L187" s="23">
        <f t="shared" si="37"/>
        <v>0</v>
      </c>
      <c r="M187" s="23">
        <f t="shared" ca="1" si="29"/>
        <v>-5.0982457797665956E-4</v>
      </c>
      <c r="N187" s="23">
        <f t="shared" ca="1" si="38"/>
        <v>0</v>
      </c>
      <c r="O187" s="82">
        <f t="shared" ca="1" si="39"/>
        <v>0</v>
      </c>
      <c r="P187" s="23">
        <f t="shared" ca="1" si="40"/>
        <v>0</v>
      </c>
      <c r="Q187" s="23">
        <f t="shared" ca="1" si="41"/>
        <v>0</v>
      </c>
      <c r="R187" s="18">
        <f t="shared" ca="1" si="30"/>
        <v>5.0982457797665956E-4</v>
      </c>
    </row>
    <row r="188" spans="1:18">
      <c r="A188" s="69"/>
      <c r="B188" s="69"/>
      <c r="C188" s="69"/>
      <c r="D188" s="70">
        <f t="shared" si="31"/>
        <v>0</v>
      </c>
      <c r="E188" s="70">
        <f t="shared" si="31"/>
        <v>0</v>
      </c>
      <c r="F188" s="23">
        <f t="shared" si="32"/>
        <v>0</v>
      </c>
      <c r="G188" s="23">
        <f t="shared" si="32"/>
        <v>0</v>
      </c>
      <c r="H188" s="23">
        <f t="shared" si="33"/>
        <v>0</v>
      </c>
      <c r="I188" s="23">
        <f t="shared" si="34"/>
        <v>0</v>
      </c>
      <c r="J188" s="23">
        <f t="shared" si="35"/>
        <v>0</v>
      </c>
      <c r="K188" s="23">
        <f t="shared" si="36"/>
        <v>0</v>
      </c>
      <c r="L188" s="23">
        <f t="shared" si="37"/>
        <v>0</v>
      </c>
      <c r="M188" s="23">
        <f t="shared" ca="1" si="29"/>
        <v>-5.0982457797665956E-4</v>
      </c>
      <c r="N188" s="23">
        <f t="shared" ca="1" si="38"/>
        <v>0</v>
      </c>
      <c r="O188" s="82">
        <f t="shared" ca="1" si="39"/>
        <v>0</v>
      </c>
      <c r="P188" s="23">
        <f t="shared" ca="1" si="40"/>
        <v>0</v>
      </c>
      <c r="Q188" s="23">
        <f t="shared" ca="1" si="41"/>
        <v>0</v>
      </c>
      <c r="R188" s="18">
        <f t="shared" ca="1" si="30"/>
        <v>5.0982457797665956E-4</v>
      </c>
    </row>
    <row r="189" spans="1:18">
      <c r="A189" s="69"/>
      <c r="B189" s="69"/>
      <c r="C189" s="69"/>
      <c r="D189" s="70">
        <f t="shared" si="31"/>
        <v>0</v>
      </c>
      <c r="E189" s="70">
        <f t="shared" si="31"/>
        <v>0</v>
      </c>
      <c r="F189" s="23">
        <f t="shared" si="32"/>
        <v>0</v>
      </c>
      <c r="G189" s="23">
        <f t="shared" si="32"/>
        <v>0</v>
      </c>
      <c r="H189" s="23">
        <f t="shared" si="33"/>
        <v>0</v>
      </c>
      <c r="I189" s="23">
        <f t="shared" si="34"/>
        <v>0</v>
      </c>
      <c r="J189" s="23">
        <f t="shared" si="35"/>
        <v>0</v>
      </c>
      <c r="K189" s="23">
        <f t="shared" si="36"/>
        <v>0</v>
      </c>
      <c r="L189" s="23">
        <f t="shared" si="37"/>
        <v>0</v>
      </c>
      <c r="M189" s="23">
        <f t="shared" ca="1" si="29"/>
        <v>-5.0982457797665956E-4</v>
      </c>
      <c r="N189" s="23">
        <f t="shared" ca="1" si="38"/>
        <v>0</v>
      </c>
      <c r="O189" s="82">
        <f t="shared" ca="1" si="39"/>
        <v>0</v>
      </c>
      <c r="P189" s="23">
        <f t="shared" ca="1" si="40"/>
        <v>0</v>
      </c>
      <c r="Q189" s="23">
        <f t="shared" ca="1" si="41"/>
        <v>0</v>
      </c>
      <c r="R189" s="18">
        <f t="shared" ca="1" si="30"/>
        <v>5.0982457797665956E-4</v>
      </c>
    </row>
    <row r="190" spans="1:18">
      <c r="A190" s="69"/>
      <c r="B190" s="69"/>
      <c r="C190" s="69"/>
      <c r="D190" s="70">
        <f t="shared" si="31"/>
        <v>0</v>
      </c>
      <c r="E190" s="70">
        <f t="shared" si="31"/>
        <v>0</v>
      </c>
      <c r="F190" s="23">
        <f t="shared" si="32"/>
        <v>0</v>
      </c>
      <c r="G190" s="23">
        <f t="shared" si="32"/>
        <v>0</v>
      </c>
      <c r="H190" s="23">
        <f t="shared" si="33"/>
        <v>0</v>
      </c>
      <c r="I190" s="23">
        <f t="shared" si="34"/>
        <v>0</v>
      </c>
      <c r="J190" s="23">
        <f t="shared" si="35"/>
        <v>0</v>
      </c>
      <c r="K190" s="23">
        <f t="shared" si="36"/>
        <v>0</v>
      </c>
      <c r="L190" s="23">
        <f t="shared" si="37"/>
        <v>0</v>
      </c>
      <c r="M190" s="23">
        <f t="shared" ca="1" si="29"/>
        <v>-5.0982457797665956E-4</v>
      </c>
      <c r="N190" s="23">
        <f t="shared" ca="1" si="38"/>
        <v>0</v>
      </c>
      <c r="O190" s="82">
        <f t="shared" ca="1" si="39"/>
        <v>0</v>
      </c>
      <c r="P190" s="23">
        <f t="shared" ca="1" si="40"/>
        <v>0</v>
      </c>
      <c r="Q190" s="23">
        <f t="shared" ca="1" si="41"/>
        <v>0</v>
      </c>
      <c r="R190" s="18">
        <f t="shared" ca="1" si="30"/>
        <v>5.0982457797665956E-4</v>
      </c>
    </row>
    <row r="191" spans="1:18">
      <c r="A191" s="69"/>
      <c r="B191" s="69"/>
      <c r="C191" s="69"/>
      <c r="D191" s="70">
        <f t="shared" si="31"/>
        <v>0</v>
      </c>
      <c r="E191" s="70">
        <f t="shared" si="31"/>
        <v>0</v>
      </c>
      <c r="F191" s="23">
        <f t="shared" si="32"/>
        <v>0</v>
      </c>
      <c r="G191" s="23">
        <f t="shared" si="32"/>
        <v>0</v>
      </c>
      <c r="H191" s="23">
        <f t="shared" si="33"/>
        <v>0</v>
      </c>
      <c r="I191" s="23">
        <f t="shared" si="34"/>
        <v>0</v>
      </c>
      <c r="J191" s="23">
        <f t="shared" si="35"/>
        <v>0</v>
      </c>
      <c r="K191" s="23">
        <f t="shared" si="36"/>
        <v>0</v>
      </c>
      <c r="L191" s="23">
        <f t="shared" si="37"/>
        <v>0</v>
      </c>
      <c r="M191" s="23">
        <f t="shared" ca="1" si="29"/>
        <v>-5.0982457797665956E-4</v>
      </c>
      <c r="N191" s="23">
        <f t="shared" ca="1" si="38"/>
        <v>0</v>
      </c>
      <c r="O191" s="82">
        <f t="shared" ca="1" si="39"/>
        <v>0</v>
      </c>
      <c r="P191" s="23">
        <f t="shared" ca="1" si="40"/>
        <v>0</v>
      </c>
      <c r="Q191" s="23">
        <f t="shared" ca="1" si="41"/>
        <v>0</v>
      </c>
      <c r="R191" s="18">
        <f t="shared" ca="1" si="30"/>
        <v>5.0982457797665956E-4</v>
      </c>
    </row>
    <row r="192" spans="1:18">
      <c r="A192" s="69"/>
      <c r="B192" s="69"/>
      <c r="C192" s="69"/>
      <c r="D192" s="70">
        <f t="shared" si="31"/>
        <v>0</v>
      </c>
      <c r="E192" s="70">
        <f t="shared" si="31"/>
        <v>0</v>
      </c>
      <c r="F192" s="23">
        <f t="shared" si="32"/>
        <v>0</v>
      </c>
      <c r="G192" s="23">
        <f t="shared" si="32"/>
        <v>0</v>
      </c>
      <c r="H192" s="23">
        <f t="shared" si="33"/>
        <v>0</v>
      </c>
      <c r="I192" s="23">
        <f t="shared" si="34"/>
        <v>0</v>
      </c>
      <c r="J192" s="23">
        <f t="shared" si="35"/>
        <v>0</v>
      </c>
      <c r="K192" s="23">
        <f t="shared" si="36"/>
        <v>0</v>
      </c>
      <c r="L192" s="23">
        <f t="shared" si="37"/>
        <v>0</v>
      </c>
      <c r="M192" s="23">
        <f t="shared" ca="1" si="29"/>
        <v>-5.0982457797665956E-4</v>
      </c>
      <c r="N192" s="23">
        <f t="shared" ca="1" si="38"/>
        <v>0</v>
      </c>
      <c r="O192" s="82">
        <f t="shared" ca="1" si="39"/>
        <v>0</v>
      </c>
      <c r="P192" s="23">
        <f t="shared" ca="1" si="40"/>
        <v>0</v>
      </c>
      <c r="Q192" s="23">
        <f t="shared" ca="1" si="41"/>
        <v>0</v>
      </c>
      <c r="R192" s="18">
        <f t="shared" ca="1" si="30"/>
        <v>5.0982457797665956E-4</v>
      </c>
    </row>
    <row r="193" spans="1:18">
      <c r="A193" s="69"/>
      <c r="B193" s="69"/>
      <c r="C193" s="69"/>
      <c r="D193" s="70">
        <f t="shared" si="31"/>
        <v>0</v>
      </c>
      <c r="E193" s="70">
        <f t="shared" si="31"/>
        <v>0</v>
      </c>
      <c r="F193" s="23">
        <f t="shared" si="32"/>
        <v>0</v>
      </c>
      <c r="G193" s="23">
        <f t="shared" si="32"/>
        <v>0</v>
      </c>
      <c r="H193" s="23">
        <f t="shared" si="33"/>
        <v>0</v>
      </c>
      <c r="I193" s="23">
        <f t="shared" si="34"/>
        <v>0</v>
      </c>
      <c r="J193" s="23">
        <f t="shared" si="35"/>
        <v>0</v>
      </c>
      <c r="K193" s="23">
        <f t="shared" si="36"/>
        <v>0</v>
      </c>
      <c r="L193" s="23">
        <f t="shared" si="37"/>
        <v>0</v>
      </c>
      <c r="M193" s="23">
        <f t="shared" ca="1" si="29"/>
        <v>-5.0982457797665956E-4</v>
      </c>
      <c r="N193" s="23">
        <f t="shared" ca="1" si="38"/>
        <v>0</v>
      </c>
      <c r="O193" s="82">
        <f t="shared" ca="1" si="39"/>
        <v>0</v>
      </c>
      <c r="P193" s="23">
        <f t="shared" ca="1" si="40"/>
        <v>0</v>
      </c>
      <c r="Q193" s="23">
        <f t="shared" ca="1" si="41"/>
        <v>0</v>
      </c>
      <c r="R193" s="18">
        <f t="shared" ca="1" si="30"/>
        <v>5.0982457797665956E-4</v>
      </c>
    </row>
    <row r="194" spans="1:18">
      <c r="A194" s="69"/>
      <c r="B194" s="69"/>
      <c r="C194" s="69"/>
      <c r="D194" s="70">
        <f t="shared" si="31"/>
        <v>0</v>
      </c>
      <c r="E194" s="70">
        <f t="shared" si="31"/>
        <v>0</v>
      </c>
      <c r="F194" s="23">
        <f t="shared" si="32"/>
        <v>0</v>
      </c>
      <c r="G194" s="23">
        <f t="shared" si="32"/>
        <v>0</v>
      </c>
      <c r="H194" s="23">
        <f t="shared" si="33"/>
        <v>0</v>
      </c>
      <c r="I194" s="23">
        <f t="shared" si="34"/>
        <v>0</v>
      </c>
      <c r="J194" s="23">
        <f t="shared" si="35"/>
        <v>0</v>
      </c>
      <c r="K194" s="23">
        <f t="shared" si="36"/>
        <v>0</v>
      </c>
      <c r="L194" s="23">
        <f t="shared" si="37"/>
        <v>0</v>
      </c>
      <c r="M194" s="23">
        <f t="shared" ca="1" si="29"/>
        <v>-5.0982457797665956E-4</v>
      </c>
      <c r="N194" s="23">
        <f t="shared" ca="1" si="38"/>
        <v>0</v>
      </c>
      <c r="O194" s="82">
        <f t="shared" ca="1" si="39"/>
        <v>0</v>
      </c>
      <c r="P194" s="23">
        <f t="shared" ca="1" si="40"/>
        <v>0</v>
      </c>
      <c r="Q194" s="23">
        <f t="shared" ca="1" si="41"/>
        <v>0</v>
      </c>
      <c r="R194" s="18">
        <f t="shared" ca="1" si="30"/>
        <v>5.0982457797665956E-4</v>
      </c>
    </row>
    <row r="195" spans="1:18">
      <c r="A195" s="69"/>
      <c r="B195" s="69"/>
      <c r="C195" s="69"/>
      <c r="D195" s="70">
        <f t="shared" si="31"/>
        <v>0</v>
      </c>
      <c r="E195" s="70">
        <f t="shared" si="31"/>
        <v>0</v>
      </c>
      <c r="F195" s="23">
        <f t="shared" si="32"/>
        <v>0</v>
      </c>
      <c r="G195" s="23">
        <f t="shared" si="32"/>
        <v>0</v>
      </c>
      <c r="H195" s="23">
        <f t="shared" si="33"/>
        <v>0</v>
      </c>
      <c r="I195" s="23">
        <f t="shared" si="34"/>
        <v>0</v>
      </c>
      <c r="J195" s="23">
        <f t="shared" si="35"/>
        <v>0</v>
      </c>
      <c r="K195" s="23">
        <f t="shared" si="36"/>
        <v>0</v>
      </c>
      <c r="L195" s="23">
        <f t="shared" si="37"/>
        <v>0</v>
      </c>
      <c r="M195" s="23">
        <f t="shared" ca="1" si="29"/>
        <v>-5.0982457797665956E-4</v>
      </c>
      <c r="N195" s="23">
        <f t="shared" ca="1" si="38"/>
        <v>0</v>
      </c>
      <c r="O195" s="82">
        <f t="shared" ca="1" si="39"/>
        <v>0</v>
      </c>
      <c r="P195" s="23">
        <f t="shared" ca="1" si="40"/>
        <v>0</v>
      </c>
      <c r="Q195" s="23">
        <f t="shared" ca="1" si="41"/>
        <v>0</v>
      </c>
      <c r="R195" s="18">
        <f t="shared" ca="1" si="30"/>
        <v>5.0982457797665956E-4</v>
      </c>
    </row>
    <row r="196" spans="1:18">
      <c r="A196" s="69"/>
      <c r="B196" s="69"/>
      <c r="C196" s="69"/>
      <c r="D196" s="70">
        <f t="shared" si="31"/>
        <v>0</v>
      </c>
      <c r="E196" s="70">
        <f t="shared" si="31"/>
        <v>0</v>
      </c>
      <c r="F196" s="23">
        <f t="shared" si="32"/>
        <v>0</v>
      </c>
      <c r="G196" s="23">
        <f t="shared" si="32"/>
        <v>0</v>
      </c>
      <c r="H196" s="23">
        <f t="shared" si="33"/>
        <v>0</v>
      </c>
      <c r="I196" s="23">
        <f t="shared" si="34"/>
        <v>0</v>
      </c>
      <c r="J196" s="23">
        <f t="shared" si="35"/>
        <v>0</v>
      </c>
      <c r="K196" s="23">
        <f t="shared" si="36"/>
        <v>0</v>
      </c>
      <c r="L196" s="23">
        <f t="shared" si="37"/>
        <v>0</v>
      </c>
      <c r="M196" s="23">
        <f t="shared" ca="1" si="29"/>
        <v>-5.0982457797665956E-4</v>
      </c>
      <c r="N196" s="23">
        <f t="shared" ca="1" si="38"/>
        <v>0</v>
      </c>
      <c r="O196" s="82">
        <f t="shared" ca="1" si="39"/>
        <v>0</v>
      </c>
      <c r="P196" s="23">
        <f t="shared" ca="1" si="40"/>
        <v>0</v>
      </c>
      <c r="Q196" s="23">
        <f t="shared" ca="1" si="41"/>
        <v>0</v>
      </c>
      <c r="R196" s="18">
        <f t="shared" ca="1" si="30"/>
        <v>5.0982457797665956E-4</v>
      </c>
    </row>
    <row r="197" spans="1:18">
      <c r="A197" s="69"/>
      <c r="B197" s="69"/>
      <c r="C197" s="69"/>
      <c r="D197" s="70">
        <f t="shared" si="31"/>
        <v>0</v>
      </c>
      <c r="E197" s="70">
        <f t="shared" si="31"/>
        <v>0</v>
      </c>
      <c r="F197" s="23">
        <f t="shared" si="32"/>
        <v>0</v>
      </c>
      <c r="G197" s="23">
        <f t="shared" si="32"/>
        <v>0</v>
      </c>
      <c r="H197" s="23">
        <f t="shared" si="33"/>
        <v>0</v>
      </c>
      <c r="I197" s="23">
        <f t="shared" si="34"/>
        <v>0</v>
      </c>
      <c r="J197" s="23">
        <f t="shared" si="35"/>
        <v>0</v>
      </c>
      <c r="K197" s="23">
        <f t="shared" si="36"/>
        <v>0</v>
      </c>
      <c r="L197" s="23">
        <f t="shared" si="37"/>
        <v>0</v>
      </c>
      <c r="M197" s="23">
        <f t="shared" ca="1" si="29"/>
        <v>-5.0982457797665956E-4</v>
      </c>
      <c r="N197" s="23">
        <f t="shared" ca="1" si="38"/>
        <v>0</v>
      </c>
      <c r="O197" s="82">
        <f t="shared" ca="1" si="39"/>
        <v>0</v>
      </c>
      <c r="P197" s="23">
        <f t="shared" ca="1" si="40"/>
        <v>0</v>
      </c>
      <c r="Q197" s="23">
        <f t="shared" ca="1" si="41"/>
        <v>0</v>
      </c>
      <c r="R197" s="18">
        <f t="shared" ca="1" si="30"/>
        <v>5.0982457797665956E-4</v>
      </c>
    </row>
    <row r="198" spans="1:18">
      <c r="A198" s="69"/>
      <c r="B198" s="69"/>
      <c r="C198" s="69"/>
      <c r="D198" s="70">
        <f t="shared" si="31"/>
        <v>0</v>
      </c>
      <c r="E198" s="70">
        <f t="shared" si="31"/>
        <v>0</v>
      </c>
      <c r="F198" s="23">
        <f t="shared" si="32"/>
        <v>0</v>
      </c>
      <c r="G198" s="23">
        <f t="shared" si="32"/>
        <v>0</v>
      </c>
      <c r="H198" s="23">
        <f t="shared" si="33"/>
        <v>0</v>
      </c>
      <c r="I198" s="23">
        <f t="shared" si="34"/>
        <v>0</v>
      </c>
      <c r="J198" s="23">
        <f t="shared" si="35"/>
        <v>0</v>
      </c>
      <c r="K198" s="23">
        <f t="shared" si="36"/>
        <v>0</v>
      </c>
      <c r="L198" s="23">
        <f t="shared" si="37"/>
        <v>0</v>
      </c>
      <c r="M198" s="23">
        <f t="shared" ca="1" si="29"/>
        <v>-5.0982457797665956E-4</v>
      </c>
      <c r="N198" s="23">
        <f t="shared" ca="1" si="38"/>
        <v>0</v>
      </c>
      <c r="O198" s="82">
        <f t="shared" ca="1" si="39"/>
        <v>0</v>
      </c>
      <c r="P198" s="23">
        <f t="shared" ca="1" si="40"/>
        <v>0</v>
      </c>
      <c r="Q198" s="23">
        <f t="shared" ca="1" si="41"/>
        <v>0</v>
      </c>
      <c r="R198" s="18">
        <f t="shared" ca="1" si="30"/>
        <v>5.0982457797665956E-4</v>
      </c>
    </row>
    <row r="199" spans="1:18">
      <c r="A199" s="69"/>
      <c r="B199" s="69"/>
      <c r="C199" s="69"/>
      <c r="D199" s="70">
        <f t="shared" si="31"/>
        <v>0</v>
      </c>
      <c r="E199" s="70">
        <f t="shared" si="31"/>
        <v>0</v>
      </c>
      <c r="F199" s="23">
        <f t="shared" si="32"/>
        <v>0</v>
      </c>
      <c r="G199" s="23">
        <f t="shared" si="32"/>
        <v>0</v>
      </c>
      <c r="H199" s="23">
        <f t="shared" si="33"/>
        <v>0</v>
      </c>
      <c r="I199" s="23">
        <f t="shared" si="34"/>
        <v>0</v>
      </c>
      <c r="J199" s="23">
        <f t="shared" si="35"/>
        <v>0</v>
      </c>
      <c r="K199" s="23">
        <f t="shared" si="36"/>
        <v>0</v>
      </c>
      <c r="L199" s="23">
        <f t="shared" si="37"/>
        <v>0</v>
      </c>
      <c r="M199" s="23">
        <f t="shared" ca="1" si="29"/>
        <v>-5.0982457797665956E-4</v>
      </c>
      <c r="N199" s="23">
        <f t="shared" ca="1" si="38"/>
        <v>0</v>
      </c>
      <c r="O199" s="82">
        <f t="shared" ca="1" si="39"/>
        <v>0</v>
      </c>
      <c r="P199" s="23">
        <f t="shared" ca="1" si="40"/>
        <v>0</v>
      </c>
      <c r="Q199" s="23">
        <f t="shared" ca="1" si="41"/>
        <v>0</v>
      </c>
      <c r="R199" s="18">
        <f t="shared" ca="1" si="30"/>
        <v>5.0982457797665956E-4</v>
      </c>
    </row>
    <row r="200" spans="1:18">
      <c r="A200" s="69"/>
      <c r="B200" s="69"/>
      <c r="C200" s="69"/>
      <c r="D200" s="70">
        <f t="shared" si="31"/>
        <v>0</v>
      </c>
      <c r="E200" s="70">
        <f t="shared" si="31"/>
        <v>0</v>
      </c>
      <c r="F200" s="23">
        <f t="shared" si="32"/>
        <v>0</v>
      </c>
      <c r="G200" s="23">
        <f t="shared" si="32"/>
        <v>0</v>
      </c>
      <c r="H200" s="23">
        <f t="shared" si="33"/>
        <v>0</v>
      </c>
      <c r="I200" s="23">
        <f t="shared" si="34"/>
        <v>0</v>
      </c>
      <c r="J200" s="23">
        <f t="shared" si="35"/>
        <v>0</v>
      </c>
      <c r="K200" s="23">
        <f t="shared" si="36"/>
        <v>0</v>
      </c>
      <c r="L200" s="23">
        <f t="shared" si="37"/>
        <v>0</v>
      </c>
      <c r="M200" s="23">
        <f t="shared" ca="1" si="29"/>
        <v>-5.0982457797665956E-4</v>
      </c>
      <c r="N200" s="23">
        <f t="shared" ca="1" si="38"/>
        <v>0</v>
      </c>
      <c r="O200" s="82">
        <f t="shared" ca="1" si="39"/>
        <v>0</v>
      </c>
      <c r="P200" s="23">
        <f t="shared" ca="1" si="40"/>
        <v>0</v>
      </c>
      <c r="Q200" s="23">
        <f t="shared" ca="1" si="41"/>
        <v>0</v>
      </c>
      <c r="R200" s="18">
        <f t="shared" ca="1" si="30"/>
        <v>5.0982457797665956E-4</v>
      </c>
    </row>
    <row r="201" spans="1:18">
      <c r="A201" s="69"/>
      <c r="B201" s="69"/>
      <c r="C201" s="69"/>
      <c r="D201" s="70">
        <f t="shared" si="31"/>
        <v>0</v>
      </c>
      <c r="E201" s="70">
        <f t="shared" si="31"/>
        <v>0</v>
      </c>
      <c r="F201" s="23">
        <f t="shared" si="32"/>
        <v>0</v>
      </c>
      <c r="G201" s="23">
        <f t="shared" si="32"/>
        <v>0</v>
      </c>
      <c r="H201" s="23">
        <f t="shared" si="33"/>
        <v>0</v>
      </c>
      <c r="I201" s="23">
        <f t="shared" si="34"/>
        <v>0</v>
      </c>
      <c r="J201" s="23">
        <f t="shared" si="35"/>
        <v>0</v>
      </c>
      <c r="K201" s="23">
        <f t="shared" si="36"/>
        <v>0</v>
      </c>
      <c r="L201" s="23">
        <f t="shared" si="37"/>
        <v>0</v>
      </c>
      <c r="M201" s="23">
        <f t="shared" ca="1" si="29"/>
        <v>-5.0982457797665956E-4</v>
      </c>
      <c r="N201" s="23">
        <f t="shared" ca="1" si="38"/>
        <v>0</v>
      </c>
      <c r="O201" s="82">
        <f t="shared" ca="1" si="39"/>
        <v>0</v>
      </c>
      <c r="P201" s="23">
        <f t="shared" ca="1" si="40"/>
        <v>0</v>
      </c>
      <c r="Q201" s="23">
        <f t="shared" ca="1" si="41"/>
        <v>0</v>
      </c>
      <c r="R201" s="18">
        <f t="shared" ca="1" si="30"/>
        <v>5.0982457797665956E-4</v>
      </c>
    </row>
    <row r="202" spans="1:18">
      <c r="A202" s="69"/>
      <c r="B202" s="69"/>
      <c r="C202" s="69"/>
      <c r="D202" s="70">
        <f t="shared" si="31"/>
        <v>0</v>
      </c>
      <c r="E202" s="70">
        <f t="shared" si="31"/>
        <v>0</v>
      </c>
      <c r="F202" s="23">
        <f t="shared" si="32"/>
        <v>0</v>
      </c>
      <c r="G202" s="23">
        <f t="shared" si="32"/>
        <v>0</v>
      </c>
      <c r="H202" s="23">
        <f t="shared" si="33"/>
        <v>0</v>
      </c>
      <c r="I202" s="23">
        <f t="shared" si="34"/>
        <v>0</v>
      </c>
      <c r="J202" s="23">
        <f t="shared" si="35"/>
        <v>0</v>
      </c>
      <c r="K202" s="23">
        <f t="shared" si="36"/>
        <v>0</v>
      </c>
      <c r="L202" s="23">
        <f t="shared" si="37"/>
        <v>0</v>
      </c>
      <c r="M202" s="23">
        <f t="shared" ca="1" si="29"/>
        <v>-5.0982457797665956E-4</v>
      </c>
      <c r="N202" s="23">
        <f t="shared" ca="1" si="38"/>
        <v>0</v>
      </c>
      <c r="O202" s="82">
        <f t="shared" ca="1" si="39"/>
        <v>0</v>
      </c>
      <c r="P202" s="23">
        <f t="shared" ca="1" si="40"/>
        <v>0</v>
      </c>
      <c r="Q202" s="23">
        <f t="shared" ca="1" si="41"/>
        <v>0</v>
      </c>
      <c r="R202" s="18">
        <f t="shared" ca="1" si="30"/>
        <v>5.0982457797665956E-4</v>
      </c>
    </row>
    <row r="203" spans="1:18">
      <c r="A203" s="69"/>
      <c r="B203" s="69"/>
      <c r="C203" s="69"/>
      <c r="D203" s="70">
        <f t="shared" si="31"/>
        <v>0</v>
      </c>
      <c r="E203" s="70">
        <f t="shared" si="31"/>
        <v>0</v>
      </c>
      <c r="F203" s="23">
        <f t="shared" si="32"/>
        <v>0</v>
      </c>
      <c r="G203" s="23">
        <f t="shared" si="32"/>
        <v>0</v>
      </c>
      <c r="H203" s="23">
        <f t="shared" si="33"/>
        <v>0</v>
      </c>
      <c r="I203" s="23">
        <f t="shared" si="34"/>
        <v>0</v>
      </c>
      <c r="J203" s="23">
        <f t="shared" si="35"/>
        <v>0</v>
      </c>
      <c r="K203" s="23">
        <f t="shared" si="36"/>
        <v>0</v>
      </c>
      <c r="L203" s="23">
        <f t="shared" si="37"/>
        <v>0</v>
      </c>
      <c r="M203" s="23">
        <f t="shared" ca="1" si="29"/>
        <v>-5.0982457797665956E-4</v>
      </c>
      <c r="N203" s="23">
        <f t="shared" ca="1" si="38"/>
        <v>0</v>
      </c>
      <c r="O203" s="82">
        <f t="shared" ca="1" si="39"/>
        <v>0</v>
      </c>
      <c r="P203" s="23">
        <f t="shared" ca="1" si="40"/>
        <v>0</v>
      </c>
      <c r="Q203" s="23">
        <f t="shared" ca="1" si="41"/>
        <v>0</v>
      </c>
      <c r="R203" s="18">
        <f t="shared" ca="1" si="30"/>
        <v>5.0982457797665956E-4</v>
      </c>
    </row>
    <row r="204" spans="1:18">
      <c r="A204" s="69"/>
      <c r="B204" s="69"/>
      <c r="C204" s="69"/>
      <c r="D204" s="70">
        <f t="shared" si="31"/>
        <v>0</v>
      </c>
      <c r="E204" s="70">
        <f t="shared" si="31"/>
        <v>0</v>
      </c>
      <c r="F204" s="23">
        <f t="shared" si="32"/>
        <v>0</v>
      </c>
      <c r="G204" s="23">
        <f t="shared" si="32"/>
        <v>0</v>
      </c>
      <c r="H204" s="23">
        <f t="shared" si="33"/>
        <v>0</v>
      </c>
      <c r="I204" s="23">
        <f t="shared" si="34"/>
        <v>0</v>
      </c>
      <c r="J204" s="23">
        <f t="shared" si="35"/>
        <v>0</v>
      </c>
      <c r="K204" s="23">
        <f t="shared" si="36"/>
        <v>0</v>
      </c>
      <c r="L204" s="23">
        <f t="shared" si="37"/>
        <v>0</v>
      </c>
      <c r="M204" s="23">
        <f t="shared" ca="1" si="29"/>
        <v>-5.0982457797665956E-4</v>
      </c>
      <c r="N204" s="23">
        <f t="shared" ca="1" si="38"/>
        <v>0</v>
      </c>
      <c r="O204" s="82">
        <f t="shared" ca="1" si="39"/>
        <v>0</v>
      </c>
      <c r="P204" s="23">
        <f t="shared" ca="1" si="40"/>
        <v>0</v>
      </c>
      <c r="Q204" s="23">
        <f t="shared" ca="1" si="41"/>
        <v>0</v>
      </c>
      <c r="R204" s="18">
        <f t="shared" ca="1" si="30"/>
        <v>5.0982457797665956E-4</v>
      </c>
    </row>
    <row r="205" spans="1:18">
      <c r="A205" s="69"/>
      <c r="B205" s="69"/>
      <c r="C205" s="69"/>
      <c r="D205" s="70">
        <f t="shared" si="31"/>
        <v>0</v>
      </c>
      <c r="E205" s="70">
        <f t="shared" si="31"/>
        <v>0</v>
      </c>
      <c r="F205" s="23">
        <f t="shared" si="32"/>
        <v>0</v>
      </c>
      <c r="G205" s="23">
        <f t="shared" si="32"/>
        <v>0</v>
      </c>
      <c r="H205" s="23">
        <f t="shared" si="33"/>
        <v>0</v>
      </c>
      <c r="I205" s="23">
        <f t="shared" si="34"/>
        <v>0</v>
      </c>
      <c r="J205" s="23">
        <f t="shared" si="35"/>
        <v>0</v>
      </c>
      <c r="K205" s="23">
        <f t="shared" si="36"/>
        <v>0</v>
      </c>
      <c r="L205" s="23">
        <f t="shared" si="37"/>
        <v>0</v>
      </c>
      <c r="M205" s="23">
        <f t="shared" ca="1" si="29"/>
        <v>-5.0982457797665956E-4</v>
      </c>
      <c r="N205" s="23">
        <f t="shared" ca="1" si="38"/>
        <v>0</v>
      </c>
      <c r="O205" s="82">
        <f t="shared" ca="1" si="39"/>
        <v>0</v>
      </c>
      <c r="P205" s="23">
        <f t="shared" ca="1" si="40"/>
        <v>0</v>
      </c>
      <c r="Q205" s="23">
        <f t="shared" ca="1" si="41"/>
        <v>0</v>
      </c>
      <c r="R205" s="18">
        <f t="shared" ca="1" si="30"/>
        <v>5.0982457797665956E-4</v>
      </c>
    </row>
    <row r="206" spans="1:18">
      <c r="A206" s="69"/>
      <c r="B206" s="69"/>
      <c r="C206" s="69"/>
      <c r="D206" s="70">
        <f t="shared" si="31"/>
        <v>0</v>
      </c>
      <c r="E206" s="70">
        <f t="shared" si="31"/>
        <v>0</v>
      </c>
      <c r="F206" s="23">
        <f t="shared" si="32"/>
        <v>0</v>
      </c>
      <c r="G206" s="23">
        <f t="shared" si="32"/>
        <v>0</v>
      </c>
      <c r="H206" s="23">
        <f t="shared" si="33"/>
        <v>0</v>
      </c>
      <c r="I206" s="23">
        <f t="shared" si="34"/>
        <v>0</v>
      </c>
      <c r="J206" s="23">
        <f t="shared" si="35"/>
        <v>0</v>
      </c>
      <c r="K206" s="23">
        <f t="shared" si="36"/>
        <v>0</v>
      </c>
      <c r="L206" s="23">
        <f t="shared" si="37"/>
        <v>0</v>
      </c>
      <c r="M206" s="23">
        <f t="shared" ca="1" si="29"/>
        <v>-5.0982457797665956E-4</v>
      </c>
      <c r="N206" s="23">
        <f t="shared" ca="1" si="38"/>
        <v>0</v>
      </c>
      <c r="O206" s="82">
        <f t="shared" ca="1" si="39"/>
        <v>0</v>
      </c>
      <c r="P206" s="23">
        <f t="shared" ca="1" si="40"/>
        <v>0</v>
      </c>
      <c r="Q206" s="23">
        <f t="shared" ca="1" si="41"/>
        <v>0</v>
      </c>
      <c r="R206" s="18">
        <f t="shared" ca="1" si="30"/>
        <v>5.0982457797665956E-4</v>
      </c>
    </row>
    <row r="207" spans="1:18">
      <c r="A207" s="69"/>
      <c r="B207" s="69"/>
      <c r="C207" s="69"/>
      <c r="D207" s="70">
        <f t="shared" si="31"/>
        <v>0</v>
      </c>
      <c r="E207" s="70">
        <f t="shared" si="31"/>
        <v>0</v>
      </c>
      <c r="F207" s="23">
        <f t="shared" si="32"/>
        <v>0</v>
      </c>
      <c r="G207" s="23">
        <f t="shared" si="32"/>
        <v>0</v>
      </c>
      <c r="H207" s="23">
        <f t="shared" si="33"/>
        <v>0</v>
      </c>
      <c r="I207" s="23">
        <f t="shared" si="34"/>
        <v>0</v>
      </c>
      <c r="J207" s="23">
        <f t="shared" si="35"/>
        <v>0</v>
      </c>
      <c r="K207" s="23">
        <f t="shared" si="36"/>
        <v>0</v>
      </c>
      <c r="L207" s="23">
        <f t="shared" si="37"/>
        <v>0</v>
      </c>
      <c r="M207" s="23">
        <f t="shared" ca="1" si="29"/>
        <v>-5.0982457797665956E-4</v>
      </c>
      <c r="N207" s="23">
        <f t="shared" ca="1" si="38"/>
        <v>0</v>
      </c>
      <c r="O207" s="82">
        <f t="shared" ca="1" si="39"/>
        <v>0</v>
      </c>
      <c r="P207" s="23">
        <f t="shared" ca="1" si="40"/>
        <v>0</v>
      </c>
      <c r="Q207" s="23">
        <f t="shared" ca="1" si="41"/>
        <v>0</v>
      </c>
      <c r="R207" s="18">
        <f t="shared" ca="1" si="30"/>
        <v>5.0982457797665956E-4</v>
      </c>
    </row>
    <row r="208" spans="1:18">
      <c r="A208" s="69"/>
      <c r="B208" s="69"/>
      <c r="C208" s="69"/>
      <c r="D208" s="70">
        <f t="shared" si="31"/>
        <v>0</v>
      </c>
      <c r="E208" s="70">
        <f t="shared" si="31"/>
        <v>0</v>
      </c>
      <c r="F208" s="23">
        <f t="shared" si="32"/>
        <v>0</v>
      </c>
      <c r="G208" s="23">
        <f t="shared" si="32"/>
        <v>0</v>
      </c>
      <c r="H208" s="23">
        <f t="shared" si="33"/>
        <v>0</v>
      </c>
      <c r="I208" s="23">
        <f t="shared" si="34"/>
        <v>0</v>
      </c>
      <c r="J208" s="23">
        <f t="shared" si="35"/>
        <v>0</v>
      </c>
      <c r="K208" s="23">
        <f t="shared" si="36"/>
        <v>0</v>
      </c>
      <c r="L208" s="23">
        <f t="shared" si="37"/>
        <v>0</v>
      </c>
      <c r="M208" s="23">
        <f t="shared" ca="1" si="29"/>
        <v>-5.0982457797665956E-4</v>
      </c>
      <c r="N208" s="23">
        <f t="shared" ca="1" si="38"/>
        <v>0</v>
      </c>
      <c r="O208" s="82">
        <f t="shared" ca="1" si="39"/>
        <v>0</v>
      </c>
      <c r="P208" s="23">
        <f t="shared" ca="1" si="40"/>
        <v>0</v>
      </c>
      <c r="Q208" s="23">
        <f t="shared" ca="1" si="41"/>
        <v>0</v>
      </c>
      <c r="R208" s="18">
        <f t="shared" ca="1" si="30"/>
        <v>5.0982457797665956E-4</v>
      </c>
    </row>
    <row r="209" spans="1:18">
      <c r="A209" s="69"/>
      <c r="B209" s="69"/>
      <c r="C209" s="69"/>
      <c r="D209" s="70">
        <f t="shared" si="31"/>
        <v>0</v>
      </c>
      <c r="E209" s="70">
        <f t="shared" si="31"/>
        <v>0</v>
      </c>
      <c r="F209" s="23">
        <f t="shared" si="32"/>
        <v>0</v>
      </c>
      <c r="G209" s="23">
        <f t="shared" si="32"/>
        <v>0</v>
      </c>
      <c r="H209" s="23">
        <f t="shared" si="33"/>
        <v>0</v>
      </c>
      <c r="I209" s="23">
        <f t="shared" si="34"/>
        <v>0</v>
      </c>
      <c r="J209" s="23">
        <f t="shared" si="35"/>
        <v>0</v>
      </c>
      <c r="K209" s="23">
        <f t="shared" si="36"/>
        <v>0</v>
      </c>
      <c r="L209" s="23">
        <f t="shared" si="37"/>
        <v>0</v>
      </c>
      <c r="M209" s="23">
        <f t="shared" ca="1" si="29"/>
        <v>-5.0982457797665956E-4</v>
      </c>
      <c r="N209" s="23">
        <f t="shared" ca="1" si="38"/>
        <v>0</v>
      </c>
      <c r="O209" s="82">
        <f t="shared" ca="1" si="39"/>
        <v>0</v>
      </c>
      <c r="P209" s="23">
        <f t="shared" ca="1" si="40"/>
        <v>0</v>
      </c>
      <c r="Q209" s="23">
        <f t="shared" ca="1" si="41"/>
        <v>0</v>
      </c>
      <c r="R209" s="18">
        <f t="shared" ca="1" si="30"/>
        <v>5.0982457797665956E-4</v>
      </c>
    </row>
    <row r="210" spans="1:18">
      <c r="A210" s="69"/>
      <c r="B210" s="69"/>
      <c r="C210" s="69"/>
      <c r="D210" s="70">
        <f t="shared" si="31"/>
        <v>0</v>
      </c>
      <c r="E210" s="70">
        <f t="shared" si="31"/>
        <v>0</v>
      </c>
      <c r="F210" s="23">
        <f t="shared" si="32"/>
        <v>0</v>
      </c>
      <c r="G210" s="23">
        <f t="shared" si="32"/>
        <v>0</v>
      </c>
      <c r="H210" s="23">
        <f t="shared" si="33"/>
        <v>0</v>
      </c>
      <c r="I210" s="23">
        <f t="shared" si="34"/>
        <v>0</v>
      </c>
      <c r="J210" s="23">
        <f t="shared" si="35"/>
        <v>0</v>
      </c>
      <c r="K210" s="23">
        <f t="shared" si="36"/>
        <v>0</v>
      </c>
      <c r="L210" s="23">
        <f t="shared" si="37"/>
        <v>0</v>
      </c>
      <c r="M210" s="23">
        <f t="shared" ca="1" si="29"/>
        <v>-5.0982457797665956E-4</v>
      </c>
      <c r="N210" s="23">
        <f t="shared" ca="1" si="38"/>
        <v>0</v>
      </c>
      <c r="O210" s="82">
        <f t="shared" ca="1" si="39"/>
        <v>0</v>
      </c>
      <c r="P210" s="23">
        <f t="shared" ca="1" si="40"/>
        <v>0</v>
      </c>
      <c r="Q210" s="23">
        <f t="shared" ca="1" si="41"/>
        <v>0</v>
      </c>
      <c r="R210" s="18">
        <f t="shared" ca="1" si="30"/>
        <v>5.0982457797665956E-4</v>
      </c>
    </row>
    <row r="211" spans="1:18">
      <c r="A211" s="69"/>
      <c r="B211" s="69"/>
      <c r="C211" s="69"/>
      <c r="D211" s="70">
        <f t="shared" si="31"/>
        <v>0</v>
      </c>
      <c r="E211" s="70">
        <f t="shared" si="31"/>
        <v>0</v>
      </c>
      <c r="F211" s="23">
        <f t="shared" si="32"/>
        <v>0</v>
      </c>
      <c r="G211" s="23">
        <f t="shared" si="32"/>
        <v>0</v>
      </c>
      <c r="H211" s="23">
        <f t="shared" si="33"/>
        <v>0</v>
      </c>
      <c r="I211" s="23">
        <f t="shared" si="34"/>
        <v>0</v>
      </c>
      <c r="J211" s="23">
        <f t="shared" si="35"/>
        <v>0</v>
      </c>
      <c r="K211" s="23">
        <f t="shared" si="36"/>
        <v>0</v>
      </c>
      <c r="L211" s="23">
        <f t="shared" si="37"/>
        <v>0</v>
      </c>
      <c r="M211" s="23">
        <f t="shared" ca="1" si="29"/>
        <v>-5.0982457797665956E-4</v>
      </c>
      <c r="N211" s="23">
        <f t="shared" ca="1" si="38"/>
        <v>0</v>
      </c>
      <c r="O211" s="82">
        <f t="shared" ca="1" si="39"/>
        <v>0</v>
      </c>
      <c r="P211" s="23">
        <f t="shared" ca="1" si="40"/>
        <v>0</v>
      </c>
      <c r="Q211" s="23">
        <f t="shared" ca="1" si="41"/>
        <v>0</v>
      </c>
      <c r="R211" s="18">
        <f t="shared" ca="1" si="30"/>
        <v>5.0982457797665956E-4</v>
      </c>
    </row>
    <row r="212" spans="1:18">
      <c r="A212" s="69"/>
      <c r="B212" s="69"/>
      <c r="C212" s="69"/>
      <c r="D212" s="70">
        <f t="shared" si="31"/>
        <v>0</v>
      </c>
      <c r="E212" s="70">
        <f t="shared" si="31"/>
        <v>0</v>
      </c>
      <c r="F212" s="23">
        <f t="shared" si="32"/>
        <v>0</v>
      </c>
      <c r="G212" s="23">
        <f t="shared" si="32"/>
        <v>0</v>
      </c>
      <c r="H212" s="23">
        <f t="shared" si="33"/>
        <v>0</v>
      </c>
      <c r="I212" s="23">
        <f t="shared" si="34"/>
        <v>0</v>
      </c>
      <c r="J212" s="23">
        <f t="shared" si="35"/>
        <v>0</v>
      </c>
      <c r="K212" s="23">
        <f t="shared" si="36"/>
        <v>0</v>
      </c>
      <c r="L212" s="23">
        <f t="shared" si="37"/>
        <v>0</v>
      </c>
      <c r="M212" s="23">
        <f t="shared" ca="1" si="29"/>
        <v>-5.0982457797665956E-4</v>
      </c>
      <c r="N212" s="23">
        <f t="shared" ca="1" si="38"/>
        <v>0</v>
      </c>
      <c r="O212" s="82">
        <f t="shared" ca="1" si="39"/>
        <v>0</v>
      </c>
      <c r="P212" s="23">
        <f t="shared" ca="1" si="40"/>
        <v>0</v>
      </c>
      <c r="Q212" s="23">
        <f t="shared" ca="1" si="41"/>
        <v>0</v>
      </c>
      <c r="R212" s="18">
        <f t="shared" ca="1" si="30"/>
        <v>5.0982457797665956E-4</v>
      </c>
    </row>
    <row r="213" spans="1:18">
      <c r="A213" s="69"/>
      <c r="B213" s="69"/>
      <c r="C213" s="69"/>
      <c r="D213" s="70">
        <f t="shared" si="31"/>
        <v>0</v>
      </c>
      <c r="E213" s="70">
        <f t="shared" si="31"/>
        <v>0</v>
      </c>
      <c r="F213" s="23">
        <f t="shared" si="32"/>
        <v>0</v>
      </c>
      <c r="G213" s="23">
        <f t="shared" si="32"/>
        <v>0</v>
      </c>
      <c r="H213" s="23">
        <f t="shared" si="33"/>
        <v>0</v>
      </c>
      <c r="I213" s="23">
        <f t="shared" si="34"/>
        <v>0</v>
      </c>
      <c r="J213" s="23">
        <f t="shared" si="35"/>
        <v>0</v>
      </c>
      <c r="K213" s="23">
        <f t="shared" si="36"/>
        <v>0</v>
      </c>
      <c r="L213" s="23">
        <f t="shared" si="37"/>
        <v>0</v>
      </c>
      <c r="M213" s="23">
        <f t="shared" ref="M213:M276" ca="1" si="42">+E$4+E$5*D213+E$6*D213^2</f>
        <v>-5.0982457797665956E-4</v>
      </c>
      <c r="N213" s="23">
        <f t="shared" ca="1" si="38"/>
        <v>0</v>
      </c>
      <c r="O213" s="82">
        <f t="shared" ca="1" si="39"/>
        <v>0</v>
      </c>
      <c r="P213" s="23">
        <f t="shared" ca="1" si="40"/>
        <v>0</v>
      </c>
      <c r="Q213" s="23">
        <f t="shared" ca="1" si="41"/>
        <v>0</v>
      </c>
      <c r="R213" s="18">
        <f t="shared" ref="R213:R276" ca="1" si="43">+E213-M213</f>
        <v>5.0982457797665956E-4</v>
      </c>
    </row>
    <row r="214" spans="1:18">
      <c r="A214" s="69"/>
      <c r="B214" s="69"/>
      <c r="C214" s="69"/>
      <c r="D214" s="70">
        <f t="shared" ref="D214:E277" si="44">A214/A$18</f>
        <v>0</v>
      </c>
      <c r="E214" s="70">
        <f t="shared" si="44"/>
        <v>0</v>
      </c>
      <c r="F214" s="23">
        <f t="shared" ref="F214:G277" si="45">$C214*D214</f>
        <v>0</v>
      </c>
      <c r="G214" s="23">
        <f t="shared" si="45"/>
        <v>0</v>
      </c>
      <c r="H214" s="23">
        <f t="shared" ref="H214:H277" si="46">C214*D214*D214</f>
        <v>0</v>
      </c>
      <c r="I214" s="23">
        <f t="shared" ref="I214:I277" si="47">C214*D214*D214*D214</f>
        <v>0</v>
      </c>
      <c r="J214" s="23">
        <f t="shared" ref="J214:J277" si="48">C214*D214*D214*D214*D214</f>
        <v>0</v>
      </c>
      <c r="K214" s="23">
        <f t="shared" ref="K214:K277" si="49">C214*E214*D214</f>
        <v>0</v>
      </c>
      <c r="L214" s="23">
        <f t="shared" ref="L214:L277" si="50">C214*E214*D214*D214</f>
        <v>0</v>
      </c>
      <c r="M214" s="23">
        <f t="shared" ca="1" si="42"/>
        <v>-5.0982457797665956E-4</v>
      </c>
      <c r="N214" s="23">
        <f t="shared" ref="N214:N277" ca="1" si="51">C214*(M214-E214)^2</f>
        <v>0</v>
      </c>
      <c r="O214" s="82">
        <f t="shared" ref="O214:O277" ca="1" si="52">(C214*O$1-O$2*F214+O$3*H214)^2</f>
        <v>0</v>
      </c>
      <c r="P214" s="23">
        <f t="shared" ref="P214:P277" ca="1" si="53">(-C214*O$2+O$4*F214-O$5*H214)^2</f>
        <v>0</v>
      </c>
      <c r="Q214" s="23">
        <f t="shared" ref="Q214:Q277" ca="1" si="54">+(C214*O$3-F214*O$5+H214*O$6)^2</f>
        <v>0</v>
      </c>
      <c r="R214" s="18">
        <f t="shared" ca="1" si="43"/>
        <v>5.0982457797665956E-4</v>
      </c>
    </row>
    <row r="215" spans="1:18">
      <c r="A215" s="69"/>
      <c r="B215" s="69"/>
      <c r="C215" s="69"/>
      <c r="D215" s="70">
        <f t="shared" si="44"/>
        <v>0</v>
      </c>
      <c r="E215" s="70">
        <f t="shared" si="44"/>
        <v>0</v>
      </c>
      <c r="F215" s="23">
        <f t="shared" si="45"/>
        <v>0</v>
      </c>
      <c r="G215" s="23">
        <f t="shared" si="45"/>
        <v>0</v>
      </c>
      <c r="H215" s="23">
        <f t="shared" si="46"/>
        <v>0</v>
      </c>
      <c r="I215" s="23">
        <f t="shared" si="47"/>
        <v>0</v>
      </c>
      <c r="J215" s="23">
        <f t="shared" si="48"/>
        <v>0</v>
      </c>
      <c r="K215" s="23">
        <f t="shared" si="49"/>
        <v>0</v>
      </c>
      <c r="L215" s="23">
        <f t="shared" si="50"/>
        <v>0</v>
      </c>
      <c r="M215" s="23">
        <f t="shared" ca="1" si="42"/>
        <v>-5.0982457797665956E-4</v>
      </c>
      <c r="N215" s="23">
        <f t="shared" ca="1" si="51"/>
        <v>0</v>
      </c>
      <c r="O215" s="82">
        <f t="shared" ca="1" si="52"/>
        <v>0</v>
      </c>
      <c r="P215" s="23">
        <f t="shared" ca="1" si="53"/>
        <v>0</v>
      </c>
      <c r="Q215" s="23">
        <f t="shared" ca="1" si="54"/>
        <v>0</v>
      </c>
      <c r="R215" s="18">
        <f t="shared" ca="1" si="43"/>
        <v>5.0982457797665956E-4</v>
      </c>
    </row>
    <row r="216" spans="1:18">
      <c r="A216" s="69"/>
      <c r="B216" s="69"/>
      <c r="C216" s="69"/>
      <c r="D216" s="70">
        <f t="shared" si="44"/>
        <v>0</v>
      </c>
      <c r="E216" s="70">
        <f t="shared" si="44"/>
        <v>0</v>
      </c>
      <c r="F216" s="23">
        <f t="shared" si="45"/>
        <v>0</v>
      </c>
      <c r="G216" s="23">
        <f t="shared" si="45"/>
        <v>0</v>
      </c>
      <c r="H216" s="23">
        <f t="shared" si="46"/>
        <v>0</v>
      </c>
      <c r="I216" s="23">
        <f t="shared" si="47"/>
        <v>0</v>
      </c>
      <c r="J216" s="23">
        <f t="shared" si="48"/>
        <v>0</v>
      </c>
      <c r="K216" s="23">
        <f t="shared" si="49"/>
        <v>0</v>
      </c>
      <c r="L216" s="23">
        <f t="shared" si="50"/>
        <v>0</v>
      </c>
      <c r="M216" s="23">
        <f t="shared" ca="1" si="42"/>
        <v>-5.0982457797665956E-4</v>
      </c>
      <c r="N216" s="23">
        <f t="shared" ca="1" si="51"/>
        <v>0</v>
      </c>
      <c r="O216" s="82">
        <f t="shared" ca="1" si="52"/>
        <v>0</v>
      </c>
      <c r="P216" s="23">
        <f t="shared" ca="1" si="53"/>
        <v>0</v>
      </c>
      <c r="Q216" s="23">
        <f t="shared" ca="1" si="54"/>
        <v>0</v>
      </c>
      <c r="R216" s="18">
        <f t="shared" ca="1" si="43"/>
        <v>5.0982457797665956E-4</v>
      </c>
    </row>
    <row r="217" spans="1:18">
      <c r="A217" s="69"/>
      <c r="B217" s="69"/>
      <c r="C217" s="69"/>
      <c r="D217" s="70">
        <f t="shared" si="44"/>
        <v>0</v>
      </c>
      <c r="E217" s="70">
        <f t="shared" si="44"/>
        <v>0</v>
      </c>
      <c r="F217" s="23">
        <f t="shared" si="45"/>
        <v>0</v>
      </c>
      <c r="G217" s="23">
        <f t="shared" si="45"/>
        <v>0</v>
      </c>
      <c r="H217" s="23">
        <f t="shared" si="46"/>
        <v>0</v>
      </c>
      <c r="I217" s="23">
        <f t="shared" si="47"/>
        <v>0</v>
      </c>
      <c r="J217" s="23">
        <f t="shared" si="48"/>
        <v>0</v>
      </c>
      <c r="K217" s="23">
        <f t="shared" si="49"/>
        <v>0</v>
      </c>
      <c r="L217" s="23">
        <f t="shared" si="50"/>
        <v>0</v>
      </c>
      <c r="M217" s="23">
        <f t="shared" ca="1" si="42"/>
        <v>-5.0982457797665956E-4</v>
      </c>
      <c r="N217" s="23">
        <f t="shared" ca="1" si="51"/>
        <v>0</v>
      </c>
      <c r="O217" s="82">
        <f t="shared" ca="1" si="52"/>
        <v>0</v>
      </c>
      <c r="P217" s="23">
        <f t="shared" ca="1" si="53"/>
        <v>0</v>
      </c>
      <c r="Q217" s="23">
        <f t="shared" ca="1" si="54"/>
        <v>0</v>
      </c>
      <c r="R217" s="18">
        <f t="shared" ca="1" si="43"/>
        <v>5.0982457797665956E-4</v>
      </c>
    </row>
    <row r="218" spans="1:18">
      <c r="A218" s="69"/>
      <c r="B218" s="69"/>
      <c r="C218" s="69"/>
      <c r="D218" s="70">
        <f t="shared" si="44"/>
        <v>0</v>
      </c>
      <c r="E218" s="70">
        <f t="shared" si="44"/>
        <v>0</v>
      </c>
      <c r="F218" s="23">
        <f t="shared" si="45"/>
        <v>0</v>
      </c>
      <c r="G218" s="23">
        <f t="shared" si="45"/>
        <v>0</v>
      </c>
      <c r="H218" s="23">
        <f t="shared" si="46"/>
        <v>0</v>
      </c>
      <c r="I218" s="23">
        <f t="shared" si="47"/>
        <v>0</v>
      </c>
      <c r="J218" s="23">
        <f t="shared" si="48"/>
        <v>0</v>
      </c>
      <c r="K218" s="23">
        <f t="shared" si="49"/>
        <v>0</v>
      </c>
      <c r="L218" s="23">
        <f t="shared" si="50"/>
        <v>0</v>
      </c>
      <c r="M218" s="23">
        <f t="shared" ca="1" si="42"/>
        <v>-5.0982457797665956E-4</v>
      </c>
      <c r="N218" s="23">
        <f t="shared" ca="1" si="51"/>
        <v>0</v>
      </c>
      <c r="O218" s="82">
        <f t="shared" ca="1" si="52"/>
        <v>0</v>
      </c>
      <c r="P218" s="23">
        <f t="shared" ca="1" si="53"/>
        <v>0</v>
      </c>
      <c r="Q218" s="23">
        <f t="shared" ca="1" si="54"/>
        <v>0</v>
      </c>
      <c r="R218" s="18">
        <f t="shared" ca="1" si="43"/>
        <v>5.0982457797665956E-4</v>
      </c>
    </row>
    <row r="219" spans="1:18">
      <c r="A219" s="69"/>
      <c r="B219" s="69"/>
      <c r="C219" s="69"/>
      <c r="D219" s="70">
        <f t="shared" si="44"/>
        <v>0</v>
      </c>
      <c r="E219" s="70">
        <f t="shared" si="44"/>
        <v>0</v>
      </c>
      <c r="F219" s="23">
        <f t="shared" si="45"/>
        <v>0</v>
      </c>
      <c r="G219" s="23">
        <f t="shared" si="45"/>
        <v>0</v>
      </c>
      <c r="H219" s="23">
        <f t="shared" si="46"/>
        <v>0</v>
      </c>
      <c r="I219" s="23">
        <f t="shared" si="47"/>
        <v>0</v>
      </c>
      <c r="J219" s="23">
        <f t="shared" si="48"/>
        <v>0</v>
      </c>
      <c r="K219" s="23">
        <f t="shared" si="49"/>
        <v>0</v>
      </c>
      <c r="L219" s="23">
        <f t="shared" si="50"/>
        <v>0</v>
      </c>
      <c r="M219" s="23">
        <f t="shared" ca="1" si="42"/>
        <v>-5.0982457797665956E-4</v>
      </c>
      <c r="N219" s="23">
        <f t="shared" ca="1" si="51"/>
        <v>0</v>
      </c>
      <c r="O219" s="82">
        <f t="shared" ca="1" si="52"/>
        <v>0</v>
      </c>
      <c r="P219" s="23">
        <f t="shared" ca="1" si="53"/>
        <v>0</v>
      </c>
      <c r="Q219" s="23">
        <f t="shared" ca="1" si="54"/>
        <v>0</v>
      </c>
      <c r="R219" s="18">
        <f t="shared" ca="1" si="43"/>
        <v>5.0982457797665956E-4</v>
      </c>
    </row>
    <row r="220" spans="1:18">
      <c r="A220" s="69"/>
      <c r="B220" s="69"/>
      <c r="C220" s="69"/>
      <c r="D220" s="70">
        <f t="shared" si="44"/>
        <v>0</v>
      </c>
      <c r="E220" s="70">
        <f t="shared" si="44"/>
        <v>0</v>
      </c>
      <c r="F220" s="23">
        <f t="shared" si="45"/>
        <v>0</v>
      </c>
      <c r="G220" s="23">
        <f t="shared" si="45"/>
        <v>0</v>
      </c>
      <c r="H220" s="23">
        <f t="shared" si="46"/>
        <v>0</v>
      </c>
      <c r="I220" s="23">
        <f t="shared" si="47"/>
        <v>0</v>
      </c>
      <c r="J220" s="23">
        <f t="shared" si="48"/>
        <v>0</v>
      </c>
      <c r="K220" s="23">
        <f t="shared" si="49"/>
        <v>0</v>
      </c>
      <c r="L220" s="23">
        <f t="shared" si="50"/>
        <v>0</v>
      </c>
      <c r="M220" s="23">
        <f t="shared" ca="1" si="42"/>
        <v>-5.0982457797665956E-4</v>
      </c>
      <c r="N220" s="23">
        <f t="shared" ca="1" si="51"/>
        <v>0</v>
      </c>
      <c r="O220" s="82">
        <f t="shared" ca="1" si="52"/>
        <v>0</v>
      </c>
      <c r="P220" s="23">
        <f t="shared" ca="1" si="53"/>
        <v>0</v>
      </c>
      <c r="Q220" s="23">
        <f t="shared" ca="1" si="54"/>
        <v>0</v>
      </c>
      <c r="R220" s="18">
        <f t="shared" ca="1" si="43"/>
        <v>5.0982457797665956E-4</v>
      </c>
    </row>
    <row r="221" spans="1:18">
      <c r="A221" s="69"/>
      <c r="B221" s="69"/>
      <c r="C221" s="69"/>
      <c r="D221" s="70">
        <f t="shared" si="44"/>
        <v>0</v>
      </c>
      <c r="E221" s="70">
        <f t="shared" si="44"/>
        <v>0</v>
      </c>
      <c r="F221" s="23">
        <f t="shared" si="45"/>
        <v>0</v>
      </c>
      <c r="G221" s="23">
        <f t="shared" si="45"/>
        <v>0</v>
      </c>
      <c r="H221" s="23">
        <f t="shared" si="46"/>
        <v>0</v>
      </c>
      <c r="I221" s="23">
        <f t="shared" si="47"/>
        <v>0</v>
      </c>
      <c r="J221" s="23">
        <f t="shared" si="48"/>
        <v>0</v>
      </c>
      <c r="K221" s="23">
        <f t="shared" si="49"/>
        <v>0</v>
      </c>
      <c r="L221" s="23">
        <f t="shared" si="50"/>
        <v>0</v>
      </c>
      <c r="M221" s="23">
        <f t="shared" ca="1" si="42"/>
        <v>-5.0982457797665956E-4</v>
      </c>
      <c r="N221" s="23">
        <f t="shared" ca="1" si="51"/>
        <v>0</v>
      </c>
      <c r="O221" s="82">
        <f t="shared" ca="1" si="52"/>
        <v>0</v>
      </c>
      <c r="P221" s="23">
        <f t="shared" ca="1" si="53"/>
        <v>0</v>
      </c>
      <c r="Q221" s="23">
        <f t="shared" ca="1" si="54"/>
        <v>0</v>
      </c>
      <c r="R221" s="18">
        <f t="shared" ca="1" si="43"/>
        <v>5.0982457797665956E-4</v>
      </c>
    </row>
    <row r="222" spans="1:18">
      <c r="A222" s="69"/>
      <c r="B222" s="69"/>
      <c r="C222" s="69"/>
      <c r="D222" s="70">
        <f t="shared" si="44"/>
        <v>0</v>
      </c>
      <c r="E222" s="70">
        <f t="shared" si="44"/>
        <v>0</v>
      </c>
      <c r="F222" s="23">
        <f t="shared" si="45"/>
        <v>0</v>
      </c>
      <c r="G222" s="23">
        <f t="shared" si="45"/>
        <v>0</v>
      </c>
      <c r="H222" s="23">
        <f t="shared" si="46"/>
        <v>0</v>
      </c>
      <c r="I222" s="23">
        <f t="shared" si="47"/>
        <v>0</v>
      </c>
      <c r="J222" s="23">
        <f t="shared" si="48"/>
        <v>0</v>
      </c>
      <c r="K222" s="23">
        <f t="shared" si="49"/>
        <v>0</v>
      </c>
      <c r="L222" s="23">
        <f t="shared" si="50"/>
        <v>0</v>
      </c>
      <c r="M222" s="23">
        <f t="shared" ca="1" si="42"/>
        <v>-5.0982457797665956E-4</v>
      </c>
      <c r="N222" s="23">
        <f t="shared" ca="1" si="51"/>
        <v>0</v>
      </c>
      <c r="O222" s="82">
        <f t="shared" ca="1" si="52"/>
        <v>0</v>
      </c>
      <c r="P222" s="23">
        <f t="shared" ca="1" si="53"/>
        <v>0</v>
      </c>
      <c r="Q222" s="23">
        <f t="shared" ca="1" si="54"/>
        <v>0</v>
      </c>
      <c r="R222" s="18">
        <f t="shared" ca="1" si="43"/>
        <v>5.0982457797665956E-4</v>
      </c>
    </row>
    <row r="223" spans="1:18">
      <c r="A223" s="69"/>
      <c r="B223" s="69"/>
      <c r="C223" s="69"/>
      <c r="D223" s="70">
        <f t="shared" si="44"/>
        <v>0</v>
      </c>
      <c r="E223" s="70">
        <f t="shared" si="44"/>
        <v>0</v>
      </c>
      <c r="F223" s="23">
        <f t="shared" si="45"/>
        <v>0</v>
      </c>
      <c r="G223" s="23">
        <f t="shared" si="45"/>
        <v>0</v>
      </c>
      <c r="H223" s="23">
        <f t="shared" si="46"/>
        <v>0</v>
      </c>
      <c r="I223" s="23">
        <f t="shared" si="47"/>
        <v>0</v>
      </c>
      <c r="J223" s="23">
        <f t="shared" si="48"/>
        <v>0</v>
      </c>
      <c r="K223" s="23">
        <f t="shared" si="49"/>
        <v>0</v>
      </c>
      <c r="L223" s="23">
        <f t="shared" si="50"/>
        <v>0</v>
      </c>
      <c r="M223" s="23">
        <f t="shared" ca="1" si="42"/>
        <v>-5.0982457797665956E-4</v>
      </c>
      <c r="N223" s="23">
        <f t="shared" ca="1" si="51"/>
        <v>0</v>
      </c>
      <c r="O223" s="82">
        <f t="shared" ca="1" si="52"/>
        <v>0</v>
      </c>
      <c r="P223" s="23">
        <f t="shared" ca="1" si="53"/>
        <v>0</v>
      </c>
      <c r="Q223" s="23">
        <f t="shared" ca="1" si="54"/>
        <v>0</v>
      </c>
      <c r="R223" s="18">
        <f t="shared" ca="1" si="43"/>
        <v>5.0982457797665956E-4</v>
      </c>
    </row>
    <row r="224" spans="1:18">
      <c r="A224" s="69"/>
      <c r="B224" s="69"/>
      <c r="C224" s="69"/>
      <c r="D224" s="70">
        <f t="shared" si="44"/>
        <v>0</v>
      </c>
      <c r="E224" s="70">
        <f t="shared" si="44"/>
        <v>0</v>
      </c>
      <c r="F224" s="23">
        <f t="shared" si="45"/>
        <v>0</v>
      </c>
      <c r="G224" s="23">
        <f t="shared" si="45"/>
        <v>0</v>
      </c>
      <c r="H224" s="23">
        <f t="shared" si="46"/>
        <v>0</v>
      </c>
      <c r="I224" s="23">
        <f t="shared" si="47"/>
        <v>0</v>
      </c>
      <c r="J224" s="23">
        <f t="shared" si="48"/>
        <v>0</v>
      </c>
      <c r="K224" s="23">
        <f t="shared" si="49"/>
        <v>0</v>
      </c>
      <c r="L224" s="23">
        <f t="shared" si="50"/>
        <v>0</v>
      </c>
      <c r="M224" s="23">
        <f t="shared" ca="1" si="42"/>
        <v>-5.0982457797665956E-4</v>
      </c>
      <c r="N224" s="23">
        <f t="shared" ca="1" si="51"/>
        <v>0</v>
      </c>
      <c r="O224" s="82">
        <f t="shared" ca="1" si="52"/>
        <v>0</v>
      </c>
      <c r="P224" s="23">
        <f t="shared" ca="1" si="53"/>
        <v>0</v>
      </c>
      <c r="Q224" s="23">
        <f t="shared" ca="1" si="54"/>
        <v>0</v>
      </c>
      <c r="R224" s="18">
        <f t="shared" ca="1" si="43"/>
        <v>5.0982457797665956E-4</v>
      </c>
    </row>
    <row r="225" spans="1:18">
      <c r="A225" s="69"/>
      <c r="B225" s="69"/>
      <c r="C225" s="69"/>
      <c r="D225" s="70">
        <f t="shared" si="44"/>
        <v>0</v>
      </c>
      <c r="E225" s="70">
        <f t="shared" si="44"/>
        <v>0</v>
      </c>
      <c r="F225" s="23">
        <f t="shared" si="45"/>
        <v>0</v>
      </c>
      <c r="G225" s="23">
        <f t="shared" si="45"/>
        <v>0</v>
      </c>
      <c r="H225" s="23">
        <f t="shared" si="46"/>
        <v>0</v>
      </c>
      <c r="I225" s="23">
        <f t="shared" si="47"/>
        <v>0</v>
      </c>
      <c r="J225" s="23">
        <f t="shared" si="48"/>
        <v>0</v>
      </c>
      <c r="K225" s="23">
        <f t="shared" si="49"/>
        <v>0</v>
      </c>
      <c r="L225" s="23">
        <f t="shared" si="50"/>
        <v>0</v>
      </c>
      <c r="M225" s="23">
        <f t="shared" ca="1" si="42"/>
        <v>-5.0982457797665956E-4</v>
      </c>
      <c r="N225" s="23">
        <f t="shared" ca="1" si="51"/>
        <v>0</v>
      </c>
      <c r="O225" s="82">
        <f t="shared" ca="1" si="52"/>
        <v>0</v>
      </c>
      <c r="P225" s="23">
        <f t="shared" ca="1" si="53"/>
        <v>0</v>
      </c>
      <c r="Q225" s="23">
        <f t="shared" ca="1" si="54"/>
        <v>0</v>
      </c>
      <c r="R225" s="18">
        <f t="shared" ca="1" si="43"/>
        <v>5.0982457797665956E-4</v>
      </c>
    </row>
    <row r="226" spans="1:18">
      <c r="A226" s="69"/>
      <c r="B226" s="69"/>
      <c r="C226" s="69"/>
      <c r="D226" s="70">
        <f t="shared" si="44"/>
        <v>0</v>
      </c>
      <c r="E226" s="70">
        <f t="shared" si="44"/>
        <v>0</v>
      </c>
      <c r="F226" s="23">
        <f t="shared" si="45"/>
        <v>0</v>
      </c>
      <c r="G226" s="23">
        <f t="shared" si="45"/>
        <v>0</v>
      </c>
      <c r="H226" s="23">
        <f t="shared" si="46"/>
        <v>0</v>
      </c>
      <c r="I226" s="23">
        <f t="shared" si="47"/>
        <v>0</v>
      </c>
      <c r="J226" s="23">
        <f t="shared" si="48"/>
        <v>0</v>
      </c>
      <c r="K226" s="23">
        <f t="shared" si="49"/>
        <v>0</v>
      </c>
      <c r="L226" s="23">
        <f t="shared" si="50"/>
        <v>0</v>
      </c>
      <c r="M226" s="23">
        <f t="shared" ca="1" si="42"/>
        <v>-5.0982457797665956E-4</v>
      </c>
      <c r="N226" s="23">
        <f t="shared" ca="1" si="51"/>
        <v>0</v>
      </c>
      <c r="O226" s="82">
        <f t="shared" ca="1" si="52"/>
        <v>0</v>
      </c>
      <c r="P226" s="23">
        <f t="shared" ca="1" si="53"/>
        <v>0</v>
      </c>
      <c r="Q226" s="23">
        <f t="shared" ca="1" si="54"/>
        <v>0</v>
      </c>
      <c r="R226" s="18">
        <f t="shared" ca="1" si="43"/>
        <v>5.0982457797665956E-4</v>
      </c>
    </row>
    <row r="227" spans="1:18">
      <c r="A227" s="69"/>
      <c r="B227" s="69"/>
      <c r="C227" s="69"/>
      <c r="D227" s="70">
        <f t="shared" si="44"/>
        <v>0</v>
      </c>
      <c r="E227" s="70">
        <f t="shared" si="44"/>
        <v>0</v>
      </c>
      <c r="F227" s="23">
        <f t="shared" si="45"/>
        <v>0</v>
      </c>
      <c r="G227" s="23">
        <f t="shared" si="45"/>
        <v>0</v>
      </c>
      <c r="H227" s="23">
        <f t="shared" si="46"/>
        <v>0</v>
      </c>
      <c r="I227" s="23">
        <f t="shared" si="47"/>
        <v>0</v>
      </c>
      <c r="J227" s="23">
        <f t="shared" si="48"/>
        <v>0</v>
      </c>
      <c r="K227" s="23">
        <f t="shared" si="49"/>
        <v>0</v>
      </c>
      <c r="L227" s="23">
        <f t="shared" si="50"/>
        <v>0</v>
      </c>
      <c r="M227" s="23">
        <f t="shared" ca="1" si="42"/>
        <v>-5.0982457797665956E-4</v>
      </c>
      <c r="N227" s="23">
        <f t="shared" ca="1" si="51"/>
        <v>0</v>
      </c>
      <c r="O227" s="82">
        <f t="shared" ca="1" si="52"/>
        <v>0</v>
      </c>
      <c r="P227" s="23">
        <f t="shared" ca="1" si="53"/>
        <v>0</v>
      </c>
      <c r="Q227" s="23">
        <f t="shared" ca="1" si="54"/>
        <v>0</v>
      </c>
      <c r="R227" s="18">
        <f t="shared" ca="1" si="43"/>
        <v>5.0982457797665956E-4</v>
      </c>
    </row>
    <row r="228" spans="1:18">
      <c r="A228" s="69"/>
      <c r="B228" s="69"/>
      <c r="C228" s="69"/>
      <c r="D228" s="70">
        <f t="shared" si="44"/>
        <v>0</v>
      </c>
      <c r="E228" s="70">
        <f t="shared" si="44"/>
        <v>0</v>
      </c>
      <c r="F228" s="23">
        <f t="shared" si="45"/>
        <v>0</v>
      </c>
      <c r="G228" s="23">
        <f t="shared" si="45"/>
        <v>0</v>
      </c>
      <c r="H228" s="23">
        <f t="shared" si="46"/>
        <v>0</v>
      </c>
      <c r="I228" s="23">
        <f t="shared" si="47"/>
        <v>0</v>
      </c>
      <c r="J228" s="23">
        <f t="shared" si="48"/>
        <v>0</v>
      </c>
      <c r="K228" s="23">
        <f t="shared" si="49"/>
        <v>0</v>
      </c>
      <c r="L228" s="23">
        <f t="shared" si="50"/>
        <v>0</v>
      </c>
      <c r="M228" s="23">
        <f t="shared" ca="1" si="42"/>
        <v>-5.0982457797665956E-4</v>
      </c>
      <c r="N228" s="23">
        <f t="shared" ca="1" si="51"/>
        <v>0</v>
      </c>
      <c r="O228" s="82">
        <f t="shared" ca="1" si="52"/>
        <v>0</v>
      </c>
      <c r="P228" s="23">
        <f t="shared" ca="1" si="53"/>
        <v>0</v>
      </c>
      <c r="Q228" s="23">
        <f t="shared" ca="1" si="54"/>
        <v>0</v>
      </c>
      <c r="R228" s="18">
        <f t="shared" ca="1" si="43"/>
        <v>5.0982457797665956E-4</v>
      </c>
    </row>
    <row r="229" spans="1:18">
      <c r="A229" s="69"/>
      <c r="B229" s="69"/>
      <c r="C229" s="69"/>
      <c r="D229" s="70">
        <f t="shared" si="44"/>
        <v>0</v>
      </c>
      <c r="E229" s="70">
        <f t="shared" si="44"/>
        <v>0</v>
      </c>
      <c r="F229" s="23">
        <f t="shared" si="45"/>
        <v>0</v>
      </c>
      <c r="G229" s="23">
        <f t="shared" si="45"/>
        <v>0</v>
      </c>
      <c r="H229" s="23">
        <f t="shared" si="46"/>
        <v>0</v>
      </c>
      <c r="I229" s="23">
        <f t="shared" si="47"/>
        <v>0</v>
      </c>
      <c r="J229" s="23">
        <f t="shared" si="48"/>
        <v>0</v>
      </c>
      <c r="K229" s="23">
        <f t="shared" si="49"/>
        <v>0</v>
      </c>
      <c r="L229" s="23">
        <f t="shared" si="50"/>
        <v>0</v>
      </c>
      <c r="M229" s="23">
        <f t="shared" ca="1" si="42"/>
        <v>-5.0982457797665956E-4</v>
      </c>
      <c r="N229" s="23">
        <f t="shared" ca="1" si="51"/>
        <v>0</v>
      </c>
      <c r="O229" s="82">
        <f t="shared" ca="1" si="52"/>
        <v>0</v>
      </c>
      <c r="P229" s="23">
        <f t="shared" ca="1" si="53"/>
        <v>0</v>
      </c>
      <c r="Q229" s="23">
        <f t="shared" ca="1" si="54"/>
        <v>0</v>
      </c>
      <c r="R229" s="18">
        <f t="shared" ca="1" si="43"/>
        <v>5.0982457797665956E-4</v>
      </c>
    </row>
    <row r="230" spans="1:18">
      <c r="A230" s="69"/>
      <c r="B230" s="69"/>
      <c r="C230" s="69"/>
      <c r="D230" s="70">
        <f t="shared" si="44"/>
        <v>0</v>
      </c>
      <c r="E230" s="70">
        <f t="shared" si="44"/>
        <v>0</v>
      </c>
      <c r="F230" s="23">
        <f t="shared" si="45"/>
        <v>0</v>
      </c>
      <c r="G230" s="23">
        <f t="shared" si="45"/>
        <v>0</v>
      </c>
      <c r="H230" s="23">
        <f t="shared" si="46"/>
        <v>0</v>
      </c>
      <c r="I230" s="23">
        <f t="shared" si="47"/>
        <v>0</v>
      </c>
      <c r="J230" s="23">
        <f t="shared" si="48"/>
        <v>0</v>
      </c>
      <c r="K230" s="23">
        <f t="shared" si="49"/>
        <v>0</v>
      </c>
      <c r="L230" s="23">
        <f t="shared" si="50"/>
        <v>0</v>
      </c>
      <c r="M230" s="23">
        <f t="shared" ca="1" si="42"/>
        <v>-5.0982457797665956E-4</v>
      </c>
      <c r="N230" s="23">
        <f t="shared" ca="1" si="51"/>
        <v>0</v>
      </c>
      <c r="O230" s="82">
        <f t="shared" ca="1" si="52"/>
        <v>0</v>
      </c>
      <c r="P230" s="23">
        <f t="shared" ca="1" si="53"/>
        <v>0</v>
      </c>
      <c r="Q230" s="23">
        <f t="shared" ca="1" si="54"/>
        <v>0</v>
      </c>
      <c r="R230" s="18">
        <f t="shared" ca="1" si="43"/>
        <v>5.0982457797665956E-4</v>
      </c>
    </row>
    <row r="231" spans="1:18">
      <c r="A231" s="69"/>
      <c r="B231" s="69"/>
      <c r="C231" s="69"/>
      <c r="D231" s="70">
        <f t="shared" si="44"/>
        <v>0</v>
      </c>
      <c r="E231" s="70">
        <f t="shared" si="44"/>
        <v>0</v>
      </c>
      <c r="F231" s="23">
        <f t="shared" si="45"/>
        <v>0</v>
      </c>
      <c r="G231" s="23">
        <f t="shared" si="45"/>
        <v>0</v>
      </c>
      <c r="H231" s="23">
        <f t="shared" si="46"/>
        <v>0</v>
      </c>
      <c r="I231" s="23">
        <f t="shared" si="47"/>
        <v>0</v>
      </c>
      <c r="J231" s="23">
        <f t="shared" si="48"/>
        <v>0</v>
      </c>
      <c r="K231" s="23">
        <f t="shared" si="49"/>
        <v>0</v>
      </c>
      <c r="L231" s="23">
        <f t="shared" si="50"/>
        <v>0</v>
      </c>
      <c r="M231" s="23">
        <f t="shared" ca="1" si="42"/>
        <v>-5.0982457797665956E-4</v>
      </c>
      <c r="N231" s="23">
        <f t="shared" ca="1" si="51"/>
        <v>0</v>
      </c>
      <c r="O231" s="82">
        <f t="shared" ca="1" si="52"/>
        <v>0</v>
      </c>
      <c r="P231" s="23">
        <f t="shared" ca="1" si="53"/>
        <v>0</v>
      </c>
      <c r="Q231" s="23">
        <f t="shared" ca="1" si="54"/>
        <v>0</v>
      </c>
      <c r="R231" s="18">
        <f t="shared" ca="1" si="43"/>
        <v>5.0982457797665956E-4</v>
      </c>
    </row>
    <row r="232" spans="1:18">
      <c r="A232" s="69"/>
      <c r="B232" s="69"/>
      <c r="C232" s="69"/>
      <c r="D232" s="70">
        <f t="shared" si="44"/>
        <v>0</v>
      </c>
      <c r="E232" s="70">
        <f t="shared" si="44"/>
        <v>0</v>
      </c>
      <c r="F232" s="23">
        <f t="shared" si="45"/>
        <v>0</v>
      </c>
      <c r="G232" s="23">
        <f t="shared" si="45"/>
        <v>0</v>
      </c>
      <c r="H232" s="23">
        <f t="shared" si="46"/>
        <v>0</v>
      </c>
      <c r="I232" s="23">
        <f t="shared" si="47"/>
        <v>0</v>
      </c>
      <c r="J232" s="23">
        <f t="shared" si="48"/>
        <v>0</v>
      </c>
      <c r="K232" s="23">
        <f t="shared" si="49"/>
        <v>0</v>
      </c>
      <c r="L232" s="23">
        <f t="shared" si="50"/>
        <v>0</v>
      </c>
      <c r="M232" s="23">
        <f t="shared" ca="1" si="42"/>
        <v>-5.0982457797665956E-4</v>
      </c>
      <c r="N232" s="23">
        <f t="shared" ca="1" si="51"/>
        <v>0</v>
      </c>
      <c r="O232" s="82">
        <f t="shared" ca="1" si="52"/>
        <v>0</v>
      </c>
      <c r="P232" s="23">
        <f t="shared" ca="1" si="53"/>
        <v>0</v>
      </c>
      <c r="Q232" s="23">
        <f t="shared" ca="1" si="54"/>
        <v>0</v>
      </c>
      <c r="R232" s="18">
        <f t="shared" ca="1" si="43"/>
        <v>5.0982457797665956E-4</v>
      </c>
    </row>
    <row r="233" spans="1:18">
      <c r="A233" s="69"/>
      <c r="B233" s="69"/>
      <c r="C233" s="69"/>
      <c r="D233" s="70">
        <f t="shared" si="44"/>
        <v>0</v>
      </c>
      <c r="E233" s="70">
        <f t="shared" si="44"/>
        <v>0</v>
      </c>
      <c r="F233" s="23">
        <f t="shared" si="45"/>
        <v>0</v>
      </c>
      <c r="G233" s="23">
        <f t="shared" si="45"/>
        <v>0</v>
      </c>
      <c r="H233" s="23">
        <f t="shared" si="46"/>
        <v>0</v>
      </c>
      <c r="I233" s="23">
        <f t="shared" si="47"/>
        <v>0</v>
      </c>
      <c r="J233" s="23">
        <f t="shared" si="48"/>
        <v>0</v>
      </c>
      <c r="K233" s="23">
        <f t="shared" si="49"/>
        <v>0</v>
      </c>
      <c r="L233" s="23">
        <f t="shared" si="50"/>
        <v>0</v>
      </c>
      <c r="M233" s="23">
        <f t="shared" ca="1" si="42"/>
        <v>-5.0982457797665956E-4</v>
      </c>
      <c r="N233" s="23">
        <f t="shared" ca="1" si="51"/>
        <v>0</v>
      </c>
      <c r="O233" s="82">
        <f t="shared" ca="1" si="52"/>
        <v>0</v>
      </c>
      <c r="P233" s="23">
        <f t="shared" ca="1" si="53"/>
        <v>0</v>
      </c>
      <c r="Q233" s="23">
        <f t="shared" ca="1" si="54"/>
        <v>0</v>
      </c>
      <c r="R233" s="18">
        <f t="shared" ca="1" si="43"/>
        <v>5.0982457797665956E-4</v>
      </c>
    </row>
    <row r="234" spans="1:18">
      <c r="A234" s="69"/>
      <c r="B234" s="69"/>
      <c r="C234" s="69"/>
      <c r="D234" s="70">
        <f t="shared" si="44"/>
        <v>0</v>
      </c>
      <c r="E234" s="70">
        <f t="shared" si="44"/>
        <v>0</v>
      </c>
      <c r="F234" s="23">
        <f t="shared" si="45"/>
        <v>0</v>
      </c>
      <c r="G234" s="23">
        <f t="shared" si="45"/>
        <v>0</v>
      </c>
      <c r="H234" s="23">
        <f t="shared" si="46"/>
        <v>0</v>
      </c>
      <c r="I234" s="23">
        <f t="shared" si="47"/>
        <v>0</v>
      </c>
      <c r="J234" s="23">
        <f t="shared" si="48"/>
        <v>0</v>
      </c>
      <c r="K234" s="23">
        <f t="shared" si="49"/>
        <v>0</v>
      </c>
      <c r="L234" s="23">
        <f t="shared" si="50"/>
        <v>0</v>
      </c>
      <c r="M234" s="23">
        <f t="shared" ca="1" si="42"/>
        <v>-5.0982457797665956E-4</v>
      </c>
      <c r="N234" s="23">
        <f t="shared" ca="1" si="51"/>
        <v>0</v>
      </c>
      <c r="O234" s="82">
        <f t="shared" ca="1" si="52"/>
        <v>0</v>
      </c>
      <c r="P234" s="23">
        <f t="shared" ca="1" si="53"/>
        <v>0</v>
      </c>
      <c r="Q234" s="23">
        <f t="shared" ca="1" si="54"/>
        <v>0</v>
      </c>
      <c r="R234" s="18">
        <f t="shared" ca="1" si="43"/>
        <v>5.0982457797665956E-4</v>
      </c>
    </row>
    <row r="235" spans="1:18">
      <c r="A235" s="69"/>
      <c r="B235" s="69"/>
      <c r="C235" s="69"/>
      <c r="D235" s="70">
        <f t="shared" si="44"/>
        <v>0</v>
      </c>
      <c r="E235" s="70">
        <f t="shared" si="44"/>
        <v>0</v>
      </c>
      <c r="F235" s="23">
        <f t="shared" si="45"/>
        <v>0</v>
      </c>
      <c r="G235" s="23">
        <f t="shared" si="45"/>
        <v>0</v>
      </c>
      <c r="H235" s="23">
        <f t="shared" si="46"/>
        <v>0</v>
      </c>
      <c r="I235" s="23">
        <f t="shared" si="47"/>
        <v>0</v>
      </c>
      <c r="J235" s="23">
        <f t="shared" si="48"/>
        <v>0</v>
      </c>
      <c r="K235" s="23">
        <f t="shared" si="49"/>
        <v>0</v>
      </c>
      <c r="L235" s="23">
        <f t="shared" si="50"/>
        <v>0</v>
      </c>
      <c r="M235" s="23">
        <f t="shared" ca="1" si="42"/>
        <v>-5.0982457797665956E-4</v>
      </c>
      <c r="N235" s="23">
        <f t="shared" ca="1" si="51"/>
        <v>0</v>
      </c>
      <c r="O235" s="82">
        <f t="shared" ca="1" si="52"/>
        <v>0</v>
      </c>
      <c r="P235" s="23">
        <f t="shared" ca="1" si="53"/>
        <v>0</v>
      </c>
      <c r="Q235" s="23">
        <f t="shared" ca="1" si="54"/>
        <v>0</v>
      </c>
      <c r="R235" s="18">
        <f t="shared" ca="1" si="43"/>
        <v>5.0982457797665956E-4</v>
      </c>
    </row>
    <row r="236" spans="1:18">
      <c r="A236" s="69"/>
      <c r="B236" s="69"/>
      <c r="C236" s="69"/>
      <c r="D236" s="70">
        <f t="shared" si="44"/>
        <v>0</v>
      </c>
      <c r="E236" s="70">
        <f t="shared" si="44"/>
        <v>0</v>
      </c>
      <c r="F236" s="23">
        <f t="shared" si="45"/>
        <v>0</v>
      </c>
      <c r="G236" s="23">
        <f t="shared" si="45"/>
        <v>0</v>
      </c>
      <c r="H236" s="23">
        <f t="shared" si="46"/>
        <v>0</v>
      </c>
      <c r="I236" s="23">
        <f t="shared" si="47"/>
        <v>0</v>
      </c>
      <c r="J236" s="23">
        <f t="shared" si="48"/>
        <v>0</v>
      </c>
      <c r="K236" s="23">
        <f t="shared" si="49"/>
        <v>0</v>
      </c>
      <c r="L236" s="23">
        <f t="shared" si="50"/>
        <v>0</v>
      </c>
      <c r="M236" s="23">
        <f t="shared" ca="1" si="42"/>
        <v>-5.0982457797665956E-4</v>
      </c>
      <c r="N236" s="23">
        <f t="shared" ca="1" si="51"/>
        <v>0</v>
      </c>
      <c r="O236" s="82">
        <f t="shared" ca="1" si="52"/>
        <v>0</v>
      </c>
      <c r="P236" s="23">
        <f t="shared" ca="1" si="53"/>
        <v>0</v>
      </c>
      <c r="Q236" s="23">
        <f t="shared" ca="1" si="54"/>
        <v>0</v>
      </c>
      <c r="R236" s="18">
        <f t="shared" ca="1" si="43"/>
        <v>5.0982457797665956E-4</v>
      </c>
    </row>
    <row r="237" spans="1:18">
      <c r="A237" s="69"/>
      <c r="B237" s="69"/>
      <c r="C237" s="69"/>
      <c r="D237" s="70">
        <f t="shared" si="44"/>
        <v>0</v>
      </c>
      <c r="E237" s="70">
        <f t="shared" si="44"/>
        <v>0</v>
      </c>
      <c r="F237" s="23">
        <f t="shared" si="45"/>
        <v>0</v>
      </c>
      <c r="G237" s="23">
        <f t="shared" si="45"/>
        <v>0</v>
      </c>
      <c r="H237" s="23">
        <f t="shared" si="46"/>
        <v>0</v>
      </c>
      <c r="I237" s="23">
        <f t="shared" si="47"/>
        <v>0</v>
      </c>
      <c r="J237" s="23">
        <f t="shared" si="48"/>
        <v>0</v>
      </c>
      <c r="K237" s="23">
        <f t="shared" si="49"/>
        <v>0</v>
      </c>
      <c r="L237" s="23">
        <f t="shared" si="50"/>
        <v>0</v>
      </c>
      <c r="M237" s="23">
        <f t="shared" ca="1" si="42"/>
        <v>-5.0982457797665956E-4</v>
      </c>
      <c r="N237" s="23">
        <f t="shared" ca="1" si="51"/>
        <v>0</v>
      </c>
      <c r="O237" s="82">
        <f t="shared" ca="1" si="52"/>
        <v>0</v>
      </c>
      <c r="P237" s="23">
        <f t="shared" ca="1" si="53"/>
        <v>0</v>
      </c>
      <c r="Q237" s="23">
        <f t="shared" ca="1" si="54"/>
        <v>0</v>
      </c>
      <c r="R237" s="18">
        <f t="shared" ca="1" si="43"/>
        <v>5.0982457797665956E-4</v>
      </c>
    </row>
    <row r="238" spans="1:18">
      <c r="A238" s="69"/>
      <c r="B238" s="69"/>
      <c r="C238" s="69"/>
      <c r="D238" s="70">
        <f t="shared" si="44"/>
        <v>0</v>
      </c>
      <c r="E238" s="70">
        <f t="shared" si="44"/>
        <v>0</v>
      </c>
      <c r="F238" s="23">
        <f t="shared" si="45"/>
        <v>0</v>
      </c>
      <c r="G238" s="23">
        <f t="shared" si="45"/>
        <v>0</v>
      </c>
      <c r="H238" s="23">
        <f t="shared" si="46"/>
        <v>0</v>
      </c>
      <c r="I238" s="23">
        <f t="shared" si="47"/>
        <v>0</v>
      </c>
      <c r="J238" s="23">
        <f t="shared" si="48"/>
        <v>0</v>
      </c>
      <c r="K238" s="23">
        <f t="shared" si="49"/>
        <v>0</v>
      </c>
      <c r="L238" s="23">
        <f t="shared" si="50"/>
        <v>0</v>
      </c>
      <c r="M238" s="23">
        <f t="shared" ca="1" si="42"/>
        <v>-5.0982457797665956E-4</v>
      </c>
      <c r="N238" s="23">
        <f t="shared" ca="1" si="51"/>
        <v>0</v>
      </c>
      <c r="O238" s="82">
        <f t="shared" ca="1" si="52"/>
        <v>0</v>
      </c>
      <c r="P238" s="23">
        <f t="shared" ca="1" si="53"/>
        <v>0</v>
      </c>
      <c r="Q238" s="23">
        <f t="shared" ca="1" si="54"/>
        <v>0</v>
      </c>
      <c r="R238" s="18">
        <f t="shared" ca="1" si="43"/>
        <v>5.0982457797665956E-4</v>
      </c>
    </row>
    <row r="239" spans="1:18">
      <c r="A239" s="69"/>
      <c r="B239" s="69"/>
      <c r="C239" s="69"/>
      <c r="D239" s="70">
        <f t="shared" si="44"/>
        <v>0</v>
      </c>
      <c r="E239" s="70">
        <f t="shared" si="44"/>
        <v>0</v>
      </c>
      <c r="F239" s="23">
        <f t="shared" si="45"/>
        <v>0</v>
      </c>
      <c r="G239" s="23">
        <f t="shared" si="45"/>
        <v>0</v>
      </c>
      <c r="H239" s="23">
        <f t="shared" si="46"/>
        <v>0</v>
      </c>
      <c r="I239" s="23">
        <f t="shared" si="47"/>
        <v>0</v>
      </c>
      <c r="J239" s="23">
        <f t="shared" si="48"/>
        <v>0</v>
      </c>
      <c r="K239" s="23">
        <f t="shared" si="49"/>
        <v>0</v>
      </c>
      <c r="L239" s="23">
        <f t="shared" si="50"/>
        <v>0</v>
      </c>
      <c r="M239" s="23">
        <f t="shared" ca="1" si="42"/>
        <v>-5.0982457797665956E-4</v>
      </c>
      <c r="N239" s="23">
        <f t="shared" ca="1" si="51"/>
        <v>0</v>
      </c>
      <c r="O239" s="82">
        <f t="shared" ca="1" si="52"/>
        <v>0</v>
      </c>
      <c r="P239" s="23">
        <f t="shared" ca="1" si="53"/>
        <v>0</v>
      </c>
      <c r="Q239" s="23">
        <f t="shared" ca="1" si="54"/>
        <v>0</v>
      </c>
      <c r="R239" s="18">
        <f t="shared" ca="1" si="43"/>
        <v>5.0982457797665956E-4</v>
      </c>
    </row>
    <row r="240" spans="1:18">
      <c r="A240" s="69"/>
      <c r="B240" s="69"/>
      <c r="C240" s="69"/>
      <c r="D240" s="70">
        <f t="shared" si="44"/>
        <v>0</v>
      </c>
      <c r="E240" s="70">
        <f t="shared" si="44"/>
        <v>0</v>
      </c>
      <c r="F240" s="23">
        <f t="shared" si="45"/>
        <v>0</v>
      </c>
      <c r="G240" s="23">
        <f t="shared" si="45"/>
        <v>0</v>
      </c>
      <c r="H240" s="23">
        <f t="shared" si="46"/>
        <v>0</v>
      </c>
      <c r="I240" s="23">
        <f t="shared" si="47"/>
        <v>0</v>
      </c>
      <c r="J240" s="23">
        <f t="shared" si="48"/>
        <v>0</v>
      </c>
      <c r="K240" s="23">
        <f t="shared" si="49"/>
        <v>0</v>
      </c>
      <c r="L240" s="23">
        <f t="shared" si="50"/>
        <v>0</v>
      </c>
      <c r="M240" s="23">
        <f t="shared" ca="1" si="42"/>
        <v>-5.0982457797665956E-4</v>
      </c>
      <c r="N240" s="23">
        <f t="shared" ca="1" si="51"/>
        <v>0</v>
      </c>
      <c r="O240" s="82">
        <f t="shared" ca="1" si="52"/>
        <v>0</v>
      </c>
      <c r="P240" s="23">
        <f t="shared" ca="1" si="53"/>
        <v>0</v>
      </c>
      <c r="Q240" s="23">
        <f t="shared" ca="1" si="54"/>
        <v>0</v>
      </c>
      <c r="R240" s="18">
        <f t="shared" ca="1" si="43"/>
        <v>5.0982457797665956E-4</v>
      </c>
    </row>
    <row r="241" spans="1:18">
      <c r="A241" s="69"/>
      <c r="B241" s="69"/>
      <c r="C241" s="69"/>
      <c r="D241" s="70">
        <f t="shared" si="44"/>
        <v>0</v>
      </c>
      <c r="E241" s="70">
        <f t="shared" si="44"/>
        <v>0</v>
      </c>
      <c r="F241" s="23">
        <f t="shared" si="45"/>
        <v>0</v>
      </c>
      <c r="G241" s="23">
        <f t="shared" si="45"/>
        <v>0</v>
      </c>
      <c r="H241" s="23">
        <f t="shared" si="46"/>
        <v>0</v>
      </c>
      <c r="I241" s="23">
        <f t="shared" si="47"/>
        <v>0</v>
      </c>
      <c r="J241" s="23">
        <f t="shared" si="48"/>
        <v>0</v>
      </c>
      <c r="K241" s="23">
        <f t="shared" si="49"/>
        <v>0</v>
      </c>
      <c r="L241" s="23">
        <f t="shared" si="50"/>
        <v>0</v>
      </c>
      <c r="M241" s="23">
        <f t="shared" ca="1" si="42"/>
        <v>-5.0982457797665956E-4</v>
      </c>
      <c r="N241" s="23">
        <f t="shared" ca="1" si="51"/>
        <v>0</v>
      </c>
      <c r="O241" s="82">
        <f t="shared" ca="1" si="52"/>
        <v>0</v>
      </c>
      <c r="P241" s="23">
        <f t="shared" ca="1" si="53"/>
        <v>0</v>
      </c>
      <c r="Q241" s="23">
        <f t="shared" ca="1" si="54"/>
        <v>0</v>
      </c>
      <c r="R241" s="18">
        <f t="shared" ca="1" si="43"/>
        <v>5.0982457797665956E-4</v>
      </c>
    </row>
    <row r="242" spans="1:18">
      <c r="A242" s="69"/>
      <c r="B242" s="69"/>
      <c r="C242" s="69"/>
      <c r="D242" s="70">
        <f t="shared" si="44"/>
        <v>0</v>
      </c>
      <c r="E242" s="70">
        <f t="shared" si="44"/>
        <v>0</v>
      </c>
      <c r="F242" s="23">
        <f t="shared" si="45"/>
        <v>0</v>
      </c>
      <c r="G242" s="23">
        <f t="shared" si="45"/>
        <v>0</v>
      </c>
      <c r="H242" s="23">
        <f t="shared" si="46"/>
        <v>0</v>
      </c>
      <c r="I242" s="23">
        <f t="shared" si="47"/>
        <v>0</v>
      </c>
      <c r="J242" s="23">
        <f t="shared" si="48"/>
        <v>0</v>
      </c>
      <c r="K242" s="23">
        <f t="shared" si="49"/>
        <v>0</v>
      </c>
      <c r="L242" s="23">
        <f t="shared" si="50"/>
        <v>0</v>
      </c>
      <c r="M242" s="23">
        <f t="shared" ca="1" si="42"/>
        <v>-5.0982457797665956E-4</v>
      </c>
      <c r="N242" s="23">
        <f t="shared" ca="1" si="51"/>
        <v>0</v>
      </c>
      <c r="O242" s="82">
        <f t="shared" ca="1" si="52"/>
        <v>0</v>
      </c>
      <c r="P242" s="23">
        <f t="shared" ca="1" si="53"/>
        <v>0</v>
      </c>
      <c r="Q242" s="23">
        <f t="shared" ca="1" si="54"/>
        <v>0</v>
      </c>
      <c r="R242" s="18">
        <f t="shared" ca="1" si="43"/>
        <v>5.0982457797665956E-4</v>
      </c>
    </row>
    <row r="243" spans="1:18">
      <c r="A243" s="69"/>
      <c r="B243" s="69"/>
      <c r="C243" s="69"/>
      <c r="D243" s="70">
        <f t="shared" si="44"/>
        <v>0</v>
      </c>
      <c r="E243" s="70">
        <f t="shared" si="44"/>
        <v>0</v>
      </c>
      <c r="F243" s="23">
        <f t="shared" si="45"/>
        <v>0</v>
      </c>
      <c r="G243" s="23">
        <f t="shared" si="45"/>
        <v>0</v>
      </c>
      <c r="H243" s="23">
        <f t="shared" si="46"/>
        <v>0</v>
      </c>
      <c r="I243" s="23">
        <f t="shared" si="47"/>
        <v>0</v>
      </c>
      <c r="J243" s="23">
        <f t="shared" si="48"/>
        <v>0</v>
      </c>
      <c r="K243" s="23">
        <f t="shared" si="49"/>
        <v>0</v>
      </c>
      <c r="L243" s="23">
        <f t="shared" si="50"/>
        <v>0</v>
      </c>
      <c r="M243" s="23">
        <f t="shared" ca="1" si="42"/>
        <v>-5.0982457797665956E-4</v>
      </c>
      <c r="N243" s="23">
        <f t="shared" ca="1" si="51"/>
        <v>0</v>
      </c>
      <c r="O243" s="82">
        <f t="shared" ca="1" si="52"/>
        <v>0</v>
      </c>
      <c r="P243" s="23">
        <f t="shared" ca="1" si="53"/>
        <v>0</v>
      </c>
      <c r="Q243" s="23">
        <f t="shared" ca="1" si="54"/>
        <v>0</v>
      </c>
      <c r="R243" s="18">
        <f t="shared" ca="1" si="43"/>
        <v>5.0982457797665956E-4</v>
      </c>
    </row>
    <row r="244" spans="1:18">
      <c r="A244" s="69"/>
      <c r="B244" s="69"/>
      <c r="C244" s="69"/>
      <c r="D244" s="70">
        <f t="shared" si="44"/>
        <v>0</v>
      </c>
      <c r="E244" s="70">
        <f t="shared" si="44"/>
        <v>0</v>
      </c>
      <c r="F244" s="23">
        <f t="shared" si="45"/>
        <v>0</v>
      </c>
      <c r="G244" s="23">
        <f t="shared" si="45"/>
        <v>0</v>
      </c>
      <c r="H244" s="23">
        <f t="shared" si="46"/>
        <v>0</v>
      </c>
      <c r="I244" s="23">
        <f t="shared" si="47"/>
        <v>0</v>
      </c>
      <c r="J244" s="23">
        <f t="shared" si="48"/>
        <v>0</v>
      </c>
      <c r="K244" s="23">
        <f t="shared" si="49"/>
        <v>0</v>
      </c>
      <c r="L244" s="23">
        <f t="shared" si="50"/>
        <v>0</v>
      </c>
      <c r="M244" s="23">
        <f t="shared" ca="1" si="42"/>
        <v>-5.0982457797665956E-4</v>
      </c>
      <c r="N244" s="23">
        <f t="shared" ca="1" si="51"/>
        <v>0</v>
      </c>
      <c r="O244" s="82">
        <f t="shared" ca="1" si="52"/>
        <v>0</v>
      </c>
      <c r="P244" s="23">
        <f t="shared" ca="1" si="53"/>
        <v>0</v>
      </c>
      <c r="Q244" s="23">
        <f t="shared" ca="1" si="54"/>
        <v>0</v>
      </c>
      <c r="R244" s="18">
        <f t="shared" ca="1" si="43"/>
        <v>5.0982457797665956E-4</v>
      </c>
    </row>
    <row r="245" spans="1:18">
      <c r="A245" s="69"/>
      <c r="B245" s="69"/>
      <c r="C245" s="69"/>
      <c r="D245" s="70">
        <f t="shared" si="44"/>
        <v>0</v>
      </c>
      <c r="E245" s="70">
        <f t="shared" si="44"/>
        <v>0</v>
      </c>
      <c r="F245" s="23">
        <f t="shared" si="45"/>
        <v>0</v>
      </c>
      <c r="G245" s="23">
        <f t="shared" si="45"/>
        <v>0</v>
      </c>
      <c r="H245" s="23">
        <f t="shared" si="46"/>
        <v>0</v>
      </c>
      <c r="I245" s="23">
        <f t="shared" si="47"/>
        <v>0</v>
      </c>
      <c r="J245" s="23">
        <f t="shared" si="48"/>
        <v>0</v>
      </c>
      <c r="K245" s="23">
        <f t="shared" si="49"/>
        <v>0</v>
      </c>
      <c r="L245" s="23">
        <f t="shared" si="50"/>
        <v>0</v>
      </c>
      <c r="M245" s="23">
        <f t="shared" ca="1" si="42"/>
        <v>-5.0982457797665956E-4</v>
      </c>
      <c r="N245" s="23">
        <f t="shared" ca="1" si="51"/>
        <v>0</v>
      </c>
      <c r="O245" s="82">
        <f t="shared" ca="1" si="52"/>
        <v>0</v>
      </c>
      <c r="P245" s="23">
        <f t="shared" ca="1" si="53"/>
        <v>0</v>
      </c>
      <c r="Q245" s="23">
        <f t="shared" ca="1" si="54"/>
        <v>0</v>
      </c>
      <c r="R245" s="18">
        <f t="shared" ca="1" si="43"/>
        <v>5.0982457797665956E-4</v>
      </c>
    </row>
    <row r="246" spans="1:18">
      <c r="A246" s="69"/>
      <c r="B246" s="69"/>
      <c r="C246" s="69"/>
      <c r="D246" s="70">
        <f t="shared" si="44"/>
        <v>0</v>
      </c>
      <c r="E246" s="70">
        <f t="shared" si="44"/>
        <v>0</v>
      </c>
      <c r="F246" s="23">
        <f t="shared" si="45"/>
        <v>0</v>
      </c>
      <c r="G246" s="23">
        <f t="shared" si="45"/>
        <v>0</v>
      </c>
      <c r="H246" s="23">
        <f t="shared" si="46"/>
        <v>0</v>
      </c>
      <c r="I246" s="23">
        <f t="shared" si="47"/>
        <v>0</v>
      </c>
      <c r="J246" s="23">
        <f t="shared" si="48"/>
        <v>0</v>
      </c>
      <c r="K246" s="23">
        <f t="shared" si="49"/>
        <v>0</v>
      </c>
      <c r="L246" s="23">
        <f t="shared" si="50"/>
        <v>0</v>
      </c>
      <c r="M246" s="23">
        <f t="shared" ca="1" si="42"/>
        <v>-5.0982457797665956E-4</v>
      </c>
      <c r="N246" s="23">
        <f t="shared" ca="1" si="51"/>
        <v>0</v>
      </c>
      <c r="O246" s="82">
        <f t="shared" ca="1" si="52"/>
        <v>0</v>
      </c>
      <c r="P246" s="23">
        <f t="shared" ca="1" si="53"/>
        <v>0</v>
      </c>
      <c r="Q246" s="23">
        <f t="shared" ca="1" si="54"/>
        <v>0</v>
      </c>
      <c r="R246" s="18">
        <f t="shared" ca="1" si="43"/>
        <v>5.0982457797665956E-4</v>
      </c>
    </row>
    <row r="247" spans="1:18">
      <c r="A247" s="69"/>
      <c r="B247" s="69"/>
      <c r="C247" s="69"/>
      <c r="D247" s="70">
        <f t="shared" si="44"/>
        <v>0</v>
      </c>
      <c r="E247" s="70">
        <f t="shared" si="44"/>
        <v>0</v>
      </c>
      <c r="F247" s="23">
        <f t="shared" si="45"/>
        <v>0</v>
      </c>
      <c r="G247" s="23">
        <f t="shared" si="45"/>
        <v>0</v>
      </c>
      <c r="H247" s="23">
        <f t="shared" si="46"/>
        <v>0</v>
      </c>
      <c r="I247" s="23">
        <f t="shared" si="47"/>
        <v>0</v>
      </c>
      <c r="J247" s="23">
        <f t="shared" si="48"/>
        <v>0</v>
      </c>
      <c r="K247" s="23">
        <f t="shared" si="49"/>
        <v>0</v>
      </c>
      <c r="L247" s="23">
        <f t="shared" si="50"/>
        <v>0</v>
      </c>
      <c r="M247" s="23">
        <f t="shared" ca="1" si="42"/>
        <v>-5.0982457797665956E-4</v>
      </c>
      <c r="N247" s="23">
        <f t="shared" ca="1" si="51"/>
        <v>0</v>
      </c>
      <c r="O247" s="82">
        <f t="shared" ca="1" si="52"/>
        <v>0</v>
      </c>
      <c r="P247" s="23">
        <f t="shared" ca="1" si="53"/>
        <v>0</v>
      </c>
      <c r="Q247" s="23">
        <f t="shared" ca="1" si="54"/>
        <v>0</v>
      </c>
      <c r="R247" s="18">
        <f t="shared" ca="1" si="43"/>
        <v>5.0982457797665956E-4</v>
      </c>
    </row>
    <row r="248" spans="1:18">
      <c r="A248" s="69"/>
      <c r="B248" s="69"/>
      <c r="C248" s="69"/>
      <c r="D248" s="70">
        <f t="shared" si="44"/>
        <v>0</v>
      </c>
      <c r="E248" s="70">
        <f t="shared" si="44"/>
        <v>0</v>
      </c>
      <c r="F248" s="23">
        <f t="shared" si="45"/>
        <v>0</v>
      </c>
      <c r="G248" s="23">
        <f t="shared" si="45"/>
        <v>0</v>
      </c>
      <c r="H248" s="23">
        <f t="shared" si="46"/>
        <v>0</v>
      </c>
      <c r="I248" s="23">
        <f t="shared" si="47"/>
        <v>0</v>
      </c>
      <c r="J248" s="23">
        <f t="shared" si="48"/>
        <v>0</v>
      </c>
      <c r="K248" s="23">
        <f t="shared" si="49"/>
        <v>0</v>
      </c>
      <c r="L248" s="23">
        <f t="shared" si="50"/>
        <v>0</v>
      </c>
      <c r="M248" s="23">
        <f t="shared" ca="1" si="42"/>
        <v>-5.0982457797665956E-4</v>
      </c>
      <c r="N248" s="23">
        <f t="shared" ca="1" si="51"/>
        <v>0</v>
      </c>
      <c r="O248" s="82">
        <f t="shared" ca="1" si="52"/>
        <v>0</v>
      </c>
      <c r="P248" s="23">
        <f t="shared" ca="1" si="53"/>
        <v>0</v>
      </c>
      <c r="Q248" s="23">
        <f t="shared" ca="1" si="54"/>
        <v>0</v>
      </c>
      <c r="R248" s="18">
        <f t="shared" ca="1" si="43"/>
        <v>5.0982457797665956E-4</v>
      </c>
    </row>
    <row r="249" spans="1:18">
      <c r="A249" s="69"/>
      <c r="B249" s="69"/>
      <c r="C249" s="69"/>
      <c r="D249" s="70">
        <f t="shared" si="44"/>
        <v>0</v>
      </c>
      <c r="E249" s="70">
        <f t="shared" si="44"/>
        <v>0</v>
      </c>
      <c r="F249" s="23">
        <f t="shared" si="45"/>
        <v>0</v>
      </c>
      <c r="G249" s="23">
        <f t="shared" si="45"/>
        <v>0</v>
      </c>
      <c r="H249" s="23">
        <f t="shared" si="46"/>
        <v>0</v>
      </c>
      <c r="I249" s="23">
        <f t="shared" si="47"/>
        <v>0</v>
      </c>
      <c r="J249" s="23">
        <f t="shared" si="48"/>
        <v>0</v>
      </c>
      <c r="K249" s="23">
        <f t="shared" si="49"/>
        <v>0</v>
      </c>
      <c r="L249" s="23">
        <f t="shared" si="50"/>
        <v>0</v>
      </c>
      <c r="M249" s="23">
        <f t="shared" ca="1" si="42"/>
        <v>-5.0982457797665956E-4</v>
      </c>
      <c r="N249" s="23">
        <f t="shared" ca="1" si="51"/>
        <v>0</v>
      </c>
      <c r="O249" s="82">
        <f t="shared" ca="1" si="52"/>
        <v>0</v>
      </c>
      <c r="P249" s="23">
        <f t="shared" ca="1" si="53"/>
        <v>0</v>
      </c>
      <c r="Q249" s="23">
        <f t="shared" ca="1" si="54"/>
        <v>0</v>
      </c>
      <c r="R249" s="18">
        <f t="shared" ca="1" si="43"/>
        <v>5.0982457797665956E-4</v>
      </c>
    </row>
    <row r="250" spans="1:18">
      <c r="A250" s="69"/>
      <c r="B250" s="69"/>
      <c r="C250" s="69"/>
      <c r="D250" s="70">
        <f t="shared" si="44"/>
        <v>0</v>
      </c>
      <c r="E250" s="70">
        <f t="shared" si="44"/>
        <v>0</v>
      </c>
      <c r="F250" s="23">
        <f t="shared" si="45"/>
        <v>0</v>
      </c>
      <c r="G250" s="23">
        <f t="shared" si="45"/>
        <v>0</v>
      </c>
      <c r="H250" s="23">
        <f t="shared" si="46"/>
        <v>0</v>
      </c>
      <c r="I250" s="23">
        <f t="shared" si="47"/>
        <v>0</v>
      </c>
      <c r="J250" s="23">
        <f t="shared" si="48"/>
        <v>0</v>
      </c>
      <c r="K250" s="23">
        <f t="shared" si="49"/>
        <v>0</v>
      </c>
      <c r="L250" s="23">
        <f t="shared" si="50"/>
        <v>0</v>
      </c>
      <c r="M250" s="23">
        <f t="shared" ca="1" si="42"/>
        <v>-5.0982457797665956E-4</v>
      </c>
      <c r="N250" s="23">
        <f t="shared" ca="1" si="51"/>
        <v>0</v>
      </c>
      <c r="O250" s="82">
        <f t="shared" ca="1" si="52"/>
        <v>0</v>
      </c>
      <c r="P250" s="23">
        <f t="shared" ca="1" si="53"/>
        <v>0</v>
      </c>
      <c r="Q250" s="23">
        <f t="shared" ca="1" si="54"/>
        <v>0</v>
      </c>
      <c r="R250" s="18">
        <f t="shared" ca="1" si="43"/>
        <v>5.0982457797665956E-4</v>
      </c>
    </row>
    <row r="251" spans="1:18">
      <c r="A251" s="69"/>
      <c r="B251" s="69"/>
      <c r="C251" s="69"/>
      <c r="D251" s="70">
        <f t="shared" si="44"/>
        <v>0</v>
      </c>
      <c r="E251" s="70">
        <f t="shared" si="44"/>
        <v>0</v>
      </c>
      <c r="F251" s="23">
        <f t="shared" si="45"/>
        <v>0</v>
      </c>
      <c r="G251" s="23">
        <f t="shared" si="45"/>
        <v>0</v>
      </c>
      <c r="H251" s="23">
        <f t="shared" si="46"/>
        <v>0</v>
      </c>
      <c r="I251" s="23">
        <f t="shared" si="47"/>
        <v>0</v>
      </c>
      <c r="J251" s="23">
        <f t="shared" si="48"/>
        <v>0</v>
      </c>
      <c r="K251" s="23">
        <f t="shared" si="49"/>
        <v>0</v>
      </c>
      <c r="L251" s="23">
        <f t="shared" si="50"/>
        <v>0</v>
      </c>
      <c r="M251" s="23">
        <f t="shared" ca="1" si="42"/>
        <v>-5.0982457797665956E-4</v>
      </c>
      <c r="N251" s="23">
        <f t="shared" ca="1" si="51"/>
        <v>0</v>
      </c>
      <c r="O251" s="82">
        <f t="shared" ca="1" si="52"/>
        <v>0</v>
      </c>
      <c r="P251" s="23">
        <f t="shared" ca="1" si="53"/>
        <v>0</v>
      </c>
      <c r="Q251" s="23">
        <f t="shared" ca="1" si="54"/>
        <v>0</v>
      </c>
      <c r="R251" s="18">
        <f t="shared" ca="1" si="43"/>
        <v>5.0982457797665956E-4</v>
      </c>
    </row>
    <row r="252" spans="1:18">
      <c r="A252" s="69"/>
      <c r="B252" s="69"/>
      <c r="C252" s="69"/>
      <c r="D252" s="70">
        <f t="shared" si="44"/>
        <v>0</v>
      </c>
      <c r="E252" s="70">
        <f t="shared" si="44"/>
        <v>0</v>
      </c>
      <c r="F252" s="23">
        <f t="shared" si="45"/>
        <v>0</v>
      </c>
      <c r="G252" s="23">
        <f t="shared" si="45"/>
        <v>0</v>
      </c>
      <c r="H252" s="23">
        <f t="shared" si="46"/>
        <v>0</v>
      </c>
      <c r="I252" s="23">
        <f t="shared" si="47"/>
        <v>0</v>
      </c>
      <c r="J252" s="23">
        <f t="shared" si="48"/>
        <v>0</v>
      </c>
      <c r="K252" s="23">
        <f t="shared" si="49"/>
        <v>0</v>
      </c>
      <c r="L252" s="23">
        <f t="shared" si="50"/>
        <v>0</v>
      </c>
      <c r="M252" s="23">
        <f t="shared" ca="1" si="42"/>
        <v>-5.0982457797665956E-4</v>
      </c>
      <c r="N252" s="23">
        <f t="shared" ca="1" si="51"/>
        <v>0</v>
      </c>
      <c r="O252" s="82">
        <f t="shared" ca="1" si="52"/>
        <v>0</v>
      </c>
      <c r="P252" s="23">
        <f t="shared" ca="1" si="53"/>
        <v>0</v>
      </c>
      <c r="Q252" s="23">
        <f t="shared" ca="1" si="54"/>
        <v>0</v>
      </c>
      <c r="R252" s="18">
        <f t="shared" ca="1" si="43"/>
        <v>5.0982457797665956E-4</v>
      </c>
    </row>
    <row r="253" spans="1:18">
      <c r="A253" s="69"/>
      <c r="B253" s="69"/>
      <c r="C253" s="69"/>
      <c r="D253" s="70">
        <f t="shared" si="44"/>
        <v>0</v>
      </c>
      <c r="E253" s="70">
        <f t="shared" si="44"/>
        <v>0</v>
      </c>
      <c r="F253" s="23">
        <f t="shared" si="45"/>
        <v>0</v>
      </c>
      <c r="G253" s="23">
        <f t="shared" si="45"/>
        <v>0</v>
      </c>
      <c r="H253" s="23">
        <f t="shared" si="46"/>
        <v>0</v>
      </c>
      <c r="I253" s="23">
        <f t="shared" si="47"/>
        <v>0</v>
      </c>
      <c r="J253" s="23">
        <f t="shared" si="48"/>
        <v>0</v>
      </c>
      <c r="K253" s="23">
        <f t="shared" si="49"/>
        <v>0</v>
      </c>
      <c r="L253" s="23">
        <f t="shared" si="50"/>
        <v>0</v>
      </c>
      <c r="M253" s="23">
        <f t="shared" ca="1" si="42"/>
        <v>-5.0982457797665956E-4</v>
      </c>
      <c r="N253" s="23">
        <f t="shared" ca="1" si="51"/>
        <v>0</v>
      </c>
      <c r="O253" s="82">
        <f t="shared" ca="1" si="52"/>
        <v>0</v>
      </c>
      <c r="P253" s="23">
        <f t="shared" ca="1" si="53"/>
        <v>0</v>
      </c>
      <c r="Q253" s="23">
        <f t="shared" ca="1" si="54"/>
        <v>0</v>
      </c>
      <c r="R253" s="18">
        <f t="shared" ca="1" si="43"/>
        <v>5.0982457797665956E-4</v>
      </c>
    </row>
    <row r="254" spans="1:18">
      <c r="A254" s="69"/>
      <c r="B254" s="69"/>
      <c r="C254" s="69"/>
      <c r="D254" s="70">
        <f t="shared" si="44"/>
        <v>0</v>
      </c>
      <c r="E254" s="70">
        <f t="shared" si="44"/>
        <v>0</v>
      </c>
      <c r="F254" s="23">
        <f t="shared" si="45"/>
        <v>0</v>
      </c>
      <c r="G254" s="23">
        <f t="shared" si="45"/>
        <v>0</v>
      </c>
      <c r="H254" s="23">
        <f t="shared" si="46"/>
        <v>0</v>
      </c>
      <c r="I254" s="23">
        <f t="shared" si="47"/>
        <v>0</v>
      </c>
      <c r="J254" s="23">
        <f t="shared" si="48"/>
        <v>0</v>
      </c>
      <c r="K254" s="23">
        <f t="shared" si="49"/>
        <v>0</v>
      </c>
      <c r="L254" s="23">
        <f t="shared" si="50"/>
        <v>0</v>
      </c>
      <c r="M254" s="23">
        <f t="shared" ca="1" si="42"/>
        <v>-5.0982457797665956E-4</v>
      </c>
      <c r="N254" s="23">
        <f t="shared" ca="1" si="51"/>
        <v>0</v>
      </c>
      <c r="O254" s="82">
        <f t="shared" ca="1" si="52"/>
        <v>0</v>
      </c>
      <c r="P254" s="23">
        <f t="shared" ca="1" si="53"/>
        <v>0</v>
      </c>
      <c r="Q254" s="23">
        <f t="shared" ca="1" si="54"/>
        <v>0</v>
      </c>
      <c r="R254" s="18">
        <f t="shared" ca="1" si="43"/>
        <v>5.0982457797665956E-4</v>
      </c>
    </row>
    <row r="255" spans="1:18">
      <c r="A255" s="69"/>
      <c r="B255" s="69"/>
      <c r="C255" s="69"/>
      <c r="D255" s="70">
        <f t="shared" si="44"/>
        <v>0</v>
      </c>
      <c r="E255" s="70">
        <f t="shared" si="44"/>
        <v>0</v>
      </c>
      <c r="F255" s="23">
        <f t="shared" si="45"/>
        <v>0</v>
      </c>
      <c r="G255" s="23">
        <f t="shared" si="45"/>
        <v>0</v>
      </c>
      <c r="H255" s="23">
        <f t="shared" si="46"/>
        <v>0</v>
      </c>
      <c r="I255" s="23">
        <f t="shared" si="47"/>
        <v>0</v>
      </c>
      <c r="J255" s="23">
        <f t="shared" si="48"/>
        <v>0</v>
      </c>
      <c r="K255" s="23">
        <f t="shared" si="49"/>
        <v>0</v>
      </c>
      <c r="L255" s="23">
        <f t="shared" si="50"/>
        <v>0</v>
      </c>
      <c r="M255" s="23">
        <f t="shared" ca="1" si="42"/>
        <v>-5.0982457797665956E-4</v>
      </c>
      <c r="N255" s="23">
        <f t="shared" ca="1" si="51"/>
        <v>0</v>
      </c>
      <c r="O255" s="82">
        <f t="shared" ca="1" si="52"/>
        <v>0</v>
      </c>
      <c r="P255" s="23">
        <f t="shared" ca="1" si="53"/>
        <v>0</v>
      </c>
      <c r="Q255" s="23">
        <f t="shared" ca="1" si="54"/>
        <v>0</v>
      </c>
      <c r="R255" s="18">
        <f t="shared" ca="1" si="43"/>
        <v>5.0982457797665956E-4</v>
      </c>
    </row>
    <row r="256" spans="1:18">
      <c r="A256" s="69"/>
      <c r="B256" s="69"/>
      <c r="C256" s="69"/>
      <c r="D256" s="70">
        <f t="shared" si="44"/>
        <v>0</v>
      </c>
      <c r="E256" s="70">
        <f t="shared" si="44"/>
        <v>0</v>
      </c>
      <c r="F256" s="23">
        <f t="shared" si="45"/>
        <v>0</v>
      </c>
      <c r="G256" s="23">
        <f t="shared" si="45"/>
        <v>0</v>
      </c>
      <c r="H256" s="23">
        <f t="shared" si="46"/>
        <v>0</v>
      </c>
      <c r="I256" s="23">
        <f t="shared" si="47"/>
        <v>0</v>
      </c>
      <c r="J256" s="23">
        <f t="shared" si="48"/>
        <v>0</v>
      </c>
      <c r="K256" s="23">
        <f t="shared" si="49"/>
        <v>0</v>
      </c>
      <c r="L256" s="23">
        <f t="shared" si="50"/>
        <v>0</v>
      </c>
      <c r="M256" s="23">
        <f t="shared" ca="1" si="42"/>
        <v>-5.0982457797665956E-4</v>
      </c>
      <c r="N256" s="23">
        <f t="shared" ca="1" si="51"/>
        <v>0</v>
      </c>
      <c r="O256" s="82">
        <f t="shared" ca="1" si="52"/>
        <v>0</v>
      </c>
      <c r="P256" s="23">
        <f t="shared" ca="1" si="53"/>
        <v>0</v>
      </c>
      <c r="Q256" s="23">
        <f t="shared" ca="1" si="54"/>
        <v>0</v>
      </c>
      <c r="R256" s="18">
        <f t="shared" ca="1" si="43"/>
        <v>5.0982457797665956E-4</v>
      </c>
    </row>
    <row r="257" spans="1:18">
      <c r="A257" s="69"/>
      <c r="B257" s="69"/>
      <c r="C257" s="69"/>
      <c r="D257" s="70">
        <f t="shared" si="44"/>
        <v>0</v>
      </c>
      <c r="E257" s="70">
        <f t="shared" si="44"/>
        <v>0</v>
      </c>
      <c r="F257" s="23">
        <f t="shared" si="45"/>
        <v>0</v>
      </c>
      <c r="G257" s="23">
        <f t="shared" si="45"/>
        <v>0</v>
      </c>
      <c r="H257" s="23">
        <f t="shared" si="46"/>
        <v>0</v>
      </c>
      <c r="I257" s="23">
        <f t="shared" si="47"/>
        <v>0</v>
      </c>
      <c r="J257" s="23">
        <f t="shared" si="48"/>
        <v>0</v>
      </c>
      <c r="K257" s="23">
        <f t="shared" si="49"/>
        <v>0</v>
      </c>
      <c r="L257" s="23">
        <f t="shared" si="50"/>
        <v>0</v>
      </c>
      <c r="M257" s="23">
        <f t="shared" ca="1" si="42"/>
        <v>-5.0982457797665956E-4</v>
      </c>
      <c r="N257" s="23">
        <f t="shared" ca="1" si="51"/>
        <v>0</v>
      </c>
      <c r="O257" s="82">
        <f t="shared" ca="1" si="52"/>
        <v>0</v>
      </c>
      <c r="P257" s="23">
        <f t="shared" ca="1" si="53"/>
        <v>0</v>
      </c>
      <c r="Q257" s="23">
        <f t="shared" ca="1" si="54"/>
        <v>0</v>
      </c>
      <c r="R257" s="18">
        <f t="shared" ca="1" si="43"/>
        <v>5.0982457797665956E-4</v>
      </c>
    </row>
    <row r="258" spans="1:18">
      <c r="A258" s="69"/>
      <c r="B258" s="69"/>
      <c r="C258" s="69"/>
      <c r="D258" s="70">
        <f t="shared" si="44"/>
        <v>0</v>
      </c>
      <c r="E258" s="70">
        <f t="shared" si="44"/>
        <v>0</v>
      </c>
      <c r="F258" s="23">
        <f t="shared" si="45"/>
        <v>0</v>
      </c>
      <c r="G258" s="23">
        <f t="shared" si="45"/>
        <v>0</v>
      </c>
      <c r="H258" s="23">
        <f t="shared" si="46"/>
        <v>0</v>
      </c>
      <c r="I258" s="23">
        <f t="shared" si="47"/>
        <v>0</v>
      </c>
      <c r="J258" s="23">
        <f t="shared" si="48"/>
        <v>0</v>
      </c>
      <c r="K258" s="23">
        <f t="shared" si="49"/>
        <v>0</v>
      </c>
      <c r="L258" s="23">
        <f t="shared" si="50"/>
        <v>0</v>
      </c>
      <c r="M258" s="23">
        <f t="shared" ca="1" si="42"/>
        <v>-5.0982457797665956E-4</v>
      </c>
      <c r="N258" s="23">
        <f t="shared" ca="1" si="51"/>
        <v>0</v>
      </c>
      <c r="O258" s="82">
        <f t="shared" ca="1" si="52"/>
        <v>0</v>
      </c>
      <c r="P258" s="23">
        <f t="shared" ca="1" si="53"/>
        <v>0</v>
      </c>
      <c r="Q258" s="23">
        <f t="shared" ca="1" si="54"/>
        <v>0</v>
      </c>
      <c r="R258" s="18">
        <f t="shared" ca="1" si="43"/>
        <v>5.0982457797665956E-4</v>
      </c>
    </row>
    <row r="259" spans="1:18">
      <c r="A259" s="69"/>
      <c r="B259" s="69"/>
      <c r="C259" s="69"/>
      <c r="D259" s="70">
        <f t="shared" si="44"/>
        <v>0</v>
      </c>
      <c r="E259" s="70">
        <f t="shared" si="44"/>
        <v>0</v>
      </c>
      <c r="F259" s="23">
        <f t="shared" si="45"/>
        <v>0</v>
      </c>
      <c r="G259" s="23">
        <f t="shared" si="45"/>
        <v>0</v>
      </c>
      <c r="H259" s="23">
        <f t="shared" si="46"/>
        <v>0</v>
      </c>
      <c r="I259" s="23">
        <f t="shared" si="47"/>
        <v>0</v>
      </c>
      <c r="J259" s="23">
        <f t="shared" si="48"/>
        <v>0</v>
      </c>
      <c r="K259" s="23">
        <f t="shared" si="49"/>
        <v>0</v>
      </c>
      <c r="L259" s="23">
        <f t="shared" si="50"/>
        <v>0</v>
      </c>
      <c r="M259" s="23">
        <f t="shared" ca="1" si="42"/>
        <v>-5.0982457797665956E-4</v>
      </c>
      <c r="N259" s="23">
        <f t="shared" ca="1" si="51"/>
        <v>0</v>
      </c>
      <c r="O259" s="82">
        <f t="shared" ca="1" si="52"/>
        <v>0</v>
      </c>
      <c r="P259" s="23">
        <f t="shared" ca="1" si="53"/>
        <v>0</v>
      </c>
      <c r="Q259" s="23">
        <f t="shared" ca="1" si="54"/>
        <v>0</v>
      </c>
      <c r="R259" s="18">
        <f t="shared" ca="1" si="43"/>
        <v>5.0982457797665956E-4</v>
      </c>
    </row>
    <row r="260" spans="1:18">
      <c r="A260" s="69"/>
      <c r="B260" s="69"/>
      <c r="C260" s="69"/>
      <c r="D260" s="70">
        <f t="shared" si="44"/>
        <v>0</v>
      </c>
      <c r="E260" s="70">
        <f t="shared" si="44"/>
        <v>0</v>
      </c>
      <c r="F260" s="23">
        <f t="shared" si="45"/>
        <v>0</v>
      </c>
      <c r="G260" s="23">
        <f t="shared" si="45"/>
        <v>0</v>
      </c>
      <c r="H260" s="23">
        <f t="shared" si="46"/>
        <v>0</v>
      </c>
      <c r="I260" s="23">
        <f t="shared" si="47"/>
        <v>0</v>
      </c>
      <c r="J260" s="23">
        <f t="shared" si="48"/>
        <v>0</v>
      </c>
      <c r="K260" s="23">
        <f t="shared" si="49"/>
        <v>0</v>
      </c>
      <c r="L260" s="23">
        <f t="shared" si="50"/>
        <v>0</v>
      </c>
      <c r="M260" s="23">
        <f t="shared" ca="1" si="42"/>
        <v>-5.0982457797665956E-4</v>
      </c>
      <c r="N260" s="23">
        <f t="shared" ca="1" si="51"/>
        <v>0</v>
      </c>
      <c r="O260" s="82">
        <f t="shared" ca="1" si="52"/>
        <v>0</v>
      </c>
      <c r="P260" s="23">
        <f t="shared" ca="1" si="53"/>
        <v>0</v>
      </c>
      <c r="Q260" s="23">
        <f t="shared" ca="1" si="54"/>
        <v>0</v>
      </c>
      <c r="R260" s="18">
        <f t="shared" ca="1" si="43"/>
        <v>5.0982457797665956E-4</v>
      </c>
    </row>
    <row r="261" spans="1:18">
      <c r="A261" s="69"/>
      <c r="B261" s="69"/>
      <c r="C261" s="69"/>
      <c r="D261" s="70">
        <f t="shared" si="44"/>
        <v>0</v>
      </c>
      <c r="E261" s="70">
        <f t="shared" si="44"/>
        <v>0</v>
      </c>
      <c r="F261" s="23">
        <f t="shared" si="45"/>
        <v>0</v>
      </c>
      <c r="G261" s="23">
        <f t="shared" si="45"/>
        <v>0</v>
      </c>
      <c r="H261" s="23">
        <f t="shared" si="46"/>
        <v>0</v>
      </c>
      <c r="I261" s="23">
        <f t="shared" si="47"/>
        <v>0</v>
      </c>
      <c r="J261" s="23">
        <f t="shared" si="48"/>
        <v>0</v>
      </c>
      <c r="K261" s="23">
        <f t="shared" si="49"/>
        <v>0</v>
      </c>
      <c r="L261" s="23">
        <f t="shared" si="50"/>
        <v>0</v>
      </c>
      <c r="M261" s="23">
        <f t="shared" ca="1" si="42"/>
        <v>-5.0982457797665956E-4</v>
      </c>
      <c r="N261" s="23">
        <f t="shared" ca="1" si="51"/>
        <v>0</v>
      </c>
      <c r="O261" s="82">
        <f t="shared" ca="1" si="52"/>
        <v>0</v>
      </c>
      <c r="P261" s="23">
        <f t="shared" ca="1" si="53"/>
        <v>0</v>
      </c>
      <c r="Q261" s="23">
        <f t="shared" ca="1" si="54"/>
        <v>0</v>
      </c>
      <c r="R261" s="18">
        <f t="shared" ca="1" si="43"/>
        <v>5.0982457797665956E-4</v>
      </c>
    </row>
    <row r="262" spans="1:18">
      <c r="A262" s="69"/>
      <c r="B262" s="69"/>
      <c r="C262" s="69"/>
      <c r="D262" s="70">
        <f t="shared" si="44"/>
        <v>0</v>
      </c>
      <c r="E262" s="70">
        <f t="shared" si="44"/>
        <v>0</v>
      </c>
      <c r="F262" s="23">
        <f t="shared" si="45"/>
        <v>0</v>
      </c>
      <c r="G262" s="23">
        <f t="shared" si="45"/>
        <v>0</v>
      </c>
      <c r="H262" s="23">
        <f t="shared" si="46"/>
        <v>0</v>
      </c>
      <c r="I262" s="23">
        <f t="shared" si="47"/>
        <v>0</v>
      </c>
      <c r="J262" s="23">
        <f t="shared" si="48"/>
        <v>0</v>
      </c>
      <c r="K262" s="23">
        <f t="shared" si="49"/>
        <v>0</v>
      </c>
      <c r="L262" s="23">
        <f t="shared" si="50"/>
        <v>0</v>
      </c>
      <c r="M262" s="23">
        <f t="shared" ca="1" si="42"/>
        <v>-5.0982457797665956E-4</v>
      </c>
      <c r="N262" s="23">
        <f t="shared" ca="1" si="51"/>
        <v>0</v>
      </c>
      <c r="O262" s="82">
        <f t="shared" ca="1" si="52"/>
        <v>0</v>
      </c>
      <c r="P262" s="23">
        <f t="shared" ca="1" si="53"/>
        <v>0</v>
      </c>
      <c r="Q262" s="23">
        <f t="shared" ca="1" si="54"/>
        <v>0</v>
      </c>
      <c r="R262" s="18">
        <f t="shared" ca="1" si="43"/>
        <v>5.0982457797665956E-4</v>
      </c>
    </row>
    <row r="263" spans="1:18">
      <c r="A263" s="69"/>
      <c r="B263" s="69"/>
      <c r="C263" s="69"/>
      <c r="D263" s="70">
        <f t="shared" si="44"/>
        <v>0</v>
      </c>
      <c r="E263" s="70">
        <f t="shared" si="44"/>
        <v>0</v>
      </c>
      <c r="F263" s="23">
        <f t="shared" si="45"/>
        <v>0</v>
      </c>
      <c r="G263" s="23">
        <f t="shared" si="45"/>
        <v>0</v>
      </c>
      <c r="H263" s="23">
        <f t="shared" si="46"/>
        <v>0</v>
      </c>
      <c r="I263" s="23">
        <f t="shared" si="47"/>
        <v>0</v>
      </c>
      <c r="J263" s="23">
        <f t="shared" si="48"/>
        <v>0</v>
      </c>
      <c r="K263" s="23">
        <f t="shared" si="49"/>
        <v>0</v>
      </c>
      <c r="L263" s="23">
        <f t="shared" si="50"/>
        <v>0</v>
      </c>
      <c r="M263" s="23">
        <f t="shared" ca="1" si="42"/>
        <v>-5.0982457797665956E-4</v>
      </c>
      <c r="N263" s="23">
        <f t="shared" ca="1" si="51"/>
        <v>0</v>
      </c>
      <c r="O263" s="82">
        <f t="shared" ca="1" si="52"/>
        <v>0</v>
      </c>
      <c r="P263" s="23">
        <f t="shared" ca="1" si="53"/>
        <v>0</v>
      </c>
      <c r="Q263" s="23">
        <f t="shared" ca="1" si="54"/>
        <v>0</v>
      </c>
      <c r="R263" s="18">
        <f t="shared" ca="1" si="43"/>
        <v>5.0982457797665956E-4</v>
      </c>
    </row>
    <row r="264" spans="1:18">
      <c r="A264" s="69"/>
      <c r="B264" s="69"/>
      <c r="C264" s="69"/>
      <c r="D264" s="70">
        <f t="shared" si="44"/>
        <v>0</v>
      </c>
      <c r="E264" s="70">
        <f t="shared" si="44"/>
        <v>0</v>
      </c>
      <c r="F264" s="23">
        <f t="shared" si="45"/>
        <v>0</v>
      </c>
      <c r="G264" s="23">
        <f t="shared" si="45"/>
        <v>0</v>
      </c>
      <c r="H264" s="23">
        <f t="shared" si="46"/>
        <v>0</v>
      </c>
      <c r="I264" s="23">
        <f t="shared" si="47"/>
        <v>0</v>
      </c>
      <c r="J264" s="23">
        <f t="shared" si="48"/>
        <v>0</v>
      </c>
      <c r="K264" s="23">
        <f t="shared" si="49"/>
        <v>0</v>
      </c>
      <c r="L264" s="23">
        <f t="shared" si="50"/>
        <v>0</v>
      </c>
      <c r="M264" s="23">
        <f t="shared" ca="1" si="42"/>
        <v>-5.0982457797665956E-4</v>
      </c>
      <c r="N264" s="23">
        <f t="shared" ca="1" si="51"/>
        <v>0</v>
      </c>
      <c r="O264" s="82">
        <f t="shared" ca="1" si="52"/>
        <v>0</v>
      </c>
      <c r="P264" s="23">
        <f t="shared" ca="1" si="53"/>
        <v>0</v>
      </c>
      <c r="Q264" s="23">
        <f t="shared" ca="1" si="54"/>
        <v>0</v>
      </c>
      <c r="R264" s="18">
        <f t="shared" ca="1" si="43"/>
        <v>5.0982457797665956E-4</v>
      </c>
    </row>
    <row r="265" spans="1:18">
      <c r="A265" s="69"/>
      <c r="B265" s="69"/>
      <c r="C265" s="69"/>
      <c r="D265" s="70">
        <f t="shared" si="44"/>
        <v>0</v>
      </c>
      <c r="E265" s="70">
        <f t="shared" si="44"/>
        <v>0</v>
      </c>
      <c r="F265" s="23">
        <f t="shared" si="45"/>
        <v>0</v>
      </c>
      <c r="G265" s="23">
        <f t="shared" si="45"/>
        <v>0</v>
      </c>
      <c r="H265" s="23">
        <f t="shared" si="46"/>
        <v>0</v>
      </c>
      <c r="I265" s="23">
        <f t="shared" si="47"/>
        <v>0</v>
      </c>
      <c r="J265" s="23">
        <f t="shared" si="48"/>
        <v>0</v>
      </c>
      <c r="K265" s="23">
        <f t="shared" si="49"/>
        <v>0</v>
      </c>
      <c r="L265" s="23">
        <f t="shared" si="50"/>
        <v>0</v>
      </c>
      <c r="M265" s="23">
        <f t="shared" ca="1" si="42"/>
        <v>-5.0982457797665956E-4</v>
      </c>
      <c r="N265" s="23">
        <f t="shared" ca="1" si="51"/>
        <v>0</v>
      </c>
      <c r="O265" s="82">
        <f t="shared" ca="1" si="52"/>
        <v>0</v>
      </c>
      <c r="P265" s="23">
        <f t="shared" ca="1" si="53"/>
        <v>0</v>
      </c>
      <c r="Q265" s="23">
        <f t="shared" ca="1" si="54"/>
        <v>0</v>
      </c>
      <c r="R265" s="18">
        <f t="shared" ca="1" si="43"/>
        <v>5.0982457797665956E-4</v>
      </c>
    </row>
    <row r="266" spans="1:18">
      <c r="A266" s="69"/>
      <c r="B266" s="69"/>
      <c r="C266" s="69"/>
      <c r="D266" s="70">
        <f t="shared" si="44"/>
        <v>0</v>
      </c>
      <c r="E266" s="70">
        <f t="shared" si="44"/>
        <v>0</v>
      </c>
      <c r="F266" s="23">
        <f t="shared" si="45"/>
        <v>0</v>
      </c>
      <c r="G266" s="23">
        <f t="shared" si="45"/>
        <v>0</v>
      </c>
      <c r="H266" s="23">
        <f t="shared" si="46"/>
        <v>0</v>
      </c>
      <c r="I266" s="23">
        <f t="shared" si="47"/>
        <v>0</v>
      </c>
      <c r="J266" s="23">
        <f t="shared" si="48"/>
        <v>0</v>
      </c>
      <c r="K266" s="23">
        <f t="shared" si="49"/>
        <v>0</v>
      </c>
      <c r="L266" s="23">
        <f t="shared" si="50"/>
        <v>0</v>
      </c>
      <c r="M266" s="23">
        <f t="shared" ca="1" si="42"/>
        <v>-5.0982457797665956E-4</v>
      </c>
      <c r="N266" s="23">
        <f t="shared" ca="1" si="51"/>
        <v>0</v>
      </c>
      <c r="O266" s="82">
        <f t="shared" ca="1" si="52"/>
        <v>0</v>
      </c>
      <c r="P266" s="23">
        <f t="shared" ca="1" si="53"/>
        <v>0</v>
      </c>
      <c r="Q266" s="23">
        <f t="shared" ca="1" si="54"/>
        <v>0</v>
      </c>
      <c r="R266" s="18">
        <f t="shared" ca="1" si="43"/>
        <v>5.0982457797665956E-4</v>
      </c>
    </row>
    <row r="267" spans="1:18">
      <c r="A267" s="69"/>
      <c r="B267" s="69"/>
      <c r="C267" s="69"/>
      <c r="D267" s="70">
        <f t="shared" si="44"/>
        <v>0</v>
      </c>
      <c r="E267" s="70">
        <f t="shared" si="44"/>
        <v>0</v>
      </c>
      <c r="F267" s="23">
        <f t="shared" si="45"/>
        <v>0</v>
      </c>
      <c r="G267" s="23">
        <f t="shared" si="45"/>
        <v>0</v>
      </c>
      <c r="H267" s="23">
        <f t="shared" si="46"/>
        <v>0</v>
      </c>
      <c r="I267" s="23">
        <f t="shared" si="47"/>
        <v>0</v>
      </c>
      <c r="J267" s="23">
        <f t="shared" si="48"/>
        <v>0</v>
      </c>
      <c r="K267" s="23">
        <f t="shared" si="49"/>
        <v>0</v>
      </c>
      <c r="L267" s="23">
        <f t="shared" si="50"/>
        <v>0</v>
      </c>
      <c r="M267" s="23">
        <f t="shared" ca="1" si="42"/>
        <v>-5.0982457797665956E-4</v>
      </c>
      <c r="N267" s="23">
        <f t="shared" ca="1" si="51"/>
        <v>0</v>
      </c>
      <c r="O267" s="82">
        <f t="shared" ca="1" si="52"/>
        <v>0</v>
      </c>
      <c r="P267" s="23">
        <f t="shared" ca="1" si="53"/>
        <v>0</v>
      </c>
      <c r="Q267" s="23">
        <f t="shared" ca="1" si="54"/>
        <v>0</v>
      </c>
      <c r="R267" s="18">
        <f t="shared" ca="1" si="43"/>
        <v>5.0982457797665956E-4</v>
      </c>
    </row>
    <row r="268" spans="1:18">
      <c r="A268" s="69"/>
      <c r="B268" s="69"/>
      <c r="C268" s="69"/>
      <c r="D268" s="70">
        <f t="shared" si="44"/>
        <v>0</v>
      </c>
      <c r="E268" s="70">
        <f t="shared" si="44"/>
        <v>0</v>
      </c>
      <c r="F268" s="23">
        <f t="shared" si="45"/>
        <v>0</v>
      </c>
      <c r="G268" s="23">
        <f t="shared" si="45"/>
        <v>0</v>
      </c>
      <c r="H268" s="23">
        <f t="shared" si="46"/>
        <v>0</v>
      </c>
      <c r="I268" s="23">
        <f t="shared" si="47"/>
        <v>0</v>
      </c>
      <c r="J268" s="23">
        <f t="shared" si="48"/>
        <v>0</v>
      </c>
      <c r="K268" s="23">
        <f t="shared" si="49"/>
        <v>0</v>
      </c>
      <c r="L268" s="23">
        <f t="shared" si="50"/>
        <v>0</v>
      </c>
      <c r="M268" s="23">
        <f t="shared" ca="1" si="42"/>
        <v>-5.0982457797665956E-4</v>
      </c>
      <c r="N268" s="23">
        <f t="shared" ca="1" si="51"/>
        <v>0</v>
      </c>
      <c r="O268" s="82">
        <f t="shared" ca="1" si="52"/>
        <v>0</v>
      </c>
      <c r="P268" s="23">
        <f t="shared" ca="1" si="53"/>
        <v>0</v>
      </c>
      <c r="Q268" s="23">
        <f t="shared" ca="1" si="54"/>
        <v>0</v>
      </c>
      <c r="R268" s="18">
        <f t="shared" ca="1" si="43"/>
        <v>5.0982457797665956E-4</v>
      </c>
    </row>
    <row r="269" spans="1:18">
      <c r="A269" s="69"/>
      <c r="B269" s="69"/>
      <c r="C269" s="69"/>
      <c r="D269" s="70">
        <f t="shared" si="44"/>
        <v>0</v>
      </c>
      <c r="E269" s="70">
        <f t="shared" si="44"/>
        <v>0</v>
      </c>
      <c r="F269" s="23">
        <f t="shared" si="45"/>
        <v>0</v>
      </c>
      <c r="G269" s="23">
        <f t="shared" si="45"/>
        <v>0</v>
      </c>
      <c r="H269" s="23">
        <f t="shared" si="46"/>
        <v>0</v>
      </c>
      <c r="I269" s="23">
        <f t="shared" si="47"/>
        <v>0</v>
      </c>
      <c r="J269" s="23">
        <f t="shared" si="48"/>
        <v>0</v>
      </c>
      <c r="K269" s="23">
        <f t="shared" si="49"/>
        <v>0</v>
      </c>
      <c r="L269" s="23">
        <f t="shared" si="50"/>
        <v>0</v>
      </c>
      <c r="M269" s="23">
        <f t="shared" ca="1" si="42"/>
        <v>-5.0982457797665956E-4</v>
      </c>
      <c r="N269" s="23">
        <f t="shared" ca="1" si="51"/>
        <v>0</v>
      </c>
      <c r="O269" s="82">
        <f t="shared" ca="1" si="52"/>
        <v>0</v>
      </c>
      <c r="P269" s="23">
        <f t="shared" ca="1" si="53"/>
        <v>0</v>
      </c>
      <c r="Q269" s="23">
        <f t="shared" ca="1" si="54"/>
        <v>0</v>
      </c>
      <c r="R269" s="18">
        <f t="shared" ca="1" si="43"/>
        <v>5.0982457797665956E-4</v>
      </c>
    </row>
    <row r="270" spans="1:18">
      <c r="A270" s="69"/>
      <c r="B270" s="69"/>
      <c r="C270" s="69"/>
      <c r="D270" s="70">
        <f t="shared" si="44"/>
        <v>0</v>
      </c>
      <c r="E270" s="70">
        <f t="shared" si="44"/>
        <v>0</v>
      </c>
      <c r="F270" s="23">
        <f t="shared" si="45"/>
        <v>0</v>
      </c>
      <c r="G270" s="23">
        <f t="shared" si="45"/>
        <v>0</v>
      </c>
      <c r="H270" s="23">
        <f t="shared" si="46"/>
        <v>0</v>
      </c>
      <c r="I270" s="23">
        <f t="shared" si="47"/>
        <v>0</v>
      </c>
      <c r="J270" s="23">
        <f t="shared" si="48"/>
        <v>0</v>
      </c>
      <c r="K270" s="23">
        <f t="shared" si="49"/>
        <v>0</v>
      </c>
      <c r="L270" s="23">
        <f t="shared" si="50"/>
        <v>0</v>
      </c>
      <c r="M270" s="23">
        <f t="shared" ca="1" si="42"/>
        <v>-5.0982457797665956E-4</v>
      </c>
      <c r="N270" s="23">
        <f t="shared" ca="1" si="51"/>
        <v>0</v>
      </c>
      <c r="O270" s="82">
        <f t="shared" ca="1" si="52"/>
        <v>0</v>
      </c>
      <c r="P270" s="23">
        <f t="shared" ca="1" si="53"/>
        <v>0</v>
      </c>
      <c r="Q270" s="23">
        <f t="shared" ca="1" si="54"/>
        <v>0</v>
      </c>
      <c r="R270" s="18">
        <f t="shared" ca="1" si="43"/>
        <v>5.0982457797665956E-4</v>
      </c>
    </row>
    <row r="271" spans="1:18">
      <c r="A271" s="69"/>
      <c r="B271" s="69"/>
      <c r="C271" s="69"/>
      <c r="D271" s="70">
        <f t="shared" si="44"/>
        <v>0</v>
      </c>
      <c r="E271" s="70">
        <f t="shared" si="44"/>
        <v>0</v>
      </c>
      <c r="F271" s="23">
        <f t="shared" si="45"/>
        <v>0</v>
      </c>
      <c r="G271" s="23">
        <f t="shared" si="45"/>
        <v>0</v>
      </c>
      <c r="H271" s="23">
        <f t="shared" si="46"/>
        <v>0</v>
      </c>
      <c r="I271" s="23">
        <f t="shared" si="47"/>
        <v>0</v>
      </c>
      <c r="J271" s="23">
        <f t="shared" si="48"/>
        <v>0</v>
      </c>
      <c r="K271" s="23">
        <f t="shared" si="49"/>
        <v>0</v>
      </c>
      <c r="L271" s="23">
        <f t="shared" si="50"/>
        <v>0</v>
      </c>
      <c r="M271" s="23">
        <f t="shared" ca="1" si="42"/>
        <v>-5.0982457797665956E-4</v>
      </c>
      <c r="N271" s="23">
        <f t="shared" ca="1" si="51"/>
        <v>0</v>
      </c>
      <c r="O271" s="82">
        <f t="shared" ca="1" si="52"/>
        <v>0</v>
      </c>
      <c r="P271" s="23">
        <f t="shared" ca="1" si="53"/>
        <v>0</v>
      </c>
      <c r="Q271" s="23">
        <f t="shared" ca="1" si="54"/>
        <v>0</v>
      </c>
      <c r="R271" s="18">
        <f t="shared" ca="1" si="43"/>
        <v>5.0982457797665956E-4</v>
      </c>
    </row>
    <row r="272" spans="1:18">
      <c r="A272" s="69"/>
      <c r="B272" s="69"/>
      <c r="C272" s="69"/>
      <c r="D272" s="70">
        <f t="shared" si="44"/>
        <v>0</v>
      </c>
      <c r="E272" s="70">
        <f t="shared" si="44"/>
        <v>0</v>
      </c>
      <c r="F272" s="23">
        <f t="shared" si="45"/>
        <v>0</v>
      </c>
      <c r="G272" s="23">
        <f t="shared" si="45"/>
        <v>0</v>
      </c>
      <c r="H272" s="23">
        <f t="shared" si="46"/>
        <v>0</v>
      </c>
      <c r="I272" s="23">
        <f t="shared" si="47"/>
        <v>0</v>
      </c>
      <c r="J272" s="23">
        <f t="shared" si="48"/>
        <v>0</v>
      </c>
      <c r="K272" s="23">
        <f t="shared" si="49"/>
        <v>0</v>
      </c>
      <c r="L272" s="23">
        <f t="shared" si="50"/>
        <v>0</v>
      </c>
      <c r="M272" s="23">
        <f t="shared" ca="1" si="42"/>
        <v>-5.0982457797665956E-4</v>
      </c>
      <c r="N272" s="23">
        <f t="shared" ca="1" si="51"/>
        <v>0</v>
      </c>
      <c r="O272" s="82">
        <f t="shared" ca="1" si="52"/>
        <v>0</v>
      </c>
      <c r="P272" s="23">
        <f t="shared" ca="1" si="53"/>
        <v>0</v>
      </c>
      <c r="Q272" s="23">
        <f t="shared" ca="1" si="54"/>
        <v>0</v>
      </c>
      <c r="R272" s="18">
        <f t="shared" ca="1" si="43"/>
        <v>5.0982457797665956E-4</v>
      </c>
    </row>
    <row r="273" spans="1:18">
      <c r="A273" s="69"/>
      <c r="B273" s="69"/>
      <c r="C273" s="69"/>
      <c r="D273" s="70">
        <f t="shared" si="44"/>
        <v>0</v>
      </c>
      <c r="E273" s="70">
        <f t="shared" si="44"/>
        <v>0</v>
      </c>
      <c r="F273" s="23">
        <f t="shared" si="45"/>
        <v>0</v>
      </c>
      <c r="G273" s="23">
        <f t="shared" si="45"/>
        <v>0</v>
      </c>
      <c r="H273" s="23">
        <f t="shared" si="46"/>
        <v>0</v>
      </c>
      <c r="I273" s="23">
        <f t="shared" si="47"/>
        <v>0</v>
      </c>
      <c r="J273" s="23">
        <f t="shared" si="48"/>
        <v>0</v>
      </c>
      <c r="K273" s="23">
        <f t="shared" si="49"/>
        <v>0</v>
      </c>
      <c r="L273" s="23">
        <f t="shared" si="50"/>
        <v>0</v>
      </c>
      <c r="M273" s="23">
        <f t="shared" ca="1" si="42"/>
        <v>-5.0982457797665956E-4</v>
      </c>
      <c r="N273" s="23">
        <f t="shared" ca="1" si="51"/>
        <v>0</v>
      </c>
      <c r="O273" s="82">
        <f t="shared" ca="1" si="52"/>
        <v>0</v>
      </c>
      <c r="P273" s="23">
        <f t="shared" ca="1" si="53"/>
        <v>0</v>
      </c>
      <c r="Q273" s="23">
        <f t="shared" ca="1" si="54"/>
        <v>0</v>
      </c>
      <c r="R273" s="18">
        <f t="shared" ca="1" si="43"/>
        <v>5.0982457797665956E-4</v>
      </c>
    </row>
    <row r="274" spans="1:18">
      <c r="A274" s="69"/>
      <c r="B274" s="69"/>
      <c r="C274" s="69"/>
      <c r="D274" s="70">
        <f t="shared" si="44"/>
        <v>0</v>
      </c>
      <c r="E274" s="70">
        <f t="shared" si="44"/>
        <v>0</v>
      </c>
      <c r="F274" s="23">
        <f t="shared" si="45"/>
        <v>0</v>
      </c>
      <c r="G274" s="23">
        <f t="shared" si="45"/>
        <v>0</v>
      </c>
      <c r="H274" s="23">
        <f t="shared" si="46"/>
        <v>0</v>
      </c>
      <c r="I274" s="23">
        <f t="shared" si="47"/>
        <v>0</v>
      </c>
      <c r="J274" s="23">
        <f t="shared" si="48"/>
        <v>0</v>
      </c>
      <c r="K274" s="23">
        <f t="shared" si="49"/>
        <v>0</v>
      </c>
      <c r="L274" s="23">
        <f t="shared" si="50"/>
        <v>0</v>
      </c>
      <c r="M274" s="23">
        <f t="shared" ca="1" si="42"/>
        <v>-5.0982457797665956E-4</v>
      </c>
      <c r="N274" s="23">
        <f t="shared" ca="1" si="51"/>
        <v>0</v>
      </c>
      <c r="O274" s="82">
        <f t="shared" ca="1" si="52"/>
        <v>0</v>
      </c>
      <c r="P274" s="23">
        <f t="shared" ca="1" si="53"/>
        <v>0</v>
      </c>
      <c r="Q274" s="23">
        <f t="shared" ca="1" si="54"/>
        <v>0</v>
      </c>
      <c r="R274" s="18">
        <f t="shared" ca="1" si="43"/>
        <v>5.0982457797665956E-4</v>
      </c>
    </row>
    <row r="275" spans="1:18">
      <c r="A275" s="69"/>
      <c r="B275" s="69"/>
      <c r="C275" s="69"/>
      <c r="D275" s="70">
        <f t="shared" si="44"/>
        <v>0</v>
      </c>
      <c r="E275" s="70">
        <f t="shared" si="44"/>
        <v>0</v>
      </c>
      <c r="F275" s="23">
        <f t="shared" si="45"/>
        <v>0</v>
      </c>
      <c r="G275" s="23">
        <f t="shared" si="45"/>
        <v>0</v>
      </c>
      <c r="H275" s="23">
        <f t="shared" si="46"/>
        <v>0</v>
      </c>
      <c r="I275" s="23">
        <f t="shared" si="47"/>
        <v>0</v>
      </c>
      <c r="J275" s="23">
        <f t="shared" si="48"/>
        <v>0</v>
      </c>
      <c r="K275" s="23">
        <f t="shared" si="49"/>
        <v>0</v>
      </c>
      <c r="L275" s="23">
        <f t="shared" si="50"/>
        <v>0</v>
      </c>
      <c r="M275" s="23">
        <f t="shared" ca="1" si="42"/>
        <v>-5.0982457797665956E-4</v>
      </c>
      <c r="N275" s="23">
        <f t="shared" ca="1" si="51"/>
        <v>0</v>
      </c>
      <c r="O275" s="82">
        <f t="shared" ca="1" si="52"/>
        <v>0</v>
      </c>
      <c r="P275" s="23">
        <f t="shared" ca="1" si="53"/>
        <v>0</v>
      </c>
      <c r="Q275" s="23">
        <f t="shared" ca="1" si="54"/>
        <v>0</v>
      </c>
      <c r="R275" s="18">
        <f t="shared" ca="1" si="43"/>
        <v>5.0982457797665956E-4</v>
      </c>
    </row>
    <row r="276" spans="1:18">
      <c r="A276" s="69"/>
      <c r="B276" s="69"/>
      <c r="C276" s="69"/>
      <c r="D276" s="70">
        <f t="shared" si="44"/>
        <v>0</v>
      </c>
      <c r="E276" s="70">
        <f t="shared" si="44"/>
        <v>0</v>
      </c>
      <c r="F276" s="23">
        <f t="shared" si="45"/>
        <v>0</v>
      </c>
      <c r="G276" s="23">
        <f t="shared" si="45"/>
        <v>0</v>
      </c>
      <c r="H276" s="23">
        <f t="shared" si="46"/>
        <v>0</v>
      </c>
      <c r="I276" s="23">
        <f t="shared" si="47"/>
        <v>0</v>
      </c>
      <c r="J276" s="23">
        <f t="shared" si="48"/>
        <v>0</v>
      </c>
      <c r="K276" s="23">
        <f t="shared" si="49"/>
        <v>0</v>
      </c>
      <c r="L276" s="23">
        <f t="shared" si="50"/>
        <v>0</v>
      </c>
      <c r="M276" s="23">
        <f t="shared" ca="1" si="42"/>
        <v>-5.0982457797665956E-4</v>
      </c>
      <c r="N276" s="23">
        <f t="shared" ca="1" si="51"/>
        <v>0</v>
      </c>
      <c r="O276" s="82">
        <f t="shared" ca="1" si="52"/>
        <v>0</v>
      </c>
      <c r="P276" s="23">
        <f t="shared" ca="1" si="53"/>
        <v>0</v>
      </c>
      <c r="Q276" s="23">
        <f t="shared" ca="1" si="54"/>
        <v>0</v>
      </c>
      <c r="R276" s="18">
        <f t="shared" ca="1" si="43"/>
        <v>5.0982457797665956E-4</v>
      </c>
    </row>
    <row r="277" spans="1:18">
      <c r="A277" s="69"/>
      <c r="B277" s="69"/>
      <c r="C277" s="69"/>
      <c r="D277" s="70">
        <f t="shared" si="44"/>
        <v>0</v>
      </c>
      <c r="E277" s="70">
        <f t="shared" si="44"/>
        <v>0</v>
      </c>
      <c r="F277" s="23">
        <f t="shared" si="45"/>
        <v>0</v>
      </c>
      <c r="G277" s="23">
        <f t="shared" si="45"/>
        <v>0</v>
      </c>
      <c r="H277" s="23">
        <f t="shared" si="46"/>
        <v>0</v>
      </c>
      <c r="I277" s="23">
        <f t="shared" si="47"/>
        <v>0</v>
      </c>
      <c r="J277" s="23">
        <f t="shared" si="48"/>
        <v>0</v>
      </c>
      <c r="K277" s="23">
        <f t="shared" si="49"/>
        <v>0</v>
      </c>
      <c r="L277" s="23">
        <f t="shared" si="50"/>
        <v>0</v>
      </c>
      <c r="M277" s="23">
        <f t="shared" ref="M277:M342" ca="1" si="55">+E$4+E$5*D277+E$6*D277^2</f>
        <v>-5.0982457797665956E-4</v>
      </c>
      <c r="N277" s="23">
        <f t="shared" ca="1" si="51"/>
        <v>0</v>
      </c>
      <c r="O277" s="82">
        <f t="shared" ca="1" si="52"/>
        <v>0</v>
      </c>
      <c r="P277" s="23">
        <f t="shared" ca="1" si="53"/>
        <v>0</v>
      </c>
      <c r="Q277" s="23">
        <f t="shared" ca="1" si="54"/>
        <v>0</v>
      </c>
      <c r="R277" s="18">
        <f t="shared" ref="R277:R342" ca="1" si="56">+E277-M277</f>
        <v>5.0982457797665956E-4</v>
      </c>
    </row>
    <row r="278" spans="1:18">
      <c r="A278" s="69"/>
      <c r="B278" s="69"/>
      <c r="C278" s="69"/>
      <c r="D278" s="70">
        <f t="shared" ref="D278:E341" si="57">A278/A$18</f>
        <v>0</v>
      </c>
      <c r="E278" s="70">
        <f t="shared" si="57"/>
        <v>0</v>
      </c>
      <c r="F278" s="23">
        <f t="shared" ref="F278:G341" si="58">$C278*D278</f>
        <v>0</v>
      </c>
      <c r="G278" s="23">
        <f t="shared" si="58"/>
        <v>0</v>
      </c>
      <c r="H278" s="23">
        <f t="shared" ref="H278:H341" si="59">C278*D278*D278</f>
        <v>0</v>
      </c>
      <c r="I278" s="23">
        <f t="shared" ref="I278:I341" si="60">C278*D278*D278*D278</f>
        <v>0</v>
      </c>
      <c r="J278" s="23">
        <f t="shared" ref="J278:J341" si="61">C278*D278*D278*D278*D278</f>
        <v>0</v>
      </c>
      <c r="K278" s="23">
        <f t="shared" ref="K278:K341" si="62">C278*E278*D278</f>
        <v>0</v>
      </c>
      <c r="L278" s="23">
        <f t="shared" ref="L278:L341" si="63">C278*E278*D278*D278</f>
        <v>0</v>
      </c>
      <c r="M278" s="23">
        <f t="shared" ca="1" si="55"/>
        <v>-5.0982457797665956E-4</v>
      </c>
      <c r="N278" s="23">
        <f t="shared" ref="N278:N341" ca="1" si="64">C278*(M278-E278)^2</f>
        <v>0</v>
      </c>
      <c r="O278" s="82">
        <f t="shared" ref="O278:O341" ca="1" si="65">(C278*O$1-O$2*F278+O$3*H278)^2</f>
        <v>0</v>
      </c>
      <c r="P278" s="23">
        <f t="shared" ref="P278:P341" ca="1" si="66">(-C278*O$2+O$4*F278-O$5*H278)^2</f>
        <v>0</v>
      </c>
      <c r="Q278" s="23">
        <f t="shared" ref="Q278:Q341" ca="1" si="67">+(C278*O$3-F278*O$5+H278*O$6)^2</f>
        <v>0</v>
      </c>
      <c r="R278" s="18">
        <f t="shared" ca="1" si="56"/>
        <v>5.0982457797665956E-4</v>
      </c>
    </row>
    <row r="279" spans="1:18">
      <c r="A279" s="69"/>
      <c r="B279" s="69"/>
      <c r="C279" s="69"/>
      <c r="D279" s="70">
        <f t="shared" si="57"/>
        <v>0</v>
      </c>
      <c r="E279" s="70">
        <f t="shared" si="57"/>
        <v>0</v>
      </c>
      <c r="F279" s="23">
        <f t="shared" si="58"/>
        <v>0</v>
      </c>
      <c r="G279" s="23">
        <f t="shared" si="58"/>
        <v>0</v>
      </c>
      <c r="H279" s="23">
        <f t="shared" si="59"/>
        <v>0</v>
      </c>
      <c r="I279" s="23">
        <f t="shared" si="60"/>
        <v>0</v>
      </c>
      <c r="J279" s="23">
        <f t="shared" si="61"/>
        <v>0</v>
      </c>
      <c r="K279" s="23">
        <f t="shared" si="62"/>
        <v>0</v>
      </c>
      <c r="L279" s="23">
        <f t="shared" si="63"/>
        <v>0</v>
      </c>
      <c r="M279" s="23">
        <f t="shared" ca="1" si="55"/>
        <v>-5.0982457797665956E-4</v>
      </c>
      <c r="N279" s="23">
        <f t="shared" ca="1" si="64"/>
        <v>0</v>
      </c>
      <c r="O279" s="82">
        <f t="shared" ca="1" si="65"/>
        <v>0</v>
      </c>
      <c r="P279" s="23">
        <f t="shared" ca="1" si="66"/>
        <v>0</v>
      </c>
      <c r="Q279" s="23">
        <f t="shared" ca="1" si="67"/>
        <v>0</v>
      </c>
      <c r="R279" s="18">
        <f t="shared" ca="1" si="56"/>
        <v>5.0982457797665956E-4</v>
      </c>
    </row>
    <row r="280" spans="1:18">
      <c r="A280" s="69"/>
      <c r="B280" s="69"/>
      <c r="C280" s="69"/>
      <c r="D280" s="70">
        <f t="shared" si="57"/>
        <v>0</v>
      </c>
      <c r="E280" s="70">
        <f t="shared" si="57"/>
        <v>0</v>
      </c>
      <c r="F280" s="23">
        <f t="shared" si="58"/>
        <v>0</v>
      </c>
      <c r="G280" s="23">
        <f t="shared" si="58"/>
        <v>0</v>
      </c>
      <c r="H280" s="23">
        <f t="shared" si="59"/>
        <v>0</v>
      </c>
      <c r="I280" s="23">
        <f t="shared" si="60"/>
        <v>0</v>
      </c>
      <c r="J280" s="23">
        <f t="shared" si="61"/>
        <v>0</v>
      </c>
      <c r="K280" s="23">
        <f t="shared" si="62"/>
        <v>0</v>
      </c>
      <c r="L280" s="23">
        <f t="shared" si="63"/>
        <v>0</v>
      </c>
      <c r="M280" s="23">
        <f t="shared" ca="1" si="55"/>
        <v>-5.0982457797665956E-4</v>
      </c>
      <c r="N280" s="23">
        <f t="shared" ca="1" si="64"/>
        <v>0</v>
      </c>
      <c r="O280" s="82">
        <f t="shared" ca="1" si="65"/>
        <v>0</v>
      </c>
      <c r="P280" s="23">
        <f t="shared" ca="1" si="66"/>
        <v>0</v>
      </c>
      <c r="Q280" s="23">
        <f t="shared" ca="1" si="67"/>
        <v>0</v>
      </c>
      <c r="R280" s="18">
        <f t="shared" ca="1" si="56"/>
        <v>5.0982457797665956E-4</v>
      </c>
    </row>
    <row r="281" spans="1:18">
      <c r="A281" s="69"/>
      <c r="B281" s="69"/>
      <c r="C281" s="69"/>
      <c r="D281" s="70">
        <f t="shared" si="57"/>
        <v>0</v>
      </c>
      <c r="E281" s="70">
        <f t="shared" si="57"/>
        <v>0</v>
      </c>
      <c r="F281" s="23">
        <f t="shared" si="58"/>
        <v>0</v>
      </c>
      <c r="G281" s="23">
        <f t="shared" si="58"/>
        <v>0</v>
      </c>
      <c r="H281" s="23">
        <f t="shared" si="59"/>
        <v>0</v>
      </c>
      <c r="I281" s="23">
        <f t="shared" si="60"/>
        <v>0</v>
      </c>
      <c r="J281" s="23">
        <f t="shared" si="61"/>
        <v>0</v>
      </c>
      <c r="K281" s="23">
        <f t="shared" si="62"/>
        <v>0</v>
      </c>
      <c r="L281" s="23">
        <f t="shared" si="63"/>
        <v>0</v>
      </c>
      <c r="M281" s="23">
        <f t="shared" ca="1" si="55"/>
        <v>-5.0982457797665956E-4</v>
      </c>
      <c r="N281" s="23">
        <f t="shared" ca="1" si="64"/>
        <v>0</v>
      </c>
      <c r="O281" s="82">
        <f t="shared" ca="1" si="65"/>
        <v>0</v>
      </c>
      <c r="P281" s="23">
        <f t="shared" ca="1" si="66"/>
        <v>0</v>
      </c>
      <c r="Q281" s="23">
        <f t="shared" ca="1" si="67"/>
        <v>0</v>
      </c>
      <c r="R281" s="18">
        <f t="shared" ca="1" si="56"/>
        <v>5.0982457797665956E-4</v>
      </c>
    </row>
    <row r="282" spans="1:18">
      <c r="A282" s="69"/>
      <c r="B282" s="69"/>
      <c r="C282" s="69"/>
      <c r="D282" s="70">
        <f t="shared" si="57"/>
        <v>0</v>
      </c>
      <c r="E282" s="70">
        <f t="shared" si="57"/>
        <v>0</v>
      </c>
      <c r="F282" s="23">
        <f t="shared" si="58"/>
        <v>0</v>
      </c>
      <c r="G282" s="23">
        <f t="shared" si="58"/>
        <v>0</v>
      </c>
      <c r="H282" s="23">
        <f t="shared" si="59"/>
        <v>0</v>
      </c>
      <c r="I282" s="23">
        <f t="shared" si="60"/>
        <v>0</v>
      </c>
      <c r="J282" s="23">
        <f t="shared" si="61"/>
        <v>0</v>
      </c>
      <c r="K282" s="23">
        <f t="shared" si="62"/>
        <v>0</v>
      </c>
      <c r="L282" s="23">
        <f t="shared" si="63"/>
        <v>0</v>
      </c>
      <c r="M282" s="23">
        <f t="shared" ca="1" si="55"/>
        <v>-5.0982457797665956E-4</v>
      </c>
      <c r="N282" s="23">
        <f t="shared" ca="1" si="64"/>
        <v>0</v>
      </c>
      <c r="O282" s="82">
        <f t="shared" ca="1" si="65"/>
        <v>0</v>
      </c>
      <c r="P282" s="23">
        <f t="shared" ca="1" si="66"/>
        <v>0</v>
      </c>
      <c r="Q282" s="23">
        <f t="shared" ca="1" si="67"/>
        <v>0</v>
      </c>
      <c r="R282" s="18">
        <f t="shared" ca="1" si="56"/>
        <v>5.0982457797665956E-4</v>
      </c>
    </row>
    <row r="283" spans="1:18">
      <c r="A283" s="69"/>
      <c r="B283" s="69"/>
      <c r="C283" s="69"/>
      <c r="D283" s="70">
        <f t="shared" si="57"/>
        <v>0</v>
      </c>
      <c r="E283" s="70">
        <f t="shared" si="57"/>
        <v>0</v>
      </c>
      <c r="F283" s="23">
        <f t="shared" si="58"/>
        <v>0</v>
      </c>
      <c r="G283" s="23">
        <f t="shared" si="58"/>
        <v>0</v>
      </c>
      <c r="H283" s="23">
        <f t="shared" si="59"/>
        <v>0</v>
      </c>
      <c r="I283" s="23">
        <f t="shared" si="60"/>
        <v>0</v>
      </c>
      <c r="J283" s="23">
        <f t="shared" si="61"/>
        <v>0</v>
      </c>
      <c r="K283" s="23">
        <f t="shared" si="62"/>
        <v>0</v>
      </c>
      <c r="L283" s="23">
        <f t="shared" si="63"/>
        <v>0</v>
      </c>
      <c r="M283" s="23">
        <f t="shared" ca="1" si="55"/>
        <v>-5.0982457797665956E-4</v>
      </c>
      <c r="N283" s="23">
        <f t="shared" ca="1" si="64"/>
        <v>0</v>
      </c>
      <c r="O283" s="82">
        <f t="shared" ca="1" si="65"/>
        <v>0</v>
      </c>
      <c r="P283" s="23">
        <f t="shared" ca="1" si="66"/>
        <v>0</v>
      </c>
      <c r="Q283" s="23">
        <f t="shared" ca="1" si="67"/>
        <v>0</v>
      </c>
      <c r="R283" s="18">
        <f t="shared" ca="1" si="56"/>
        <v>5.0982457797665956E-4</v>
      </c>
    </row>
    <row r="284" spans="1:18">
      <c r="A284" s="69"/>
      <c r="B284" s="69"/>
      <c r="C284" s="69"/>
      <c r="D284" s="70">
        <f t="shared" si="57"/>
        <v>0</v>
      </c>
      <c r="E284" s="70">
        <f t="shared" si="57"/>
        <v>0</v>
      </c>
      <c r="F284" s="23">
        <f t="shared" si="58"/>
        <v>0</v>
      </c>
      <c r="G284" s="23">
        <f t="shared" si="58"/>
        <v>0</v>
      </c>
      <c r="H284" s="23">
        <f t="shared" si="59"/>
        <v>0</v>
      </c>
      <c r="I284" s="23">
        <f t="shared" si="60"/>
        <v>0</v>
      </c>
      <c r="J284" s="23">
        <f t="shared" si="61"/>
        <v>0</v>
      </c>
      <c r="K284" s="23">
        <f t="shared" si="62"/>
        <v>0</v>
      </c>
      <c r="L284" s="23">
        <f t="shared" si="63"/>
        <v>0</v>
      </c>
      <c r="M284" s="23">
        <f t="shared" ca="1" si="55"/>
        <v>-5.0982457797665956E-4</v>
      </c>
      <c r="N284" s="23">
        <f t="shared" ca="1" si="64"/>
        <v>0</v>
      </c>
      <c r="O284" s="82">
        <f t="shared" ca="1" si="65"/>
        <v>0</v>
      </c>
      <c r="P284" s="23">
        <f t="shared" ca="1" si="66"/>
        <v>0</v>
      </c>
      <c r="Q284" s="23">
        <f t="shared" ca="1" si="67"/>
        <v>0</v>
      </c>
      <c r="R284" s="18">
        <f t="shared" ca="1" si="56"/>
        <v>5.0982457797665956E-4</v>
      </c>
    </row>
    <row r="285" spans="1:18">
      <c r="A285" s="69"/>
      <c r="B285" s="69"/>
      <c r="C285" s="69"/>
      <c r="D285" s="70">
        <f t="shared" si="57"/>
        <v>0</v>
      </c>
      <c r="E285" s="70">
        <f t="shared" si="57"/>
        <v>0</v>
      </c>
      <c r="F285" s="23">
        <f t="shared" si="58"/>
        <v>0</v>
      </c>
      <c r="G285" s="23">
        <f t="shared" si="58"/>
        <v>0</v>
      </c>
      <c r="H285" s="23">
        <f t="shared" si="59"/>
        <v>0</v>
      </c>
      <c r="I285" s="23">
        <f t="shared" si="60"/>
        <v>0</v>
      </c>
      <c r="J285" s="23">
        <f t="shared" si="61"/>
        <v>0</v>
      </c>
      <c r="K285" s="23">
        <f t="shared" si="62"/>
        <v>0</v>
      </c>
      <c r="L285" s="23">
        <f t="shared" si="63"/>
        <v>0</v>
      </c>
      <c r="M285" s="23">
        <f t="shared" ca="1" si="55"/>
        <v>-5.0982457797665956E-4</v>
      </c>
      <c r="N285" s="23">
        <f t="shared" ca="1" si="64"/>
        <v>0</v>
      </c>
      <c r="O285" s="82">
        <f t="shared" ca="1" si="65"/>
        <v>0</v>
      </c>
      <c r="P285" s="23">
        <f t="shared" ca="1" si="66"/>
        <v>0</v>
      </c>
      <c r="Q285" s="23">
        <f t="shared" ca="1" si="67"/>
        <v>0</v>
      </c>
      <c r="R285" s="18">
        <f t="shared" ca="1" si="56"/>
        <v>5.0982457797665956E-4</v>
      </c>
    </row>
    <row r="286" spans="1:18">
      <c r="A286" s="69"/>
      <c r="B286" s="69"/>
      <c r="C286" s="69"/>
      <c r="D286" s="70">
        <f t="shared" si="57"/>
        <v>0</v>
      </c>
      <c r="E286" s="70">
        <f t="shared" si="57"/>
        <v>0</v>
      </c>
      <c r="F286" s="23">
        <f t="shared" si="58"/>
        <v>0</v>
      </c>
      <c r="G286" s="23">
        <f t="shared" si="58"/>
        <v>0</v>
      </c>
      <c r="H286" s="23">
        <f t="shared" si="59"/>
        <v>0</v>
      </c>
      <c r="I286" s="23">
        <f t="shared" si="60"/>
        <v>0</v>
      </c>
      <c r="J286" s="23">
        <f t="shared" si="61"/>
        <v>0</v>
      </c>
      <c r="K286" s="23">
        <f t="shared" si="62"/>
        <v>0</v>
      </c>
      <c r="L286" s="23">
        <f t="shared" si="63"/>
        <v>0</v>
      </c>
      <c r="M286" s="23">
        <f t="shared" ca="1" si="55"/>
        <v>-5.0982457797665956E-4</v>
      </c>
      <c r="N286" s="23">
        <f t="shared" ca="1" si="64"/>
        <v>0</v>
      </c>
      <c r="O286" s="82">
        <f t="shared" ca="1" si="65"/>
        <v>0</v>
      </c>
      <c r="P286" s="23">
        <f t="shared" ca="1" si="66"/>
        <v>0</v>
      </c>
      <c r="Q286" s="23">
        <f t="shared" ca="1" si="67"/>
        <v>0</v>
      </c>
      <c r="R286" s="18">
        <f t="shared" ca="1" si="56"/>
        <v>5.0982457797665956E-4</v>
      </c>
    </row>
    <row r="287" spans="1:18">
      <c r="A287" s="69"/>
      <c r="B287" s="69"/>
      <c r="C287" s="69"/>
      <c r="D287" s="70">
        <f t="shared" si="57"/>
        <v>0</v>
      </c>
      <c r="E287" s="70">
        <f t="shared" si="57"/>
        <v>0</v>
      </c>
      <c r="F287" s="23">
        <f t="shared" si="58"/>
        <v>0</v>
      </c>
      <c r="G287" s="23">
        <f t="shared" si="58"/>
        <v>0</v>
      </c>
      <c r="H287" s="23">
        <f t="shared" si="59"/>
        <v>0</v>
      </c>
      <c r="I287" s="23">
        <f t="shared" si="60"/>
        <v>0</v>
      </c>
      <c r="J287" s="23">
        <f t="shared" si="61"/>
        <v>0</v>
      </c>
      <c r="K287" s="23">
        <f t="shared" si="62"/>
        <v>0</v>
      </c>
      <c r="L287" s="23">
        <f t="shared" si="63"/>
        <v>0</v>
      </c>
      <c r="M287" s="23">
        <f t="shared" ca="1" si="55"/>
        <v>-5.0982457797665956E-4</v>
      </c>
      <c r="N287" s="23">
        <f t="shared" ca="1" si="64"/>
        <v>0</v>
      </c>
      <c r="O287" s="82">
        <f t="shared" ca="1" si="65"/>
        <v>0</v>
      </c>
      <c r="P287" s="23">
        <f t="shared" ca="1" si="66"/>
        <v>0</v>
      </c>
      <c r="Q287" s="23">
        <f t="shared" ca="1" si="67"/>
        <v>0</v>
      </c>
      <c r="R287" s="18">
        <f t="shared" ca="1" si="56"/>
        <v>5.0982457797665956E-4</v>
      </c>
    </row>
    <row r="288" spans="1:18">
      <c r="A288" s="69"/>
      <c r="B288" s="69"/>
      <c r="C288" s="69"/>
      <c r="D288" s="70">
        <f t="shared" si="57"/>
        <v>0</v>
      </c>
      <c r="E288" s="70">
        <f t="shared" si="57"/>
        <v>0</v>
      </c>
      <c r="F288" s="23">
        <f t="shared" si="58"/>
        <v>0</v>
      </c>
      <c r="G288" s="23">
        <f t="shared" si="58"/>
        <v>0</v>
      </c>
      <c r="H288" s="23">
        <f t="shared" si="59"/>
        <v>0</v>
      </c>
      <c r="I288" s="23">
        <f t="shared" si="60"/>
        <v>0</v>
      </c>
      <c r="J288" s="23">
        <f t="shared" si="61"/>
        <v>0</v>
      </c>
      <c r="K288" s="23">
        <f t="shared" si="62"/>
        <v>0</v>
      </c>
      <c r="L288" s="23">
        <f t="shared" si="63"/>
        <v>0</v>
      </c>
      <c r="M288" s="23">
        <f t="shared" ca="1" si="55"/>
        <v>-5.0982457797665956E-4</v>
      </c>
      <c r="N288" s="23">
        <f t="shared" ca="1" si="64"/>
        <v>0</v>
      </c>
      <c r="O288" s="82">
        <f t="shared" ca="1" si="65"/>
        <v>0</v>
      </c>
      <c r="P288" s="23">
        <f t="shared" ca="1" si="66"/>
        <v>0</v>
      </c>
      <c r="Q288" s="23">
        <f t="shared" ca="1" si="67"/>
        <v>0</v>
      </c>
      <c r="R288" s="18">
        <f t="shared" ca="1" si="56"/>
        <v>5.0982457797665956E-4</v>
      </c>
    </row>
    <row r="289" spans="1:18">
      <c r="A289" s="69"/>
      <c r="B289" s="69"/>
      <c r="C289" s="69"/>
      <c r="D289" s="70">
        <f t="shared" si="57"/>
        <v>0</v>
      </c>
      <c r="E289" s="70">
        <f t="shared" si="57"/>
        <v>0</v>
      </c>
      <c r="F289" s="23">
        <f t="shared" si="58"/>
        <v>0</v>
      </c>
      <c r="G289" s="23">
        <f t="shared" si="58"/>
        <v>0</v>
      </c>
      <c r="H289" s="23">
        <f t="shared" si="59"/>
        <v>0</v>
      </c>
      <c r="I289" s="23">
        <f t="shared" si="60"/>
        <v>0</v>
      </c>
      <c r="J289" s="23">
        <f t="shared" si="61"/>
        <v>0</v>
      </c>
      <c r="K289" s="23">
        <f t="shared" si="62"/>
        <v>0</v>
      </c>
      <c r="L289" s="23">
        <f t="shared" si="63"/>
        <v>0</v>
      </c>
      <c r="M289" s="23">
        <f t="shared" ca="1" si="55"/>
        <v>-5.0982457797665956E-4</v>
      </c>
      <c r="N289" s="23">
        <f t="shared" ca="1" si="64"/>
        <v>0</v>
      </c>
      <c r="O289" s="82">
        <f t="shared" ca="1" si="65"/>
        <v>0</v>
      </c>
      <c r="P289" s="23">
        <f t="shared" ca="1" si="66"/>
        <v>0</v>
      </c>
      <c r="Q289" s="23">
        <f t="shared" ca="1" si="67"/>
        <v>0</v>
      </c>
      <c r="R289" s="18">
        <f t="shared" ca="1" si="56"/>
        <v>5.0982457797665956E-4</v>
      </c>
    </row>
    <row r="290" spans="1:18">
      <c r="A290" s="69"/>
      <c r="B290" s="69"/>
      <c r="C290" s="69"/>
      <c r="D290" s="70">
        <f t="shared" si="57"/>
        <v>0</v>
      </c>
      <c r="E290" s="70">
        <f t="shared" si="57"/>
        <v>0</v>
      </c>
      <c r="F290" s="23">
        <f t="shared" si="58"/>
        <v>0</v>
      </c>
      <c r="G290" s="23">
        <f t="shared" si="58"/>
        <v>0</v>
      </c>
      <c r="H290" s="23">
        <f t="shared" si="59"/>
        <v>0</v>
      </c>
      <c r="I290" s="23">
        <f t="shared" si="60"/>
        <v>0</v>
      </c>
      <c r="J290" s="23">
        <f t="shared" si="61"/>
        <v>0</v>
      </c>
      <c r="K290" s="23">
        <f t="shared" si="62"/>
        <v>0</v>
      </c>
      <c r="L290" s="23">
        <f t="shared" si="63"/>
        <v>0</v>
      </c>
      <c r="M290" s="23">
        <f t="shared" ca="1" si="55"/>
        <v>-5.0982457797665956E-4</v>
      </c>
      <c r="N290" s="23">
        <f t="shared" ca="1" si="64"/>
        <v>0</v>
      </c>
      <c r="O290" s="82">
        <f t="shared" ca="1" si="65"/>
        <v>0</v>
      </c>
      <c r="P290" s="23">
        <f t="shared" ca="1" si="66"/>
        <v>0</v>
      </c>
      <c r="Q290" s="23">
        <f t="shared" ca="1" si="67"/>
        <v>0</v>
      </c>
      <c r="R290" s="18">
        <f t="shared" ca="1" si="56"/>
        <v>5.0982457797665956E-4</v>
      </c>
    </row>
    <row r="291" spans="1:18">
      <c r="A291" s="69"/>
      <c r="B291" s="69"/>
      <c r="C291" s="69"/>
      <c r="D291" s="70">
        <f t="shared" si="57"/>
        <v>0</v>
      </c>
      <c r="E291" s="70">
        <f t="shared" si="57"/>
        <v>0</v>
      </c>
      <c r="F291" s="23">
        <f t="shared" si="58"/>
        <v>0</v>
      </c>
      <c r="G291" s="23">
        <f t="shared" si="58"/>
        <v>0</v>
      </c>
      <c r="H291" s="23">
        <f t="shared" si="59"/>
        <v>0</v>
      </c>
      <c r="I291" s="23">
        <f t="shared" si="60"/>
        <v>0</v>
      </c>
      <c r="J291" s="23">
        <f t="shared" si="61"/>
        <v>0</v>
      </c>
      <c r="K291" s="23">
        <f t="shared" si="62"/>
        <v>0</v>
      </c>
      <c r="L291" s="23">
        <f t="shared" si="63"/>
        <v>0</v>
      </c>
      <c r="M291" s="23">
        <f t="shared" ca="1" si="55"/>
        <v>-5.0982457797665956E-4</v>
      </c>
      <c r="N291" s="23">
        <f t="shared" ca="1" si="64"/>
        <v>0</v>
      </c>
      <c r="O291" s="82">
        <f t="shared" ca="1" si="65"/>
        <v>0</v>
      </c>
      <c r="P291" s="23">
        <f t="shared" ca="1" si="66"/>
        <v>0</v>
      </c>
      <c r="Q291" s="23">
        <f t="shared" ca="1" si="67"/>
        <v>0</v>
      </c>
      <c r="R291" s="18">
        <f t="shared" ca="1" si="56"/>
        <v>5.0982457797665956E-4</v>
      </c>
    </row>
    <row r="292" spans="1:18">
      <c r="A292" s="69"/>
      <c r="B292" s="69"/>
      <c r="C292" s="69"/>
      <c r="D292" s="70">
        <f t="shared" si="57"/>
        <v>0</v>
      </c>
      <c r="E292" s="70">
        <f t="shared" si="57"/>
        <v>0</v>
      </c>
      <c r="F292" s="23">
        <f t="shared" si="58"/>
        <v>0</v>
      </c>
      <c r="G292" s="23">
        <f t="shared" si="58"/>
        <v>0</v>
      </c>
      <c r="H292" s="23">
        <f t="shared" si="59"/>
        <v>0</v>
      </c>
      <c r="I292" s="23">
        <f t="shared" si="60"/>
        <v>0</v>
      </c>
      <c r="J292" s="23">
        <f t="shared" si="61"/>
        <v>0</v>
      </c>
      <c r="K292" s="23">
        <f t="shared" si="62"/>
        <v>0</v>
      </c>
      <c r="L292" s="23">
        <f t="shared" si="63"/>
        <v>0</v>
      </c>
      <c r="M292" s="23">
        <f t="shared" ca="1" si="55"/>
        <v>-5.0982457797665956E-4</v>
      </c>
      <c r="N292" s="23">
        <f t="shared" ca="1" si="64"/>
        <v>0</v>
      </c>
      <c r="O292" s="82">
        <f t="shared" ca="1" si="65"/>
        <v>0</v>
      </c>
      <c r="P292" s="23">
        <f t="shared" ca="1" si="66"/>
        <v>0</v>
      </c>
      <c r="Q292" s="23">
        <f t="shared" ca="1" si="67"/>
        <v>0</v>
      </c>
      <c r="R292" s="18">
        <f t="shared" ca="1" si="56"/>
        <v>5.0982457797665956E-4</v>
      </c>
    </row>
    <row r="293" spans="1:18">
      <c r="A293" s="69"/>
      <c r="B293" s="69"/>
      <c r="C293" s="69"/>
      <c r="D293" s="70">
        <f t="shared" si="57"/>
        <v>0</v>
      </c>
      <c r="E293" s="70">
        <f t="shared" si="57"/>
        <v>0</v>
      </c>
      <c r="F293" s="23">
        <f t="shared" si="58"/>
        <v>0</v>
      </c>
      <c r="G293" s="23">
        <f t="shared" si="58"/>
        <v>0</v>
      </c>
      <c r="H293" s="23">
        <f t="shared" si="59"/>
        <v>0</v>
      </c>
      <c r="I293" s="23">
        <f t="shared" si="60"/>
        <v>0</v>
      </c>
      <c r="J293" s="23">
        <f t="shared" si="61"/>
        <v>0</v>
      </c>
      <c r="K293" s="23">
        <f t="shared" si="62"/>
        <v>0</v>
      </c>
      <c r="L293" s="23">
        <f t="shared" si="63"/>
        <v>0</v>
      </c>
      <c r="M293" s="23">
        <f t="shared" ca="1" si="55"/>
        <v>-5.0982457797665956E-4</v>
      </c>
      <c r="N293" s="23">
        <f t="shared" ca="1" si="64"/>
        <v>0</v>
      </c>
      <c r="O293" s="82">
        <f t="shared" ca="1" si="65"/>
        <v>0</v>
      </c>
      <c r="P293" s="23">
        <f t="shared" ca="1" si="66"/>
        <v>0</v>
      </c>
      <c r="Q293" s="23">
        <f t="shared" ca="1" si="67"/>
        <v>0</v>
      </c>
      <c r="R293" s="18">
        <f t="shared" ca="1" si="56"/>
        <v>5.0982457797665956E-4</v>
      </c>
    </row>
    <row r="294" spans="1:18">
      <c r="A294" s="69"/>
      <c r="B294" s="69"/>
      <c r="C294" s="69"/>
      <c r="D294" s="70">
        <f t="shared" si="57"/>
        <v>0</v>
      </c>
      <c r="E294" s="70">
        <f t="shared" si="57"/>
        <v>0</v>
      </c>
      <c r="F294" s="23">
        <f t="shared" si="58"/>
        <v>0</v>
      </c>
      <c r="G294" s="23">
        <f t="shared" si="58"/>
        <v>0</v>
      </c>
      <c r="H294" s="23">
        <f t="shared" si="59"/>
        <v>0</v>
      </c>
      <c r="I294" s="23">
        <f t="shared" si="60"/>
        <v>0</v>
      </c>
      <c r="J294" s="23">
        <f t="shared" si="61"/>
        <v>0</v>
      </c>
      <c r="K294" s="23">
        <f t="shared" si="62"/>
        <v>0</v>
      </c>
      <c r="L294" s="23">
        <f t="shared" si="63"/>
        <v>0</v>
      </c>
      <c r="M294" s="23">
        <f t="shared" ca="1" si="55"/>
        <v>-5.0982457797665956E-4</v>
      </c>
      <c r="N294" s="23">
        <f t="shared" ca="1" si="64"/>
        <v>0</v>
      </c>
      <c r="O294" s="82">
        <f t="shared" ca="1" si="65"/>
        <v>0</v>
      </c>
      <c r="P294" s="23">
        <f t="shared" ca="1" si="66"/>
        <v>0</v>
      </c>
      <c r="Q294" s="23">
        <f t="shared" ca="1" si="67"/>
        <v>0</v>
      </c>
      <c r="R294" s="18">
        <f t="shared" ca="1" si="56"/>
        <v>5.0982457797665956E-4</v>
      </c>
    </row>
    <row r="295" spans="1:18">
      <c r="A295" s="69"/>
      <c r="B295" s="69"/>
      <c r="C295" s="69"/>
      <c r="D295" s="70">
        <f t="shared" si="57"/>
        <v>0</v>
      </c>
      <c r="E295" s="70">
        <f t="shared" si="57"/>
        <v>0</v>
      </c>
      <c r="F295" s="23">
        <f t="shared" si="58"/>
        <v>0</v>
      </c>
      <c r="G295" s="23">
        <f t="shared" si="58"/>
        <v>0</v>
      </c>
      <c r="H295" s="23">
        <f t="shared" si="59"/>
        <v>0</v>
      </c>
      <c r="I295" s="23">
        <f t="shared" si="60"/>
        <v>0</v>
      </c>
      <c r="J295" s="23">
        <f t="shared" si="61"/>
        <v>0</v>
      </c>
      <c r="K295" s="23">
        <f t="shared" si="62"/>
        <v>0</v>
      </c>
      <c r="L295" s="23">
        <f t="shared" si="63"/>
        <v>0</v>
      </c>
      <c r="M295" s="23">
        <f t="shared" ca="1" si="55"/>
        <v>-5.0982457797665956E-4</v>
      </c>
      <c r="N295" s="23">
        <f t="shared" ca="1" si="64"/>
        <v>0</v>
      </c>
      <c r="O295" s="82">
        <f t="shared" ca="1" si="65"/>
        <v>0</v>
      </c>
      <c r="P295" s="23">
        <f t="shared" ca="1" si="66"/>
        <v>0</v>
      </c>
      <c r="Q295" s="23">
        <f t="shared" ca="1" si="67"/>
        <v>0</v>
      </c>
      <c r="R295" s="18">
        <f t="shared" ca="1" si="56"/>
        <v>5.0982457797665956E-4</v>
      </c>
    </row>
    <row r="296" spans="1:18">
      <c r="A296" s="69"/>
      <c r="B296" s="69"/>
      <c r="C296" s="69"/>
      <c r="D296" s="70">
        <f t="shared" si="57"/>
        <v>0</v>
      </c>
      <c r="E296" s="70">
        <f t="shared" si="57"/>
        <v>0</v>
      </c>
      <c r="F296" s="23">
        <f t="shared" si="58"/>
        <v>0</v>
      </c>
      <c r="G296" s="23">
        <f t="shared" si="58"/>
        <v>0</v>
      </c>
      <c r="H296" s="23">
        <f t="shared" si="59"/>
        <v>0</v>
      </c>
      <c r="I296" s="23">
        <f t="shared" si="60"/>
        <v>0</v>
      </c>
      <c r="J296" s="23">
        <f t="shared" si="61"/>
        <v>0</v>
      </c>
      <c r="K296" s="23">
        <f t="shared" si="62"/>
        <v>0</v>
      </c>
      <c r="L296" s="23">
        <f t="shared" si="63"/>
        <v>0</v>
      </c>
      <c r="M296" s="23">
        <f t="shared" ca="1" si="55"/>
        <v>-5.0982457797665956E-4</v>
      </c>
      <c r="N296" s="23">
        <f t="shared" ca="1" si="64"/>
        <v>0</v>
      </c>
      <c r="O296" s="82">
        <f t="shared" ca="1" si="65"/>
        <v>0</v>
      </c>
      <c r="P296" s="23">
        <f t="shared" ca="1" si="66"/>
        <v>0</v>
      </c>
      <c r="Q296" s="23">
        <f t="shared" ca="1" si="67"/>
        <v>0</v>
      </c>
      <c r="R296" s="18">
        <f t="shared" ca="1" si="56"/>
        <v>5.0982457797665956E-4</v>
      </c>
    </row>
    <row r="297" spans="1:18">
      <c r="A297" s="69"/>
      <c r="B297" s="69"/>
      <c r="C297" s="69"/>
      <c r="D297" s="70">
        <f t="shared" si="57"/>
        <v>0</v>
      </c>
      <c r="E297" s="70">
        <f t="shared" si="57"/>
        <v>0</v>
      </c>
      <c r="F297" s="23">
        <f t="shared" si="58"/>
        <v>0</v>
      </c>
      <c r="G297" s="23">
        <f t="shared" si="58"/>
        <v>0</v>
      </c>
      <c r="H297" s="23">
        <f t="shared" si="59"/>
        <v>0</v>
      </c>
      <c r="I297" s="23">
        <f t="shared" si="60"/>
        <v>0</v>
      </c>
      <c r="J297" s="23">
        <f t="shared" si="61"/>
        <v>0</v>
      </c>
      <c r="K297" s="23">
        <f t="shared" si="62"/>
        <v>0</v>
      </c>
      <c r="L297" s="23">
        <f t="shared" si="63"/>
        <v>0</v>
      </c>
      <c r="M297" s="23">
        <f t="shared" ca="1" si="55"/>
        <v>-5.0982457797665956E-4</v>
      </c>
      <c r="N297" s="23">
        <f t="shared" ca="1" si="64"/>
        <v>0</v>
      </c>
      <c r="O297" s="82">
        <f t="shared" ca="1" si="65"/>
        <v>0</v>
      </c>
      <c r="P297" s="23">
        <f t="shared" ca="1" si="66"/>
        <v>0</v>
      </c>
      <c r="Q297" s="23">
        <f t="shared" ca="1" si="67"/>
        <v>0</v>
      </c>
      <c r="R297" s="18">
        <f t="shared" ca="1" si="56"/>
        <v>5.0982457797665956E-4</v>
      </c>
    </row>
    <row r="298" spans="1:18">
      <c r="A298" s="69"/>
      <c r="B298" s="69"/>
      <c r="C298" s="69"/>
      <c r="D298" s="70">
        <f t="shared" si="57"/>
        <v>0</v>
      </c>
      <c r="E298" s="70">
        <f t="shared" si="57"/>
        <v>0</v>
      </c>
      <c r="F298" s="23">
        <f t="shared" si="58"/>
        <v>0</v>
      </c>
      <c r="G298" s="23">
        <f t="shared" si="58"/>
        <v>0</v>
      </c>
      <c r="H298" s="23">
        <f t="shared" si="59"/>
        <v>0</v>
      </c>
      <c r="I298" s="23">
        <f t="shared" si="60"/>
        <v>0</v>
      </c>
      <c r="J298" s="23">
        <f t="shared" si="61"/>
        <v>0</v>
      </c>
      <c r="K298" s="23">
        <f t="shared" si="62"/>
        <v>0</v>
      </c>
      <c r="L298" s="23">
        <f t="shared" si="63"/>
        <v>0</v>
      </c>
      <c r="M298" s="23">
        <f t="shared" ca="1" si="55"/>
        <v>-5.0982457797665956E-4</v>
      </c>
      <c r="N298" s="23">
        <f t="shared" ca="1" si="64"/>
        <v>0</v>
      </c>
      <c r="O298" s="82">
        <f t="shared" ca="1" si="65"/>
        <v>0</v>
      </c>
      <c r="P298" s="23">
        <f t="shared" ca="1" si="66"/>
        <v>0</v>
      </c>
      <c r="Q298" s="23">
        <f t="shared" ca="1" si="67"/>
        <v>0</v>
      </c>
      <c r="R298" s="18">
        <f t="shared" ca="1" si="56"/>
        <v>5.0982457797665956E-4</v>
      </c>
    </row>
    <row r="299" spans="1:18">
      <c r="A299" s="69"/>
      <c r="B299" s="69"/>
      <c r="C299" s="69"/>
      <c r="D299" s="70">
        <f t="shared" si="57"/>
        <v>0</v>
      </c>
      <c r="E299" s="70">
        <f t="shared" si="57"/>
        <v>0</v>
      </c>
      <c r="F299" s="23">
        <f t="shared" si="58"/>
        <v>0</v>
      </c>
      <c r="G299" s="23">
        <f t="shared" si="58"/>
        <v>0</v>
      </c>
      <c r="H299" s="23">
        <f t="shared" si="59"/>
        <v>0</v>
      </c>
      <c r="I299" s="23">
        <f t="shared" si="60"/>
        <v>0</v>
      </c>
      <c r="J299" s="23">
        <f t="shared" si="61"/>
        <v>0</v>
      </c>
      <c r="K299" s="23">
        <f t="shared" si="62"/>
        <v>0</v>
      </c>
      <c r="L299" s="23">
        <f t="shared" si="63"/>
        <v>0</v>
      </c>
      <c r="M299" s="23">
        <f t="shared" ca="1" si="55"/>
        <v>-5.0982457797665956E-4</v>
      </c>
      <c r="N299" s="23">
        <f t="shared" ca="1" si="64"/>
        <v>0</v>
      </c>
      <c r="O299" s="82">
        <f t="shared" ca="1" si="65"/>
        <v>0</v>
      </c>
      <c r="P299" s="23">
        <f t="shared" ca="1" si="66"/>
        <v>0</v>
      </c>
      <c r="Q299" s="23">
        <f t="shared" ca="1" si="67"/>
        <v>0</v>
      </c>
      <c r="R299" s="18">
        <f t="shared" ca="1" si="56"/>
        <v>5.0982457797665956E-4</v>
      </c>
    </row>
    <row r="300" spans="1:18">
      <c r="A300" s="69"/>
      <c r="B300" s="69"/>
      <c r="C300" s="69"/>
      <c r="D300" s="70">
        <f t="shared" si="57"/>
        <v>0</v>
      </c>
      <c r="E300" s="70">
        <f t="shared" si="57"/>
        <v>0</v>
      </c>
      <c r="F300" s="23">
        <f t="shared" si="58"/>
        <v>0</v>
      </c>
      <c r="G300" s="23">
        <f t="shared" si="58"/>
        <v>0</v>
      </c>
      <c r="H300" s="23">
        <f t="shared" si="59"/>
        <v>0</v>
      </c>
      <c r="I300" s="23">
        <f t="shared" si="60"/>
        <v>0</v>
      </c>
      <c r="J300" s="23">
        <f t="shared" si="61"/>
        <v>0</v>
      </c>
      <c r="K300" s="23">
        <f t="shared" si="62"/>
        <v>0</v>
      </c>
      <c r="L300" s="23">
        <f t="shared" si="63"/>
        <v>0</v>
      </c>
      <c r="M300" s="23">
        <f t="shared" ca="1" si="55"/>
        <v>-5.0982457797665956E-4</v>
      </c>
      <c r="N300" s="23">
        <f t="shared" ca="1" si="64"/>
        <v>0</v>
      </c>
      <c r="O300" s="82">
        <f t="shared" ca="1" si="65"/>
        <v>0</v>
      </c>
      <c r="P300" s="23">
        <f t="shared" ca="1" si="66"/>
        <v>0</v>
      </c>
      <c r="Q300" s="23">
        <f t="shared" ca="1" si="67"/>
        <v>0</v>
      </c>
      <c r="R300" s="18">
        <f t="shared" ca="1" si="56"/>
        <v>5.0982457797665956E-4</v>
      </c>
    </row>
    <row r="301" spans="1:18">
      <c r="A301" s="69"/>
      <c r="B301" s="69"/>
      <c r="C301" s="69"/>
      <c r="D301" s="70">
        <f t="shared" si="57"/>
        <v>0</v>
      </c>
      <c r="E301" s="70">
        <f t="shared" si="57"/>
        <v>0</v>
      </c>
      <c r="F301" s="23">
        <f t="shared" si="58"/>
        <v>0</v>
      </c>
      <c r="G301" s="23">
        <f t="shared" si="58"/>
        <v>0</v>
      </c>
      <c r="H301" s="23">
        <f t="shared" si="59"/>
        <v>0</v>
      </c>
      <c r="I301" s="23">
        <f t="shared" si="60"/>
        <v>0</v>
      </c>
      <c r="J301" s="23">
        <f t="shared" si="61"/>
        <v>0</v>
      </c>
      <c r="K301" s="23">
        <f t="shared" si="62"/>
        <v>0</v>
      </c>
      <c r="L301" s="23">
        <f t="shared" si="63"/>
        <v>0</v>
      </c>
      <c r="M301" s="23">
        <f t="shared" ca="1" si="55"/>
        <v>-5.0982457797665956E-4</v>
      </c>
      <c r="N301" s="23">
        <f t="shared" ca="1" si="64"/>
        <v>0</v>
      </c>
      <c r="O301" s="82">
        <f t="shared" ca="1" si="65"/>
        <v>0</v>
      </c>
      <c r="P301" s="23">
        <f t="shared" ca="1" si="66"/>
        <v>0</v>
      </c>
      <c r="Q301" s="23">
        <f t="shared" ca="1" si="67"/>
        <v>0</v>
      </c>
      <c r="R301" s="18">
        <f t="shared" ca="1" si="56"/>
        <v>5.0982457797665956E-4</v>
      </c>
    </row>
    <row r="302" spans="1:18">
      <c r="A302" s="69"/>
      <c r="B302" s="69"/>
      <c r="C302" s="69"/>
      <c r="D302" s="70">
        <f t="shared" si="57"/>
        <v>0</v>
      </c>
      <c r="E302" s="70">
        <f t="shared" si="57"/>
        <v>0</v>
      </c>
      <c r="F302" s="23">
        <f t="shared" si="58"/>
        <v>0</v>
      </c>
      <c r="G302" s="23">
        <f t="shared" si="58"/>
        <v>0</v>
      </c>
      <c r="H302" s="23">
        <f t="shared" si="59"/>
        <v>0</v>
      </c>
      <c r="I302" s="23">
        <f t="shared" si="60"/>
        <v>0</v>
      </c>
      <c r="J302" s="23">
        <f t="shared" si="61"/>
        <v>0</v>
      </c>
      <c r="K302" s="23">
        <f t="shared" si="62"/>
        <v>0</v>
      </c>
      <c r="L302" s="23">
        <f t="shared" si="63"/>
        <v>0</v>
      </c>
      <c r="M302" s="23">
        <f t="shared" ca="1" si="55"/>
        <v>-5.0982457797665956E-4</v>
      </c>
      <c r="N302" s="23">
        <f t="shared" ca="1" si="64"/>
        <v>0</v>
      </c>
      <c r="O302" s="82">
        <f t="shared" ca="1" si="65"/>
        <v>0</v>
      </c>
      <c r="P302" s="23">
        <f t="shared" ca="1" si="66"/>
        <v>0</v>
      </c>
      <c r="Q302" s="23">
        <f t="shared" ca="1" si="67"/>
        <v>0</v>
      </c>
      <c r="R302" s="18">
        <f t="shared" ca="1" si="56"/>
        <v>5.0982457797665956E-4</v>
      </c>
    </row>
    <row r="303" spans="1:18">
      <c r="A303" s="69"/>
      <c r="B303" s="69"/>
      <c r="C303" s="69"/>
      <c r="D303" s="70">
        <f t="shared" si="57"/>
        <v>0</v>
      </c>
      <c r="E303" s="70">
        <f t="shared" si="57"/>
        <v>0</v>
      </c>
      <c r="F303" s="23">
        <f t="shared" si="58"/>
        <v>0</v>
      </c>
      <c r="G303" s="23">
        <f t="shared" si="58"/>
        <v>0</v>
      </c>
      <c r="H303" s="23">
        <f t="shared" si="59"/>
        <v>0</v>
      </c>
      <c r="I303" s="23">
        <f t="shared" si="60"/>
        <v>0</v>
      </c>
      <c r="J303" s="23">
        <f t="shared" si="61"/>
        <v>0</v>
      </c>
      <c r="K303" s="23">
        <f t="shared" si="62"/>
        <v>0</v>
      </c>
      <c r="L303" s="23">
        <f t="shared" si="63"/>
        <v>0</v>
      </c>
      <c r="M303" s="23">
        <f t="shared" ca="1" si="55"/>
        <v>-5.0982457797665956E-4</v>
      </c>
      <c r="N303" s="23">
        <f t="shared" ca="1" si="64"/>
        <v>0</v>
      </c>
      <c r="O303" s="82">
        <f t="shared" ca="1" si="65"/>
        <v>0</v>
      </c>
      <c r="P303" s="23">
        <f t="shared" ca="1" si="66"/>
        <v>0</v>
      </c>
      <c r="Q303" s="23">
        <f t="shared" ca="1" si="67"/>
        <v>0</v>
      </c>
      <c r="R303" s="18">
        <f t="shared" ca="1" si="56"/>
        <v>5.0982457797665956E-4</v>
      </c>
    </row>
    <row r="304" spans="1:18">
      <c r="A304" s="69"/>
      <c r="B304" s="69"/>
      <c r="C304" s="69"/>
      <c r="D304" s="70">
        <f t="shared" si="57"/>
        <v>0</v>
      </c>
      <c r="E304" s="70">
        <f t="shared" si="57"/>
        <v>0</v>
      </c>
      <c r="F304" s="23">
        <f t="shared" si="58"/>
        <v>0</v>
      </c>
      <c r="G304" s="23">
        <f t="shared" si="58"/>
        <v>0</v>
      </c>
      <c r="H304" s="23">
        <f t="shared" si="59"/>
        <v>0</v>
      </c>
      <c r="I304" s="23">
        <f t="shared" si="60"/>
        <v>0</v>
      </c>
      <c r="J304" s="23">
        <f t="shared" si="61"/>
        <v>0</v>
      </c>
      <c r="K304" s="23">
        <f t="shared" si="62"/>
        <v>0</v>
      </c>
      <c r="L304" s="23">
        <f t="shared" si="63"/>
        <v>0</v>
      </c>
      <c r="M304" s="23">
        <f t="shared" ca="1" si="55"/>
        <v>-5.0982457797665956E-4</v>
      </c>
      <c r="N304" s="23">
        <f t="shared" ca="1" si="64"/>
        <v>0</v>
      </c>
      <c r="O304" s="82">
        <f t="shared" ca="1" si="65"/>
        <v>0</v>
      </c>
      <c r="P304" s="23">
        <f t="shared" ca="1" si="66"/>
        <v>0</v>
      </c>
      <c r="Q304" s="23">
        <f t="shared" ca="1" si="67"/>
        <v>0</v>
      </c>
      <c r="R304" s="18">
        <f t="shared" ca="1" si="56"/>
        <v>5.0982457797665956E-4</v>
      </c>
    </row>
    <row r="305" spans="1:18">
      <c r="A305" s="69"/>
      <c r="B305" s="69"/>
      <c r="C305" s="69"/>
      <c r="D305" s="70">
        <f t="shared" si="57"/>
        <v>0</v>
      </c>
      <c r="E305" s="70">
        <f t="shared" si="57"/>
        <v>0</v>
      </c>
      <c r="F305" s="23">
        <f t="shared" si="58"/>
        <v>0</v>
      </c>
      <c r="G305" s="23">
        <f t="shared" si="58"/>
        <v>0</v>
      </c>
      <c r="H305" s="23">
        <f t="shared" si="59"/>
        <v>0</v>
      </c>
      <c r="I305" s="23">
        <f t="shared" si="60"/>
        <v>0</v>
      </c>
      <c r="J305" s="23">
        <f t="shared" si="61"/>
        <v>0</v>
      </c>
      <c r="K305" s="23">
        <f t="shared" si="62"/>
        <v>0</v>
      </c>
      <c r="L305" s="23">
        <f t="shared" si="63"/>
        <v>0</v>
      </c>
      <c r="M305" s="23">
        <f t="shared" ca="1" si="55"/>
        <v>-5.0982457797665956E-4</v>
      </c>
      <c r="N305" s="23">
        <f t="shared" ca="1" si="64"/>
        <v>0</v>
      </c>
      <c r="O305" s="82">
        <f t="shared" ca="1" si="65"/>
        <v>0</v>
      </c>
      <c r="P305" s="23">
        <f t="shared" ca="1" si="66"/>
        <v>0</v>
      </c>
      <c r="Q305" s="23">
        <f t="shared" ca="1" si="67"/>
        <v>0</v>
      </c>
      <c r="R305" s="18">
        <f t="shared" ca="1" si="56"/>
        <v>5.0982457797665956E-4</v>
      </c>
    </row>
    <row r="306" spans="1:18">
      <c r="A306" s="69"/>
      <c r="B306" s="69"/>
      <c r="C306" s="69"/>
      <c r="D306" s="70">
        <f t="shared" si="57"/>
        <v>0</v>
      </c>
      <c r="E306" s="70">
        <f t="shared" si="57"/>
        <v>0</v>
      </c>
      <c r="F306" s="23">
        <f t="shared" si="58"/>
        <v>0</v>
      </c>
      <c r="G306" s="23">
        <f t="shared" si="58"/>
        <v>0</v>
      </c>
      <c r="H306" s="23">
        <f t="shared" si="59"/>
        <v>0</v>
      </c>
      <c r="I306" s="23">
        <f t="shared" si="60"/>
        <v>0</v>
      </c>
      <c r="J306" s="23">
        <f t="shared" si="61"/>
        <v>0</v>
      </c>
      <c r="K306" s="23">
        <f t="shared" si="62"/>
        <v>0</v>
      </c>
      <c r="L306" s="23">
        <f t="shared" si="63"/>
        <v>0</v>
      </c>
      <c r="M306" s="23">
        <f t="shared" ca="1" si="55"/>
        <v>-5.0982457797665956E-4</v>
      </c>
      <c r="N306" s="23">
        <f t="shared" ca="1" si="64"/>
        <v>0</v>
      </c>
      <c r="O306" s="82">
        <f t="shared" ca="1" si="65"/>
        <v>0</v>
      </c>
      <c r="P306" s="23">
        <f t="shared" ca="1" si="66"/>
        <v>0</v>
      </c>
      <c r="Q306" s="23">
        <f t="shared" ca="1" si="67"/>
        <v>0</v>
      </c>
      <c r="R306" s="18">
        <f t="shared" ca="1" si="56"/>
        <v>5.0982457797665956E-4</v>
      </c>
    </row>
    <row r="307" spans="1:18">
      <c r="A307" s="69"/>
      <c r="B307" s="69"/>
      <c r="C307" s="69"/>
      <c r="D307" s="70">
        <f t="shared" si="57"/>
        <v>0</v>
      </c>
      <c r="E307" s="70">
        <f t="shared" si="57"/>
        <v>0</v>
      </c>
      <c r="F307" s="23">
        <f t="shared" si="58"/>
        <v>0</v>
      </c>
      <c r="G307" s="23">
        <f t="shared" si="58"/>
        <v>0</v>
      </c>
      <c r="H307" s="23">
        <f t="shared" si="59"/>
        <v>0</v>
      </c>
      <c r="I307" s="23">
        <f t="shared" si="60"/>
        <v>0</v>
      </c>
      <c r="J307" s="23">
        <f t="shared" si="61"/>
        <v>0</v>
      </c>
      <c r="K307" s="23">
        <f t="shared" si="62"/>
        <v>0</v>
      </c>
      <c r="L307" s="23">
        <f t="shared" si="63"/>
        <v>0</v>
      </c>
      <c r="M307" s="23">
        <f t="shared" ca="1" si="55"/>
        <v>-5.0982457797665956E-4</v>
      </c>
      <c r="N307" s="23">
        <f t="shared" ca="1" si="64"/>
        <v>0</v>
      </c>
      <c r="O307" s="82">
        <f t="shared" ca="1" si="65"/>
        <v>0</v>
      </c>
      <c r="P307" s="23">
        <f t="shared" ca="1" si="66"/>
        <v>0</v>
      </c>
      <c r="Q307" s="23">
        <f t="shared" ca="1" si="67"/>
        <v>0</v>
      </c>
      <c r="R307" s="18">
        <f t="shared" ca="1" si="56"/>
        <v>5.0982457797665956E-4</v>
      </c>
    </row>
    <row r="308" spans="1:18">
      <c r="A308" s="69"/>
      <c r="B308" s="69"/>
      <c r="C308" s="69"/>
      <c r="D308" s="70">
        <f t="shared" si="57"/>
        <v>0</v>
      </c>
      <c r="E308" s="70">
        <f t="shared" si="57"/>
        <v>0</v>
      </c>
      <c r="F308" s="23">
        <f t="shared" si="58"/>
        <v>0</v>
      </c>
      <c r="G308" s="23">
        <f t="shared" si="58"/>
        <v>0</v>
      </c>
      <c r="H308" s="23">
        <f t="shared" si="59"/>
        <v>0</v>
      </c>
      <c r="I308" s="23">
        <f t="shared" si="60"/>
        <v>0</v>
      </c>
      <c r="J308" s="23">
        <f t="shared" si="61"/>
        <v>0</v>
      </c>
      <c r="K308" s="23">
        <f t="shared" si="62"/>
        <v>0</v>
      </c>
      <c r="L308" s="23">
        <f t="shared" si="63"/>
        <v>0</v>
      </c>
      <c r="M308" s="23">
        <f t="shared" ca="1" si="55"/>
        <v>-5.0982457797665956E-4</v>
      </c>
      <c r="N308" s="23">
        <f t="shared" ca="1" si="64"/>
        <v>0</v>
      </c>
      <c r="O308" s="82">
        <f t="shared" ca="1" si="65"/>
        <v>0</v>
      </c>
      <c r="P308" s="23">
        <f t="shared" ca="1" si="66"/>
        <v>0</v>
      </c>
      <c r="Q308" s="23">
        <f t="shared" ca="1" si="67"/>
        <v>0</v>
      </c>
      <c r="R308" s="18">
        <f t="shared" ca="1" si="56"/>
        <v>5.0982457797665956E-4</v>
      </c>
    </row>
    <row r="309" spans="1:18">
      <c r="A309" s="69"/>
      <c r="B309" s="69"/>
      <c r="C309" s="69"/>
      <c r="D309" s="70">
        <f t="shared" si="57"/>
        <v>0</v>
      </c>
      <c r="E309" s="70">
        <f t="shared" si="57"/>
        <v>0</v>
      </c>
      <c r="F309" s="23">
        <f t="shared" si="58"/>
        <v>0</v>
      </c>
      <c r="G309" s="23">
        <f t="shared" si="58"/>
        <v>0</v>
      </c>
      <c r="H309" s="23">
        <f t="shared" si="59"/>
        <v>0</v>
      </c>
      <c r="I309" s="23">
        <f t="shared" si="60"/>
        <v>0</v>
      </c>
      <c r="J309" s="23">
        <f t="shared" si="61"/>
        <v>0</v>
      </c>
      <c r="K309" s="23">
        <f t="shared" si="62"/>
        <v>0</v>
      </c>
      <c r="L309" s="23">
        <f t="shared" si="63"/>
        <v>0</v>
      </c>
      <c r="M309" s="23">
        <f t="shared" ca="1" si="55"/>
        <v>-5.0982457797665956E-4</v>
      </c>
      <c r="N309" s="23">
        <f t="shared" ca="1" si="64"/>
        <v>0</v>
      </c>
      <c r="O309" s="82">
        <f t="shared" ca="1" si="65"/>
        <v>0</v>
      </c>
      <c r="P309" s="23">
        <f t="shared" ca="1" si="66"/>
        <v>0</v>
      </c>
      <c r="Q309" s="23">
        <f t="shared" ca="1" si="67"/>
        <v>0</v>
      </c>
      <c r="R309" s="18">
        <f t="shared" ca="1" si="56"/>
        <v>5.0982457797665956E-4</v>
      </c>
    </row>
    <row r="310" spans="1:18">
      <c r="A310" s="69"/>
      <c r="B310" s="69"/>
      <c r="C310" s="69"/>
      <c r="D310" s="70">
        <f t="shared" si="57"/>
        <v>0</v>
      </c>
      <c r="E310" s="70">
        <f t="shared" si="57"/>
        <v>0</v>
      </c>
      <c r="F310" s="23">
        <f t="shared" si="58"/>
        <v>0</v>
      </c>
      <c r="G310" s="23">
        <f t="shared" si="58"/>
        <v>0</v>
      </c>
      <c r="H310" s="23">
        <f t="shared" si="59"/>
        <v>0</v>
      </c>
      <c r="I310" s="23">
        <f t="shared" si="60"/>
        <v>0</v>
      </c>
      <c r="J310" s="23">
        <f t="shared" si="61"/>
        <v>0</v>
      </c>
      <c r="K310" s="23">
        <f t="shared" si="62"/>
        <v>0</v>
      </c>
      <c r="L310" s="23">
        <f t="shared" si="63"/>
        <v>0</v>
      </c>
      <c r="M310" s="23">
        <f t="shared" ca="1" si="55"/>
        <v>-5.0982457797665956E-4</v>
      </c>
      <c r="N310" s="23">
        <f t="shared" ca="1" si="64"/>
        <v>0</v>
      </c>
      <c r="O310" s="82">
        <f t="shared" ca="1" si="65"/>
        <v>0</v>
      </c>
      <c r="P310" s="23">
        <f t="shared" ca="1" si="66"/>
        <v>0</v>
      </c>
      <c r="Q310" s="23">
        <f t="shared" ca="1" si="67"/>
        <v>0</v>
      </c>
      <c r="R310" s="18">
        <f t="shared" ca="1" si="56"/>
        <v>5.0982457797665956E-4</v>
      </c>
    </row>
    <row r="311" spans="1:18">
      <c r="A311" s="69"/>
      <c r="B311" s="69"/>
      <c r="C311" s="69"/>
      <c r="D311" s="70">
        <f t="shared" si="57"/>
        <v>0</v>
      </c>
      <c r="E311" s="70">
        <f t="shared" si="57"/>
        <v>0</v>
      </c>
      <c r="F311" s="23">
        <f t="shared" si="58"/>
        <v>0</v>
      </c>
      <c r="G311" s="23">
        <f t="shared" si="58"/>
        <v>0</v>
      </c>
      <c r="H311" s="23">
        <f t="shared" si="59"/>
        <v>0</v>
      </c>
      <c r="I311" s="23">
        <f t="shared" si="60"/>
        <v>0</v>
      </c>
      <c r="J311" s="23">
        <f t="shared" si="61"/>
        <v>0</v>
      </c>
      <c r="K311" s="23">
        <f t="shared" si="62"/>
        <v>0</v>
      </c>
      <c r="L311" s="23">
        <f t="shared" si="63"/>
        <v>0</v>
      </c>
      <c r="M311" s="23">
        <f t="shared" ca="1" si="55"/>
        <v>-5.0982457797665956E-4</v>
      </c>
      <c r="N311" s="23">
        <f t="shared" ca="1" si="64"/>
        <v>0</v>
      </c>
      <c r="O311" s="82">
        <f t="shared" ca="1" si="65"/>
        <v>0</v>
      </c>
      <c r="P311" s="23">
        <f t="shared" ca="1" si="66"/>
        <v>0</v>
      </c>
      <c r="Q311" s="23">
        <f t="shared" ca="1" si="67"/>
        <v>0</v>
      </c>
      <c r="R311" s="18">
        <f t="shared" ca="1" si="56"/>
        <v>5.0982457797665956E-4</v>
      </c>
    </row>
    <row r="312" spans="1:18">
      <c r="A312" s="69"/>
      <c r="B312" s="69"/>
      <c r="C312" s="69"/>
      <c r="D312" s="70">
        <f t="shared" si="57"/>
        <v>0</v>
      </c>
      <c r="E312" s="70">
        <f t="shared" si="57"/>
        <v>0</v>
      </c>
      <c r="F312" s="23">
        <f t="shared" si="58"/>
        <v>0</v>
      </c>
      <c r="G312" s="23">
        <f t="shared" si="58"/>
        <v>0</v>
      </c>
      <c r="H312" s="23">
        <f t="shared" si="59"/>
        <v>0</v>
      </c>
      <c r="I312" s="23">
        <f t="shared" si="60"/>
        <v>0</v>
      </c>
      <c r="J312" s="23">
        <f t="shared" si="61"/>
        <v>0</v>
      </c>
      <c r="K312" s="23">
        <f t="shared" si="62"/>
        <v>0</v>
      </c>
      <c r="L312" s="23">
        <f t="shared" si="63"/>
        <v>0</v>
      </c>
      <c r="M312" s="23">
        <f t="shared" ca="1" si="55"/>
        <v>-5.0982457797665956E-4</v>
      </c>
      <c r="N312" s="23">
        <f t="shared" ca="1" si="64"/>
        <v>0</v>
      </c>
      <c r="O312" s="82">
        <f t="shared" ca="1" si="65"/>
        <v>0</v>
      </c>
      <c r="P312" s="23">
        <f t="shared" ca="1" si="66"/>
        <v>0</v>
      </c>
      <c r="Q312" s="23">
        <f t="shared" ca="1" si="67"/>
        <v>0</v>
      </c>
      <c r="R312" s="18">
        <f t="shared" ca="1" si="56"/>
        <v>5.0982457797665956E-4</v>
      </c>
    </row>
    <row r="313" spans="1:18">
      <c r="A313" s="69"/>
      <c r="B313" s="69"/>
      <c r="C313" s="69"/>
      <c r="D313" s="70">
        <f t="shared" si="57"/>
        <v>0</v>
      </c>
      <c r="E313" s="70">
        <f t="shared" si="57"/>
        <v>0</v>
      </c>
      <c r="F313" s="23">
        <f t="shared" si="58"/>
        <v>0</v>
      </c>
      <c r="G313" s="23">
        <f t="shared" si="58"/>
        <v>0</v>
      </c>
      <c r="H313" s="23">
        <f t="shared" si="59"/>
        <v>0</v>
      </c>
      <c r="I313" s="23">
        <f t="shared" si="60"/>
        <v>0</v>
      </c>
      <c r="J313" s="23">
        <f t="shared" si="61"/>
        <v>0</v>
      </c>
      <c r="K313" s="23">
        <f t="shared" si="62"/>
        <v>0</v>
      </c>
      <c r="L313" s="23">
        <f t="shared" si="63"/>
        <v>0</v>
      </c>
      <c r="M313" s="23">
        <f t="shared" ca="1" si="55"/>
        <v>-5.0982457797665956E-4</v>
      </c>
      <c r="N313" s="23">
        <f t="shared" ca="1" si="64"/>
        <v>0</v>
      </c>
      <c r="O313" s="82">
        <f t="shared" ca="1" si="65"/>
        <v>0</v>
      </c>
      <c r="P313" s="23">
        <f t="shared" ca="1" si="66"/>
        <v>0</v>
      </c>
      <c r="Q313" s="23">
        <f t="shared" ca="1" si="67"/>
        <v>0</v>
      </c>
      <c r="R313" s="18">
        <f t="shared" ca="1" si="56"/>
        <v>5.0982457797665956E-4</v>
      </c>
    </row>
    <row r="314" spans="1:18">
      <c r="A314" s="69"/>
      <c r="B314" s="69"/>
      <c r="C314" s="69"/>
      <c r="D314" s="70">
        <f t="shared" si="57"/>
        <v>0</v>
      </c>
      <c r="E314" s="70">
        <f t="shared" si="57"/>
        <v>0</v>
      </c>
      <c r="F314" s="23">
        <f t="shared" si="58"/>
        <v>0</v>
      </c>
      <c r="G314" s="23">
        <f t="shared" si="58"/>
        <v>0</v>
      </c>
      <c r="H314" s="23">
        <f t="shared" si="59"/>
        <v>0</v>
      </c>
      <c r="I314" s="23">
        <f t="shared" si="60"/>
        <v>0</v>
      </c>
      <c r="J314" s="23">
        <f t="shared" si="61"/>
        <v>0</v>
      </c>
      <c r="K314" s="23">
        <f t="shared" si="62"/>
        <v>0</v>
      </c>
      <c r="L314" s="23">
        <f t="shared" si="63"/>
        <v>0</v>
      </c>
      <c r="M314" s="23">
        <f t="shared" ca="1" si="55"/>
        <v>-5.0982457797665956E-4</v>
      </c>
      <c r="N314" s="23">
        <f t="shared" ca="1" si="64"/>
        <v>0</v>
      </c>
      <c r="O314" s="82">
        <f t="shared" ca="1" si="65"/>
        <v>0</v>
      </c>
      <c r="P314" s="23">
        <f t="shared" ca="1" si="66"/>
        <v>0</v>
      </c>
      <c r="Q314" s="23">
        <f t="shared" ca="1" si="67"/>
        <v>0</v>
      </c>
      <c r="R314" s="18">
        <f t="shared" ca="1" si="56"/>
        <v>5.0982457797665956E-4</v>
      </c>
    </row>
    <row r="315" spans="1:18">
      <c r="A315" s="69"/>
      <c r="B315" s="69"/>
      <c r="C315" s="69"/>
      <c r="D315" s="70">
        <f t="shared" si="57"/>
        <v>0</v>
      </c>
      <c r="E315" s="70">
        <f t="shared" si="57"/>
        <v>0</v>
      </c>
      <c r="F315" s="23">
        <f t="shared" si="58"/>
        <v>0</v>
      </c>
      <c r="G315" s="23">
        <f t="shared" si="58"/>
        <v>0</v>
      </c>
      <c r="H315" s="23">
        <f t="shared" si="59"/>
        <v>0</v>
      </c>
      <c r="I315" s="23">
        <f t="shared" si="60"/>
        <v>0</v>
      </c>
      <c r="J315" s="23">
        <f t="shared" si="61"/>
        <v>0</v>
      </c>
      <c r="K315" s="23">
        <f t="shared" si="62"/>
        <v>0</v>
      </c>
      <c r="L315" s="23">
        <f t="shared" si="63"/>
        <v>0</v>
      </c>
      <c r="M315" s="23">
        <f t="shared" ca="1" si="55"/>
        <v>-5.0982457797665956E-4</v>
      </c>
      <c r="N315" s="23">
        <f t="shared" ca="1" si="64"/>
        <v>0</v>
      </c>
      <c r="O315" s="82">
        <f t="shared" ca="1" si="65"/>
        <v>0</v>
      </c>
      <c r="P315" s="23">
        <f t="shared" ca="1" si="66"/>
        <v>0</v>
      </c>
      <c r="Q315" s="23">
        <f t="shared" ca="1" si="67"/>
        <v>0</v>
      </c>
      <c r="R315" s="18">
        <f t="shared" ca="1" si="56"/>
        <v>5.0982457797665956E-4</v>
      </c>
    </row>
    <row r="316" spans="1:18">
      <c r="A316" s="69"/>
      <c r="B316" s="69"/>
      <c r="C316" s="69"/>
      <c r="D316" s="70">
        <f t="shared" si="57"/>
        <v>0</v>
      </c>
      <c r="E316" s="70">
        <f t="shared" si="57"/>
        <v>0</v>
      </c>
      <c r="F316" s="23">
        <f t="shared" si="58"/>
        <v>0</v>
      </c>
      <c r="G316" s="23">
        <f t="shared" si="58"/>
        <v>0</v>
      </c>
      <c r="H316" s="23">
        <f t="shared" si="59"/>
        <v>0</v>
      </c>
      <c r="I316" s="23">
        <f t="shared" si="60"/>
        <v>0</v>
      </c>
      <c r="J316" s="23">
        <f t="shared" si="61"/>
        <v>0</v>
      </c>
      <c r="K316" s="23">
        <f t="shared" si="62"/>
        <v>0</v>
      </c>
      <c r="L316" s="23">
        <f t="shared" si="63"/>
        <v>0</v>
      </c>
      <c r="M316" s="23">
        <f t="shared" ca="1" si="55"/>
        <v>-5.0982457797665956E-4</v>
      </c>
      <c r="N316" s="23">
        <f t="shared" ca="1" si="64"/>
        <v>0</v>
      </c>
      <c r="O316" s="82">
        <f t="shared" ca="1" si="65"/>
        <v>0</v>
      </c>
      <c r="P316" s="23">
        <f t="shared" ca="1" si="66"/>
        <v>0</v>
      </c>
      <c r="Q316" s="23">
        <f t="shared" ca="1" si="67"/>
        <v>0</v>
      </c>
      <c r="R316" s="18">
        <f t="shared" ca="1" si="56"/>
        <v>5.0982457797665956E-4</v>
      </c>
    </row>
    <row r="317" spans="1:18">
      <c r="A317" s="69"/>
      <c r="B317" s="69"/>
      <c r="C317" s="69"/>
      <c r="D317" s="70">
        <f t="shared" si="57"/>
        <v>0</v>
      </c>
      <c r="E317" s="70">
        <f t="shared" si="57"/>
        <v>0</v>
      </c>
      <c r="F317" s="23">
        <f t="shared" si="58"/>
        <v>0</v>
      </c>
      <c r="G317" s="23">
        <f t="shared" si="58"/>
        <v>0</v>
      </c>
      <c r="H317" s="23">
        <f t="shared" si="59"/>
        <v>0</v>
      </c>
      <c r="I317" s="23">
        <f t="shared" si="60"/>
        <v>0</v>
      </c>
      <c r="J317" s="23">
        <f t="shared" si="61"/>
        <v>0</v>
      </c>
      <c r="K317" s="23">
        <f t="shared" si="62"/>
        <v>0</v>
      </c>
      <c r="L317" s="23">
        <f t="shared" si="63"/>
        <v>0</v>
      </c>
      <c r="M317" s="23">
        <f t="shared" ca="1" si="55"/>
        <v>-5.0982457797665956E-4</v>
      </c>
      <c r="N317" s="23">
        <f t="shared" ca="1" si="64"/>
        <v>0</v>
      </c>
      <c r="O317" s="82">
        <f t="shared" ca="1" si="65"/>
        <v>0</v>
      </c>
      <c r="P317" s="23">
        <f t="shared" ca="1" si="66"/>
        <v>0</v>
      </c>
      <c r="Q317" s="23">
        <f t="shared" ca="1" si="67"/>
        <v>0</v>
      </c>
      <c r="R317" s="18">
        <f t="shared" ca="1" si="56"/>
        <v>5.0982457797665956E-4</v>
      </c>
    </row>
    <row r="318" spans="1:18">
      <c r="A318" s="69"/>
      <c r="B318" s="69"/>
      <c r="C318" s="69"/>
      <c r="D318" s="70">
        <f t="shared" si="57"/>
        <v>0</v>
      </c>
      <c r="E318" s="70">
        <f t="shared" si="57"/>
        <v>0</v>
      </c>
      <c r="F318" s="23">
        <f t="shared" si="58"/>
        <v>0</v>
      </c>
      <c r="G318" s="23">
        <f t="shared" si="58"/>
        <v>0</v>
      </c>
      <c r="H318" s="23">
        <f t="shared" si="59"/>
        <v>0</v>
      </c>
      <c r="I318" s="23">
        <f t="shared" si="60"/>
        <v>0</v>
      </c>
      <c r="J318" s="23">
        <f t="shared" si="61"/>
        <v>0</v>
      </c>
      <c r="K318" s="23">
        <f t="shared" si="62"/>
        <v>0</v>
      </c>
      <c r="L318" s="23">
        <f t="shared" si="63"/>
        <v>0</v>
      </c>
      <c r="M318" s="23">
        <f t="shared" ca="1" si="55"/>
        <v>-5.0982457797665956E-4</v>
      </c>
      <c r="N318" s="23">
        <f t="shared" ca="1" si="64"/>
        <v>0</v>
      </c>
      <c r="O318" s="82">
        <f t="shared" ca="1" si="65"/>
        <v>0</v>
      </c>
      <c r="P318" s="23">
        <f t="shared" ca="1" si="66"/>
        <v>0</v>
      </c>
      <c r="Q318" s="23">
        <f t="shared" ca="1" si="67"/>
        <v>0</v>
      </c>
      <c r="R318" s="18">
        <f t="shared" ca="1" si="56"/>
        <v>5.0982457797665956E-4</v>
      </c>
    </row>
    <row r="319" spans="1:18">
      <c r="A319" s="69"/>
      <c r="B319" s="69"/>
      <c r="C319" s="69"/>
      <c r="D319" s="70">
        <f t="shared" si="57"/>
        <v>0</v>
      </c>
      <c r="E319" s="70">
        <f t="shared" si="57"/>
        <v>0</v>
      </c>
      <c r="F319" s="23">
        <f t="shared" si="58"/>
        <v>0</v>
      </c>
      <c r="G319" s="23">
        <f t="shared" si="58"/>
        <v>0</v>
      </c>
      <c r="H319" s="23">
        <f t="shared" si="59"/>
        <v>0</v>
      </c>
      <c r="I319" s="23">
        <f t="shared" si="60"/>
        <v>0</v>
      </c>
      <c r="J319" s="23">
        <f t="shared" si="61"/>
        <v>0</v>
      </c>
      <c r="K319" s="23">
        <f t="shared" si="62"/>
        <v>0</v>
      </c>
      <c r="L319" s="23">
        <f t="shared" si="63"/>
        <v>0</v>
      </c>
      <c r="M319" s="23">
        <f t="shared" ca="1" si="55"/>
        <v>-5.0982457797665956E-4</v>
      </c>
      <c r="N319" s="23">
        <f t="shared" ca="1" si="64"/>
        <v>0</v>
      </c>
      <c r="O319" s="82">
        <f t="shared" ca="1" si="65"/>
        <v>0</v>
      </c>
      <c r="P319" s="23">
        <f t="shared" ca="1" si="66"/>
        <v>0</v>
      </c>
      <c r="Q319" s="23">
        <f t="shared" ca="1" si="67"/>
        <v>0</v>
      </c>
      <c r="R319" s="18">
        <f t="shared" ca="1" si="56"/>
        <v>5.0982457797665956E-4</v>
      </c>
    </row>
    <row r="320" spans="1:18">
      <c r="A320" s="69"/>
      <c r="B320" s="69"/>
      <c r="C320" s="69"/>
      <c r="D320" s="70">
        <f t="shared" si="57"/>
        <v>0</v>
      </c>
      <c r="E320" s="70">
        <f t="shared" si="57"/>
        <v>0</v>
      </c>
      <c r="F320" s="23">
        <f t="shared" si="58"/>
        <v>0</v>
      </c>
      <c r="G320" s="23">
        <f t="shared" si="58"/>
        <v>0</v>
      </c>
      <c r="H320" s="23">
        <f t="shared" si="59"/>
        <v>0</v>
      </c>
      <c r="I320" s="23">
        <f t="shared" si="60"/>
        <v>0</v>
      </c>
      <c r="J320" s="23">
        <f t="shared" si="61"/>
        <v>0</v>
      </c>
      <c r="K320" s="23">
        <f t="shared" si="62"/>
        <v>0</v>
      </c>
      <c r="L320" s="23">
        <f t="shared" si="63"/>
        <v>0</v>
      </c>
      <c r="M320" s="23">
        <f t="shared" ca="1" si="55"/>
        <v>-5.0982457797665956E-4</v>
      </c>
      <c r="N320" s="23">
        <f t="shared" ca="1" si="64"/>
        <v>0</v>
      </c>
      <c r="O320" s="82">
        <f t="shared" ca="1" si="65"/>
        <v>0</v>
      </c>
      <c r="P320" s="23">
        <f t="shared" ca="1" si="66"/>
        <v>0</v>
      </c>
      <c r="Q320" s="23">
        <f t="shared" ca="1" si="67"/>
        <v>0</v>
      </c>
      <c r="R320" s="18">
        <f t="shared" ca="1" si="56"/>
        <v>5.0982457797665956E-4</v>
      </c>
    </row>
    <row r="321" spans="1:18">
      <c r="A321" s="69"/>
      <c r="B321" s="69"/>
      <c r="C321" s="69"/>
      <c r="D321" s="70">
        <f t="shared" si="57"/>
        <v>0</v>
      </c>
      <c r="E321" s="70">
        <f t="shared" si="57"/>
        <v>0</v>
      </c>
      <c r="F321" s="23">
        <f t="shared" si="58"/>
        <v>0</v>
      </c>
      <c r="G321" s="23">
        <f t="shared" si="58"/>
        <v>0</v>
      </c>
      <c r="H321" s="23">
        <f t="shared" si="59"/>
        <v>0</v>
      </c>
      <c r="I321" s="23">
        <f t="shared" si="60"/>
        <v>0</v>
      </c>
      <c r="J321" s="23">
        <f t="shared" si="61"/>
        <v>0</v>
      </c>
      <c r="K321" s="23">
        <f t="shared" si="62"/>
        <v>0</v>
      </c>
      <c r="L321" s="23">
        <f t="shared" si="63"/>
        <v>0</v>
      </c>
      <c r="M321" s="23">
        <f t="shared" ca="1" si="55"/>
        <v>-5.0982457797665956E-4</v>
      </c>
      <c r="N321" s="23">
        <f t="shared" ca="1" si="64"/>
        <v>0</v>
      </c>
      <c r="O321" s="82">
        <f t="shared" ca="1" si="65"/>
        <v>0</v>
      </c>
      <c r="P321" s="23">
        <f t="shared" ca="1" si="66"/>
        <v>0</v>
      </c>
      <c r="Q321" s="23">
        <f t="shared" ca="1" si="67"/>
        <v>0</v>
      </c>
      <c r="R321" s="18">
        <f t="shared" ca="1" si="56"/>
        <v>5.0982457797665956E-4</v>
      </c>
    </row>
    <row r="322" spans="1:18">
      <c r="A322" s="69"/>
      <c r="B322" s="69"/>
      <c r="C322" s="69"/>
      <c r="D322" s="70">
        <f t="shared" si="57"/>
        <v>0</v>
      </c>
      <c r="E322" s="70">
        <f t="shared" si="57"/>
        <v>0</v>
      </c>
      <c r="F322" s="23">
        <f t="shared" si="58"/>
        <v>0</v>
      </c>
      <c r="G322" s="23">
        <f t="shared" si="58"/>
        <v>0</v>
      </c>
      <c r="H322" s="23">
        <f t="shared" si="59"/>
        <v>0</v>
      </c>
      <c r="I322" s="23">
        <f t="shared" si="60"/>
        <v>0</v>
      </c>
      <c r="J322" s="23">
        <f t="shared" si="61"/>
        <v>0</v>
      </c>
      <c r="K322" s="23">
        <f t="shared" si="62"/>
        <v>0</v>
      </c>
      <c r="L322" s="23">
        <f t="shared" si="63"/>
        <v>0</v>
      </c>
      <c r="M322" s="23">
        <f t="shared" ca="1" si="55"/>
        <v>-5.0982457797665956E-4</v>
      </c>
      <c r="N322" s="23">
        <f t="shared" ca="1" si="64"/>
        <v>0</v>
      </c>
      <c r="O322" s="82">
        <f t="shared" ca="1" si="65"/>
        <v>0</v>
      </c>
      <c r="P322" s="23">
        <f t="shared" ca="1" si="66"/>
        <v>0</v>
      </c>
      <c r="Q322" s="23">
        <f t="shared" ca="1" si="67"/>
        <v>0</v>
      </c>
      <c r="R322" s="18">
        <f t="shared" ca="1" si="56"/>
        <v>5.0982457797665956E-4</v>
      </c>
    </row>
    <row r="323" spans="1:18">
      <c r="A323" s="69"/>
      <c r="B323" s="69"/>
      <c r="C323" s="69"/>
      <c r="D323" s="70">
        <f t="shared" si="57"/>
        <v>0</v>
      </c>
      <c r="E323" s="70">
        <f t="shared" si="57"/>
        <v>0</v>
      </c>
      <c r="F323" s="23">
        <f t="shared" si="58"/>
        <v>0</v>
      </c>
      <c r="G323" s="23">
        <f t="shared" si="58"/>
        <v>0</v>
      </c>
      <c r="H323" s="23">
        <f t="shared" si="59"/>
        <v>0</v>
      </c>
      <c r="I323" s="23">
        <f t="shared" si="60"/>
        <v>0</v>
      </c>
      <c r="J323" s="23">
        <f t="shared" si="61"/>
        <v>0</v>
      </c>
      <c r="K323" s="23">
        <f t="shared" si="62"/>
        <v>0</v>
      </c>
      <c r="L323" s="23">
        <f t="shared" si="63"/>
        <v>0</v>
      </c>
      <c r="M323" s="23">
        <f t="shared" ca="1" si="55"/>
        <v>-5.0982457797665956E-4</v>
      </c>
      <c r="N323" s="23">
        <f t="shared" ca="1" si="64"/>
        <v>0</v>
      </c>
      <c r="O323" s="82">
        <f t="shared" ca="1" si="65"/>
        <v>0</v>
      </c>
      <c r="P323" s="23">
        <f t="shared" ca="1" si="66"/>
        <v>0</v>
      </c>
      <c r="Q323" s="23">
        <f t="shared" ca="1" si="67"/>
        <v>0</v>
      </c>
      <c r="R323" s="18">
        <f t="shared" ca="1" si="56"/>
        <v>5.0982457797665956E-4</v>
      </c>
    </row>
    <row r="324" spans="1:18">
      <c r="A324" s="69"/>
      <c r="B324" s="69"/>
      <c r="C324" s="69"/>
      <c r="D324" s="70">
        <f t="shared" si="57"/>
        <v>0</v>
      </c>
      <c r="E324" s="70">
        <f t="shared" si="57"/>
        <v>0</v>
      </c>
      <c r="F324" s="23">
        <f t="shared" si="58"/>
        <v>0</v>
      </c>
      <c r="G324" s="23">
        <f t="shared" si="58"/>
        <v>0</v>
      </c>
      <c r="H324" s="23">
        <f t="shared" si="59"/>
        <v>0</v>
      </c>
      <c r="I324" s="23">
        <f t="shared" si="60"/>
        <v>0</v>
      </c>
      <c r="J324" s="23">
        <f t="shared" si="61"/>
        <v>0</v>
      </c>
      <c r="K324" s="23">
        <f t="shared" si="62"/>
        <v>0</v>
      </c>
      <c r="L324" s="23">
        <f t="shared" si="63"/>
        <v>0</v>
      </c>
      <c r="M324" s="23">
        <f t="shared" ca="1" si="55"/>
        <v>-5.0982457797665956E-4</v>
      </c>
      <c r="N324" s="23">
        <f t="shared" ca="1" si="64"/>
        <v>0</v>
      </c>
      <c r="O324" s="82">
        <f t="shared" ca="1" si="65"/>
        <v>0</v>
      </c>
      <c r="P324" s="23">
        <f t="shared" ca="1" si="66"/>
        <v>0</v>
      </c>
      <c r="Q324" s="23">
        <f t="shared" ca="1" si="67"/>
        <v>0</v>
      </c>
      <c r="R324" s="18">
        <f t="shared" ca="1" si="56"/>
        <v>5.0982457797665956E-4</v>
      </c>
    </row>
    <row r="325" spans="1:18">
      <c r="A325" s="69"/>
      <c r="B325" s="69"/>
      <c r="C325" s="69"/>
      <c r="D325" s="70">
        <f t="shared" si="57"/>
        <v>0</v>
      </c>
      <c r="E325" s="70">
        <f t="shared" si="57"/>
        <v>0</v>
      </c>
      <c r="F325" s="23">
        <f t="shared" si="58"/>
        <v>0</v>
      </c>
      <c r="G325" s="23">
        <f t="shared" si="58"/>
        <v>0</v>
      </c>
      <c r="H325" s="23">
        <f t="shared" si="59"/>
        <v>0</v>
      </c>
      <c r="I325" s="23">
        <f t="shared" si="60"/>
        <v>0</v>
      </c>
      <c r="J325" s="23">
        <f t="shared" si="61"/>
        <v>0</v>
      </c>
      <c r="K325" s="23">
        <f t="shared" si="62"/>
        <v>0</v>
      </c>
      <c r="L325" s="23">
        <f t="shared" si="63"/>
        <v>0</v>
      </c>
      <c r="M325" s="23">
        <f t="shared" ca="1" si="55"/>
        <v>-5.0982457797665956E-4</v>
      </c>
      <c r="N325" s="23">
        <f t="shared" ca="1" si="64"/>
        <v>0</v>
      </c>
      <c r="O325" s="82">
        <f t="shared" ca="1" si="65"/>
        <v>0</v>
      </c>
      <c r="P325" s="23">
        <f t="shared" ca="1" si="66"/>
        <v>0</v>
      </c>
      <c r="Q325" s="23">
        <f t="shared" ca="1" si="67"/>
        <v>0</v>
      </c>
      <c r="R325" s="18">
        <f t="shared" ca="1" si="56"/>
        <v>5.0982457797665956E-4</v>
      </c>
    </row>
    <row r="326" spans="1:18">
      <c r="A326" s="69"/>
      <c r="B326" s="69"/>
      <c r="C326" s="69"/>
      <c r="D326" s="70">
        <f t="shared" si="57"/>
        <v>0</v>
      </c>
      <c r="E326" s="70">
        <f t="shared" si="57"/>
        <v>0</v>
      </c>
      <c r="F326" s="23">
        <f t="shared" si="58"/>
        <v>0</v>
      </c>
      <c r="G326" s="23">
        <f t="shared" si="58"/>
        <v>0</v>
      </c>
      <c r="H326" s="23">
        <f t="shared" si="59"/>
        <v>0</v>
      </c>
      <c r="I326" s="23">
        <f t="shared" si="60"/>
        <v>0</v>
      </c>
      <c r="J326" s="23">
        <f t="shared" si="61"/>
        <v>0</v>
      </c>
      <c r="K326" s="23">
        <f t="shared" si="62"/>
        <v>0</v>
      </c>
      <c r="L326" s="23">
        <f t="shared" si="63"/>
        <v>0</v>
      </c>
      <c r="M326" s="23">
        <f t="shared" ca="1" si="55"/>
        <v>-5.0982457797665956E-4</v>
      </c>
      <c r="N326" s="23">
        <f t="shared" ca="1" si="64"/>
        <v>0</v>
      </c>
      <c r="O326" s="82">
        <f t="shared" ca="1" si="65"/>
        <v>0</v>
      </c>
      <c r="P326" s="23">
        <f t="shared" ca="1" si="66"/>
        <v>0</v>
      </c>
      <c r="Q326" s="23">
        <f t="shared" ca="1" si="67"/>
        <v>0</v>
      </c>
      <c r="R326" s="18">
        <f t="shared" ca="1" si="56"/>
        <v>5.0982457797665956E-4</v>
      </c>
    </row>
    <row r="327" spans="1:18">
      <c r="A327" s="69"/>
      <c r="B327" s="69"/>
      <c r="C327" s="69"/>
      <c r="D327" s="70">
        <f t="shared" si="57"/>
        <v>0</v>
      </c>
      <c r="E327" s="70">
        <f t="shared" si="57"/>
        <v>0</v>
      </c>
      <c r="F327" s="23">
        <f t="shared" si="58"/>
        <v>0</v>
      </c>
      <c r="G327" s="23">
        <f t="shared" si="58"/>
        <v>0</v>
      </c>
      <c r="H327" s="23">
        <f t="shared" si="59"/>
        <v>0</v>
      </c>
      <c r="I327" s="23">
        <f t="shared" si="60"/>
        <v>0</v>
      </c>
      <c r="J327" s="23">
        <f t="shared" si="61"/>
        <v>0</v>
      </c>
      <c r="K327" s="23">
        <f t="shared" si="62"/>
        <v>0</v>
      </c>
      <c r="L327" s="23">
        <f t="shared" si="63"/>
        <v>0</v>
      </c>
      <c r="M327" s="23">
        <f t="shared" ca="1" si="55"/>
        <v>-5.0982457797665956E-4</v>
      </c>
      <c r="N327" s="23">
        <f t="shared" ca="1" si="64"/>
        <v>0</v>
      </c>
      <c r="O327" s="82">
        <f t="shared" ca="1" si="65"/>
        <v>0</v>
      </c>
      <c r="P327" s="23">
        <f t="shared" ca="1" si="66"/>
        <v>0</v>
      </c>
      <c r="Q327" s="23">
        <f t="shared" ca="1" si="67"/>
        <v>0</v>
      </c>
      <c r="R327" s="18">
        <f t="shared" ca="1" si="56"/>
        <v>5.0982457797665956E-4</v>
      </c>
    </row>
    <row r="328" spans="1:18">
      <c r="A328" s="69"/>
      <c r="B328" s="69"/>
      <c r="C328" s="69"/>
      <c r="D328" s="70">
        <f t="shared" si="57"/>
        <v>0</v>
      </c>
      <c r="E328" s="70">
        <f t="shared" si="57"/>
        <v>0</v>
      </c>
      <c r="F328" s="23">
        <f t="shared" si="58"/>
        <v>0</v>
      </c>
      <c r="G328" s="23">
        <f t="shared" si="58"/>
        <v>0</v>
      </c>
      <c r="H328" s="23">
        <f t="shared" si="59"/>
        <v>0</v>
      </c>
      <c r="I328" s="23">
        <f t="shared" si="60"/>
        <v>0</v>
      </c>
      <c r="J328" s="23">
        <f t="shared" si="61"/>
        <v>0</v>
      </c>
      <c r="K328" s="23">
        <f t="shared" si="62"/>
        <v>0</v>
      </c>
      <c r="L328" s="23">
        <f t="shared" si="63"/>
        <v>0</v>
      </c>
      <c r="M328" s="23">
        <f t="shared" ca="1" si="55"/>
        <v>-5.0982457797665956E-4</v>
      </c>
      <c r="N328" s="23">
        <f t="shared" ca="1" si="64"/>
        <v>0</v>
      </c>
      <c r="O328" s="82">
        <f t="shared" ca="1" si="65"/>
        <v>0</v>
      </c>
      <c r="P328" s="23">
        <f t="shared" ca="1" si="66"/>
        <v>0</v>
      </c>
      <c r="Q328" s="23">
        <f t="shared" ca="1" si="67"/>
        <v>0</v>
      </c>
      <c r="R328" s="18">
        <f t="shared" ca="1" si="56"/>
        <v>5.0982457797665956E-4</v>
      </c>
    </row>
    <row r="329" spans="1:18">
      <c r="A329" s="69"/>
      <c r="B329" s="69"/>
      <c r="C329" s="69"/>
      <c r="D329" s="70">
        <f t="shared" si="57"/>
        <v>0</v>
      </c>
      <c r="E329" s="70">
        <f t="shared" si="57"/>
        <v>0</v>
      </c>
      <c r="F329" s="23">
        <f t="shared" si="58"/>
        <v>0</v>
      </c>
      <c r="G329" s="23">
        <f t="shared" si="58"/>
        <v>0</v>
      </c>
      <c r="H329" s="23">
        <f t="shared" si="59"/>
        <v>0</v>
      </c>
      <c r="I329" s="23">
        <f t="shared" si="60"/>
        <v>0</v>
      </c>
      <c r="J329" s="23">
        <f t="shared" si="61"/>
        <v>0</v>
      </c>
      <c r="K329" s="23">
        <f t="shared" si="62"/>
        <v>0</v>
      </c>
      <c r="L329" s="23">
        <f t="shared" si="63"/>
        <v>0</v>
      </c>
      <c r="M329" s="23">
        <f t="shared" ca="1" si="55"/>
        <v>-5.0982457797665956E-4</v>
      </c>
      <c r="N329" s="23">
        <f t="shared" ca="1" si="64"/>
        <v>0</v>
      </c>
      <c r="O329" s="82">
        <f t="shared" ca="1" si="65"/>
        <v>0</v>
      </c>
      <c r="P329" s="23">
        <f t="shared" ca="1" si="66"/>
        <v>0</v>
      </c>
      <c r="Q329" s="23">
        <f t="shared" ca="1" si="67"/>
        <v>0</v>
      </c>
      <c r="R329" s="18">
        <f t="shared" ca="1" si="56"/>
        <v>5.0982457797665956E-4</v>
      </c>
    </row>
    <row r="330" spans="1:18">
      <c r="A330" s="69"/>
      <c r="B330" s="69"/>
      <c r="C330" s="69"/>
      <c r="D330" s="70">
        <f t="shared" si="57"/>
        <v>0</v>
      </c>
      <c r="E330" s="70">
        <f t="shared" si="57"/>
        <v>0</v>
      </c>
      <c r="F330" s="23">
        <f t="shared" si="58"/>
        <v>0</v>
      </c>
      <c r="G330" s="23">
        <f t="shared" si="58"/>
        <v>0</v>
      </c>
      <c r="H330" s="23">
        <f t="shared" si="59"/>
        <v>0</v>
      </c>
      <c r="I330" s="23">
        <f t="shared" si="60"/>
        <v>0</v>
      </c>
      <c r="J330" s="23">
        <f t="shared" si="61"/>
        <v>0</v>
      </c>
      <c r="K330" s="23">
        <f t="shared" si="62"/>
        <v>0</v>
      </c>
      <c r="L330" s="23">
        <f t="shared" si="63"/>
        <v>0</v>
      </c>
      <c r="M330" s="23">
        <f t="shared" ca="1" si="55"/>
        <v>-5.0982457797665956E-4</v>
      </c>
      <c r="N330" s="23">
        <f t="shared" ca="1" si="64"/>
        <v>0</v>
      </c>
      <c r="O330" s="82">
        <f t="shared" ca="1" si="65"/>
        <v>0</v>
      </c>
      <c r="P330" s="23">
        <f t="shared" ca="1" si="66"/>
        <v>0</v>
      </c>
      <c r="Q330" s="23">
        <f t="shared" ca="1" si="67"/>
        <v>0</v>
      </c>
      <c r="R330" s="18">
        <f t="shared" ca="1" si="56"/>
        <v>5.0982457797665956E-4</v>
      </c>
    </row>
    <row r="331" spans="1:18">
      <c r="A331" s="69"/>
      <c r="B331" s="69"/>
      <c r="C331" s="69"/>
      <c r="D331" s="70">
        <f t="shared" si="57"/>
        <v>0</v>
      </c>
      <c r="E331" s="70">
        <f t="shared" si="57"/>
        <v>0</v>
      </c>
      <c r="F331" s="23">
        <f t="shared" si="58"/>
        <v>0</v>
      </c>
      <c r="G331" s="23">
        <f t="shared" si="58"/>
        <v>0</v>
      </c>
      <c r="H331" s="23">
        <f t="shared" si="59"/>
        <v>0</v>
      </c>
      <c r="I331" s="23">
        <f t="shared" si="60"/>
        <v>0</v>
      </c>
      <c r="J331" s="23">
        <f t="shared" si="61"/>
        <v>0</v>
      </c>
      <c r="K331" s="23">
        <f t="shared" si="62"/>
        <v>0</v>
      </c>
      <c r="L331" s="23">
        <f t="shared" si="63"/>
        <v>0</v>
      </c>
      <c r="M331" s="23">
        <f t="shared" ca="1" si="55"/>
        <v>-5.0982457797665956E-4</v>
      </c>
      <c r="N331" s="23">
        <f t="shared" ca="1" si="64"/>
        <v>0</v>
      </c>
      <c r="O331" s="82">
        <f t="shared" ca="1" si="65"/>
        <v>0</v>
      </c>
      <c r="P331" s="23">
        <f t="shared" ca="1" si="66"/>
        <v>0</v>
      </c>
      <c r="Q331" s="23">
        <f t="shared" ca="1" si="67"/>
        <v>0</v>
      </c>
      <c r="R331" s="18">
        <f t="shared" ca="1" si="56"/>
        <v>5.0982457797665956E-4</v>
      </c>
    </row>
    <row r="332" spans="1:18">
      <c r="A332" s="69"/>
      <c r="B332" s="69"/>
      <c r="C332" s="69"/>
      <c r="D332" s="70">
        <f t="shared" si="57"/>
        <v>0</v>
      </c>
      <c r="E332" s="70">
        <f t="shared" si="57"/>
        <v>0</v>
      </c>
      <c r="F332" s="23">
        <f t="shared" si="58"/>
        <v>0</v>
      </c>
      <c r="G332" s="23">
        <f t="shared" si="58"/>
        <v>0</v>
      </c>
      <c r="H332" s="23">
        <f t="shared" si="59"/>
        <v>0</v>
      </c>
      <c r="I332" s="23">
        <f t="shared" si="60"/>
        <v>0</v>
      </c>
      <c r="J332" s="23">
        <f t="shared" si="61"/>
        <v>0</v>
      </c>
      <c r="K332" s="23">
        <f t="shared" si="62"/>
        <v>0</v>
      </c>
      <c r="L332" s="23">
        <f t="shared" si="63"/>
        <v>0</v>
      </c>
      <c r="M332" s="23">
        <f t="shared" ca="1" si="55"/>
        <v>-5.0982457797665956E-4</v>
      </c>
      <c r="N332" s="23">
        <f t="shared" ca="1" si="64"/>
        <v>0</v>
      </c>
      <c r="O332" s="82">
        <f t="shared" ca="1" si="65"/>
        <v>0</v>
      </c>
      <c r="P332" s="23">
        <f t="shared" ca="1" si="66"/>
        <v>0</v>
      </c>
      <c r="Q332" s="23">
        <f t="shared" ca="1" si="67"/>
        <v>0</v>
      </c>
      <c r="R332" s="18">
        <f t="shared" ca="1" si="56"/>
        <v>5.0982457797665956E-4</v>
      </c>
    </row>
    <row r="333" spans="1:18">
      <c r="A333" s="69"/>
      <c r="B333" s="69"/>
      <c r="C333" s="69"/>
      <c r="D333" s="70">
        <f t="shared" si="57"/>
        <v>0</v>
      </c>
      <c r="E333" s="70">
        <f t="shared" si="57"/>
        <v>0</v>
      </c>
      <c r="F333" s="23">
        <f t="shared" si="58"/>
        <v>0</v>
      </c>
      <c r="G333" s="23">
        <f t="shared" si="58"/>
        <v>0</v>
      </c>
      <c r="H333" s="23">
        <f t="shared" si="59"/>
        <v>0</v>
      </c>
      <c r="I333" s="23">
        <f t="shared" si="60"/>
        <v>0</v>
      </c>
      <c r="J333" s="23">
        <f t="shared" si="61"/>
        <v>0</v>
      </c>
      <c r="K333" s="23">
        <f t="shared" si="62"/>
        <v>0</v>
      </c>
      <c r="L333" s="23">
        <f t="shared" si="63"/>
        <v>0</v>
      </c>
      <c r="M333" s="23">
        <f t="shared" ca="1" si="55"/>
        <v>-5.0982457797665956E-4</v>
      </c>
      <c r="N333" s="23">
        <f t="shared" ca="1" si="64"/>
        <v>0</v>
      </c>
      <c r="O333" s="82">
        <f t="shared" ca="1" si="65"/>
        <v>0</v>
      </c>
      <c r="P333" s="23">
        <f t="shared" ca="1" si="66"/>
        <v>0</v>
      </c>
      <c r="Q333" s="23">
        <f t="shared" ca="1" si="67"/>
        <v>0</v>
      </c>
      <c r="R333" s="18">
        <f t="shared" ca="1" si="56"/>
        <v>5.0982457797665956E-4</v>
      </c>
    </row>
    <row r="334" spans="1:18">
      <c r="A334" s="69"/>
      <c r="B334" s="69"/>
      <c r="C334" s="69"/>
      <c r="D334" s="70">
        <f t="shared" si="57"/>
        <v>0</v>
      </c>
      <c r="E334" s="70">
        <f t="shared" si="57"/>
        <v>0</v>
      </c>
      <c r="F334" s="23">
        <f t="shared" si="58"/>
        <v>0</v>
      </c>
      <c r="G334" s="23">
        <f t="shared" si="58"/>
        <v>0</v>
      </c>
      <c r="H334" s="23">
        <f t="shared" si="59"/>
        <v>0</v>
      </c>
      <c r="I334" s="23">
        <f t="shared" si="60"/>
        <v>0</v>
      </c>
      <c r="J334" s="23">
        <f t="shared" si="61"/>
        <v>0</v>
      </c>
      <c r="K334" s="23">
        <f t="shared" si="62"/>
        <v>0</v>
      </c>
      <c r="L334" s="23">
        <f t="shared" si="63"/>
        <v>0</v>
      </c>
      <c r="M334" s="23">
        <f t="shared" ca="1" si="55"/>
        <v>-5.0982457797665956E-4</v>
      </c>
      <c r="N334" s="23">
        <f t="shared" ca="1" si="64"/>
        <v>0</v>
      </c>
      <c r="O334" s="82">
        <f t="shared" ca="1" si="65"/>
        <v>0</v>
      </c>
      <c r="P334" s="23">
        <f t="shared" ca="1" si="66"/>
        <v>0</v>
      </c>
      <c r="Q334" s="23">
        <f t="shared" ca="1" si="67"/>
        <v>0</v>
      </c>
      <c r="R334" s="18">
        <f t="shared" ca="1" si="56"/>
        <v>5.0982457797665956E-4</v>
      </c>
    </row>
    <row r="335" spans="1:18">
      <c r="A335" s="69"/>
      <c r="B335" s="69"/>
      <c r="C335" s="69"/>
      <c r="D335" s="70">
        <f t="shared" si="57"/>
        <v>0</v>
      </c>
      <c r="E335" s="70">
        <f t="shared" si="57"/>
        <v>0</v>
      </c>
      <c r="F335" s="23">
        <f t="shared" si="58"/>
        <v>0</v>
      </c>
      <c r="G335" s="23">
        <f t="shared" si="58"/>
        <v>0</v>
      </c>
      <c r="H335" s="23">
        <f t="shared" si="59"/>
        <v>0</v>
      </c>
      <c r="I335" s="23">
        <f t="shared" si="60"/>
        <v>0</v>
      </c>
      <c r="J335" s="23">
        <f t="shared" si="61"/>
        <v>0</v>
      </c>
      <c r="K335" s="23">
        <f t="shared" si="62"/>
        <v>0</v>
      </c>
      <c r="L335" s="23">
        <f t="shared" si="63"/>
        <v>0</v>
      </c>
      <c r="M335" s="23">
        <f t="shared" ca="1" si="55"/>
        <v>-5.0982457797665956E-4</v>
      </c>
      <c r="N335" s="23">
        <f t="shared" ca="1" si="64"/>
        <v>0</v>
      </c>
      <c r="O335" s="82">
        <f t="shared" ca="1" si="65"/>
        <v>0</v>
      </c>
      <c r="P335" s="23">
        <f t="shared" ca="1" si="66"/>
        <v>0</v>
      </c>
      <c r="Q335" s="23">
        <f t="shared" ca="1" si="67"/>
        <v>0</v>
      </c>
      <c r="R335" s="18">
        <f t="shared" ca="1" si="56"/>
        <v>5.0982457797665956E-4</v>
      </c>
    </row>
    <row r="336" spans="1:18">
      <c r="A336" s="69"/>
      <c r="B336" s="69"/>
      <c r="C336" s="69"/>
      <c r="D336" s="70">
        <f t="shared" si="57"/>
        <v>0</v>
      </c>
      <c r="E336" s="70">
        <f t="shared" si="57"/>
        <v>0</v>
      </c>
      <c r="F336" s="23">
        <f t="shared" si="58"/>
        <v>0</v>
      </c>
      <c r="G336" s="23">
        <f t="shared" si="58"/>
        <v>0</v>
      </c>
      <c r="H336" s="23">
        <f t="shared" si="59"/>
        <v>0</v>
      </c>
      <c r="I336" s="23">
        <f t="shared" si="60"/>
        <v>0</v>
      </c>
      <c r="J336" s="23">
        <f t="shared" si="61"/>
        <v>0</v>
      </c>
      <c r="K336" s="23">
        <f t="shared" si="62"/>
        <v>0</v>
      </c>
      <c r="L336" s="23">
        <f t="shared" si="63"/>
        <v>0</v>
      </c>
      <c r="M336" s="23">
        <f t="shared" ca="1" si="55"/>
        <v>-5.0982457797665956E-4</v>
      </c>
      <c r="N336" s="23">
        <f t="shared" ca="1" si="64"/>
        <v>0</v>
      </c>
      <c r="O336" s="82">
        <f t="shared" ca="1" si="65"/>
        <v>0</v>
      </c>
      <c r="P336" s="23">
        <f t="shared" ca="1" si="66"/>
        <v>0</v>
      </c>
      <c r="Q336" s="23">
        <f t="shared" ca="1" si="67"/>
        <v>0</v>
      </c>
      <c r="R336" s="18">
        <f t="shared" ca="1" si="56"/>
        <v>5.0982457797665956E-4</v>
      </c>
    </row>
    <row r="337" spans="1:18">
      <c r="A337" s="69"/>
      <c r="B337" s="69"/>
      <c r="C337" s="69"/>
      <c r="D337" s="70">
        <f t="shared" si="57"/>
        <v>0</v>
      </c>
      <c r="E337" s="70">
        <f t="shared" si="57"/>
        <v>0</v>
      </c>
      <c r="F337" s="23">
        <f t="shared" si="58"/>
        <v>0</v>
      </c>
      <c r="G337" s="23">
        <f t="shared" si="58"/>
        <v>0</v>
      </c>
      <c r="H337" s="23">
        <f t="shared" si="59"/>
        <v>0</v>
      </c>
      <c r="I337" s="23">
        <f t="shared" si="60"/>
        <v>0</v>
      </c>
      <c r="J337" s="23">
        <f t="shared" si="61"/>
        <v>0</v>
      </c>
      <c r="K337" s="23">
        <f t="shared" si="62"/>
        <v>0</v>
      </c>
      <c r="L337" s="23">
        <f t="shared" si="63"/>
        <v>0</v>
      </c>
      <c r="M337" s="23">
        <f t="shared" ca="1" si="55"/>
        <v>-5.0982457797665956E-4</v>
      </c>
      <c r="N337" s="23">
        <f t="shared" ca="1" si="64"/>
        <v>0</v>
      </c>
      <c r="O337" s="82">
        <f t="shared" ca="1" si="65"/>
        <v>0</v>
      </c>
      <c r="P337" s="23">
        <f t="shared" ca="1" si="66"/>
        <v>0</v>
      </c>
      <c r="Q337" s="23">
        <f t="shared" ca="1" si="67"/>
        <v>0</v>
      </c>
      <c r="R337" s="18">
        <f t="shared" ca="1" si="56"/>
        <v>5.0982457797665956E-4</v>
      </c>
    </row>
    <row r="338" spans="1:18">
      <c r="A338" s="69"/>
      <c r="B338" s="69"/>
      <c r="C338" s="69"/>
      <c r="D338" s="70">
        <f t="shared" si="57"/>
        <v>0</v>
      </c>
      <c r="E338" s="70">
        <f t="shared" si="57"/>
        <v>0</v>
      </c>
      <c r="F338" s="23">
        <f t="shared" si="58"/>
        <v>0</v>
      </c>
      <c r="G338" s="23">
        <f t="shared" si="58"/>
        <v>0</v>
      </c>
      <c r="H338" s="23">
        <f t="shared" si="59"/>
        <v>0</v>
      </c>
      <c r="I338" s="23">
        <f t="shared" si="60"/>
        <v>0</v>
      </c>
      <c r="J338" s="23">
        <f t="shared" si="61"/>
        <v>0</v>
      </c>
      <c r="K338" s="23">
        <f t="shared" si="62"/>
        <v>0</v>
      </c>
      <c r="L338" s="23">
        <f t="shared" si="63"/>
        <v>0</v>
      </c>
      <c r="M338" s="23">
        <f t="shared" ca="1" si="55"/>
        <v>-5.0982457797665956E-4</v>
      </c>
      <c r="N338" s="23">
        <f t="shared" ca="1" si="64"/>
        <v>0</v>
      </c>
      <c r="O338" s="82">
        <f t="shared" ca="1" si="65"/>
        <v>0</v>
      </c>
      <c r="P338" s="23">
        <f t="shared" ca="1" si="66"/>
        <v>0</v>
      </c>
      <c r="Q338" s="23">
        <f t="shared" ca="1" si="67"/>
        <v>0</v>
      </c>
      <c r="R338" s="18">
        <f t="shared" ca="1" si="56"/>
        <v>5.0982457797665956E-4</v>
      </c>
    </row>
    <row r="339" spans="1:18">
      <c r="A339" s="69"/>
      <c r="B339" s="69"/>
      <c r="C339" s="69"/>
      <c r="D339" s="70">
        <f t="shared" si="57"/>
        <v>0</v>
      </c>
      <c r="E339" s="70">
        <f t="shared" si="57"/>
        <v>0</v>
      </c>
      <c r="F339" s="23">
        <f t="shared" si="58"/>
        <v>0</v>
      </c>
      <c r="G339" s="23">
        <f t="shared" si="58"/>
        <v>0</v>
      </c>
      <c r="H339" s="23">
        <f t="shared" si="59"/>
        <v>0</v>
      </c>
      <c r="I339" s="23">
        <f t="shared" si="60"/>
        <v>0</v>
      </c>
      <c r="J339" s="23">
        <f t="shared" si="61"/>
        <v>0</v>
      </c>
      <c r="K339" s="23">
        <f t="shared" si="62"/>
        <v>0</v>
      </c>
      <c r="L339" s="23">
        <f t="shared" si="63"/>
        <v>0</v>
      </c>
      <c r="M339" s="23">
        <f t="shared" ca="1" si="55"/>
        <v>-5.0982457797665956E-4</v>
      </c>
      <c r="N339" s="23">
        <f t="shared" ca="1" si="64"/>
        <v>0</v>
      </c>
      <c r="O339" s="82">
        <f t="shared" ca="1" si="65"/>
        <v>0</v>
      </c>
      <c r="P339" s="23">
        <f t="shared" ca="1" si="66"/>
        <v>0</v>
      </c>
      <c r="Q339" s="23">
        <f t="shared" ca="1" si="67"/>
        <v>0</v>
      </c>
      <c r="R339" s="18">
        <f t="shared" ca="1" si="56"/>
        <v>5.0982457797665956E-4</v>
      </c>
    </row>
    <row r="340" spans="1:18">
      <c r="A340" s="69"/>
      <c r="B340" s="69"/>
      <c r="C340" s="69"/>
      <c r="D340" s="70">
        <f t="shared" si="57"/>
        <v>0</v>
      </c>
      <c r="E340" s="70">
        <f t="shared" si="57"/>
        <v>0</v>
      </c>
      <c r="F340" s="23">
        <f t="shared" si="58"/>
        <v>0</v>
      </c>
      <c r="G340" s="23">
        <f t="shared" si="58"/>
        <v>0</v>
      </c>
      <c r="H340" s="23">
        <f t="shared" si="59"/>
        <v>0</v>
      </c>
      <c r="I340" s="23">
        <f t="shared" si="60"/>
        <v>0</v>
      </c>
      <c r="J340" s="23">
        <f t="shared" si="61"/>
        <v>0</v>
      </c>
      <c r="K340" s="23">
        <f t="shared" si="62"/>
        <v>0</v>
      </c>
      <c r="L340" s="23">
        <f t="shared" si="63"/>
        <v>0</v>
      </c>
      <c r="M340" s="23">
        <f t="shared" ca="1" si="55"/>
        <v>-5.0982457797665956E-4</v>
      </c>
      <c r="N340" s="23">
        <f t="shared" ca="1" si="64"/>
        <v>0</v>
      </c>
      <c r="O340" s="82">
        <f t="shared" ca="1" si="65"/>
        <v>0</v>
      </c>
      <c r="P340" s="23">
        <f t="shared" ca="1" si="66"/>
        <v>0</v>
      </c>
      <c r="Q340" s="23">
        <f t="shared" ca="1" si="67"/>
        <v>0</v>
      </c>
      <c r="R340" s="18">
        <f t="shared" ca="1" si="56"/>
        <v>5.0982457797665956E-4</v>
      </c>
    </row>
    <row r="341" spans="1:18">
      <c r="A341" s="69"/>
      <c r="B341" s="69"/>
      <c r="C341" s="69"/>
      <c r="D341" s="70">
        <f t="shared" si="57"/>
        <v>0</v>
      </c>
      <c r="E341" s="70">
        <f t="shared" si="57"/>
        <v>0</v>
      </c>
      <c r="F341" s="23">
        <f t="shared" si="58"/>
        <v>0</v>
      </c>
      <c r="G341" s="23">
        <f t="shared" si="58"/>
        <v>0</v>
      </c>
      <c r="H341" s="23">
        <f t="shared" si="59"/>
        <v>0</v>
      </c>
      <c r="I341" s="23">
        <f t="shared" si="60"/>
        <v>0</v>
      </c>
      <c r="J341" s="23">
        <f t="shared" si="61"/>
        <v>0</v>
      </c>
      <c r="K341" s="23">
        <f t="shared" si="62"/>
        <v>0</v>
      </c>
      <c r="L341" s="23">
        <f t="shared" si="63"/>
        <v>0</v>
      </c>
      <c r="M341" s="23">
        <f t="shared" ca="1" si="55"/>
        <v>-5.0982457797665956E-4</v>
      </c>
      <c r="N341" s="23">
        <f t="shared" ca="1" si="64"/>
        <v>0</v>
      </c>
      <c r="O341" s="82">
        <f t="shared" ca="1" si="65"/>
        <v>0</v>
      </c>
      <c r="P341" s="23">
        <f t="shared" ca="1" si="66"/>
        <v>0</v>
      </c>
      <c r="Q341" s="23">
        <f t="shared" ca="1" si="67"/>
        <v>0</v>
      </c>
      <c r="R341" s="18">
        <f t="shared" ca="1" si="56"/>
        <v>5.0982457797665956E-4</v>
      </c>
    </row>
    <row r="342" spans="1:18">
      <c r="A342" s="69"/>
      <c r="B342" s="69"/>
      <c r="C342" s="69"/>
      <c r="D342" s="70">
        <f>A342/A$18</f>
        <v>0</v>
      </c>
      <c r="E342" s="70">
        <f>B342/B$18</f>
        <v>0</v>
      </c>
      <c r="F342" s="23">
        <f>$C342*D342</f>
        <v>0</v>
      </c>
      <c r="G342" s="23">
        <f>$C342*E342</f>
        <v>0</v>
      </c>
      <c r="H342" s="23">
        <f>C342*D342*D342</f>
        <v>0</v>
      </c>
      <c r="I342" s="23">
        <f>C342*D342*D342*D342</f>
        <v>0</v>
      </c>
      <c r="J342" s="23">
        <f>C342*D342*D342*D342*D342</f>
        <v>0</v>
      </c>
      <c r="K342" s="23">
        <f>C342*E342*D342</f>
        <v>0</v>
      </c>
      <c r="L342" s="23">
        <f>C342*E342*D342*D342</f>
        <v>0</v>
      </c>
      <c r="M342" s="23">
        <f t="shared" ca="1" si="55"/>
        <v>-5.0982457797665956E-4</v>
      </c>
      <c r="N342" s="23">
        <f ca="1">C342*(M342-E342)^2</f>
        <v>0</v>
      </c>
      <c r="O342" s="82">
        <f ca="1">(C342*O$1-O$2*F342+O$3*H342)^2</f>
        <v>0</v>
      </c>
      <c r="P342" s="23">
        <f ca="1">(-C342*O$2+O$4*F342-O$5*H342)^2</f>
        <v>0</v>
      </c>
      <c r="Q342" s="23">
        <f ca="1">+(C342*O$3-F342*O$5+H342*O$6)^2</f>
        <v>0</v>
      </c>
      <c r="R342" s="18">
        <f t="shared" ca="1" si="56"/>
        <v>5.0982457797665956E-4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7"/>
  </sheetPr>
  <dimension ref="A1:Y82"/>
  <sheetViews>
    <sheetView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140625" customWidth="1"/>
    <col min="5" max="5" width="14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3" customWidth="1"/>
    <col min="19" max="19" width="10.28515625" customWidth="1"/>
    <col min="20" max="20" width="9.140625" customWidth="1"/>
  </cols>
  <sheetData>
    <row r="1" spans="1:25" ht="21" thickBot="1">
      <c r="A1" s="1" t="s">
        <v>44</v>
      </c>
      <c r="C1" s="20"/>
      <c r="X1" s="5" t="s">
        <v>11</v>
      </c>
      <c r="Y1" s="5" t="s">
        <v>166</v>
      </c>
    </row>
    <row r="2" spans="1:25">
      <c r="A2" t="s">
        <v>24</v>
      </c>
      <c r="B2" t="s">
        <v>34</v>
      </c>
      <c r="C2" s="95" t="s">
        <v>168</v>
      </c>
      <c r="R2" t="s">
        <v>161</v>
      </c>
      <c r="S2">
        <f>T2*U2</f>
        <v>-2.1656046186620702E-3</v>
      </c>
      <c r="T2" s="91">
        <v>-2.1656046186620701</v>
      </c>
      <c r="U2">
        <v>1E-3</v>
      </c>
      <c r="X2">
        <v>0</v>
      </c>
      <c r="Y2">
        <f>S$2+S$3*X2+S$4*SIN(RADIANS((S$5*X2+S$6)))</f>
        <v>-2.1013444593611218E-3</v>
      </c>
    </row>
    <row r="3" spans="1:25" ht="13.5" thickBot="1">
      <c r="R3" t="s">
        <v>162</v>
      </c>
      <c r="S3">
        <f>T3*U3</f>
        <v>-1.7579594940270735E-6</v>
      </c>
      <c r="T3" s="92">
        <v>-1.7579594940270735</v>
      </c>
      <c r="U3">
        <v>9.9999999999999995E-7</v>
      </c>
      <c r="X3">
        <v>500</v>
      </c>
      <c r="Y3">
        <f t="shared" ref="Y3:Y24" si="0">S$2+S$3*X3+S$4*SIN(RADIANS((S$5*X3+S$6)))</f>
        <v>-1.9322910345776047E-3</v>
      </c>
    </row>
    <row r="4" spans="1:25" ht="14.25" thickTop="1" thickBot="1">
      <c r="A4" s="4" t="s">
        <v>2</v>
      </c>
      <c r="C4" s="13" t="s">
        <v>33</v>
      </c>
      <c r="D4" s="14" t="s">
        <v>33</v>
      </c>
      <c r="R4" t="s">
        <v>163</v>
      </c>
      <c r="S4">
        <f>T4*U4</f>
        <v>4.0437026940081632E-3</v>
      </c>
      <c r="T4" s="92">
        <v>0.40437026940081627</v>
      </c>
      <c r="U4">
        <v>0.01</v>
      </c>
      <c r="X4">
        <v>1000</v>
      </c>
      <c r="Y4">
        <f t="shared" si="0"/>
        <v>-1.8395974808266945E-3</v>
      </c>
    </row>
    <row r="5" spans="1:25" ht="13.5" thickTop="1">
      <c r="A5" s="39" t="s">
        <v>141</v>
      </c>
      <c r="B5" s="18"/>
      <c r="C5" s="87">
        <v>8</v>
      </c>
      <c r="D5" s="18" t="s">
        <v>142</v>
      </c>
      <c r="R5" t="s">
        <v>164</v>
      </c>
      <c r="S5">
        <f>T5*U5</f>
        <v>3.0111037887260803E-2</v>
      </c>
      <c r="T5" s="92">
        <v>0.75277594718152008</v>
      </c>
      <c r="U5">
        <v>0.04</v>
      </c>
      <c r="X5">
        <v>1500</v>
      </c>
      <c r="Y5">
        <f t="shared" si="0"/>
        <v>-1.8899699859976559E-3</v>
      </c>
    </row>
    <row r="6" spans="1:25" ht="13.5" thickBot="1">
      <c r="A6" s="4" t="s">
        <v>3</v>
      </c>
      <c r="R6" t="s">
        <v>165</v>
      </c>
      <c r="S6">
        <f>T6*U6</f>
        <v>0.91054936074705417</v>
      </c>
      <c r="T6" s="93">
        <v>0.91054936074705417</v>
      </c>
      <c r="U6">
        <v>1</v>
      </c>
      <c r="X6">
        <v>2000</v>
      </c>
      <c r="Y6">
        <f t="shared" si="0"/>
        <v>-2.1402931329202049E-3</v>
      </c>
    </row>
    <row r="7" spans="1:25" ht="14.25">
      <c r="A7" t="s">
        <v>4</v>
      </c>
      <c r="C7" s="8">
        <v>52370.404000000002</v>
      </c>
      <c r="R7" s="94" t="s">
        <v>167</v>
      </c>
      <c r="T7">
        <f>SUM(U21:U64)</f>
        <v>1.4503126798520616E-4</v>
      </c>
      <c r="X7">
        <v>2500</v>
      </c>
      <c r="Y7">
        <f t="shared" si="0"/>
        <v>-2.6337247249944165E-3</v>
      </c>
    </row>
    <row r="8" spans="1:25">
      <c r="A8" t="s">
        <v>5</v>
      </c>
      <c r="C8" s="17">
        <v>0.30160399999999998</v>
      </c>
      <c r="X8">
        <v>3000</v>
      </c>
      <c r="Y8">
        <f t="shared" si="0"/>
        <v>-3.3967329667531423E-3</v>
      </c>
    </row>
    <row r="9" spans="1:25">
      <c r="A9" s="39" t="s">
        <v>46</v>
      </c>
      <c r="B9" s="32">
        <v>52</v>
      </c>
      <c r="C9" s="24" t="str">
        <f>"F"&amp;B9</f>
        <v>F52</v>
      </c>
      <c r="D9" s="20" t="str">
        <f>"G"&amp;B9</f>
        <v>G52</v>
      </c>
      <c r="X9">
        <v>3500</v>
      </c>
      <c r="Y9">
        <f t="shared" si="0"/>
        <v>-4.4372793993988011E-3</v>
      </c>
    </row>
    <row r="10" spans="1:25" ht="13.5" thickBot="1">
      <c r="A10" s="18"/>
      <c r="B10" s="18"/>
      <c r="C10" s="3" t="s">
        <v>20</v>
      </c>
      <c r="D10" s="3" t="s">
        <v>21</v>
      </c>
      <c r="E10" s="18"/>
      <c r="X10">
        <v>4000</v>
      </c>
      <c r="Y10">
        <f t="shared" si="0"/>
        <v>-5.7442723343155378E-3</v>
      </c>
    </row>
    <row r="11" spans="1:25">
      <c r="A11" s="18" t="s">
        <v>16</v>
      </c>
      <c r="B11" s="18"/>
      <c r="C11" s="23">
        <f ca="1">INTERCEPT(INDIRECT($D$9):G992,INDIRECT($C$9):F992)</f>
        <v>-2.1314501238467173E-2</v>
      </c>
      <c r="D11" s="19">
        <f>E11*F11</f>
        <v>-4.4732184935747951E-4</v>
      </c>
      <c r="E11" s="34">
        <v>-4.4732184935747951E-4</v>
      </c>
      <c r="F11">
        <v>1</v>
      </c>
      <c r="X11">
        <v>4500</v>
      </c>
      <c r="Y11">
        <f t="shared" si="0"/>
        <v>-7.2883283068049844E-3</v>
      </c>
    </row>
    <row r="12" spans="1:25">
      <c r="A12" s="18" t="s">
        <v>17</v>
      </c>
      <c r="B12" s="18"/>
      <c r="C12" s="23">
        <f ca="1">SLOPE(INDIRECT($D$9):G992,INDIRECT($C$9):F992)</f>
        <v>-1.6476944711786299E-7</v>
      </c>
      <c r="D12" s="19">
        <f>E12*F12</f>
        <v>-7.9925319147740645E-7</v>
      </c>
      <c r="E12" s="35">
        <v>-7.9925319147740644E-3</v>
      </c>
      <c r="F12" s="33">
        <v>1E-4</v>
      </c>
      <c r="X12">
        <v>5000</v>
      </c>
      <c r="Y12">
        <f t="shared" si="0"/>
        <v>-9.0237892756074162E-3</v>
      </c>
    </row>
    <row r="13" spans="1:25" ht="13.5" thickBot="1">
      <c r="A13" s="18" t="s">
        <v>19</v>
      </c>
      <c r="B13" s="18"/>
      <c r="C13" s="19" t="s">
        <v>14</v>
      </c>
      <c r="D13" s="19">
        <f>E13*F13</f>
        <v>-1.9529207222906253E-10</v>
      </c>
      <c r="E13" s="36">
        <v>-1.9529207222906252E-2</v>
      </c>
      <c r="F13" s="33">
        <v>1E-8</v>
      </c>
      <c r="X13">
        <v>5500</v>
      </c>
      <c r="Y13">
        <f t="shared" si="0"/>
        <v>-1.089185708576753E-2</v>
      </c>
    </row>
    <row r="14" spans="1:25">
      <c r="D14" s="18"/>
      <c r="E14" s="18">
        <f>SUM(U21:U93)</f>
        <v>6.2657751801433674E-4</v>
      </c>
      <c r="X14">
        <v>6000</v>
      </c>
      <c r="Y14">
        <f t="shared" si="0"/>
        <v>-1.2824630011337542E-2</v>
      </c>
    </row>
    <row r="15" spans="1:25">
      <c r="A15" s="25" t="s">
        <v>18</v>
      </c>
      <c r="B15" s="18"/>
      <c r="C15" s="26">
        <f ca="1">(C7+C11)+(C8+C12)*INT(MAX(F21:F3533))</f>
        <v>57844.492294933298</v>
      </c>
      <c r="D15" s="20">
        <f>+C7+INT(MAX(F21:F1588))*C8+D11+D12*INT(MAX(F21:F4023))+D13*INT(MAX(F21:F4050)^2)</f>
        <v>57844.437309085508</v>
      </c>
      <c r="E15" s="27" t="s">
        <v>145</v>
      </c>
      <c r="F15" s="87">
        <v>1</v>
      </c>
      <c r="X15">
        <v>6500</v>
      </c>
      <c r="Y15">
        <f t="shared" si="0"/>
        <v>-1.4749764265872038E-2</v>
      </c>
    </row>
    <row r="16" spans="1:25">
      <c r="A16" s="29" t="s">
        <v>6</v>
      </c>
      <c r="B16" s="18"/>
      <c r="C16" s="30">
        <f ca="1">+C8+C12</f>
        <v>0.30160383523055284</v>
      </c>
      <c r="D16" s="20">
        <f>+C8+D12+2*D13*MAX(F21:F9444)</f>
        <v>0.30159611144929455</v>
      </c>
      <c r="E16" s="27" t="s">
        <v>146</v>
      </c>
      <c r="F16" s="28">
        <f ca="1">NOW()+15018.5+$C$5/24</f>
        <v>60314.545051620371</v>
      </c>
      <c r="X16">
        <v>7000</v>
      </c>
      <c r="Y16">
        <f t="shared" si="0"/>
        <v>-1.6595440464105424E-2</v>
      </c>
    </row>
    <row r="17" spans="1:25" ht="13.5" thickBot="1">
      <c r="A17" s="27" t="s">
        <v>35</v>
      </c>
      <c r="B17" s="18"/>
      <c r="C17" s="18">
        <f>COUNT(C21:C2191)</f>
        <v>57</v>
      </c>
      <c r="D17" s="27"/>
      <c r="E17" s="27" t="s">
        <v>147</v>
      </c>
      <c r="F17" s="28">
        <f ca="1">ROUND(2*(F16-$C$7)/$C$8,0)/2+F15</f>
        <v>26340.5</v>
      </c>
      <c r="X17">
        <v>7500</v>
      </c>
      <c r="Y17">
        <f t="shared" si="0"/>
        <v>-1.8295294083048103E-2</v>
      </c>
    </row>
    <row r="18" spans="1:25" ht="14.25" thickTop="1" thickBot="1">
      <c r="A18" s="4" t="s">
        <v>143</v>
      </c>
      <c r="B18" s="18"/>
      <c r="C18" s="85">
        <f ca="1">+C15</f>
        <v>57844.492294933298</v>
      </c>
      <c r="D18" s="86">
        <f ca="1">+C16</f>
        <v>0.30160383523055284</v>
      </c>
      <c r="E18" s="27" t="s">
        <v>148</v>
      </c>
      <c r="F18" s="20">
        <f ca="1">ROUND(2*(F16-$C$15)/$C$16,0)/2+F15</f>
        <v>8190.5</v>
      </c>
      <c r="X18">
        <v>8000</v>
      </c>
      <c r="Y18">
        <f t="shared" si="0"/>
        <v>-1.9792971442207655E-2</v>
      </c>
    </row>
    <row r="19" spans="1:25" ht="14.25" thickTop="1" thickBot="1">
      <c r="A19" s="4" t="s">
        <v>144</v>
      </c>
      <c r="C19" s="37">
        <f>+D15</f>
        <v>57844.437309085508</v>
      </c>
      <c r="D19" s="38">
        <f>+D16</f>
        <v>0.30159611144929455</v>
      </c>
      <c r="E19" s="27" t="s">
        <v>149</v>
      </c>
      <c r="F19" s="31">
        <f ca="1">+$C$15+$C$16*F18-15018.5-$C$5/24</f>
        <v>45295.945174055807</v>
      </c>
      <c r="X19">
        <v>8500</v>
      </c>
      <c r="Y19">
        <f t="shared" si="0"/>
        <v>-2.1045998431067737E-2</v>
      </c>
    </row>
    <row r="20" spans="1:25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180</v>
      </c>
      <c r="I20" s="6" t="s">
        <v>181</v>
      </c>
      <c r="J20" s="6" t="s">
        <v>182</v>
      </c>
      <c r="K20" s="6" t="s">
        <v>183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166</v>
      </c>
      <c r="Q20" s="3" t="s">
        <v>15</v>
      </c>
      <c r="R20" s="77" t="s">
        <v>121</v>
      </c>
      <c r="S20" s="5" t="s">
        <v>123</v>
      </c>
      <c r="T20" s="5" t="s">
        <v>150</v>
      </c>
      <c r="U20" s="5" t="s">
        <v>124</v>
      </c>
      <c r="V20" s="90" t="s">
        <v>160</v>
      </c>
      <c r="X20">
        <v>9000</v>
      </c>
      <c r="Y20">
        <f t="shared" si="0"/>
        <v>-2.2028696392435182E-2</v>
      </c>
    </row>
    <row r="21" spans="1:25">
      <c r="A21" s="71" t="s">
        <v>28</v>
      </c>
      <c r="B21" s="7"/>
      <c r="C21" s="8">
        <v>52370.404000000002</v>
      </c>
      <c r="D21" s="8">
        <v>2.9999999999999997E-4</v>
      </c>
      <c r="E21">
        <f t="shared" ref="E21:E52" si="1">+(C21-C$7)/C$8</f>
        <v>0</v>
      </c>
      <c r="F21">
        <f t="shared" ref="F21:F52" si="2">ROUND(2*E21,0)/2</f>
        <v>0</v>
      </c>
      <c r="G21">
        <f t="shared" ref="G21:G52" si="3">+C21-(C$7+F21*C$8)</f>
        <v>0</v>
      </c>
      <c r="J21">
        <f>+G21</f>
        <v>0</v>
      </c>
      <c r="P21">
        <f t="shared" ref="P21:P52" si="4">S$2+S$3*F21+S$4*SIN(RADIANS((S$5*F21+S$6)))</f>
        <v>-2.1013444593611218E-3</v>
      </c>
      <c r="Q21" s="2">
        <f t="shared" ref="Q21:Q52" si="5">+C21-15018.5</f>
        <v>37351.904000000002</v>
      </c>
      <c r="S21">
        <f t="shared" ref="S21:S52" si="6">+(P21-G21)^2</f>
        <v>4.415648536887685E-6</v>
      </c>
      <c r="T21">
        <v>1</v>
      </c>
      <c r="U21">
        <f t="shared" ref="U21:U52" si="7">T21*S21</f>
        <v>4.415648536887685E-6</v>
      </c>
      <c r="V21">
        <f t="shared" ref="V21:V52" si="8">G21-O21</f>
        <v>0</v>
      </c>
      <c r="X21">
        <v>9500</v>
      </c>
      <c r="Y21">
        <f t="shared" si="0"/>
        <v>-2.2733944983815466E-2</v>
      </c>
    </row>
    <row r="22" spans="1:25">
      <c r="A22" s="71" t="s">
        <v>28</v>
      </c>
      <c r="B22" s="7"/>
      <c r="C22" s="8">
        <v>52370.555999999997</v>
      </c>
      <c r="D22" s="8">
        <v>2.9999999999999997E-4</v>
      </c>
      <c r="E22">
        <f t="shared" si="1"/>
        <v>0.50397209584284919</v>
      </c>
      <c r="F22">
        <f t="shared" si="2"/>
        <v>0.5</v>
      </c>
      <c r="G22">
        <f t="shared" si="3"/>
        <v>1.1979999981122091E-3</v>
      </c>
      <c r="J22">
        <f>+G22</f>
        <v>1.1979999981122091E-3</v>
      </c>
      <c r="P22">
        <f t="shared" si="4"/>
        <v>-2.1011610183242838E-3</v>
      </c>
      <c r="Q22" s="2">
        <f t="shared" si="5"/>
        <v>37352.055999999997</v>
      </c>
      <c r="S22">
        <f t="shared" si="6"/>
        <v>1.0884463412374273E-5</v>
      </c>
      <c r="T22">
        <v>1</v>
      </c>
      <c r="U22">
        <f t="shared" si="7"/>
        <v>1.0884463412374273E-5</v>
      </c>
      <c r="V22">
        <f t="shared" si="8"/>
        <v>1.1979999981122091E-3</v>
      </c>
      <c r="X22">
        <v>10000</v>
      </c>
      <c r="Y22">
        <f t="shared" si="0"/>
        <v>-2.3173670994903004E-2</v>
      </c>
    </row>
    <row r="23" spans="1:25">
      <c r="A23" s="10" t="s">
        <v>31</v>
      </c>
      <c r="B23" s="11"/>
      <c r="C23" s="12">
        <v>52689.4974</v>
      </c>
      <c r="D23" s="12">
        <v>2.0000000000000001E-4</v>
      </c>
      <c r="E23">
        <f t="shared" si="1"/>
        <v>1057.9879577193869</v>
      </c>
      <c r="F23">
        <f t="shared" si="2"/>
        <v>1058</v>
      </c>
      <c r="G23">
        <f t="shared" si="3"/>
        <v>-3.6319999999250285E-3</v>
      </c>
      <c r="J23">
        <f>+G23</f>
        <v>-3.6319999999250285E-3</v>
      </c>
      <c r="P23">
        <f t="shared" si="4"/>
        <v>-1.8369158873682541E-3</v>
      </c>
      <c r="Q23" s="2">
        <f t="shared" si="5"/>
        <v>37670.9974</v>
      </c>
      <c r="S23">
        <f t="shared" si="6"/>
        <v>3.2223269711537421E-6</v>
      </c>
      <c r="T23">
        <v>1</v>
      </c>
      <c r="U23">
        <f t="shared" si="7"/>
        <v>3.2223269711537421E-6</v>
      </c>
      <c r="V23">
        <f t="shared" si="8"/>
        <v>-3.6319999999250285E-3</v>
      </c>
      <c r="X23">
        <v>10500</v>
      </c>
      <c r="Y23">
        <f t="shared" si="0"/>
        <v>-2.337802956345519E-2</v>
      </c>
    </row>
    <row r="24" spans="1:25">
      <c r="A24" s="15" t="s">
        <v>36</v>
      </c>
      <c r="B24" s="16" t="s">
        <v>37</v>
      </c>
      <c r="C24" s="17">
        <v>52763.390099999997</v>
      </c>
      <c r="D24" s="17">
        <v>8.9999999999999998E-4</v>
      </c>
      <c r="E24">
        <f t="shared" si="1"/>
        <v>1302.9870293497256</v>
      </c>
      <c r="F24">
        <f t="shared" si="2"/>
        <v>1303</v>
      </c>
      <c r="G24">
        <f t="shared" si="3"/>
        <v>-3.9120000074035488E-3</v>
      </c>
      <c r="J24">
        <f>+G24</f>
        <v>-3.9120000074035488E-3</v>
      </c>
      <c r="P24">
        <f t="shared" si="4"/>
        <v>-1.8491403578611643E-3</v>
      </c>
      <c r="Q24" s="2">
        <f t="shared" si="5"/>
        <v>37744.890099999997</v>
      </c>
      <c r="S24">
        <f t="shared" si="6"/>
        <v>4.2553899337101293E-6</v>
      </c>
      <c r="T24">
        <v>1</v>
      </c>
      <c r="U24">
        <f t="shared" si="7"/>
        <v>4.2553899337101293E-6</v>
      </c>
      <c r="V24">
        <f t="shared" si="8"/>
        <v>-3.9120000074035488E-3</v>
      </c>
      <c r="X24">
        <v>11000</v>
      </c>
      <c r="Y24">
        <f t="shared" si="0"/>
        <v>-2.3393333999767906E-2</v>
      </c>
    </row>
    <row r="25" spans="1:25">
      <c r="A25" s="8" t="s">
        <v>29</v>
      </c>
      <c r="B25" s="9" t="s">
        <v>30</v>
      </c>
      <c r="C25" s="8">
        <v>53081.433199999999</v>
      </c>
      <c r="D25" s="8">
        <v>1.6000000000000001E-3</v>
      </c>
      <c r="E25">
        <f t="shared" si="1"/>
        <v>2357.4926061988476</v>
      </c>
      <c r="F25">
        <f t="shared" si="2"/>
        <v>2357.5</v>
      </c>
      <c r="G25">
        <f t="shared" si="3"/>
        <v>-2.2300000055111013E-3</v>
      </c>
      <c r="K25">
        <f>+G25</f>
        <v>-2.2300000055111013E-3</v>
      </c>
      <c r="P25">
        <f t="shared" si="4"/>
        <v>-2.4664498419007786E-3</v>
      </c>
      <c r="Q25" s="2">
        <f t="shared" si="5"/>
        <v>38062.933199999999</v>
      </c>
      <c r="S25">
        <f t="shared" si="6"/>
        <v>5.590852512870514E-8</v>
      </c>
      <c r="T25">
        <v>1</v>
      </c>
      <c r="U25">
        <f t="shared" si="7"/>
        <v>5.590852512870514E-8</v>
      </c>
      <c r="V25">
        <f t="shared" si="8"/>
        <v>-2.2300000055111013E-3</v>
      </c>
      <c r="X25">
        <v>11500</v>
      </c>
      <c r="Y25">
        <f t="shared" ref="Y25:Y33" si="9">S$2+S$3*X25+S$4*SIN(RADIANS((S$5*X25+S$6)))</f>
        <v>-2.3278876339040223E-2</v>
      </c>
    </row>
    <row r="26" spans="1:25">
      <c r="A26" s="88" t="s">
        <v>32</v>
      </c>
      <c r="B26" s="89"/>
      <c r="C26" s="72">
        <v>53110.385999999999</v>
      </c>
      <c r="D26" s="72">
        <v>2.9999999999999997E-4</v>
      </c>
      <c r="E26">
        <f t="shared" si="1"/>
        <v>2453.4886805214664</v>
      </c>
      <c r="F26">
        <f t="shared" si="2"/>
        <v>2453.5</v>
      </c>
      <c r="G26">
        <f t="shared" si="3"/>
        <v>-3.4140000061597675E-3</v>
      </c>
      <c r="J26">
        <f>+G26</f>
        <v>-3.4140000061597675E-3</v>
      </c>
      <c r="P26">
        <f t="shared" si="4"/>
        <v>-2.5767409305484865E-3</v>
      </c>
      <c r="Q26" s="2">
        <f t="shared" si="5"/>
        <v>38091.885999999999</v>
      </c>
      <c r="S26">
        <f t="shared" si="6"/>
        <v>7.0100275969345687E-7</v>
      </c>
      <c r="T26">
        <v>1</v>
      </c>
      <c r="U26">
        <f t="shared" si="7"/>
        <v>7.0100275969345687E-7</v>
      </c>
      <c r="V26">
        <f t="shared" si="8"/>
        <v>-3.4140000061597675E-3</v>
      </c>
      <c r="X26">
        <v>12000</v>
      </c>
      <c r="Y26">
        <f t="shared" si="9"/>
        <v>-2.3102856893377946E-2</v>
      </c>
    </row>
    <row r="27" spans="1:25">
      <c r="A27" s="22" t="s">
        <v>38</v>
      </c>
      <c r="B27" s="73" t="s">
        <v>30</v>
      </c>
      <c r="C27" s="72">
        <v>53445.465799999998</v>
      </c>
      <c r="D27" s="72">
        <v>1E-3</v>
      </c>
      <c r="E27">
        <f t="shared" si="1"/>
        <v>3564.4812403018391</v>
      </c>
      <c r="F27">
        <f t="shared" si="2"/>
        <v>3564.5</v>
      </c>
      <c r="G27">
        <f t="shared" si="3"/>
        <v>-5.6580000018584542E-3</v>
      </c>
      <c r="K27">
        <f>+G27</f>
        <v>-5.6580000018584542E-3</v>
      </c>
      <c r="P27">
        <f t="shared" si="4"/>
        <v>-4.5913590484344836E-3</v>
      </c>
      <c r="Q27" s="2">
        <f t="shared" si="5"/>
        <v>38426.965799999998</v>
      </c>
      <c r="S27">
        <f t="shared" si="6"/>
        <v>1.1377229235211971E-6</v>
      </c>
      <c r="T27">
        <v>1</v>
      </c>
      <c r="U27">
        <f t="shared" si="7"/>
        <v>1.1377229235211971E-6</v>
      </c>
      <c r="V27">
        <f t="shared" si="8"/>
        <v>-5.6580000018584542E-3</v>
      </c>
      <c r="X27">
        <v>12500</v>
      </c>
      <c r="Y27">
        <f t="shared" si="9"/>
        <v>-2.2937702243108316E-2</v>
      </c>
    </row>
    <row r="28" spans="1:25">
      <c r="A28" s="21" t="s">
        <v>154</v>
      </c>
      <c r="B28" s="76" t="s">
        <v>30</v>
      </c>
      <c r="C28" s="21">
        <v>53509.405400000003</v>
      </c>
      <c r="D28" s="21">
        <v>2.9999999999999997E-4</v>
      </c>
      <c r="E28">
        <f t="shared" si="1"/>
        <v>3776.479754910416</v>
      </c>
      <c r="F28">
        <f t="shared" si="2"/>
        <v>3776.5</v>
      </c>
      <c r="G28">
        <f t="shared" si="3"/>
        <v>-6.1060000007273629E-3</v>
      </c>
      <c r="J28">
        <f t="shared" ref="J28:J34" si="10">+G28</f>
        <v>-6.1060000007273629E-3</v>
      </c>
      <c r="P28">
        <f t="shared" si="4"/>
        <v>-5.1285895662857182E-3</v>
      </c>
      <c r="Q28" s="2">
        <f t="shared" si="5"/>
        <v>38490.905400000003</v>
      </c>
      <c r="S28">
        <f t="shared" si="6"/>
        <v>9.5533115735540468E-7</v>
      </c>
      <c r="T28">
        <v>1</v>
      </c>
      <c r="U28">
        <f t="shared" si="7"/>
        <v>9.5533115735540468E-7</v>
      </c>
      <c r="V28">
        <f t="shared" si="8"/>
        <v>-6.1060000007273629E-3</v>
      </c>
      <c r="X28">
        <v>13000</v>
      </c>
      <c r="Y28">
        <f t="shared" si="9"/>
        <v>-2.2855093091233084E-2</v>
      </c>
    </row>
    <row r="29" spans="1:25">
      <c r="A29" s="21" t="s">
        <v>154</v>
      </c>
      <c r="B29" s="76" t="s">
        <v>37</v>
      </c>
      <c r="C29" s="21">
        <v>53510.459900000002</v>
      </c>
      <c r="D29" s="21">
        <v>2.9999999999999997E-4</v>
      </c>
      <c r="E29">
        <f t="shared" si="1"/>
        <v>3779.9760613254448</v>
      </c>
      <c r="F29">
        <f t="shared" si="2"/>
        <v>3780</v>
      </c>
      <c r="G29">
        <f t="shared" si="3"/>
        <v>-7.219999999506399E-3</v>
      </c>
      <c r="J29">
        <f t="shared" si="10"/>
        <v>-7.219999999506399E-3</v>
      </c>
      <c r="P29">
        <f t="shared" si="4"/>
        <v>-5.1378478330945162E-3</v>
      </c>
      <c r="Q29" s="2">
        <f t="shared" si="5"/>
        <v>38491.959900000002</v>
      </c>
      <c r="S29">
        <f t="shared" si="6"/>
        <v>4.3353576440936972E-6</v>
      </c>
      <c r="T29">
        <v>1</v>
      </c>
      <c r="U29">
        <f t="shared" si="7"/>
        <v>4.3353576440936972E-6</v>
      </c>
      <c r="V29">
        <f t="shared" si="8"/>
        <v>-7.219999999506399E-3</v>
      </c>
      <c r="X29">
        <v>13500</v>
      </c>
      <c r="Y29">
        <f t="shared" si="9"/>
        <v>-2.2921043322986133E-2</v>
      </c>
    </row>
    <row r="30" spans="1:25">
      <c r="A30" s="21" t="s">
        <v>154</v>
      </c>
      <c r="B30" s="76" t="s">
        <v>37</v>
      </c>
      <c r="C30" s="21">
        <v>53514.381099999999</v>
      </c>
      <c r="D30" s="21">
        <v>2.0000000000000001E-4</v>
      </c>
      <c r="E30">
        <f t="shared" si="1"/>
        <v>3792.9772151562861</v>
      </c>
      <c r="F30">
        <f t="shared" si="2"/>
        <v>3793</v>
      </c>
      <c r="G30">
        <f t="shared" si="3"/>
        <v>-6.8720000053872354E-3</v>
      </c>
      <c r="J30">
        <f t="shared" si="10"/>
        <v>-6.8720000053872354E-3</v>
      </c>
      <c r="P30">
        <f t="shared" si="4"/>
        <v>-5.1723443917566728E-3</v>
      </c>
      <c r="Q30" s="2">
        <f t="shared" si="5"/>
        <v>38495.881099999999</v>
      </c>
      <c r="S30">
        <f t="shared" si="6"/>
        <v>2.8888292049458845E-6</v>
      </c>
      <c r="T30">
        <v>1</v>
      </c>
      <c r="U30">
        <f t="shared" si="7"/>
        <v>2.8888292049458845E-6</v>
      </c>
      <c r="V30">
        <f t="shared" si="8"/>
        <v>-6.8720000053872354E-3</v>
      </c>
      <c r="X30">
        <v>14000</v>
      </c>
      <c r="Y30">
        <f t="shared" si="9"/>
        <v>-2.3191368097188674E-2</v>
      </c>
    </row>
    <row r="31" spans="1:25">
      <c r="A31" s="22" t="s">
        <v>40</v>
      </c>
      <c r="B31" s="89" t="s">
        <v>37</v>
      </c>
      <c r="C31" s="72">
        <v>53808.444000000003</v>
      </c>
      <c r="D31" s="72">
        <v>5.0000000000000001E-4</v>
      </c>
      <c r="E31">
        <f t="shared" si="1"/>
        <v>4767.9738995504067</v>
      </c>
      <c r="F31">
        <f t="shared" si="2"/>
        <v>4768</v>
      </c>
      <c r="G31">
        <f t="shared" si="3"/>
        <v>-7.8720000019529834E-3</v>
      </c>
      <c r="J31">
        <f t="shared" si="10"/>
        <v>-7.8720000019529834E-3</v>
      </c>
      <c r="P31">
        <f t="shared" si="4"/>
        <v>-8.1982151203841939E-3</v>
      </c>
      <c r="Q31" s="2">
        <f t="shared" si="5"/>
        <v>38789.944000000003</v>
      </c>
      <c r="S31">
        <f t="shared" si="6"/>
        <v>1.0641630349308869E-7</v>
      </c>
      <c r="T31">
        <v>1</v>
      </c>
      <c r="U31">
        <f t="shared" si="7"/>
        <v>1.0641630349308869E-7</v>
      </c>
      <c r="V31">
        <f t="shared" si="8"/>
        <v>-7.8720000019529834E-3</v>
      </c>
      <c r="X31">
        <v>14500</v>
      </c>
      <c r="Y31">
        <f t="shared" si="9"/>
        <v>-2.3707852088735156E-2</v>
      </c>
    </row>
    <row r="32" spans="1:25">
      <c r="A32" s="22" t="s">
        <v>40</v>
      </c>
      <c r="B32" s="89" t="s">
        <v>37</v>
      </c>
      <c r="C32" s="72">
        <v>53808.595000000001</v>
      </c>
      <c r="D32" s="72">
        <v>5.0000000000000001E-4</v>
      </c>
      <c r="E32">
        <f t="shared" si="1"/>
        <v>4768.4745560403671</v>
      </c>
      <c r="F32">
        <f t="shared" si="2"/>
        <v>4768.5</v>
      </c>
      <c r="G32">
        <f t="shared" si="3"/>
        <v>-7.6740000004065223E-3</v>
      </c>
      <c r="J32">
        <f t="shared" si="10"/>
        <v>-7.6740000004065223E-3</v>
      </c>
      <c r="P32">
        <f t="shared" si="4"/>
        <v>-8.1999590098531701E-3</v>
      </c>
      <c r="Q32" s="2">
        <f t="shared" si="5"/>
        <v>38790.095000000001</v>
      </c>
      <c r="S32">
        <f t="shared" si="6"/>
        <v>2.7663287961809892E-7</v>
      </c>
      <c r="T32">
        <v>1</v>
      </c>
      <c r="U32">
        <f t="shared" si="7"/>
        <v>2.7663287961809892E-7</v>
      </c>
      <c r="V32">
        <f t="shared" si="8"/>
        <v>-7.6740000004065223E-3</v>
      </c>
      <c r="X32">
        <v>15000</v>
      </c>
      <c r="Y32">
        <f t="shared" si="9"/>
        <v>-2.4495380935580461E-2</v>
      </c>
    </row>
    <row r="33" spans="1:25">
      <c r="A33" s="72" t="s">
        <v>41</v>
      </c>
      <c r="B33" s="89"/>
      <c r="C33" s="72">
        <v>53858.357900000003</v>
      </c>
      <c r="D33" s="72">
        <v>4.0000000000000002E-4</v>
      </c>
      <c r="E33">
        <f t="shared" si="1"/>
        <v>4933.4687205739992</v>
      </c>
      <c r="F33">
        <f t="shared" si="2"/>
        <v>4933.5</v>
      </c>
      <c r="G33">
        <f t="shared" si="3"/>
        <v>-9.4339999996009283E-3</v>
      </c>
      <c r="J33">
        <f t="shared" si="10"/>
        <v>-9.4339999996009283E-3</v>
      </c>
      <c r="P33">
        <f t="shared" si="4"/>
        <v>-8.7839355506602115E-3</v>
      </c>
      <c r="Q33" s="2">
        <f t="shared" si="5"/>
        <v>38839.857900000003</v>
      </c>
      <c r="S33">
        <f t="shared" si="6"/>
        <v>4.2258378777659775E-7</v>
      </c>
      <c r="T33">
        <v>1</v>
      </c>
      <c r="U33">
        <f t="shared" si="7"/>
        <v>4.2258378777659775E-7</v>
      </c>
      <c r="V33">
        <f t="shared" si="8"/>
        <v>-9.4339999996009283E-3</v>
      </c>
      <c r="X33">
        <v>15500</v>
      </c>
      <c r="Y33">
        <f t="shared" si="9"/>
        <v>-2.5560232818800946E-2</v>
      </c>
    </row>
    <row r="34" spans="1:25">
      <c r="A34" s="22" t="s">
        <v>40</v>
      </c>
      <c r="B34" s="89" t="s">
        <v>37</v>
      </c>
      <c r="C34" s="72">
        <v>53862.429799999998</v>
      </c>
      <c r="D34" s="72">
        <v>2.9999999999999997E-4</v>
      </c>
      <c r="E34">
        <f t="shared" si="1"/>
        <v>4946.9695362130342</v>
      </c>
      <c r="F34">
        <f t="shared" si="2"/>
        <v>4947</v>
      </c>
      <c r="G34">
        <f t="shared" si="3"/>
        <v>-9.1880000036326237E-3</v>
      </c>
      <c r="J34">
        <f t="shared" si="10"/>
        <v>-9.1880000036326237E-3</v>
      </c>
      <c r="P34">
        <f t="shared" si="4"/>
        <v>-8.8324295041234818E-3</v>
      </c>
      <c r="Q34" s="2">
        <f t="shared" si="5"/>
        <v>38843.929799999998</v>
      </c>
      <c r="S34">
        <f t="shared" si="6"/>
        <v>1.2643038012118067E-7</v>
      </c>
      <c r="T34">
        <v>1</v>
      </c>
      <c r="U34">
        <f t="shared" si="7"/>
        <v>1.2643038012118067E-7</v>
      </c>
      <c r="V34">
        <f t="shared" si="8"/>
        <v>-9.1880000036326237E-3</v>
      </c>
    </row>
    <row r="35" spans="1:25">
      <c r="A35" s="21" t="s">
        <v>39</v>
      </c>
      <c r="B35" s="73" t="s">
        <v>30</v>
      </c>
      <c r="C35" s="72">
        <v>53936.472399999999</v>
      </c>
      <c r="D35" s="72">
        <v>1.1000000000000001E-3</v>
      </c>
      <c r="E35">
        <f t="shared" si="1"/>
        <v>5192.4656171668694</v>
      </c>
      <c r="F35">
        <f t="shared" si="2"/>
        <v>5192.5</v>
      </c>
      <c r="G35">
        <f t="shared" si="3"/>
        <v>-1.0370000003604218E-2</v>
      </c>
      <c r="K35">
        <f>+G35</f>
        <v>-1.0370000003604218E-2</v>
      </c>
      <c r="P35">
        <f t="shared" si="4"/>
        <v>-9.7308535842669502E-3</v>
      </c>
      <c r="Q35" s="2">
        <f t="shared" si="5"/>
        <v>38917.972399999999</v>
      </c>
      <c r="S35">
        <f t="shared" si="6"/>
        <v>4.0850814535165107E-7</v>
      </c>
      <c r="T35">
        <v>1</v>
      </c>
      <c r="U35">
        <f t="shared" si="7"/>
        <v>4.0850814535165107E-7</v>
      </c>
      <c r="V35">
        <f t="shared" si="8"/>
        <v>-1.0370000003604218E-2</v>
      </c>
    </row>
    <row r="36" spans="1:25">
      <c r="A36" s="21" t="s">
        <v>39</v>
      </c>
      <c r="B36" s="73" t="s">
        <v>30</v>
      </c>
      <c r="C36" s="72">
        <v>54174.4349</v>
      </c>
      <c r="D36" s="72">
        <v>5.9999999999999995E-4</v>
      </c>
      <c r="E36">
        <f t="shared" si="1"/>
        <v>5981.4554846752626</v>
      </c>
      <c r="F36">
        <f t="shared" si="2"/>
        <v>5981.5</v>
      </c>
      <c r="G36">
        <f t="shared" si="3"/>
        <v>-1.3426000004983507E-2</v>
      </c>
      <c r="K36">
        <f>+G36</f>
        <v>-1.3426000004983507E-2</v>
      </c>
      <c r="P36">
        <f t="shared" si="4"/>
        <v>-1.2752803391434258E-2</v>
      </c>
      <c r="Q36" s="2">
        <f t="shared" si="5"/>
        <v>39155.9349</v>
      </c>
      <c r="S36">
        <f t="shared" si="6"/>
        <v>4.531936804941766E-7</v>
      </c>
      <c r="T36">
        <v>1</v>
      </c>
      <c r="U36">
        <f t="shared" si="7"/>
        <v>4.531936804941766E-7</v>
      </c>
      <c r="V36">
        <f t="shared" si="8"/>
        <v>-1.3426000004983507E-2</v>
      </c>
    </row>
    <row r="37" spans="1:25">
      <c r="A37" s="72" t="s">
        <v>41</v>
      </c>
      <c r="B37" s="89"/>
      <c r="C37" s="72">
        <v>54185.445399999997</v>
      </c>
      <c r="D37" s="72">
        <v>1.5E-3</v>
      </c>
      <c r="E37">
        <f t="shared" si="1"/>
        <v>6017.9619633691682</v>
      </c>
      <c r="F37">
        <f t="shared" si="2"/>
        <v>6018</v>
      </c>
      <c r="G37">
        <f t="shared" si="3"/>
        <v>-1.1472000005596783E-2</v>
      </c>
      <c r="J37">
        <f t="shared" ref="J37:J43" si="11">+G37</f>
        <v>-1.1472000005596783E-2</v>
      </c>
      <c r="P37">
        <f t="shared" si="4"/>
        <v>-1.2894505308275839E-2</v>
      </c>
      <c r="Q37" s="2">
        <f t="shared" si="5"/>
        <v>39166.945399999997</v>
      </c>
      <c r="S37">
        <f t="shared" si="6"/>
        <v>2.0235213361500338E-6</v>
      </c>
      <c r="T37">
        <v>1</v>
      </c>
      <c r="U37">
        <f t="shared" si="7"/>
        <v>2.0235213361500338E-6</v>
      </c>
      <c r="V37">
        <f t="shared" si="8"/>
        <v>-1.1472000005596783E-2</v>
      </c>
    </row>
    <row r="38" spans="1:25">
      <c r="A38" s="72" t="s">
        <v>41</v>
      </c>
      <c r="B38" s="89"/>
      <c r="C38" s="72">
        <v>54185.595999999998</v>
      </c>
      <c r="D38" s="72">
        <v>2.0999999999999999E-3</v>
      </c>
      <c r="E38">
        <f t="shared" si="1"/>
        <v>6018.4612936167805</v>
      </c>
      <c r="F38">
        <f t="shared" si="2"/>
        <v>6018.5</v>
      </c>
      <c r="G38">
        <f t="shared" si="3"/>
        <v>-1.167400000122143E-2</v>
      </c>
      <c r="J38">
        <f t="shared" si="11"/>
        <v>-1.167400000122143E-2</v>
      </c>
      <c r="P38">
        <f t="shared" si="4"/>
        <v>-1.2896446113603873E-2</v>
      </c>
      <c r="Q38" s="2">
        <f t="shared" si="5"/>
        <v>39167.095999999998</v>
      </c>
      <c r="S38">
        <f t="shared" si="6"/>
        <v>1.4943744976789507E-6</v>
      </c>
      <c r="T38">
        <v>1</v>
      </c>
      <c r="U38">
        <f t="shared" si="7"/>
        <v>1.4943744976789507E-6</v>
      </c>
      <c r="V38">
        <f t="shared" si="8"/>
        <v>-1.167400000122143E-2</v>
      </c>
    </row>
    <row r="39" spans="1:25">
      <c r="A39" s="72" t="s">
        <v>41</v>
      </c>
      <c r="B39" s="89"/>
      <c r="C39" s="72">
        <v>54201.429799999998</v>
      </c>
      <c r="D39" s="72">
        <v>2.7000000000000001E-3</v>
      </c>
      <c r="E39">
        <f t="shared" si="1"/>
        <v>6070.9599342183656</v>
      </c>
      <c r="F39">
        <f t="shared" si="2"/>
        <v>6071</v>
      </c>
      <c r="G39">
        <f t="shared" si="3"/>
        <v>-1.2084000001777895E-2</v>
      </c>
      <c r="J39">
        <f t="shared" si="11"/>
        <v>-1.2084000001777895E-2</v>
      </c>
      <c r="P39">
        <f t="shared" si="4"/>
        <v>-1.3100158679925795E-2</v>
      </c>
      <c r="Q39" s="2">
        <f t="shared" si="5"/>
        <v>39182.929799999998</v>
      </c>
      <c r="S39">
        <f t="shared" si="6"/>
        <v>1.0325784591752881E-6</v>
      </c>
      <c r="T39">
        <v>1</v>
      </c>
      <c r="U39">
        <f t="shared" si="7"/>
        <v>1.0325784591752881E-6</v>
      </c>
      <c r="V39">
        <f t="shared" si="8"/>
        <v>-1.2084000001777895E-2</v>
      </c>
    </row>
    <row r="40" spans="1:25">
      <c r="A40" s="72" t="s">
        <v>41</v>
      </c>
      <c r="B40" s="89"/>
      <c r="C40" s="72">
        <v>54213.344599999997</v>
      </c>
      <c r="D40" s="72">
        <v>4.0000000000000002E-4</v>
      </c>
      <c r="E40">
        <f t="shared" si="1"/>
        <v>6110.4647153220603</v>
      </c>
      <c r="F40">
        <f t="shared" si="2"/>
        <v>6110.5</v>
      </c>
      <c r="G40">
        <f t="shared" si="3"/>
        <v>-1.0642000008374453E-2</v>
      </c>
      <c r="J40">
        <f t="shared" si="11"/>
        <v>-1.0642000008374453E-2</v>
      </c>
      <c r="P40">
        <f t="shared" si="4"/>
        <v>-1.3253301280930233E-2</v>
      </c>
      <c r="Q40" s="2">
        <f t="shared" si="5"/>
        <v>39194.844599999997</v>
      </c>
      <c r="S40">
        <f t="shared" si="6"/>
        <v>6.8188943360514359E-6</v>
      </c>
      <c r="T40">
        <v>1</v>
      </c>
      <c r="U40">
        <f t="shared" si="7"/>
        <v>6.8188943360514359E-6</v>
      </c>
      <c r="V40">
        <f t="shared" si="8"/>
        <v>-1.0642000008374453E-2</v>
      </c>
    </row>
    <row r="41" spans="1:25">
      <c r="A41" s="72" t="s">
        <v>41</v>
      </c>
      <c r="B41" s="89"/>
      <c r="C41" s="72">
        <v>54213.494700000003</v>
      </c>
      <c r="D41" s="72">
        <v>8.0000000000000004E-4</v>
      </c>
      <c r="E41">
        <f t="shared" si="1"/>
        <v>6110.9623877667427</v>
      </c>
      <c r="F41">
        <f t="shared" si="2"/>
        <v>6111</v>
      </c>
      <c r="G41">
        <f t="shared" si="3"/>
        <v>-1.1343999998643994E-2</v>
      </c>
      <c r="J41">
        <f t="shared" si="11"/>
        <v>-1.1343999998643994E-2</v>
      </c>
      <c r="P41">
        <f t="shared" si="4"/>
        <v>-1.3255238916177178E-2</v>
      </c>
      <c r="Q41" s="2">
        <f t="shared" si="5"/>
        <v>39194.994700000003</v>
      </c>
      <c r="S41">
        <f t="shared" si="6"/>
        <v>3.652834199893417E-6</v>
      </c>
      <c r="T41">
        <v>1</v>
      </c>
      <c r="U41">
        <f t="shared" si="7"/>
        <v>3.652834199893417E-6</v>
      </c>
      <c r="V41">
        <f t="shared" si="8"/>
        <v>-1.1343999998643994E-2</v>
      </c>
    </row>
    <row r="42" spans="1:25">
      <c r="A42" s="21" t="s">
        <v>154</v>
      </c>
      <c r="B42" s="76" t="s">
        <v>30</v>
      </c>
      <c r="C42" s="21">
        <v>54231.441500000001</v>
      </c>
      <c r="D42" s="21">
        <v>2.0000000000000001E-4</v>
      </c>
      <c r="E42">
        <f t="shared" si="1"/>
        <v>6170.466903621963</v>
      </c>
      <c r="F42">
        <f t="shared" si="2"/>
        <v>6170.5</v>
      </c>
      <c r="G42">
        <f t="shared" si="3"/>
        <v>-9.9820000032195821E-3</v>
      </c>
      <c r="J42">
        <f t="shared" si="11"/>
        <v>-9.9820000032195821E-3</v>
      </c>
      <c r="P42">
        <f t="shared" si="4"/>
        <v>-1.3485626053269672E-2</v>
      </c>
      <c r="Q42" s="2">
        <f t="shared" si="5"/>
        <v>39212.941500000001</v>
      </c>
      <c r="S42">
        <f t="shared" si="6"/>
        <v>1.2275395498589596E-5</v>
      </c>
      <c r="T42">
        <v>1</v>
      </c>
      <c r="U42">
        <f t="shared" si="7"/>
        <v>1.2275395498589596E-5</v>
      </c>
      <c r="V42">
        <f t="shared" si="8"/>
        <v>-9.9820000032195821E-3</v>
      </c>
    </row>
    <row r="43" spans="1:25">
      <c r="A43" s="21" t="s">
        <v>154</v>
      </c>
      <c r="B43" s="76" t="s">
        <v>30</v>
      </c>
      <c r="C43" s="21">
        <v>54238.375</v>
      </c>
      <c r="D43" s="21">
        <v>4.0000000000000002E-4</v>
      </c>
      <c r="E43">
        <f t="shared" si="1"/>
        <v>6193.455657086769</v>
      </c>
      <c r="F43">
        <f t="shared" si="2"/>
        <v>6193.5</v>
      </c>
      <c r="G43">
        <f t="shared" si="3"/>
        <v>-1.3374000001931563E-2</v>
      </c>
      <c r="J43">
        <f t="shared" si="11"/>
        <v>-1.3374000001931563E-2</v>
      </c>
      <c r="P43">
        <f t="shared" si="4"/>
        <v>-1.3574566182226661E-2</v>
      </c>
      <c r="Q43" s="2">
        <f t="shared" si="5"/>
        <v>39219.875</v>
      </c>
      <c r="S43">
        <f t="shared" si="6"/>
        <v>4.0226792678165574E-8</v>
      </c>
      <c r="T43">
        <v>1</v>
      </c>
      <c r="U43">
        <f t="shared" si="7"/>
        <v>4.0226792678165574E-8</v>
      </c>
      <c r="V43">
        <f t="shared" si="8"/>
        <v>-1.3374000001931563E-2</v>
      </c>
    </row>
    <row r="44" spans="1:25">
      <c r="A44" s="74" t="s">
        <v>42</v>
      </c>
      <c r="B44" s="75"/>
      <c r="C44" s="72">
        <v>54532.887900000002</v>
      </c>
      <c r="D44" s="72">
        <v>2.0000000000000001E-4</v>
      </c>
      <c r="E44">
        <f t="shared" si="1"/>
        <v>7169.9443641331</v>
      </c>
      <c r="F44">
        <f t="shared" si="2"/>
        <v>7170</v>
      </c>
      <c r="G44">
        <f t="shared" si="3"/>
        <v>-1.6779999998107087E-2</v>
      </c>
      <c r="K44">
        <f>+G44</f>
        <v>-1.6779999998107087E-2</v>
      </c>
      <c r="P44">
        <f t="shared" si="4"/>
        <v>-1.7192825638298562E-2</v>
      </c>
      <c r="Q44" s="2">
        <f t="shared" si="5"/>
        <v>39514.387900000002</v>
      </c>
      <c r="S44">
        <f t="shared" si="6"/>
        <v>1.7042500919950103E-7</v>
      </c>
      <c r="T44">
        <v>1</v>
      </c>
      <c r="U44">
        <f t="shared" si="7"/>
        <v>1.7042500919950103E-7</v>
      </c>
      <c r="V44">
        <f t="shared" si="8"/>
        <v>-1.6779999998107087E-2</v>
      </c>
    </row>
    <row r="45" spans="1:25">
      <c r="A45" s="72" t="s">
        <v>43</v>
      </c>
      <c r="B45" s="73" t="s">
        <v>37</v>
      </c>
      <c r="C45" s="72">
        <v>54570.436699999998</v>
      </c>
      <c r="D45" s="72">
        <v>2.2000000000000001E-3</v>
      </c>
      <c r="E45">
        <f t="shared" si="1"/>
        <v>7294.4413867189969</v>
      </c>
      <c r="F45">
        <f t="shared" si="2"/>
        <v>7294.5</v>
      </c>
      <c r="G45">
        <f t="shared" si="3"/>
        <v>-1.7678000003797933E-2</v>
      </c>
      <c r="J45">
        <f>+G45</f>
        <v>-1.7678000003797933E-2</v>
      </c>
      <c r="O45">
        <f ca="1">C$11+C$12*F45</f>
        <v>-2.2516411970468424E-2</v>
      </c>
      <c r="P45">
        <f t="shared" si="4"/>
        <v>-1.761819303729965E-2</v>
      </c>
      <c r="Q45" s="2">
        <f t="shared" si="5"/>
        <v>39551.936699999998</v>
      </c>
      <c r="S45">
        <f t="shared" si="6"/>
        <v>3.5768732417267737E-9</v>
      </c>
      <c r="T45">
        <v>1</v>
      </c>
      <c r="U45">
        <f t="shared" si="7"/>
        <v>3.5768732417267737E-9</v>
      </c>
      <c r="V45">
        <f t="shared" ca="1" si="8"/>
        <v>4.838411966670491E-3</v>
      </c>
    </row>
    <row r="46" spans="1:25">
      <c r="A46" s="72" t="s">
        <v>43</v>
      </c>
      <c r="B46" s="73" t="s">
        <v>37</v>
      </c>
      <c r="C46" s="72">
        <v>54570.587599999999</v>
      </c>
      <c r="D46" s="72">
        <v>8.0000000000000004E-4</v>
      </c>
      <c r="E46">
        <f t="shared" si="1"/>
        <v>7294.9417116483755</v>
      </c>
      <c r="F46">
        <f t="shared" si="2"/>
        <v>7295</v>
      </c>
      <c r="G46">
        <f t="shared" si="3"/>
        <v>-1.757999999972526E-2</v>
      </c>
      <c r="J46">
        <f>+G46</f>
        <v>-1.757999999972526E-2</v>
      </c>
      <c r="O46">
        <f t="shared" ref="O46:O77" ca="1" si="12">C$11+C$12*F46</f>
        <v>-2.2516494355191985E-2</v>
      </c>
      <c r="P46">
        <f t="shared" si="4"/>
        <v>-1.76198792320863E-2</v>
      </c>
      <c r="Q46" s="2">
        <f t="shared" si="5"/>
        <v>39552.087599999999</v>
      </c>
      <c r="S46">
        <f t="shared" si="6"/>
        <v>1.5903531737057992E-9</v>
      </c>
      <c r="T46">
        <v>1</v>
      </c>
      <c r="U46">
        <f t="shared" si="7"/>
        <v>1.5903531737057992E-9</v>
      </c>
      <c r="V46">
        <f t="shared" ca="1" si="8"/>
        <v>4.9364943554667251E-3</v>
      </c>
    </row>
    <row r="47" spans="1:25">
      <c r="A47" s="21" t="s">
        <v>154</v>
      </c>
      <c r="B47" s="76" t="s">
        <v>37</v>
      </c>
      <c r="C47" s="21">
        <v>54572.396800000002</v>
      </c>
      <c r="D47" s="21">
        <v>2.9999999999999997E-4</v>
      </c>
      <c r="E47">
        <f t="shared" si="1"/>
        <v>7300.9403058314883</v>
      </c>
      <c r="F47">
        <f t="shared" si="2"/>
        <v>7301</v>
      </c>
      <c r="G47">
        <f t="shared" si="3"/>
        <v>-1.8003999997745268E-2</v>
      </c>
      <c r="J47">
        <f>+G47</f>
        <v>-1.8003999997745268E-2</v>
      </c>
      <c r="O47">
        <f t="shared" ca="1" si="12"/>
        <v>-2.251748297187469E-2</v>
      </c>
      <c r="P47">
        <f t="shared" si="4"/>
        <v>-1.7640099389466441E-2</v>
      </c>
      <c r="Q47" s="2">
        <f t="shared" si="5"/>
        <v>39553.896800000002</v>
      </c>
      <c r="S47">
        <f t="shared" si="6"/>
        <v>1.3242365270570026E-7</v>
      </c>
      <c r="T47">
        <v>1</v>
      </c>
      <c r="U47">
        <f t="shared" si="7"/>
        <v>1.3242365270570026E-7</v>
      </c>
      <c r="V47">
        <f t="shared" ca="1" si="8"/>
        <v>4.5134829741294222E-3</v>
      </c>
    </row>
    <row r="48" spans="1:25">
      <c r="A48" s="21" t="s">
        <v>155</v>
      </c>
      <c r="B48" s="76" t="s">
        <v>37</v>
      </c>
      <c r="C48" s="21">
        <v>54829.662300000004</v>
      </c>
      <c r="D48" s="21">
        <v>1E-4</v>
      </c>
      <c r="E48">
        <f t="shared" si="1"/>
        <v>8153.9313139083088</v>
      </c>
      <c r="F48">
        <f t="shared" si="2"/>
        <v>8154</v>
      </c>
      <c r="G48">
        <f t="shared" si="3"/>
        <v>-2.0715999999083579E-2</v>
      </c>
      <c r="J48">
        <f>+G48</f>
        <v>-2.0715999999083579E-2</v>
      </c>
      <c r="O48">
        <f t="shared" ca="1" si="12"/>
        <v>-2.2658031310266228E-2</v>
      </c>
      <c r="P48">
        <f t="shared" si="4"/>
        <v>-2.0206519873797565E-2</v>
      </c>
      <c r="Q48" s="2">
        <f t="shared" si="5"/>
        <v>39811.162300000004</v>
      </c>
      <c r="S48">
        <f t="shared" si="6"/>
        <v>2.5956999806145238E-7</v>
      </c>
      <c r="T48">
        <v>1</v>
      </c>
      <c r="U48">
        <f t="shared" si="7"/>
        <v>2.5956999806145238E-7</v>
      </c>
      <c r="V48">
        <f t="shared" ca="1" si="8"/>
        <v>1.9420313111826494E-3</v>
      </c>
    </row>
    <row r="49" spans="1:22">
      <c r="A49" s="74" t="s">
        <v>47</v>
      </c>
      <c r="B49" s="75"/>
      <c r="C49" s="72">
        <v>54858.013400000003</v>
      </c>
      <c r="D49" s="72">
        <v>2.0000000000000001E-4</v>
      </c>
      <c r="E49">
        <f t="shared" si="1"/>
        <v>8247.9323881646178</v>
      </c>
      <c r="F49">
        <f t="shared" si="2"/>
        <v>8248</v>
      </c>
      <c r="G49">
        <f t="shared" si="3"/>
        <v>-2.0391999998537358E-2</v>
      </c>
      <c r="K49">
        <f>+G49</f>
        <v>-2.0391999998537358E-2</v>
      </c>
      <c r="O49">
        <f t="shared" ca="1" si="12"/>
        <v>-2.2673519638295305E-2</v>
      </c>
      <c r="P49">
        <f t="shared" si="4"/>
        <v>-2.044707295613081E-2</v>
      </c>
      <c r="Q49" s="2">
        <f t="shared" si="5"/>
        <v>39839.513400000003</v>
      </c>
      <c r="S49">
        <f t="shared" si="6"/>
        <v>3.0330306580901854E-9</v>
      </c>
      <c r="T49">
        <v>1</v>
      </c>
      <c r="U49">
        <f t="shared" si="7"/>
        <v>3.0330306580901854E-9</v>
      </c>
      <c r="V49">
        <f t="shared" ca="1" si="8"/>
        <v>2.2815196397579472E-3</v>
      </c>
    </row>
    <row r="50" spans="1:22">
      <c r="A50" s="74" t="s">
        <v>47</v>
      </c>
      <c r="B50" s="72"/>
      <c r="C50" s="72">
        <v>54889.831299999998</v>
      </c>
      <c r="D50" s="72">
        <v>2.0000000000000001E-4</v>
      </c>
      <c r="E50">
        <f t="shared" si="1"/>
        <v>8353.4280049336085</v>
      </c>
      <c r="F50">
        <f t="shared" si="2"/>
        <v>8353.5</v>
      </c>
      <c r="G50">
        <f t="shared" si="3"/>
        <v>-2.1714000002248213E-2</v>
      </c>
      <c r="K50">
        <f>+G50</f>
        <v>-2.1714000002248213E-2</v>
      </c>
      <c r="O50">
        <f t="shared" ca="1" si="12"/>
        <v>-2.2690902814966243E-2</v>
      </c>
      <c r="P50">
        <f t="shared" si="4"/>
        <v>-2.0706057680817538E-2</v>
      </c>
      <c r="Q50" s="2">
        <f t="shared" si="5"/>
        <v>39871.331299999998</v>
      </c>
      <c r="S50">
        <f t="shared" si="6"/>
        <v>1.0159477233310581E-6</v>
      </c>
      <c r="T50">
        <v>1</v>
      </c>
      <c r="U50">
        <f t="shared" si="7"/>
        <v>1.0159477233310581E-6</v>
      </c>
      <c r="V50">
        <f t="shared" ca="1" si="8"/>
        <v>9.7690281271803001E-4</v>
      </c>
    </row>
    <row r="51" spans="1:22">
      <c r="A51" s="21" t="s">
        <v>155</v>
      </c>
      <c r="B51" s="76" t="s">
        <v>37</v>
      </c>
      <c r="C51" s="21">
        <v>54968.399899999997</v>
      </c>
      <c r="D51" s="21">
        <v>2.9999999999999997E-4</v>
      </c>
      <c r="E51" s="75">
        <f t="shared" si="1"/>
        <v>8613.9305181628715</v>
      </c>
      <c r="F51">
        <f t="shared" si="2"/>
        <v>8614</v>
      </c>
      <c r="G51">
        <f t="shared" si="3"/>
        <v>-2.0956000007572584E-2</v>
      </c>
      <c r="J51">
        <f>+G51</f>
        <v>-2.0956000007572584E-2</v>
      </c>
      <c r="O51">
        <f t="shared" ca="1" si="12"/>
        <v>-2.2733825255940445E-2</v>
      </c>
      <c r="P51">
        <f t="shared" si="4"/>
        <v>-2.1294405138138114E-2</v>
      </c>
      <c r="Q51" s="2">
        <f t="shared" si="5"/>
        <v>39949.899899999997</v>
      </c>
      <c r="S51">
        <f t="shared" si="6"/>
        <v>1.145180323930738E-7</v>
      </c>
      <c r="T51">
        <v>1</v>
      </c>
      <c r="U51">
        <f t="shared" si="7"/>
        <v>1.145180323930738E-7</v>
      </c>
      <c r="V51">
        <f t="shared" ca="1" si="8"/>
        <v>1.7778252483678612E-3</v>
      </c>
    </row>
    <row r="52" spans="1:22">
      <c r="A52" s="21" t="s">
        <v>155</v>
      </c>
      <c r="B52" s="76" t="s">
        <v>37</v>
      </c>
      <c r="C52" s="21">
        <v>54968.549400000004</v>
      </c>
      <c r="D52" s="21">
        <v>8.9999999999999998E-4</v>
      </c>
      <c r="E52" s="75">
        <f t="shared" si="1"/>
        <v>8614.4262012440195</v>
      </c>
      <c r="F52">
        <f t="shared" si="2"/>
        <v>8614.5</v>
      </c>
      <c r="G52">
        <f t="shared" si="3"/>
        <v>-2.2257999997236766E-2</v>
      </c>
      <c r="J52">
        <f>+G52</f>
        <v>-2.2257999997236766E-2</v>
      </c>
      <c r="O52">
        <f t="shared" ca="1" si="12"/>
        <v>-2.2733907640664002E-2</v>
      </c>
      <c r="P52">
        <f t="shared" si="4"/>
        <v>-2.1295463246974792E-2</v>
      </c>
      <c r="Q52" s="2">
        <f t="shared" si="5"/>
        <v>39950.049400000004</v>
      </c>
      <c r="S52">
        <f t="shared" si="6"/>
        <v>9.2647699560488171E-7</v>
      </c>
      <c r="T52">
        <v>1</v>
      </c>
      <c r="U52">
        <f t="shared" si="7"/>
        <v>9.2647699560488171E-7</v>
      </c>
      <c r="V52">
        <f t="shared" ca="1" si="8"/>
        <v>4.7590764342723621E-4</v>
      </c>
    </row>
    <row r="53" spans="1:22">
      <c r="A53" s="21" t="s">
        <v>122</v>
      </c>
      <c r="B53" s="76" t="s">
        <v>37</v>
      </c>
      <c r="C53" s="21">
        <v>55015.445399999997</v>
      </c>
      <c r="D53" s="21">
        <v>5.0000000000000001E-4</v>
      </c>
      <c r="E53" s="75">
        <f t="shared" ref="E53:E77" si="13">+(C53-C$7)/C$8</f>
        <v>8769.9148552406295</v>
      </c>
      <c r="F53">
        <f t="shared" ref="F53:F77" si="14">ROUND(2*E53,0)/2</f>
        <v>8770</v>
      </c>
      <c r="G53">
        <f t="shared" ref="G53:G77" si="15">+C53-(C$7+F53*C$8)</f>
        <v>-2.5680000006104819E-2</v>
      </c>
      <c r="K53">
        <f>+G53</f>
        <v>-2.5680000006104819E-2</v>
      </c>
      <c r="O53">
        <f t="shared" ca="1" si="12"/>
        <v>-2.2759529289690831E-2</v>
      </c>
      <c r="P53">
        <f t="shared" ref="P53:P77" si="16">S$2+S$3*F53+S$4*SIN(RADIANS((S$5*F53+S$6)))</f>
        <v>-2.1611128160837489E-2</v>
      </c>
      <c r="Q53" s="2">
        <f t="shared" ref="Q53:Q77" si="17">+C53-15018.5</f>
        <v>39996.945399999997</v>
      </c>
      <c r="S53">
        <f t="shared" ref="S53:S77" si="18">+(P53-G53)^2</f>
        <v>1.6555718093209166E-5</v>
      </c>
      <c r="T53">
        <v>1</v>
      </c>
      <c r="U53">
        <f t="shared" ref="U53:U77" si="19">T53*S53</f>
        <v>1.6555718093209166E-5</v>
      </c>
      <c r="V53">
        <f t="shared" ref="V53:V77" ca="1" si="20">G53-O53</f>
        <v>-2.9204707164139886E-3</v>
      </c>
    </row>
    <row r="54" spans="1:22">
      <c r="A54" s="21" t="s">
        <v>156</v>
      </c>
      <c r="B54" s="76" t="s">
        <v>37</v>
      </c>
      <c r="C54" s="21">
        <v>55315.390500000001</v>
      </c>
      <c r="D54" s="21">
        <v>1E-3</v>
      </c>
      <c r="E54" s="75">
        <f t="shared" si="13"/>
        <v>9764.4145966233846</v>
      </c>
      <c r="F54">
        <f t="shared" si="14"/>
        <v>9764.5</v>
      </c>
      <c r="G54">
        <f t="shared" si="15"/>
        <v>-2.5758000003406778E-2</v>
      </c>
      <c r="J54">
        <f>+G54</f>
        <v>-2.5758000003406778E-2</v>
      </c>
      <c r="O54">
        <f t="shared" ca="1" si="12"/>
        <v>-2.2923392504849545E-2</v>
      </c>
      <c r="P54">
        <f t="shared" si="16"/>
        <v>-2.2998131049774169E-2</v>
      </c>
      <c r="Q54" s="2">
        <f t="shared" si="17"/>
        <v>40296.890500000001</v>
      </c>
      <c r="S54">
        <f t="shared" si="18"/>
        <v>7.6168766412251525E-6</v>
      </c>
      <c r="T54">
        <v>1</v>
      </c>
      <c r="U54">
        <f t="shared" si="19"/>
        <v>7.6168766412251525E-6</v>
      </c>
      <c r="V54">
        <f t="shared" ca="1" si="20"/>
        <v>-2.8346074985572331E-3</v>
      </c>
    </row>
    <row r="55" spans="1:22">
      <c r="A55" s="21" t="s">
        <v>156</v>
      </c>
      <c r="B55" s="76" t="s">
        <v>37</v>
      </c>
      <c r="C55" s="21">
        <v>55315.540800000002</v>
      </c>
      <c r="D55" s="21">
        <v>6.9999999999999999E-4</v>
      </c>
      <c r="E55" s="75">
        <f t="shared" si="13"/>
        <v>9764.9129321892287</v>
      </c>
      <c r="F55">
        <f t="shared" si="14"/>
        <v>9765</v>
      </c>
      <c r="G55">
        <f t="shared" si="15"/>
        <v>-2.6259999998728745E-2</v>
      </c>
      <c r="J55">
        <f>+G55</f>
        <v>-2.6259999998728745E-2</v>
      </c>
      <c r="O55">
        <f t="shared" ca="1" si="12"/>
        <v>-2.2923474889573105E-2</v>
      </c>
      <c r="P55">
        <f t="shared" si="16"/>
        <v>-2.2998562027443534E-2</v>
      </c>
      <c r="Q55" s="2">
        <f t="shared" si="17"/>
        <v>40297.040800000002</v>
      </c>
      <c r="S55">
        <f t="shared" si="18"/>
        <v>1.0636977640540992E-5</v>
      </c>
      <c r="T55">
        <v>1</v>
      </c>
      <c r="U55">
        <f t="shared" si="19"/>
        <v>1.0636977640540992E-5</v>
      </c>
      <c r="V55">
        <f t="shared" ca="1" si="20"/>
        <v>-3.3365251091556393E-3</v>
      </c>
    </row>
    <row r="56" spans="1:22">
      <c r="A56" s="22" t="s">
        <v>140</v>
      </c>
      <c r="B56" s="73" t="s">
        <v>37</v>
      </c>
      <c r="C56" s="72">
        <v>55398.481299999999</v>
      </c>
      <c r="D56" s="72">
        <v>4.0000000000000002E-4</v>
      </c>
      <c r="E56" s="75">
        <f t="shared" si="13"/>
        <v>10039.910942825683</v>
      </c>
      <c r="F56">
        <f t="shared" si="14"/>
        <v>10040</v>
      </c>
      <c r="G56">
        <f t="shared" si="15"/>
        <v>-2.6860000005399343E-2</v>
      </c>
      <c r="K56">
        <f>+G56</f>
        <v>-2.6860000005399343E-2</v>
      </c>
      <c r="O56">
        <f t="shared" ca="1" si="12"/>
        <v>-2.2968786487530517E-2</v>
      </c>
      <c r="P56">
        <f t="shared" si="16"/>
        <v>-2.319816330721278E-2</v>
      </c>
      <c r="Q56" s="2">
        <f t="shared" si="17"/>
        <v>40379.981299999999</v>
      </c>
      <c r="S56">
        <f t="shared" si="18"/>
        <v>1.3409048004185865E-5</v>
      </c>
      <c r="T56">
        <v>1</v>
      </c>
      <c r="U56">
        <f t="shared" si="19"/>
        <v>1.3409048004185865E-5</v>
      </c>
      <c r="V56">
        <f t="shared" ca="1" si="20"/>
        <v>-3.8912135178688252E-3</v>
      </c>
    </row>
    <row r="57" spans="1:22">
      <c r="A57" s="22" t="s">
        <v>169</v>
      </c>
      <c r="B57" s="73" t="s">
        <v>30</v>
      </c>
      <c r="C57" s="72">
        <v>55621.522349999999</v>
      </c>
      <c r="D57" s="72">
        <v>1E-4</v>
      </c>
      <c r="E57" s="75">
        <f t="shared" si="13"/>
        <v>10779.427162769714</v>
      </c>
      <c r="F57">
        <f t="shared" si="14"/>
        <v>10779.5</v>
      </c>
      <c r="G57">
        <f t="shared" si="15"/>
        <v>-2.1968000000924803E-2</v>
      </c>
      <c r="J57">
        <f>+G57</f>
        <v>-2.1968000000924803E-2</v>
      </c>
      <c r="O57">
        <f t="shared" ca="1" si="12"/>
        <v>-2.3090633493674177E-2</v>
      </c>
      <c r="P57">
        <f t="shared" si="16"/>
        <v>-2.3406344648426211E-2</v>
      </c>
      <c r="Q57" s="2">
        <f t="shared" si="17"/>
        <v>40603.022349999999</v>
      </c>
      <c r="S57">
        <f t="shared" si="18"/>
        <v>2.0688353249959492E-6</v>
      </c>
      <c r="T57">
        <v>1</v>
      </c>
      <c r="U57">
        <f t="shared" si="19"/>
        <v>2.0688353249959492E-6</v>
      </c>
      <c r="V57">
        <f t="shared" ca="1" si="20"/>
        <v>1.1226334927493739E-3</v>
      </c>
    </row>
    <row r="58" spans="1:22">
      <c r="A58" s="22" t="s">
        <v>169</v>
      </c>
      <c r="B58" s="73" t="s">
        <v>37</v>
      </c>
      <c r="C58" s="72">
        <v>55622.576249999998</v>
      </c>
      <c r="D58" s="72">
        <v>1E-4</v>
      </c>
      <c r="E58" s="75">
        <f t="shared" si="13"/>
        <v>10782.921479821211</v>
      </c>
      <c r="F58">
        <f t="shared" si="14"/>
        <v>10783</v>
      </c>
      <c r="G58">
        <f t="shared" si="15"/>
        <v>-2.3682000006374437E-2</v>
      </c>
      <c r="J58">
        <f>+G58</f>
        <v>-2.3682000006374437E-2</v>
      </c>
      <c r="O58">
        <f t="shared" ca="1" si="12"/>
        <v>-2.309121018673909E-2</v>
      </c>
      <c r="P58">
        <f t="shared" si="16"/>
        <v>-2.3406364419205277E-2</v>
      </c>
      <c r="Q58" s="2">
        <f t="shared" si="17"/>
        <v>40604.076249999998</v>
      </c>
      <c r="S58">
        <f t="shared" si="18"/>
        <v>7.5974976914087764E-8</v>
      </c>
      <c r="T58">
        <v>1</v>
      </c>
      <c r="U58">
        <f t="shared" si="19"/>
        <v>7.5974976914087764E-8</v>
      </c>
      <c r="V58">
        <f t="shared" ca="1" si="20"/>
        <v>-5.9078981963534699E-4</v>
      </c>
    </row>
    <row r="59" spans="1:22">
      <c r="A59" s="21" t="s">
        <v>157</v>
      </c>
      <c r="B59" s="76" t="s">
        <v>30</v>
      </c>
      <c r="C59" s="21">
        <v>55643.841899999999</v>
      </c>
      <c r="D59" s="21">
        <v>4.0000000000000002E-4</v>
      </c>
      <c r="E59" s="75">
        <f t="shared" si="13"/>
        <v>10853.429994297148</v>
      </c>
      <c r="F59">
        <f t="shared" si="14"/>
        <v>10853.5</v>
      </c>
      <c r="G59">
        <f t="shared" si="15"/>
        <v>-2.1114000002853572E-2</v>
      </c>
      <c r="K59">
        <f>+G59</f>
        <v>-2.1114000002853572E-2</v>
      </c>
      <c r="O59">
        <f t="shared" ca="1" si="12"/>
        <v>-2.31028264327609E-2</v>
      </c>
      <c r="P59">
        <f t="shared" si="16"/>
        <v>-2.3405145075028628E-2</v>
      </c>
      <c r="Q59" s="2">
        <f t="shared" si="17"/>
        <v>40625.341899999999</v>
      </c>
      <c r="S59">
        <f t="shared" si="18"/>
        <v>5.2493457417520404E-6</v>
      </c>
      <c r="T59">
        <v>1</v>
      </c>
      <c r="U59">
        <f t="shared" si="19"/>
        <v>5.2493457417520404E-6</v>
      </c>
      <c r="V59">
        <f t="shared" ca="1" si="20"/>
        <v>1.9888264299073276E-3</v>
      </c>
    </row>
    <row r="60" spans="1:22">
      <c r="A60" s="21" t="s">
        <v>158</v>
      </c>
      <c r="B60" s="76" t="s">
        <v>37</v>
      </c>
      <c r="C60" s="21">
        <v>55654.399400000002</v>
      </c>
      <c r="D60" s="21">
        <v>1.1999999999999999E-3</v>
      </c>
      <c r="E60" s="75">
        <f t="shared" si="13"/>
        <v>10888.434503521174</v>
      </c>
      <c r="F60">
        <f t="shared" si="14"/>
        <v>10888.5</v>
      </c>
      <c r="G60">
        <f t="shared" si="15"/>
        <v>-1.9754000000830274E-2</v>
      </c>
      <c r="J60">
        <f>+G60</f>
        <v>-1.9754000000830274E-2</v>
      </c>
      <c r="O60">
        <f t="shared" ca="1" si="12"/>
        <v>-2.3108593363410024E-2</v>
      </c>
      <c r="P60">
        <f t="shared" si="16"/>
        <v>-2.3403427808595299E-2</v>
      </c>
      <c r="Q60" s="2">
        <f t="shared" si="17"/>
        <v>40635.899400000002</v>
      </c>
      <c r="S60">
        <f t="shared" si="18"/>
        <v>1.3318323324088638E-5</v>
      </c>
      <c r="T60">
        <v>1</v>
      </c>
      <c r="U60">
        <f t="shared" si="19"/>
        <v>1.3318323324088638E-5</v>
      </c>
      <c r="V60">
        <f t="shared" ca="1" si="20"/>
        <v>3.3545933625797504E-3</v>
      </c>
    </row>
    <row r="61" spans="1:22">
      <c r="A61" s="21" t="s">
        <v>158</v>
      </c>
      <c r="B61" s="76" t="s">
        <v>37</v>
      </c>
      <c r="C61" s="21">
        <v>55654.545400000003</v>
      </c>
      <c r="D61" s="21">
        <v>8.9999999999999998E-4</v>
      </c>
      <c r="E61" s="75">
        <f t="shared" si="13"/>
        <v>10888.918581981674</v>
      </c>
      <c r="F61">
        <f t="shared" si="14"/>
        <v>10889</v>
      </c>
      <c r="G61">
        <f t="shared" si="15"/>
        <v>-2.4555999996664468E-2</v>
      </c>
      <c r="J61">
        <f>+G61</f>
        <v>-2.4555999996664468E-2</v>
      </c>
      <c r="O61">
        <f t="shared" ca="1" si="12"/>
        <v>-2.3108675748133582E-2</v>
      </c>
      <c r="P61">
        <f t="shared" si="16"/>
        <v>-2.3403398086780661E-2</v>
      </c>
      <c r="Q61" s="2">
        <f t="shared" si="17"/>
        <v>40636.045400000003</v>
      </c>
      <c r="S61">
        <f t="shared" si="18"/>
        <v>1.3284911626677991E-6</v>
      </c>
      <c r="T61">
        <v>1</v>
      </c>
      <c r="U61">
        <f t="shared" si="19"/>
        <v>1.3284911626677991E-6</v>
      </c>
      <c r="V61">
        <f t="shared" ca="1" si="20"/>
        <v>-1.4473242485308867E-3</v>
      </c>
    </row>
    <row r="62" spans="1:22">
      <c r="A62" s="21" t="s">
        <v>157</v>
      </c>
      <c r="B62" s="76" t="s">
        <v>30</v>
      </c>
      <c r="C62" s="21">
        <v>55685.7641</v>
      </c>
      <c r="D62" s="21">
        <v>2.9999999999999997E-4</v>
      </c>
      <c r="E62" s="75">
        <f t="shared" si="13"/>
        <v>10992.427487699097</v>
      </c>
      <c r="F62">
        <f t="shared" si="14"/>
        <v>10992.5</v>
      </c>
      <c r="G62">
        <f t="shared" si="15"/>
        <v>-2.1870000004128087E-2</v>
      </c>
      <c r="K62">
        <f>+G62</f>
        <v>-2.1870000004128087E-2</v>
      </c>
      <c r="O62">
        <f t="shared" ca="1" si="12"/>
        <v>-2.3125729385910281E-2</v>
      </c>
      <c r="P62">
        <f t="shared" si="16"/>
        <v>-2.3394224516199675E-2</v>
      </c>
      <c r="Q62" s="2">
        <f t="shared" si="17"/>
        <v>40667.2641</v>
      </c>
      <c r="S62">
        <f t="shared" si="18"/>
        <v>2.3232603631998694E-6</v>
      </c>
      <c r="T62">
        <v>1</v>
      </c>
      <c r="U62">
        <f t="shared" si="19"/>
        <v>2.3232603631998694E-6</v>
      </c>
      <c r="V62">
        <f t="shared" ca="1" si="20"/>
        <v>1.2557293817821932E-3</v>
      </c>
    </row>
    <row r="63" spans="1:22">
      <c r="A63" s="21" t="s">
        <v>158</v>
      </c>
      <c r="B63" s="76" t="s">
        <v>37</v>
      </c>
      <c r="C63" s="21">
        <v>55687.421399999999</v>
      </c>
      <c r="D63" s="21">
        <v>1.1999999999999999E-3</v>
      </c>
      <c r="E63" s="75">
        <f t="shared" si="13"/>
        <v>10997.922441346922</v>
      </c>
      <c r="F63">
        <f t="shared" si="14"/>
        <v>10998</v>
      </c>
      <c r="G63">
        <f t="shared" si="15"/>
        <v>-2.3392000002786517E-2</v>
      </c>
      <c r="J63">
        <f t="shared" ref="J63:J68" si="21">+G63</f>
        <v>-2.3392000002786517E-2</v>
      </c>
      <c r="O63">
        <f t="shared" ca="1" si="12"/>
        <v>-2.3126635617869429E-2</v>
      </c>
      <c r="P63">
        <f t="shared" si="16"/>
        <v>-2.3393574351097419E-2</v>
      </c>
      <c r="Q63" s="2">
        <f t="shared" si="17"/>
        <v>40668.921399999999</v>
      </c>
      <c r="S63">
        <f t="shared" si="18"/>
        <v>2.4785726040389374E-12</v>
      </c>
      <c r="T63">
        <v>1</v>
      </c>
      <c r="U63">
        <f t="shared" si="19"/>
        <v>2.4785726040389374E-12</v>
      </c>
      <c r="V63">
        <f t="shared" ca="1" si="20"/>
        <v>-2.6536438491708836E-4</v>
      </c>
    </row>
    <row r="64" spans="1:22">
      <c r="A64" s="21" t="s">
        <v>158</v>
      </c>
      <c r="B64" s="76" t="s">
        <v>37</v>
      </c>
      <c r="C64" s="21">
        <v>55687.574999999997</v>
      </c>
      <c r="D64" s="21">
        <v>1.4E-3</v>
      </c>
      <c r="E64" s="75">
        <f t="shared" si="13"/>
        <v>10998.431718412206</v>
      </c>
      <c r="F64">
        <f t="shared" si="14"/>
        <v>10998.5</v>
      </c>
      <c r="G64">
        <f t="shared" si="15"/>
        <v>-2.0594000001437962E-2</v>
      </c>
      <c r="J64">
        <f t="shared" si="21"/>
        <v>-2.0594000001437962E-2</v>
      </c>
      <c r="O64">
        <f t="shared" ca="1" si="12"/>
        <v>-2.3126718002592989E-2</v>
      </c>
      <c r="P64">
        <f t="shared" si="16"/>
        <v>-2.3393514459258986E-2</v>
      </c>
      <c r="Q64" s="2">
        <f t="shared" si="17"/>
        <v>40669.074999999997</v>
      </c>
      <c r="S64">
        <f t="shared" si="18"/>
        <v>7.8372811995489396E-6</v>
      </c>
      <c r="T64">
        <v>1</v>
      </c>
      <c r="U64">
        <f t="shared" si="19"/>
        <v>7.8372811995489396E-6</v>
      </c>
      <c r="V64">
        <f t="shared" ca="1" si="20"/>
        <v>2.5327180011550272E-3</v>
      </c>
    </row>
    <row r="65" spans="1:22">
      <c r="A65" s="22" t="s">
        <v>169</v>
      </c>
      <c r="B65" s="73" t="s">
        <v>30</v>
      </c>
      <c r="C65" s="72">
        <v>55968.66822</v>
      </c>
      <c r="D65" s="72">
        <v>1E-4</v>
      </c>
      <c r="E65" s="75">
        <f t="shared" si="13"/>
        <v>11930.426055357348</v>
      </c>
      <c r="F65">
        <f t="shared" si="14"/>
        <v>11930.5</v>
      </c>
      <c r="G65">
        <f t="shared" si="15"/>
        <v>-2.2302000004856382E-2</v>
      </c>
      <c r="J65">
        <f t="shared" si="21"/>
        <v>-2.2302000004856382E-2</v>
      </c>
      <c r="O65">
        <f t="shared" ca="1" si="12"/>
        <v>-2.3280283127306838E-2</v>
      </c>
      <c r="P65">
        <f t="shared" si="16"/>
        <v>-2.3128333738968807E-2</v>
      </c>
      <c r="Q65" s="2">
        <f t="shared" si="17"/>
        <v>40950.16822</v>
      </c>
      <c r="S65">
        <f t="shared" si="18"/>
        <v>6.8282744013218496E-7</v>
      </c>
      <c r="T65">
        <v>1</v>
      </c>
      <c r="U65">
        <f t="shared" si="19"/>
        <v>6.8282744013218496E-7</v>
      </c>
      <c r="V65">
        <f t="shared" ca="1" si="20"/>
        <v>9.7828312245045596E-4</v>
      </c>
    </row>
    <row r="66" spans="1:22">
      <c r="A66" s="22" t="s">
        <v>169</v>
      </c>
      <c r="B66" s="73" t="s">
        <v>37</v>
      </c>
      <c r="C66" s="72">
        <v>55993.55027</v>
      </c>
      <c r="D66" s="72">
        <v>1E-4</v>
      </c>
      <c r="E66" s="75">
        <f t="shared" si="13"/>
        <v>12012.925126987699</v>
      </c>
      <c r="F66">
        <f t="shared" si="14"/>
        <v>12013</v>
      </c>
      <c r="G66">
        <f t="shared" si="15"/>
        <v>-2.2582000005058944E-2</v>
      </c>
      <c r="J66">
        <f t="shared" si="21"/>
        <v>-2.2582000005058944E-2</v>
      </c>
      <c r="O66">
        <f t="shared" ca="1" si="12"/>
        <v>-2.3293876606694061E-2</v>
      </c>
      <c r="P66">
        <f t="shared" si="16"/>
        <v>-2.3098108954876587E-2</v>
      </c>
      <c r="Q66" s="2">
        <f t="shared" si="17"/>
        <v>40975.05027</v>
      </c>
      <c r="S66">
        <f t="shared" si="18"/>
        <v>2.6636844808186976E-7</v>
      </c>
      <c r="T66">
        <v>1</v>
      </c>
      <c r="U66">
        <f t="shared" si="19"/>
        <v>2.6636844808186976E-7</v>
      </c>
      <c r="V66">
        <f t="shared" ca="1" si="20"/>
        <v>7.118766016351169E-4</v>
      </c>
    </row>
    <row r="67" spans="1:22">
      <c r="A67" s="22" t="s">
        <v>170</v>
      </c>
      <c r="B67" s="73" t="s">
        <v>30</v>
      </c>
      <c r="C67" s="72">
        <v>56009.384700000002</v>
      </c>
      <c r="D67" s="72">
        <v>2.7000000000000001E-3</v>
      </c>
      <c r="E67" s="75">
        <f t="shared" si="13"/>
        <v>12065.425856421003</v>
      </c>
      <c r="F67">
        <f t="shared" si="14"/>
        <v>12065.5</v>
      </c>
      <c r="G67">
        <f t="shared" si="15"/>
        <v>-2.2361999996064696E-2</v>
      </c>
      <c r="J67">
        <f t="shared" si="21"/>
        <v>-2.2361999996064696E-2</v>
      </c>
      <c r="O67">
        <f t="shared" ca="1" si="12"/>
        <v>-2.3302527002667748E-2</v>
      </c>
      <c r="P67">
        <f t="shared" si="16"/>
        <v>-2.3079036117174399E-2</v>
      </c>
      <c r="Q67" s="2">
        <f t="shared" si="17"/>
        <v>40990.884700000002</v>
      </c>
      <c r="S67">
        <f t="shared" si="18"/>
        <v>5.1414079897604851E-7</v>
      </c>
      <c r="T67">
        <v>0.2</v>
      </c>
      <c r="U67">
        <f t="shared" si="19"/>
        <v>1.0282815979520971E-7</v>
      </c>
      <c r="V67">
        <f t="shared" ca="1" si="20"/>
        <v>9.4052700660305147E-4</v>
      </c>
    </row>
    <row r="68" spans="1:22">
      <c r="A68" s="22" t="s">
        <v>170</v>
      </c>
      <c r="B68" s="73" t="s">
        <v>37</v>
      </c>
      <c r="C68" s="72">
        <v>56009.536599999999</v>
      </c>
      <c r="D68" s="72">
        <v>1E-3</v>
      </c>
      <c r="E68" s="75">
        <f t="shared" si="13"/>
        <v>12065.929496956265</v>
      </c>
      <c r="F68">
        <f t="shared" si="14"/>
        <v>12066</v>
      </c>
      <c r="G68">
        <f t="shared" si="15"/>
        <v>-2.1264000002702232E-2</v>
      </c>
      <c r="J68">
        <f t="shared" si="21"/>
        <v>-2.1264000002702232E-2</v>
      </c>
      <c r="O68">
        <f t="shared" ca="1" si="12"/>
        <v>-2.3302609387391308E-2</v>
      </c>
      <c r="P68">
        <f t="shared" si="16"/>
        <v>-2.3078855424313014E-2</v>
      </c>
      <c r="Q68" s="2">
        <f t="shared" si="17"/>
        <v>40991.036599999999</v>
      </c>
      <c r="S68">
        <f t="shared" si="18"/>
        <v>3.2937002013500479E-6</v>
      </c>
      <c r="T68">
        <v>0.4</v>
      </c>
      <c r="U68">
        <f t="shared" si="19"/>
        <v>1.3174800805400193E-6</v>
      </c>
      <c r="V68">
        <f t="shared" ca="1" si="20"/>
        <v>2.038609384689076E-3</v>
      </c>
    </row>
    <row r="69" spans="1:22">
      <c r="A69" s="72" t="s">
        <v>159</v>
      </c>
      <c r="B69" s="73" t="s">
        <v>37</v>
      </c>
      <c r="C69" s="72">
        <v>56018.884899999997</v>
      </c>
      <c r="D69" s="72">
        <v>1E-4</v>
      </c>
      <c r="E69" s="75">
        <f t="shared" si="13"/>
        <v>12096.924775533465</v>
      </c>
      <c r="F69">
        <f t="shared" si="14"/>
        <v>12097</v>
      </c>
      <c r="G69">
        <f t="shared" si="15"/>
        <v>-2.2688000004563946E-2</v>
      </c>
      <c r="K69">
        <f>+G69</f>
        <v>-2.2688000004563946E-2</v>
      </c>
      <c r="O69">
        <f t="shared" ca="1" si="12"/>
        <v>-2.3307717240251963E-2</v>
      </c>
      <c r="P69">
        <f t="shared" si="16"/>
        <v>-2.3067695595481802E-2</v>
      </c>
      <c r="Q69" s="2">
        <f t="shared" si="17"/>
        <v>41000.384899999997</v>
      </c>
      <c r="S69">
        <f t="shared" si="18"/>
        <v>1.4416874176245958E-7</v>
      </c>
      <c r="T69">
        <v>1</v>
      </c>
      <c r="U69">
        <f t="shared" si="19"/>
        <v>1.4416874176245958E-7</v>
      </c>
      <c r="V69">
        <f t="shared" ca="1" si="20"/>
        <v>6.1971723568801651E-4</v>
      </c>
    </row>
    <row r="70" spans="1:22">
      <c r="A70" s="22" t="s">
        <v>169</v>
      </c>
      <c r="B70" s="73" t="s">
        <v>30</v>
      </c>
      <c r="C70" s="72">
        <v>56368.590190000003</v>
      </c>
      <c r="D70" s="72">
        <v>1E-4</v>
      </c>
      <c r="E70" s="75">
        <f t="shared" si="13"/>
        <v>13256.409696157878</v>
      </c>
      <c r="F70">
        <f t="shared" si="14"/>
        <v>13256.5</v>
      </c>
      <c r="G70">
        <f t="shared" si="15"/>
        <v>-2.723600000172155E-2</v>
      </c>
      <c r="J70">
        <f>+G70</f>
        <v>-2.723600000172155E-2</v>
      </c>
      <c r="O70">
        <f t="shared" ca="1" si="12"/>
        <v>-2.3498767414185124E-2</v>
      </c>
      <c r="P70">
        <f t="shared" si="16"/>
        <v>-2.2866563810228353E-2</v>
      </c>
      <c r="Q70" s="2">
        <f t="shared" si="17"/>
        <v>41350.090190000003</v>
      </c>
      <c r="S70">
        <f t="shared" si="18"/>
        <v>1.9091972631530577E-5</v>
      </c>
      <c r="T70">
        <v>1</v>
      </c>
      <c r="U70">
        <f t="shared" si="19"/>
        <v>1.9091972631530577E-5</v>
      </c>
      <c r="V70">
        <f t="shared" ca="1" si="20"/>
        <v>-3.7372325875364258E-3</v>
      </c>
    </row>
    <row r="71" spans="1:22">
      <c r="A71" s="96" t="s">
        <v>172</v>
      </c>
      <c r="B71" s="73" t="s">
        <v>30</v>
      </c>
      <c r="C71" s="72">
        <v>56398.7575</v>
      </c>
      <c r="D71" s="72">
        <v>2.9999999999999997E-4</v>
      </c>
      <c r="E71" s="75">
        <f t="shared" si="13"/>
        <v>13356.432606994595</v>
      </c>
      <c r="F71">
        <f t="shared" si="14"/>
        <v>13356.5</v>
      </c>
      <c r="G71">
        <f t="shared" si="15"/>
        <v>-2.0326000005297828E-2</v>
      </c>
      <c r="K71">
        <f>+G71</f>
        <v>-2.0326000005297828E-2</v>
      </c>
      <c r="O71">
        <f t="shared" ca="1" si="12"/>
        <v>-2.351524435889691E-2</v>
      </c>
      <c r="P71">
        <f t="shared" si="16"/>
        <v>-2.2883420732795291E-2</v>
      </c>
      <c r="Q71" s="2">
        <f t="shared" si="17"/>
        <v>41380.2575</v>
      </c>
      <c r="S71">
        <f t="shared" si="18"/>
        <v>6.5404007774336519E-6</v>
      </c>
      <c r="T71">
        <v>1</v>
      </c>
      <c r="U71">
        <f t="shared" si="19"/>
        <v>6.5404007774336519E-6</v>
      </c>
      <c r="V71">
        <f t="shared" ca="1" si="20"/>
        <v>3.1892443535990814E-3</v>
      </c>
    </row>
    <row r="72" spans="1:22">
      <c r="A72" s="72" t="s">
        <v>171</v>
      </c>
      <c r="B72" s="73" t="s">
        <v>37</v>
      </c>
      <c r="C72" s="72">
        <v>56408.5605</v>
      </c>
      <c r="D72" s="72">
        <v>1.2999999999999999E-3</v>
      </c>
      <c r="E72" s="75">
        <f t="shared" si="13"/>
        <v>13388.935491571721</v>
      </c>
      <c r="F72">
        <f t="shared" si="14"/>
        <v>13389</v>
      </c>
      <c r="G72">
        <f t="shared" si="15"/>
        <v>-1.9456000001810025E-2</v>
      </c>
      <c r="J72">
        <f>+G72</f>
        <v>-1.9456000001810025E-2</v>
      </c>
      <c r="O72">
        <f t="shared" ca="1" si="12"/>
        <v>-2.3520599365928239E-2</v>
      </c>
      <c r="P72">
        <f t="shared" si="16"/>
        <v>-2.2890520871507114E-2</v>
      </c>
      <c r="Q72" s="2">
        <f t="shared" si="17"/>
        <v>41390.0605</v>
      </c>
      <c r="S72">
        <f t="shared" si="18"/>
        <v>1.1795933604384846E-5</v>
      </c>
      <c r="T72">
        <v>0.5</v>
      </c>
      <c r="U72">
        <f t="shared" si="19"/>
        <v>5.8979668021924228E-6</v>
      </c>
      <c r="V72">
        <f t="shared" ca="1" si="20"/>
        <v>4.0645993641182133E-3</v>
      </c>
    </row>
    <row r="73" spans="1:22">
      <c r="A73" s="139" t="s">
        <v>0</v>
      </c>
      <c r="B73" s="140" t="s">
        <v>37</v>
      </c>
      <c r="C73" s="141">
        <v>57843.435899999997</v>
      </c>
      <c r="D73" s="141">
        <v>2.5999999999999999E-3</v>
      </c>
      <c r="E73" s="75">
        <f t="shared" si="13"/>
        <v>18146.41682471053</v>
      </c>
      <c r="F73">
        <f t="shared" si="14"/>
        <v>18146.5</v>
      </c>
      <c r="G73">
        <f t="shared" si="15"/>
        <v>-2.5086000008741394E-2</v>
      </c>
      <c r="K73">
        <f>+G73</f>
        <v>-2.5086000008741394E-2</v>
      </c>
      <c r="O73">
        <f t="shared" ca="1" si="12"/>
        <v>-2.4304490010591474E-2</v>
      </c>
      <c r="P73">
        <f t="shared" si="16"/>
        <v>-3.4581663010263532E-2</v>
      </c>
      <c r="Q73" s="2">
        <f t="shared" si="17"/>
        <v>42824.935899999997</v>
      </c>
      <c r="S73">
        <f t="shared" si="18"/>
        <v>9.0167615838476425E-5</v>
      </c>
      <c r="T73">
        <v>1</v>
      </c>
      <c r="U73">
        <f t="shared" si="19"/>
        <v>9.0167615838476425E-5</v>
      </c>
      <c r="V73">
        <f t="shared" ca="1" si="20"/>
        <v>-7.8150999814992003E-4</v>
      </c>
    </row>
    <row r="74" spans="1:22">
      <c r="A74" s="139" t="s">
        <v>0</v>
      </c>
      <c r="B74" s="140" t="s">
        <v>37</v>
      </c>
      <c r="C74" s="141">
        <v>57843.585800000001</v>
      </c>
      <c r="D74" s="141">
        <v>1.4E-3</v>
      </c>
      <c r="E74" s="75">
        <f t="shared" si="13"/>
        <v>18146.913834034029</v>
      </c>
      <c r="F74">
        <f t="shared" si="14"/>
        <v>18147</v>
      </c>
      <c r="G74">
        <f t="shared" si="15"/>
        <v>-2.5988000001234468E-2</v>
      </c>
      <c r="K74">
        <f>+G74</f>
        <v>-2.5988000001234468E-2</v>
      </c>
      <c r="O74">
        <f t="shared" ca="1" si="12"/>
        <v>-2.4304572395315034E-2</v>
      </c>
      <c r="P74">
        <f t="shared" si="16"/>
        <v>-3.4583595868412108E-2</v>
      </c>
      <c r="Q74" s="2">
        <f t="shared" si="17"/>
        <v>42825.085800000001</v>
      </c>
      <c r="S74">
        <f t="shared" si="18"/>
        <v>7.3884268311841318E-5</v>
      </c>
      <c r="T74">
        <v>1</v>
      </c>
      <c r="U74">
        <f t="shared" si="19"/>
        <v>7.3884268311841318E-5</v>
      </c>
      <c r="V74">
        <f t="shared" ca="1" si="20"/>
        <v>-1.6834276059194339E-3</v>
      </c>
    </row>
    <row r="75" spans="1:22">
      <c r="A75" s="139" t="s">
        <v>0</v>
      </c>
      <c r="B75" s="140" t="s">
        <v>37</v>
      </c>
      <c r="C75" s="141">
        <v>57844.340799999998</v>
      </c>
      <c r="D75" s="141">
        <v>1.4E-3</v>
      </c>
      <c r="E75" s="75">
        <f t="shared" si="13"/>
        <v>18149.417116483852</v>
      </c>
      <c r="F75">
        <f t="shared" si="14"/>
        <v>18149.5</v>
      </c>
      <c r="G75">
        <f t="shared" si="15"/>
        <v>-2.499800000077812E-2</v>
      </c>
      <c r="K75">
        <f>+G75</f>
        <v>-2.499800000077812E-2</v>
      </c>
      <c r="O75">
        <f t="shared" ca="1" si="12"/>
        <v>-2.4304984318932826E-2</v>
      </c>
      <c r="P75">
        <f t="shared" si="16"/>
        <v>-3.4593259622963217E-2</v>
      </c>
      <c r="Q75" s="2">
        <f t="shared" si="17"/>
        <v>42825.840799999998</v>
      </c>
      <c r="S75">
        <f t="shared" si="18"/>
        <v>9.2069007217135691E-5</v>
      </c>
      <c r="T75">
        <v>1</v>
      </c>
      <c r="U75">
        <f t="shared" si="19"/>
        <v>9.2069007217135691E-5</v>
      </c>
      <c r="V75">
        <f t="shared" ca="1" si="20"/>
        <v>-6.9301568184529372E-4</v>
      </c>
    </row>
    <row r="76" spans="1:22">
      <c r="A76" s="139" t="s">
        <v>0</v>
      </c>
      <c r="B76" s="140" t="s">
        <v>37</v>
      </c>
      <c r="C76" s="141">
        <v>57844.492599999998</v>
      </c>
      <c r="D76" s="141">
        <v>3.0000000000000001E-3</v>
      </c>
      <c r="E76" s="75">
        <f t="shared" si="13"/>
        <v>18149.920425458535</v>
      </c>
      <c r="F76">
        <f t="shared" si="14"/>
        <v>18150</v>
      </c>
      <c r="G76">
        <f t="shared" si="15"/>
        <v>-2.4000000004889444E-2</v>
      </c>
      <c r="K76">
        <f>+G76</f>
        <v>-2.4000000004889444E-2</v>
      </c>
      <c r="O76">
        <f t="shared" ca="1" si="12"/>
        <v>-2.4305066703656387E-2</v>
      </c>
      <c r="P76">
        <f t="shared" si="16"/>
        <v>-3.4595192266125764E-2</v>
      </c>
      <c r="Q76" s="2">
        <f t="shared" si="17"/>
        <v>42825.992599999998</v>
      </c>
      <c r="S76">
        <f t="shared" si="18"/>
        <v>1.1225809905256202E-4</v>
      </c>
      <c r="T76">
        <v>1</v>
      </c>
      <c r="U76">
        <f t="shared" si="19"/>
        <v>1.1225809905256202E-4</v>
      </c>
      <c r="V76">
        <f t="shared" ca="1" si="20"/>
        <v>3.0506669876694328E-4</v>
      </c>
    </row>
    <row r="77" spans="1:22">
      <c r="A77" s="139" t="s">
        <v>0</v>
      </c>
      <c r="B77" s="140" t="s">
        <v>37</v>
      </c>
      <c r="C77" s="141">
        <v>57844.6417</v>
      </c>
      <c r="D77" s="141">
        <v>2.9999999999999997E-4</v>
      </c>
      <c r="E77" s="75">
        <f t="shared" si="13"/>
        <v>18150.41478229731</v>
      </c>
      <c r="F77">
        <f t="shared" si="14"/>
        <v>18150.5</v>
      </c>
      <c r="G77">
        <f t="shared" si="15"/>
        <v>-2.5701999999000691E-2</v>
      </c>
      <c r="K77">
        <f>+G77</f>
        <v>-2.5701999999000691E-2</v>
      </c>
      <c r="O77">
        <f t="shared" ca="1" si="12"/>
        <v>-2.4305149088379944E-2</v>
      </c>
      <c r="P77">
        <f t="shared" si="16"/>
        <v>-3.4597124873202663E-2</v>
      </c>
      <c r="Q77" s="2">
        <f t="shared" si="17"/>
        <v>42826.1417</v>
      </c>
      <c r="S77">
        <f t="shared" si="18"/>
        <v>7.9123246527646653E-5</v>
      </c>
      <c r="T77">
        <v>1</v>
      </c>
      <c r="U77">
        <f t="shared" si="19"/>
        <v>7.9123246527646653E-5</v>
      </c>
      <c r="V77">
        <f t="shared" ca="1" si="20"/>
        <v>-1.396850910620747E-3</v>
      </c>
    </row>
    <row r="78" spans="1:22">
      <c r="A78" s="136"/>
      <c r="B78" s="137"/>
      <c r="C78" s="138"/>
      <c r="D78" s="138"/>
      <c r="E78" s="75"/>
      <c r="Q78" s="2"/>
    </row>
    <row r="79" spans="1:22">
      <c r="A79" s="136"/>
      <c r="B79" s="137"/>
      <c r="C79" s="138"/>
      <c r="D79" s="138"/>
      <c r="E79" s="75"/>
      <c r="Q79" s="2"/>
    </row>
    <row r="80" spans="1:22">
      <c r="A80" s="136"/>
      <c r="B80" s="137"/>
      <c r="C80" s="138"/>
      <c r="D80" s="138"/>
      <c r="E80" s="75"/>
      <c r="Q80" s="2"/>
    </row>
    <row r="81" spans="1:17">
      <c r="A81" s="136"/>
      <c r="B81" s="137"/>
      <c r="C81" s="138"/>
      <c r="D81" s="138"/>
      <c r="E81" s="75"/>
      <c r="Q81" s="2"/>
    </row>
    <row r="82" spans="1:17">
      <c r="A82" s="136"/>
      <c r="B82" s="137"/>
      <c r="C82" s="138"/>
      <c r="D82" s="138"/>
      <c r="E82" s="75"/>
      <c r="Q82" s="2"/>
    </row>
  </sheetData>
  <sheetProtection sheet="1"/>
  <phoneticPr fontId="8" type="noConversion"/>
  <hyperlinks>
    <hyperlink ref="H64758" r:id="rId1" display="http://vsolj.cetus-net.org/bulletin.html" xr:uid="{00000000-0004-0000-0300-000000000000}"/>
    <hyperlink ref="H64751" r:id="rId2" display="https://www.aavso.org/ejaavso" xr:uid="{00000000-0004-0000-0300-000001000000}"/>
    <hyperlink ref="AP1609" r:id="rId3" display="http://cdsbib.u-strasbg.fr/cgi-bin/cdsbib?1990RMxAA..21..381G" xr:uid="{00000000-0004-0000-0300-000002000000}"/>
    <hyperlink ref="AP1606" r:id="rId4" display="http://cdsbib.u-strasbg.fr/cgi-bin/cdsbib?1990RMxAA..21..381G" xr:uid="{00000000-0004-0000-0300-000003000000}"/>
    <hyperlink ref="AP1608" r:id="rId5" display="http://cdsbib.u-strasbg.fr/cgi-bin/cdsbib?1990RMxAA..21..381G" xr:uid="{00000000-0004-0000-0300-000004000000}"/>
    <hyperlink ref="AP1584" r:id="rId6" display="http://cdsbib.u-strasbg.fr/cgi-bin/cdsbib?1990RMxAA..21..381G" xr:uid="{00000000-0004-0000-0300-000005000000}"/>
    <hyperlink ref="I64758" r:id="rId7" display="http://vsolj.cetus-net.org/bulletin.html" xr:uid="{00000000-0004-0000-0300-000006000000}"/>
    <hyperlink ref="AQ1745" r:id="rId8" display="http://cdsbib.u-strasbg.fr/cgi-bin/cdsbib?1990RMxAA..21..381G" xr:uid="{00000000-0004-0000-0300-000007000000}"/>
    <hyperlink ref="AQ3389" r:id="rId9" display="http://cdsbib.u-strasbg.fr/cgi-bin/cdsbib?1990RMxAA..21..381G" xr:uid="{00000000-0004-0000-0300-000008000000}"/>
    <hyperlink ref="AQ1746" r:id="rId10" display="http://cdsbib.u-strasbg.fr/cgi-bin/cdsbib?1990RMxAA..21..381G" xr:uid="{00000000-0004-0000-0300-000009000000}"/>
    <hyperlink ref="H64755" r:id="rId11" display="https://www.aavso.org/ejaavso" xr:uid="{00000000-0004-0000-0300-00000A000000}"/>
    <hyperlink ref="H2596" r:id="rId12" display="http://vsolj.cetus-net.org/bulletin.html" xr:uid="{00000000-0004-0000-0300-00000B000000}"/>
    <hyperlink ref="AP5834" r:id="rId13" display="http://cdsbib.u-strasbg.fr/cgi-bin/cdsbib?1990RMxAA..21..381G" xr:uid="{00000000-0004-0000-0300-00000C000000}"/>
    <hyperlink ref="AP5837" r:id="rId14" display="http://cdsbib.u-strasbg.fr/cgi-bin/cdsbib?1990RMxAA..21..381G" xr:uid="{00000000-0004-0000-0300-00000D000000}"/>
    <hyperlink ref="AP5835" r:id="rId15" display="http://cdsbib.u-strasbg.fr/cgi-bin/cdsbib?1990RMxAA..21..381G" xr:uid="{00000000-0004-0000-0300-00000E000000}"/>
    <hyperlink ref="AP5813" r:id="rId16" display="http://cdsbib.u-strasbg.fr/cgi-bin/cdsbib?1990RMxAA..21..381G" xr:uid="{00000000-0004-0000-0300-00000F000000}"/>
    <hyperlink ref="I2596" r:id="rId17" display="http://vsolj.cetus-net.org/bulletin.html" xr:uid="{00000000-0004-0000-0300-000010000000}"/>
    <hyperlink ref="AQ5947" r:id="rId18" display="http://cdsbib.u-strasbg.fr/cgi-bin/cdsbib?1990RMxAA..21..381G" xr:uid="{00000000-0004-0000-0300-000011000000}"/>
    <hyperlink ref="AQ499" r:id="rId19" display="http://cdsbib.u-strasbg.fr/cgi-bin/cdsbib?1990RMxAA..21..381G" xr:uid="{00000000-0004-0000-0300-000012000000}"/>
    <hyperlink ref="AQ5948" r:id="rId20" display="http://cdsbib.u-strasbg.fr/cgi-bin/cdsbib?1990RMxAA..21..381G" xr:uid="{00000000-0004-0000-0300-000013000000}"/>
    <hyperlink ref="H64763" r:id="rId21" display="http://vsolj.cetus-net.org/bulletin.html" xr:uid="{00000000-0004-0000-0300-000014000000}"/>
    <hyperlink ref="H64756" r:id="rId22" display="https://www.aavso.org/ejaavso" xr:uid="{00000000-0004-0000-0300-000015000000}"/>
    <hyperlink ref="AP1614" r:id="rId23" display="http://cdsbib.u-strasbg.fr/cgi-bin/cdsbib?1990RMxAA..21..381G" xr:uid="{00000000-0004-0000-0300-000016000000}"/>
    <hyperlink ref="AP1611" r:id="rId24" display="http://cdsbib.u-strasbg.fr/cgi-bin/cdsbib?1990RMxAA..21..381G" xr:uid="{00000000-0004-0000-0300-000017000000}"/>
    <hyperlink ref="AP1613" r:id="rId25" display="http://cdsbib.u-strasbg.fr/cgi-bin/cdsbib?1990RMxAA..21..381G" xr:uid="{00000000-0004-0000-0300-000018000000}"/>
    <hyperlink ref="AP1589" r:id="rId26" display="http://cdsbib.u-strasbg.fr/cgi-bin/cdsbib?1990RMxAA..21..381G" xr:uid="{00000000-0004-0000-0300-000019000000}"/>
    <hyperlink ref="I64763" r:id="rId27" display="http://vsolj.cetus-net.org/bulletin.html" xr:uid="{00000000-0004-0000-0300-00001A000000}"/>
    <hyperlink ref="AQ1750" r:id="rId28" display="http://cdsbib.u-strasbg.fr/cgi-bin/cdsbib?1990RMxAA..21..381G" xr:uid="{00000000-0004-0000-0300-00001B000000}"/>
    <hyperlink ref="AQ3394" r:id="rId29" display="http://cdsbib.u-strasbg.fr/cgi-bin/cdsbib?1990RMxAA..21..381G" xr:uid="{00000000-0004-0000-0300-00001C000000}"/>
    <hyperlink ref="AQ1751" r:id="rId30" display="http://cdsbib.u-strasbg.fr/cgi-bin/cdsbib?1990RMxAA..21..381G" xr:uid="{00000000-0004-0000-0300-00001D000000}"/>
    <hyperlink ref="H64760" r:id="rId31" display="https://www.aavso.org/ejaavso" xr:uid="{00000000-0004-0000-0300-00001E000000}"/>
    <hyperlink ref="H2601" r:id="rId32" display="http://vsolj.cetus-net.org/bulletin.html" xr:uid="{00000000-0004-0000-0300-00001F000000}"/>
    <hyperlink ref="AP5839" r:id="rId33" display="http://cdsbib.u-strasbg.fr/cgi-bin/cdsbib?1990RMxAA..21..381G" xr:uid="{00000000-0004-0000-0300-000020000000}"/>
    <hyperlink ref="AP5842" r:id="rId34" display="http://cdsbib.u-strasbg.fr/cgi-bin/cdsbib?1990RMxAA..21..381G" xr:uid="{00000000-0004-0000-0300-000021000000}"/>
    <hyperlink ref="AP5840" r:id="rId35" display="http://cdsbib.u-strasbg.fr/cgi-bin/cdsbib?1990RMxAA..21..381G" xr:uid="{00000000-0004-0000-0300-000022000000}"/>
    <hyperlink ref="AP5818" r:id="rId36" display="http://cdsbib.u-strasbg.fr/cgi-bin/cdsbib?1990RMxAA..21..381G" xr:uid="{00000000-0004-0000-0300-000023000000}"/>
    <hyperlink ref="I2601" r:id="rId37" display="http://vsolj.cetus-net.org/bulletin.html" xr:uid="{00000000-0004-0000-0300-000024000000}"/>
    <hyperlink ref="AQ5952" r:id="rId38" display="http://cdsbib.u-strasbg.fr/cgi-bin/cdsbib?1990RMxAA..21..381G" xr:uid="{00000000-0004-0000-0300-000025000000}"/>
    <hyperlink ref="AQ504" r:id="rId39" display="http://cdsbib.u-strasbg.fr/cgi-bin/cdsbib?1990RMxAA..21..381G" xr:uid="{00000000-0004-0000-0300-000026000000}"/>
    <hyperlink ref="AQ5953" r:id="rId40" display="http://cdsbib.u-strasbg.fr/cgi-bin/cdsbib?1990RMxAA..21..381G" xr:uid="{00000000-0004-0000-03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855"/>
  <sheetViews>
    <sheetView topLeftCell="A58" workbookViewId="0">
      <selection activeCell="A73" sqref="A73:D90"/>
    </sheetView>
  </sheetViews>
  <sheetFormatPr defaultRowHeight="12.75"/>
  <cols>
    <col min="1" max="1" width="19.7109375" style="12" customWidth="1"/>
    <col min="2" max="2" width="4.42578125" style="18" customWidth="1"/>
    <col min="3" max="3" width="12.7109375" style="12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2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105" t="s">
        <v>184</v>
      </c>
      <c r="I1" s="106" t="s">
        <v>64</v>
      </c>
      <c r="J1" s="107" t="s">
        <v>183</v>
      </c>
    </row>
    <row r="2" spans="1:16">
      <c r="I2" s="108" t="s">
        <v>75</v>
      </c>
      <c r="J2" s="109" t="s">
        <v>182</v>
      </c>
    </row>
    <row r="3" spans="1:16">
      <c r="A3" s="110" t="s">
        <v>185</v>
      </c>
      <c r="I3" s="108" t="s">
        <v>79</v>
      </c>
      <c r="J3" s="109" t="s">
        <v>180</v>
      </c>
    </row>
    <row r="4" spans="1:16">
      <c r="I4" s="108" t="s">
        <v>94</v>
      </c>
      <c r="J4" s="109" t="s">
        <v>180</v>
      </c>
    </row>
    <row r="5" spans="1:16" ht="13.5" thickBot="1">
      <c r="I5" s="111" t="s">
        <v>118</v>
      </c>
      <c r="J5" s="112" t="s">
        <v>181</v>
      </c>
    </row>
    <row r="10" spans="1:16" ht="13.5" thickBot="1"/>
    <row r="11" spans="1:16" ht="12.75" customHeight="1" thickBot="1">
      <c r="A11" s="12" t="str">
        <f t="shared" ref="A11:A42" si="0">P11</f>
        <v>BAVM 158 </v>
      </c>
      <c r="B11" s="19" t="str">
        <f t="shared" ref="B11:B42" si="1">IF(H11=INT(H11),"I","II")</f>
        <v>I</v>
      </c>
      <c r="C11" s="12">
        <f t="shared" ref="C11:C42" si="2">1*G11</f>
        <v>52370.404000000002</v>
      </c>
      <c r="D11" s="18" t="str">
        <f t="shared" ref="D11:D42" si="3">VLOOKUP(F11,I$1:J$5,2,FALSE)</f>
        <v>vis</v>
      </c>
      <c r="E11" s="113">
        <f>VLOOKUP(C11,A!C$21:E$973,3,FALSE)</f>
        <v>0</v>
      </c>
      <c r="F11" s="19" t="s">
        <v>118</v>
      </c>
      <c r="G11" s="18" t="str">
        <f t="shared" ref="G11:G42" si="4">MID(I11,3,LEN(I11)-3)</f>
        <v>52370.4040</v>
      </c>
      <c r="H11" s="12">
        <f t="shared" ref="H11:H42" si="5">1*K11</f>
        <v>-8770</v>
      </c>
      <c r="I11" s="114" t="s">
        <v>218</v>
      </c>
      <c r="J11" s="115" t="s">
        <v>219</v>
      </c>
      <c r="K11" s="114">
        <v>-8770</v>
      </c>
      <c r="L11" s="114" t="s">
        <v>220</v>
      </c>
      <c r="M11" s="115" t="s">
        <v>189</v>
      </c>
      <c r="N11" s="115" t="s">
        <v>221</v>
      </c>
      <c r="O11" s="116" t="s">
        <v>222</v>
      </c>
      <c r="P11" s="117" t="s">
        <v>223</v>
      </c>
    </row>
    <row r="12" spans="1:16" ht="12.75" customHeight="1" thickBot="1">
      <c r="A12" s="12" t="str">
        <f t="shared" si="0"/>
        <v>BAVM 158 </v>
      </c>
      <c r="B12" s="19" t="str">
        <f t="shared" si="1"/>
        <v>II</v>
      </c>
      <c r="C12" s="12">
        <f t="shared" si="2"/>
        <v>52370.555999999997</v>
      </c>
      <c r="D12" s="18" t="str">
        <f t="shared" si="3"/>
        <v>vis</v>
      </c>
      <c r="E12" s="113">
        <f>VLOOKUP(C12,A!C$21:E$973,3,FALSE)</f>
        <v>0.50397209584284919</v>
      </c>
      <c r="F12" s="19" t="s">
        <v>118</v>
      </c>
      <c r="G12" s="18" t="str">
        <f t="shared" si="4"/>
        <v>52370.5560</v>
      </c>
      <c r="H12" s="12">
        <f t="shared" si="5"/>
        <v>-8769.5</v>
      </c>
      <c r="I12" s="114" t="s">
        <v>224</v>
      </c>
      <c r="J12" s="115" t="s">
        <v>225</v>
      </c>
      <c r="K12" s="114">
        <v>-8769.5</v>
      </c>
      <c r="L12" s="114" t="s">
        <v>226</v>
      </c>
      <c r="M12" s="115" t="s">
        <v>189</v>
      </c>
      <c r="N12" s="115" t="s">
        <v>221</v>
      </c>
      <c r="O12" s="116" t="s">
        <v>222</v>
      </c>
      <c r="P12" s="117" t="s">
        <v>223</v>
      </c>
    </row>
    <row r="13" spans="1:16" ht="12.75" customHeight="1" thickBot="1">
      <c r="A13" s="12" t="str">
        <f t="shared" si="0"/>
        <v>BAVM 172 </v>
      </c>
      <c r="B13" s="19" t="str">
        <f t="shared" si="1"/>
        <v>I</v>
      </c>
      <c r="C13" s="12">
        <f t="shared" si="2"/>
        <v>52689.4974</v>
      </c>
      <c r="D13" s="18" t="str">
        <f t="shared" si="3"/>
        <v>vis</v>
      </c>
      <c r="E13" s="113">
        <f>VLOOKUP(C13,A!C$21:E$973,3,FALSE)</f>
        <v>1057.9879577193869</v>
      </c>
      <c r="F13" s="19" t="s">
        <v>118</v>
      </c>
      <c r="G13" s="18" t="str">
        <f t="shared" si="4"/>
        <v>52689.4974</v>
      </c>
      <c r="H13" s="12">
        <f t="shared" si="5"/>
        <v>-7712</v>
      </c>
      <c r="I13" s="114" t="s">
        <v>227</v>
      </c>
      <c r="J13" s="115" t="s">
        <v>228</v>
      </c>
      <c r="K13" s="114">
        <v>-7712</v>
      </c>
      <c r="L13" s="114" t="s">
        <v>229</v>
      </c>
      <c r="M13" s="115" t="s">
        <v>189</v>
      </c>
      <c r="N13" s="115" t="s">
        <v>221</v>
      </c>
      <c r="O13" s="116" t="s">
        <v>230</v>
      </c>
      <c r="P13" s="117" t="s">
        <v>231</v>
      </c>
    </row>
    <row r="14" spans="1:16" ht="12.75" customHeight="1" thickBot="1">
      <c r="A14" s="12" t="str">
        <f t="shared" si="0"/>
        <v> BBS 129 </v>
      </c>
      <c r="B14" s="19" t="str">
        <f t="shared" si="1"/>
        <v>I</v>
      </c>
      <c r="C14" s="12">
        <f t="shared" si="2"/>
        <v>52763.390099999997</v>
      </c>
      <c r="D14" s="18" t="str">
        <f t="shared" si="3"/>
        <v>vis</v>
      </c>
      <c r="E14" s="113">
        <f>VLOOKUP(C14,A!C$21:E$973,3,FALSE)</f>
        <v>1302.9870293497256</v>
      </c>
      <c r="F14" s="19" t="s">
        <v>118</v>
      </c>
      <c r="G14" s="18" t="str">
        <f t="shared" si="4"/>
        <v>52763.3901</v>
      </c>
      <c r="H14" s="12">
        <f t="shared" si="5"/>
        <v>-7467</v>
      </c>
      <c r="I14" s="114" t="s">
        <v>232</v>
      </c>
      <c r="J14" s="115" t="s">
        <v>233</v>
      </c>
      <c r="K14" s="114">
        <v>-7467</v>
      </c>
      <c r="L14" s="114" t="s">
        <v>234</v>
      </c>
      <c r="M14" s="115" t="s">
        <v>189</v>
      </c>
      <c r="N14" s="115" t="s">
        <v>190</v>
      </c>
      <c r="O14" s="116" t="s">
        <v>191</v>
      </c>
      <c r="P14" s="116" t="s">
        <v>235</v>
      </c>
    </row>
    <row r="15" spans="1:16" ht="12.75" customHeight="1" thickBot="1">
      <c r="A15" s="12" t="str">
        <f t="shared" si="0"/>
        <v> BBS 130 </v>
      </c>
      <c r="B15" s="19" t="str">
        <f t="shared" si="1"/>
        <v>II</v>
      </c>
      <c r="C15" s="12">
        <f t="shared" si="2"/>
        <v>53081.433199999999</v>
      </c>
      <c r="D15" s="18" t="str">
        <f t="shared" si="3"/>
        <v>vis</v>
      </c>
      <c r="E15" s="113">
        <f>VLOOKUP(C15,A!C$21:E$973,3,FALSE)</f>
        <v>2357.4926061988476</v>
      </c>
      <c r="F15" s="19" t="s">
        <v>118</v>
      </c>
      <c r="G15" s="18" t="str">
        <f t="shared" si="4"/>
        <v>53081.4332</v>
      </c>
      <c r="H15" s="12">
        <f t="shared" si="5"/>
        <v>-6412.5</v>
      </c>
      <c r="I15" s="114" t="s">
        <v>236</v>
      </c>
      <c r="J15" s="115" t="s">
        <v>237</v>
      </c>
      <c r="K15" s="114">
        <v>-6412.5</v>
      </c>
      <c r="L15" s="114" t="s">
        <v>238</v>
      </c>
      <c r="M15" s="115" t="s">
        <v>189</v>
      </c>
      <c r="N15" s="115" t="s">
        <v>190</v>
      </c>
      <c r="O15" s="116" t="s">
        <v>191</v>
      </c>
      <c r="P15" s="116" t="s">
        <v>239</v>
      </c>
    </row>
    <row r="16" spans="1:16" ht="12.75" customHeight="1" thickBot="1">
      <c r="A16" s="12" t="str">
        <f t="shared" si="0"/>
        <v>BAVM 173 </v>
      </c>
      <c r="B16" s="19" t="str">
        <f t="shared" si="1"/>
        <v>II</v>
      </c>
      <c r="C16" s="12">
        <f t="shared" si="2"/>
        <v>53110.385999999999</v>
      </c>
      <c r="D16" s="18" t="str">
        <f t="shared" si="3"/>
        <v>vis</v>
      </c>
      <c r="E16" s="113">
        <f>VLOOKUP(C16,A!C$21:E$973,3,FALSE)</f>
        <v>2453.4886805214664</v>
      </c>
      <c r="F16" s="19" t="s">
        <v>118</v>
      </c>
      <c r="G16" s="18" t="str">
        <f t="shared" si="4"/>
        <v>53110.3860</v>
      </c>
      <c r="H16" s="12">
        <f t="shared" si="5"/>
        <v>-6316.5</v>
      </c>
      <c r="I16" s="114" t="s">
        <v>240</v>
      </c>
      <c r="J16" s="115" t="s">
        <v>241</v>
      </c>
      <c r="K16" s="114">
        <v>-6316.5</v>
      </c>
      <c r="L16" s="114" t="s">
        <v>242</v>
      </c>
      <c r="M16" s="115" t="s">
        <v>189</v>
      </c>
      <c r="N16" s="115" t="s">
        <v>221</v>
      </c>
      <c r="O16" s="116" t="s">
        <v>243</v>
      </c>
      <c r="P16" s="117" t="s">
        <v>244</v>
      </c>
    </row>
    <row r="17" spans="1:16" ht="12.75" customHeight="1" thickBot="1">
      <c r="A17" s="12" t="str">
        <f t="shared" si="0"/>
        <v>IBVS 5653 </v>
      </c>
      <c r="B17" s="19" t="str">
        <f t="shared" si="1"/>
        <v>II</v>
      </c>
      <c r="C17" s="12">
        <f t="shared" si="2"/>
        <v>53445.465799999998</v>
      </c>
      <c r="D17" s="18" t="str">
        <f t="shared" si="3"/>
        <v>vis</v>
      </c>
      <c r="E17" s="113">
        <f>VLOOKUP(C17,A!C$21:E$973,3,FALSE)</f>
        <v>3564.4812403018391</v>
      </c>
      <c r="F17" s="19" t="s">
        <v>118</v>
      </c>
      <c r="G17" s="18" t="str">
        <f t="shared" si="4"/>
        <v>53445.4658</v>
      </c>
      <c r="H17" s="12">
        <f t="shared" si="5"/>
        <v>-5205.5</v>
      </c>
      <c r="I17" s="114" t="s">
        <v>245</v>
      </c>
      <c r="J17" s="115" t="s">
        <v>246</v>
      </c>
      <c r="K17" s="114">
        <v>-5205.5</v>
      </c>
      <c r="L17" s="114" t="s">
        <v>247</v>
      </c>
      <c r="M17" s="115" t="s">
        <v>189</v>
      </c>
      <c r="N17" s="115" t="s">
        <v>190</v>
      </c>
      <c r="O17" s="116" t="s">
        <v>191</v>
      </c>
      <c r="P17" s="117" t="s">
        <v>248</v>
      </c>
    </row>
    <row r="18" spans="1:16" ht="12.75" customHeight="1" thickBot="1">
      <c r="A18" s="12" t="str">
        <f t="shared" si="0"/>
        <v>IBVS 6006 </v>
      </c>
      <c r="B18" s="19" t="str">
        <f t="shared" si="1"/>
        <v>II</v>
      </c>
      <c r="C18" s="12">
        <f t="shared" si="2"/>
        <v>53509.405400000003</v>
      </c>
      <c r="D18" s="18" t="str">
        <f t="shared" si="3"/>
        <v>vis</v>
      </c>
      <c r="E18" s="113">
        <f>VLOOKUP(C18,A!C$21:E$973,3,FALSE)</f>
        <v>3776.479754910416</v>
      </c>
      <c r="F18" s="19" t="s">
        <v>118</v>
      </c>
      <c r="G18" s="18" t="str">
        <f t="shared" si="4"/>
        <v>53509.4054</v>
      </c>
      <c r="H18" s="12">
        <f t="shared" si="5"/>
        <v>-4993.5</v>
      </c>
      <c r="I18" s="114" t="s">
        <v>249</v>
      </c>
      <c r="J18" s="115" t="s">
        <v>250</v>
      </c>
      <c r="K18" s="114">
        <v>-4993.5</v>
      </c>
      <c r="L18" s="114" t="s">
        <v>251</v>
      </c>
      <c r="M18" s="115" t="s">
        <v>252</v>
      </c>
      <c r="N18" s="115" t="s">
        <v>118</v>
      </c>
      <c r="O18" s="116" t="s">
        <v>253</v>
      </c>
      <c r="P18" s="117" t="s">
        <v>254</v>
      </c>
    </row>
    <row r="19" spans="1:16" ht="12.75" customHeight="1" thickBot="1">
      <c r="A19" s="12" t="str">
        <f t="shared" si="0"/>
        <v>IBVS 6006 </v>
      </c>
      <c r="B19" s="19" t="str">
        <f t="shared" si="1"/>
        <v>I</v>
      </c>
      <c r="C19" s="12">
        <f t="shared" si="2"/>
        <v>53510.459900000002</v>
      </c>
      <c r="D19" s="18" t="str">
        <f t="shared" si="3"/>
        <v>vis</v>
      </c>
      <c r="E19" s="113">
        <f>VLOOKUP(C19,A!C$21:E$973,3,FALSE)</f>
        <v>3779.9760613254448</v>
      </c>
      <c r="F19" s="19" t="s">
        <v>118</v>
      </c>
      <c r="G19" s="18" t="str">
        <f t="shared" si="4"/>
        <v>53510.4599</v>
      </c>
      <c r="H19" s="12">
        <f t="shared" si="5"/>
        <v>-4990</v>
      </c>
      <c r="I19" s="114" t="s">
        <v>255</v>
      </c>
      <c r="J19" s="115" t="s">
        <v>256</v>
      </c>
      <c r="K19" s="114">
        <v>-4990</v>
      </c>
      <c r="L19" s="114" t="s">
        <v>257</v>
      </c>
      <c r="M19" s="115" t="s">
        <v>252</v>
      </c>
      <c r="N19" s="115" t="s">
        <v>118</v>
      </c>
      <c r="O19" s="116" t="s">
        <v>253</v>
      </c>
      <c r="P19" s="117" t="s">
        <v>254</v>
      </c>
    </row>
    <row r="20" spans="1:16" ht="12.75" customHeight="1" thickBot="1">
      <c r="A20" s="12" t="str">
        <f t="shared" si="0"/>
        <v>IBVS 6006 </v>
      </c>
      <c r="B20" s="19" t="str">
        <f t="shared" si="1"/>
        <v>I</v>
      </c>
      <c r="C20" s="12">
        <f t="shared" si="2"/>
        <v>53514.381099999999</v>
      </c>
      <c r="D20" s="18" t="str">
        <f t="shared" si="3"/>
        <v>vis</v>
      </c>
      <c r="E20" s="113">
        <f>VLOOKUP(C20,A!C$21:E$973,3,FALSE)</f>
        <v>3792.9772151562861</v>
      </c>
      <c r="F20" s="19" t="s">
        <v>118</v>
      </c>
      <c r="G20" s="18" t="str">
        <f t="shared" si="4"/>
        <v>53514.3811</v>
      </c>
      <c r="H20" s="12">
        <f t="shared" si="5"/>
        <v>-4977</v>
      </c>
      <c r="I20" s="114" t="s">
        <v>258</v>
      </c>
      <c r="J20" s="115" t="s">
        <v>259</v>
      </c>
      <c r="K20" s="114">
        <v>-4977</v>
      </c>
      <c r="L20" s="114" t="s">
        <v>260</v>
      </c>
      <c r="M20" s="115" t="s">
        <v>252</v>
      </c>
      <c r="N20" s="115" t="s">
        <v>118</v>
      </c>
      <c r="O20" s="116" t="s">
        <v>253</v>
      </c>
      <c r="P20" s="117" t="s">
        <v>254</v>
      </c>
    </row>
    <row r="21" spans="1:16" ht="12.75" customHeight="1" thickBot="1">
      <c r="A21" s="12" t="str">
        <f t="shared" si="0"/>
        <v>BAVM 183 </v>
      </c>
      <c r="B21" s="19" t="str">
        <f t="shared" si="1"/>
        <v>I</v>
      </c>
      <c r="C21" s="12">
        <f t="shared" si="2"/>
        <v>53808.444000000003</v>
      </c>
      <c r="D21" s="18" t="str">
        <f t="shared" si="3"/>
        <v>vis</v>
      </c>
      <c r="E21" s="113">
        <f>VLOOKUP(C21,A!C$21:E$973,3,FALSE)</f>
        <v>4767.9738995504067</v>
      </c>
      <c r="F21" s="19" t="s">
        <v>118</v>
      </c>
      <c r="G21" s="18" t="str">
        <f t="shared" si="4"/>
        <v>53808.4440</v>
      </c>
      <c r="H21" s="12">
        <f t="shared" si="5"/>
        <v>-4002</v>
      </c>
      <c r="I21" s="114" t="s">
        <v>261</v>
      </c>
      <c r="J21" s="115" t="s">
        <v>262</v>
      </c>
      <c r="K21" s="114">
        <v>-4002</v>
      </c>
      <c r="L21" s="114" t="s">
        <v>263</v>
      </c>
      <c r="M21" s="115" t="s">
        <v>252</v>
      </c>
      <c r="N21" s="115" t="s">
        <v>221</v>
      </c>
      <c r="O21" s="116" t="s">
        <v>264</v>
      </c>
      <c r="P21" s="117" t="s">
        <v>265</v>
      </c>
    </row>
    <row r="22" spans="1:16" ht="12.75" customHeight="1" thickBot="1">
      <c r="A22" s="12" t="str">
        <f t="shared" si="0"/>
        <v>BAVM 183 </v>
      </c>
      <c r="B22" s="19" t="str">
        <f t="shared" si="1"/>
        <v>II</v>
      </c>
      <c r="C22" s="12">
        <f t="shared" si="2"/>
        <v>53808.595000000001</v>
      </c>
      <c r="D22" s="18" t="str">
        <f t="shared" si="3"/>
        <v>vis</v>
      </c>
      <c r="E22" s="113">
        <f>VLOOKUP(C22,A!C$21:E$973,3,FALSE)</f>
        <v>4768.4745560403671</v>
      </c>
      <c r="F22" s="19" t="s">
        <v>118</v>
      </c>
      <c r="G22" s="18" t="str">
        <f t="shared" si="4"/>
        <v>53808.5950</v>
      </c>
      <c r="H22" s="12">
        <f t="shared" si="5"/>
        <v>-4001.5</v>
      </c>
      <c r="I22" s="114" t="s">
        <v>266</v>
      </c>
      <c r="J22" s="115" t="s">
        <v>267</v>
      </c>
      <c r="K22" s="114">
        <v>-4001.5</v>
      </c>
      <c r="L22" s="114" t="s">
        <v>268</v>
      </c>
      <c r="M22" s="115" t="s">
        <v>252</v>
      </c>
      <c r="N22" s="115" t="s">
        <v>221</v>
      </c>
      <c r="O22" s="116" t="s">
        <v>264</v>
      </c>
      <c r="P22" s="117" t="s">
        <v>265</v>
      </c>
    </row>
    <row r="23" spans="1:16" ht="12.75" customHeight="1" thickBot="1">
      <c r="A23" s="12" t="str">
        <f t="shared" si="0"/>
        <v>BAVM 186 </v>
      </c>
      <c r="B23" s="19" t="str">
        <f t="shared" si="1"/>
        <v>II</v>
      </c>
      <c r="C23" s="12">
        <f t="shared" si="2"/>
        <v>53858.357900000003</v>
      </c>
      <c r="D23" s="18" t="str">
        <f t="shared" si="3"/>
        <v>vis</v>
      </c>
      <c r="E23" s="113">
        <f>VLOOKUP(C23,A!C$21:E$973,3,FALSE)</f>
        <v>4933.4687205739992</v>
      </c>
      <c r="F23" s="19" t="s">
        <v>118</v>
      </c>
      <c r="G23" s="18" t="str">
        <f t="shared" si="4"/>
        <v>53858.3579</v>
      </c>
      <c r="H23" s="12">
        <f t="shared" si="5"/>
        <v>-3836.5</v>
      </c>
      <c r="I23" s="114" t="s">
        <v>269</v>
      </c>
      <c r="J23" s="115" t="s">
        <v>270</v>
      </c>
      <c r="K23" s="114">
        <v>-3836.5</v>
      </c>
      <c r="L23" s="114" t="s">
        <v>271</v>
      </c>
      <c r="M23" s="115" t="s">
        <v>252</v>
      </c>
      <c r="N23" s="115" t="s">
        <v>272</v>
      </c>
      <c r="O23" s="116" t="s">
        <v>273</v>
      </c>
      <c r="P23" s="117" t="s">
        <v>274</v>
      </c>
    </row>
    <row r="24" spans="1:16" ht="12.75" customHeight="1" thickBot="1">
      <c r="A24" s="12" t="str">
        <f t="shared" si="0"/>
        <v>BAVM 183 </v>
      </c>
      <c r="B24" s="19" t="str">
        <f t="shared" si="1"/>
        <v>I</v>
      </c>
      <c r="C24" s="12">
        <f t="shared" si="2"/>
        <v>53862.429799999998</v>
      </c>
      <c r="D24" s="18" t="str">
        <f t="shared" si="3"/>
        <v>vis</v>
      </c>
      <c r="E24" s="113">
        <f>VLOOKUP(C24,A!C$21:E$973,3,FALSE)</f>
        <v>4946.9695362130342</v>
      </c>
      <c r="F24" s="19" t="s">
        <v>118</v>
      </c>
      <c r="G24" s="18" t="str">
        <f t="shared" si="4"/>
        <v>53862.4298</v>
      </c>
      <c r="H24" s="12">
        <f t="shared" si="5"/>
        <v>-3823</v>
      </c>
      <c r="I24" s="114" t="s">
        <v>275</v>
      </c>
      <c r="J24" s="115" t="s">
        <v>276</v>
      </c>
      <c r="K24" s="114" t="s">
        <v>277</v>
      </c>
      <c r="L24" s="114" t="s">
        <v>278</v>
      </c>
      <c r="M24" s="115" t="s">
        <v>252</v>
      </c>
      <c r="N24" s="115" t="s">
        <v>221</v>
      </c>
      <c r="O24" s="116" t="s">
        <v>264</v>
      </c>
      <c r="P24" s="117" t="s">
        <v>265</v>
      </c>
    </row>
    <row r="25" spans="1:16" ht="12.75" customHeight="1" thickBot="1">
      <c r="A25" s="12" t="str">
        <f t="shared" si="0"/>
        <v> BBS 133 </v>
      </c>
      <c r="B25" s="19" t="str">
        <f t="shared" si="1"/>
        <v>II</v>
      </c>
      <c r="C25" s="12">
        <f t="shared" si="2"/>
        <v>53936.472399999999</v>
      </c>
      <c r="D25" s="18" t="str">
        <f t="shared" si="3"/>
        <v>vis</v>
      </c>
      <c r="E25" s="113">
        <f>VLOOKUP(C25,A!C$21:E$973,3,FALSE)</f>
        <v>5192.4656171668694</v>
      </c>
      <c r="F25" s="19" t="s">
        <v>118</v>
      </c>
      <c r="G25" s="18" t="str">
        <f t="shared" si="4"/>
        <v>53936.4724</v>
      </c>
      <c r="H25" s="12">
        <f t="shared" si="5"/>
        <v>-3577.5</v>
      </c>
      <c r="I25" s="114" t="s">
        <v>279</v>
      </c>
      <c r="J25" s="115" t="s">
        <v>280</v>
      </c>
      <c r="K25" s="114" t="s">
        <v>281</v>
      </c>
      <c r="L25" s="114" t="s">
        <v>282</v>
      </c>
      <c r="M25" s="115" t="s">
        <v>252</v>
      </c>
      <c r="N25" s="115" t="s">
        <v>98</v>
      </c>
      <c r="O25" s="116" t="s">
        <v>191</v>
      </c>
      <c r="P25" s="116" t="s">
        <v>283</v>
      </c>
    </row>
    <row r="26" spans="1:16" ht="12.75" customHeight="1" thickBot="1">
      <c r="A26" s="12" t="str">
        <f t="shared" si="0"/>
        <v> BBS 133 </v>
      </c>
      <c r="B26" s="19" t="str">
        <f t="shared" si="1"/>
        <v>II</v>
      </c>
      <c r="C26" s="12">
        <f t="shared" si="2"/>
        <v>54174.4349</v>
      </c>
      <c r="D26" s="18" t="str">
        <f t="shared" si="3"/>
        <v>vis</v>
      </c>
      <c r="E26" s="113">
        <f>VLOOKUP(C26,A!C$21:E$973,3,FALSE)</f>
        <v>5981.4554846752626</v>
      </c>
      <c r="F26" s="19" t="s">
        <v>118</v>
      </c>
      <c r="G26" s="18" t="str">
        <f t="shared" si="4"/>
        <v>54174.4349</v>
      </c>
      <c r="H26" s="12">
        <f t="shared" si="5"/>
        <v>-2788.5</v>
      </c>
      <c r="I26" s="114" t="s">
        <v>289</v>
      </c>
      <c r="J26" s="115" t="s">
        <v>290</v>
      </c>
      <c r="K26" s="114" t="s">
        <v>291</v>
      </c>
      <c r="L26" s="114" t="s">
        <v>292</v>
      </c>
      <c r="M26" s="115" t="s">
        <v>252</v>
      </c>
      <c r="N26" s="115" t="s">
        <v>221</v>
      </c>
      <c r="O26" s="116" t="s">
        <v>191</v>
      </c>
      <c r="P26" s="116" t="s">
        <v>283</v>
      </c>
    </row>
    <row r="27" spans="1:16" ht="12.75" customHeight="1" thickBot="1">
      <c r="A27" s="12" t="str">
        <f t="shared" si="0"/>
        <v>BAVM 186 </v>
      </c>
      <c r="B27" s="19" t="str">
        <f t="shared" si="1"/>
        <v>I</v>
      </c>
      <c r="C27" s="12">
        <f t="shared" si="2"/>
        <v>54185.445399999997</v>
      </c>
      <c r="D27" s="18" t="str">
        <f t="shared" si="3"/>
        <v>vis</v>
      </c>
      <c r="E27" s="113">
        <f>VLOOKUP(C27,A!C$21:E$973,3,FALSE)</f>
        <v>6017.9619633691682</v>
      </c>
      <c r="F27" s="19" t="s">
        <v>118</v>
      </c>
      <c r="G27" s="18" t="str">
        <f t="shared" si="4"/>
        <v>54185.4454</v>
      </c>
      <c r="H27" s="12">
        <f t="shared" si="5"/>
        <v>-2752</v>
      </c>
      <c r="I27" s="114" t="s">
        <v>293</v>
      </c>
      <c r="J27" s="115" t="s">
        <v>294</v>
      </c>
      <c r="K27" s="114" t="s">
        <v>295</v>
      </c>
      <c r="L27" s="114" t="s">
        <v>296</v>
      </c>
      <c r="M27" s="115" t="s">
        <v>252</v>
      </c>
      <c r="N27" s="115" t="s">
        <v>272</v>
      </c>
      <c r="O27" s="116" t="s">
        <v>243</v>
      </c>
      <c r="P27" s="117" t="s">
        <v>274</v>
      </c>
    </row>
    <row r="28" spans="1:16" ht="12.75" customHeight="1" thickBot="1">
      <c r="A28" s="12" t="str">
        <f t="shared" si="0"/>
        <v>BAVM 186 </v>
      </c>
      <c r="B28" s="19" t="str">
        <f t="shared" si="1"/>
        <v>II</v>
      </c>
      <c r="C28" s="12">
        <f t="shared" si="2"/>
        <v>54185.595999999998</v>
      </c>
      <c r="D28" s="18" t="str">
        <f t="shared" si="3"/>
        <v>vis</v>
      </c>
      <c r="E28" s="113">
        <f>VLOOKUP(C28,A!C$21:E$973,3,FALSE)</f>
        <v>6018.4612936167805</v>
      </c>
      <c r="F28" s="19" t="s">
        <v>118</v>
      </c>
      <c r="G28" s="18" t="str">
        <f t="shared" si="4"/>
        <v>54185.5960</v>
      </c>
      <c r="H28" s="12">
        <f t="shared" si="5"/>
        <v>-2751.5</v>
      </c>
      <c r="I28" s="114" t="s">
        <v>297</v>
      </c>
      <c r="J28" s="115" t="s">
        <v>298</v>
      </c>
      <c r="K28" s="114" t="s">
        <v>299</v>
      </c>
      <c r="L28" s="114" t="s">
        <v>300</v>
      </c>
      <c r="M28" s="115" t="s">
        <v>252</v>
      </c>
      <c r="N28" s="115" t="s">
        <v>272</v>
      </c>
      <c r="O28" s="116" t="s">
        <v>243</v>
      </c>
      <c r="P28" s="117" t="s">
        <v>274</v>
      </c>
    </row>
    <row r="29" spans="1:16" ht="12.75" customHeight="1" thickBot="1">
      <c r="A29" s="12" t="str">
        <f t="shared" si="0"/>
        <v>BAVM 186 </v>
      </c>
      <c r="B29" s="19" t="str">
        <f t="shared" si="1"/>
        <v>I</v>
      </c>
      <c r="C29" s="12">
        <f t="shared" si="2"/>
        <v>54201.429799999998</v>
      </c>
      <c r="D29" s="18" t="str">
        <f t="shared" si="3"/>
        <v>vis</v>
      </c>
      <c r="E29" s="113">
        <f>VLOOKUP(C29,A!C$21:E$973,3,FALSE)</f>
        <v>6070.9599342183656</v>
      </c>
      <c r="F29" s="19" t="s">
        <v>118</v>
      </c>
      <c r="G29" s="18" t="str">
        <f t="shared" si="4"/>
        <v>54201.4298</v>
      </c>
      <c r="H29" s="12">
        <f t="shared" si="5"/>
        <v>-2699</v>
      </c>
      <c r="I29" s="114" t="s">
        <v>301</v>
      </c>
      <c r="J29" s="115" t="s">
        <v>302</v>
      </c>
      <c r="K29" s="114" t="s">
        <v>303</v>
      </c>
      <c r="L29" s="114" t="s">
        <v>304</v>
      </c>
      <c r="M29" s="115" t="s">
        <v>252</v>
      </c>
      <c r="N29" s="115" t="s">
        <v>272</v>
      </c>
      <c r="O29" s="116" t="s">
        <v>243</v>
      </c>
      <c r="P29" s="117" t="s">
        <v>274</v>
      </c>
    </row>
    <row r="30" spans="1:16" ht="12.75" customHeight="1" thickBot="1">
      <c r="A30" s="12" t="str">
        <f t="shared" si="0"/>
        <v>BAVM 186 </v>
      </c>
      <c r="B30" s="19" t="str">
        <f t="shared" si="1"/>
        <v>II</v>
      </c>
      <c r="C30" s="12">
        <f t="shared" si="2"/>
        <v>54213.344599999997</v>
      </c>
      <c r="D30" s="18" t="str">
        <f t="shared" si="3"/>
        <v>vis</v>
      </c>
      <c r="E30" s="113">
        <f>VLOOKUP(C30,A!C$21:E$973,3,FALSE)</f>
        <v>6110.4647153220603</v>
      </c>
      <c r="F30" s="19" t="s">
        <v>118</v>
      </c>
      <c r="G30" s="18" t="str">
        <f t="shared" si="4"/>
        <v>54213.3446</v>
      </c>
      <c r="H30" s="12">
        <f t="shared" si="5"/>
        <v>-2659.5</v>
      </c>
      <c r="I30" s="114" t="s">
        <v>305</v>
      </c>
      <c r="J30" s="115" t="s">
        <v>306</v>
      </c>
      <c r="K30" s="114" t="s">
        <v>307</v>
      </c>
      <c r="L30" s="114" t="s">
        <v>308</v>
      </c>
      <c r="M30" s="115" t="s">
        <v>252</v>
      </c>
      <c r="N30" s="115" t="s">
        <v>272</v>
      </c>
      <c r="O30" s="116" t="s">
        <v>243</v>
      </c>
      <c r="P30" s="117" t="s">
        <v>274</v>
      </c>
    </row>
    <row r="31" spans="1:16" ht="12.75" customHeight="1" thickBot="1">
      <c r="A31" s="12" t="str">
        <f t="shared" si="0"/>
        <v>BAVM 186 </v>
      </c>
      <c r="B31" s="19" t="str">
        <f t="shared" si="1"/>
        <v>I</v>
      </c>
      <c r="C31" s="12">
        <f t="shared" si="2"/>
        <v>54213.494700000003</v>
      </c>
      <c r="D31" s="18" t="str">
        <f t="shared" si="3"/>
        <v>vis</v>
      </c>
      <c r="E31" s="113">
        <f>VLOOKUP(C31,A!C$21:E$973,3,FALSE)</f>
        <v>6110.9623877667427</v>
      </c>
      <c r="F31" s="19" t="s">
        <v>118</v>
      </c>
      <c r="G31" s="18" t="str">
        <f t="shared" si="4"/>
        <v>54213.4947</v>
      </c>
      <c r="H31" s="12">
        <f t="shared" si="5"/>
        <v>-2659</v>
      </c>
      <c r="I31" s="114" t="s">
        <v>309</v>
      </c>
      <c r="J31" s="115" t="s">
        <v>310</v>
      </c>
      <c r="K31" s="114" t="s">
        <v>311</v>
      </c>
      <c r="L31" s="114" t="s">
        <v>312</v>
      </c>
      <c r="M31" s="115" t="s">
        <v>252</v>
      </c>
      <c r="N31" s="115" t="s">
        <v>272</v>
      </c>
      <c r="O31" s="116" t="s">
        <v>243</v>
      </c>
      <c r="P31" s="117" t="s">
        <v>274</v>
      </c>
    </row>
    <row r="32" spans="1:16" ht="12.75" customHeight="1" thickBot="1">
      <c r="A32" s="12" t="str">
        <f t="shared" si="0"/>
        <v>BAVM 234 </v>
      </c>
      <c r="B32" s="19" t="str">
        <f t="shared" si="1"/>
        <v>I</v>
      </c>
      <c r="C32" s="12">
        <f t="shared" si="2"/>
        <v>54220.430899999999</v>
      </c>
      <c r="D32" s="18" t="str">
        <f t="shared" si="3"/>
        <v>vis</v>
      </c>
      <c r="E32" s="113">
        <f>VLOOKUP(C32,A!C$21:E$973,3,FALSE)</f>
        <v>6133.9600933674528</v>
      </c>
      <c r="F32" s="19" t="s">
        <v>118</v>
      </c>
      <c r="G32" s="18" t="str">
        <f t="shared" si="4"/>
        <v>54220.4309</v>
      </c>
      <c r="H32" s="12">
        <f t="shared" si="5"/>
        <v>-2636</v>
      </c>
      <c r="I32" s="114" t="s">
        <v>313</v>
      </c>
      <c r="J32" s="115" t="s">
        <v>314</v>
      </c>
      <c r="K32" s="114" t="s">
        <v>315</v>
      </c>
      <c r="L32" s="114" t="s">
        <v>316</v>
      </c>
      <c r="M32" s="115" t="s">
        <v>252</v>
      </c>
      <c r="N32" s="115" t="s">
        <v>221</v>
      </c>
      <c r="O32" s="116" t="s">
        <v>230</v>
      </c>
      <c r="P32" s="117" t="s">
        <v>317</v>
      </c>
    </row>
    <row r="33" spans="1:16" ht="12.75" customHeight="1" thickBot="1">
      <c r="A33" s="12" t="str">
        <f t="shared" si="0"/>
        <v>IBVS 6006 </v>
      </c>
      <c r="B33" s="19" t="str">
        <f t="shared" si="1"/>
        <v>II</v>
      </c>
      <c r="C33" s="12">
        <f t="shared" si="2"/>
        <v>54231.441500000001</v>
      </c>
      <c r="D33" s="18" t="str">
        <f t="shared" si="3"/>
        <v>vis</v>
      </c>
      <c r="E33" s="113">
        <f>VLOOKUP(C33,A!C$21:E$973,3,FALSE)</f>
        <v>6170.466903621963</v>
      </c>
      <c r="F33" s="19" t="s">
        <v>118</v>
      </c>
      <c r="G33" s="18" t="str">
        <f t="shared" si="4"/>
        <v>54231.4415</v>
      </c>
      <c r="H33" s="12">
        <f t="shared" si="5"/>
        <v>-2599.5</v>
      </c>
      <c r="I33" s="114" t="s">
        <v>318</v>
      </c>
      <c r="J33" s="115" t="s">
        <v>319</v>
      </c>
      <c r="K33" s="114" t="s">
        <v>320</v>
      </c>
      <c r="L33" s="114" t="s">
        <v>321</v>
      </c>
      <c r="M33" s="115" t="s">
        <v>252</v>
      </c>
      <c r="N33" s="115" t="s">
        <v>118</v>
      </c>
      <c r="O33" s="116" t="s">
        <v>253</v>
      </c>
      <c r="P33" s="117" t="s">
        <v>254</v>
      </c>
    </row>
    <row r="34" spans="1:16" ht="12.75" customHeight="1" thickBot="1">
      <c r="A34" s="12" t="str">
        <f t="shared" si="0"/>
        <v>IBVS 6006 </v>
      </c>
      <c r="B34" s="19" t="str">
        <f t="shared" si="1"/>
        <v>II</v>
      </c>
      <c r="C34" s="12">
        <f t="shared" si="2"/>
        <v>54238.375</v>
      </c>
      <c r="D34" s="18" t="str">
        <f t="shared" si="3"/>
        <v>vis</v>
      </c>
      <c r="E34" s="113">
        <f>VLOOKUP(C34,A!C$21:E$973,3,FALSE)</f>
        <v>6193.455657086769</v>
      </c>
      <c r="F34" s="19" t="s">
        <v>118</v>
      </c>
      <c r="G34" s="18" t="str">
        <f t="shared" si="4"/>
        <v>54238.3750</v>
      </c>
      <c r="H34" s="12">
        <f t="shared" si="5"/>
        <v>-2576.5</v>
      </c>
      <c r="I34" s="114" t="s">
        <v>322</v>
      </c>
      <c r="J34" s="115" t="s">
        <v>323</v>
      </c>
      <c r="K34" s="114" t="s">
        <v>324</v>
      </c>
      <c r="L34" s="114" t="s">
        <v>325</v>
      </c>
      <c r="M34" s="115" t="s">
        <v>252</v>
      </c>
      <c r="N34" s="115" t="s">
        <v>326</v>
      </c>
      <c r="O34" s="116" t="s">
        <v>253</v>
      </c>
      <c r="P34" s="117" t="s">
        <v>254</v>
      </c>
    </row>
    <row r="35" spans="1:16" ht="12.75" customHeight="1" thickBot="1">
      <c r="A35" s="12" t="str">
        <f t="shared" si="0"/>
        <v>IBVS 5875 </v>
      </c>
      <c r="B35" s="19" t="str">
        <f t="shared" si="1"/>
        <v>I</v>
      </c>
      <c r="C35" s="12">
        <f t="shared" si="2"/>
        <v>54532.887900000002</v>
      </c>
      <c r="D35" s="18" t="str">
        <f t="shared" si="3"/>
        <v>vis</v>
      </c>
      <c r="E35" s="113">
        <f>VLOOKUP(C35,A!C$21:E$973,3,FALSE)</f>
        <v>7169.9443641331</v>
      </c>
      <c r="F35" s="19" t="s">
        <v>118</v>
      </c>
      <c r="G35" s="18" t="str">
        <f t="shared" si="4"/>
        <v>54532.8879</v>
      </c>
      <c r="H35" s="12">
        <f t="shared" si="5"/>
        <v>-1600</v>
      </c>
      <c r="I35" s="114" t="s">
        <v>327</v>
      </c>
      <c r="J35" s="115" t="s">
        <v>328</v>
      </c>
      <c r="K35" s="114" t="s">
        <v>329</v>
      </c>
      <c r="L35" s="114" t="s">
        <v>300</v>
      </c>
      <c r="M35" s="115" t="s">
        <v>252</v>
      </c>
      <c r="N35" s="115" t="s">
        <v>98</v>
      </c>
      <c r="O35" s="116" t="s">
        <v>330</v>
      </c>
      <c r="P35" s="117" t="s">
        <v>331</v>
      </c>
    </row>
    <row r="36" spans="1:16" ht="12.75" customHeight="1" thickBot="1">
      <c r="A36" s="12" t="str">
        <f t="shared" si="0"/>
        <v>BAVM 201 </v>
      </c>
      <c r="B36" s="19" t="str">
        <f t="shared" si="1"/>
        <v>II</v>
      </c>
      <c r="C36" s="12">
        <f t="shared" si="2"/>
        <v>54570.436699999998</v>
      </c>
      <c r="D36" s="18" t="str">
        <f t="shared" si="3"/>
        <v>vis</v>
      </c>
      <c r="E36" s="113">
        <f>VLOOKUP(C36,A!C$21:E$973,3,FALSE)</f>
        <v>7294.4413867189969</v>
      </c>
      <c r="F36" s="19" t="s">
        <v>118</v>
      </c>
      <c r="G36" s="18" t="str">
        <f t="shared" si="4"/>
        <v>54570.4367</v>
      </c>
      <c r="H36" s="12">
        <f t="shared" si="5"/>
        <v>-1475.5</v>
      </c>
      <c r="I36" s="114" t="s">
        <v>338</v>
      </c>
      <c r="J36" s="115" t="s">
        <v>339</v>
      </c>
      <c r="K36" s="114" t="s">
        <v>340</v>
      </c>
      <c r="L36" s="114" t="s">
        <v>335</v>
      </c>
      <c r="M36" s="115" t="s">
        <v>252</v>
      </c>
      <c r="N36" s="115" t="s">
        <v>272</v>
      </c>
      <c r="O36" s="116" t="s">
        <v>243</v>
      </c>
      <c r="P36" s="117" t="s">
        <v>341</v>
      </c>
    </row>
    <row r="37" spans="1:16" ht="12.75" customHeight="1" thickBot="1">
      <c r="A37" s="12" t="str">
        <f t="shared" si="0"/>
        <v>BAVM 201 </v>
      </c>
      <c r="B37" s="19" t="str">
        <f t="shared" si="1"/>
        <v>I</v>
      </c>
      <c r="C37" s="12">
        <f t="shared" si="2"/>
        <v>54570.587599999999</v>
      </c>
      <c r="D37" s="18" t="str">
        <f t="shared" si="3"/>
        <v>vis</v>
      </c>
      <c r="E37" s="113">
        <f>VLOOKUP(C37,A!C$21:E$973,3,FALSE)</f>
        <v>7294.9417116483755</v>
      </c>
      <c r="F37" s="19" t="s">
        <v>118</v>
      </c>
      <c r="G37" s="18" t="str">
        <f t="shared" si="4"/>
        <v>54570.5876</v>
      </c>
      <c r="H37" s="12">
        <f t="shared" si="5"/>
        <v>-1475</v>
      </c>
      <c r="I37" s="114" t="s">
        <v>342</v>
      </c>
      <c r="J37" s="115" t="s">
        <v>343</v>
      </c>
      <c r="K37" s="114" t="s">
        <v>344</v>
      </c>
      <c r="L37" s="114" t="s">
        <v>345</v>
      </c>
      <c r="M37" s="115" t="s">
        <v>252</v>
      </c>
      <c r="N37" s="115" t="s">
        <v>272</v>
      </c>
      <c r="O37" s="116" t="s">
        <v>243</v>
      </c>
      <c r="P37" s="117" t="s">
        <v>341</v>
      </c>
    </row>
    <row r="38" spans="1:16" ht="12.75" customHeight="1" thickBot="1">
      <c r="A38" s="12" t="str">
        <f t="shared" si="0"/>
        <v>IBVS 6006 </v>
      </c>
      <c r="B38" s="19" t="str">
        <f t="shared" si="1"/>
        <v>I</v>
      </c>
      <c r="C38" s="12">
        <f t="shared" si="2"/>
        <v>54572.396800000002</v>
      </c>
      <c r="D38" s="18" t="str">
        <f t="shared" si="3"/>
        <v>vis</v>
      </c>
      <c r="E38" s="113">
        <f>VLOOKUP(C38,A!C$21:E$973,3,FALSE)</f>
        <v>7300.9403058314883</v>
      </c>
      <c r="F38" s="19" t="s">
        <v>118</v>
      </c>
      <c r="G38" s="18" t="str">
        <f t="shared" si="4"/>
        <v>54572.3968</v>
      </c>
      <c r="H38" s="12">
        <f t="shared" si="5"/>
        <v>-1469</v>
      </c>
      <c r="I38" s="114" t="s">
        <v>346</v>
      </c>
      <c r="J38" s="115" t="s">
        <v>347</v>
      </c>
      <c r="K38" s="114" t="s">
        <v>348</v>
      </c>
      <c r="L38" s="114" t="s">
        <v>349</v>
      </c>
      <c r="M38" s="115" t="s">
        <v>252</v>
      </c>
      <c r="N38" s="115" t="s">
        <v>350</v>
      </c>
      <c r="O38" s="116" t="s">
        <v>253</v>
      </c>
      <c r="P38" s="117" t="s">
        <v>254</v>
      </c>
    </row>
    <row r="39" spans="1:16" ht="12.75" customHeight="1" thickBot="1">
      <c r="A39" s="12" t="str">
        <f t="shared" si="0"/>
        <v>BAVM 209 </v>
      </c>
      <c r="B39" s="19" t="str">
        <f t="shared" si="1"/>
        <v>I</v>
      </c>
      <c r="C39" s="12">
        <f t="shared" si="2"/>
        <v>54829.662300000004</v>
      </c>
      <c r="D39" s="18" t="str">
        <f t="shared" si="3"/>
        <v>vis</v>
      </c>
      <c r="E39" s="113">
        <f>VLOOKUP(C39,A!C$21:E$973,3,FALSE)</f>
        <v>8153.9313139083088</v>
      </c>
      <c r="F39" s="19" t="s">
        <v>118</v>
      </c>
      <c r="G39" s="18" t="str">
        <f t="shared" si="4"/>
        <v>54829.6623</v>
      </c>
      <c r="H39" s="12">
        <f t="shared" si="5"/>
        <v>-616</v>
      </c>
      <c r="I39" s="114" t="s">
        <v>351</v>
      </c>
      <c r="J39" s="115" t="s">
        <v>352</v>
      </c>
      <c r="K39" s="114" t="s">
        <v>353</v>
      </c>
      <c r="L39" s="114" t="s">
        <v>354</v>
      </c>
      <c r="M39" s="115" t="s">
        <v>252</v>
      </c>
      <c r="N39" s="115" t="s">
        <v>221</v>
      </c>
      <c r="O39" s="116" t="s">
        <v>230</v>
      </c>
      <c r="P39" s="117" t="s">
        <v>355</v>
      </c>
    </row>
    <row r="40" spans="1:16" ht="12.75" customHeight="1" thickBot="1">
      <c r="A40" s="12" t="str">
        <f t="shared" si="0"/>
        <v>IBVS 5929 </v>
      </c>
      <c r="B40" s="19" t="str">
        <f t="shared" si="1"/>
        <v>I</v>
      </c>
      <c r="C40" s="12">
        <f t="shared" si="2"/>
        <v>54858.013400000003</v>
      </c>
      <c r="D40" s="18" t="str">
        <f t="shared" si="3"/>
        <v>vis</v>
      </c>
      <c r="E40" s="113">
        <f>VLOOKUP(C40,A!C$21:E$973,3,FALSE)</f>
        <v>8247.9323881646178</v>
      </c>
      <c r="F40" s="19" t="s">
        <v>118</v>
      </c>
      <c r="G40" s="18" t="str">
        <f t="shared" si="4"/>
        <v>54858.0134</v>
      </c>
      <c r="H40" s="12">
        <f t="shared" si="5"/>
        <v>-522</v>
      </c>
      <c r="I40" s="114" t="s">
        <v>356</v>
      </c>
      <c r="J40" s="115" t="s">
        <v>357</v>
      </c>
      <c r="K40" s="114" t="s">
        <v>358</v>
      </c>
      <c r="L40" s="114" t="s">
        <v>359</v>
      </c>
      <c r="M40" s="115" t="s">
        <v>252</v>
      </c>
      <c r="N40" s="115" t="s">
        <v>64</v>
      </c>
      <c r="O40" s="116" t="s">
        <v>330</v>
      </c>
      <c r="P40" s="117" t="s">
        <v>360</v>
      </c>
    </row>
    <row r="41" spans="1:16" ht="12.75" customHeight="1" thickBot="1">
      <c r="A41" s="12" t="str">
        <f t="shared" si="0"/>
        <v>IBVS 5929 </v>
      </c>
      <c r="B41" s="19" t="str">
        <f t="shared" si="1"/>
        <v>II</v>
      </c>
      <c r="C41" s="12">
        <f t="shared" si="2"/>
        <v>54889.831299999998</v>
      </c>
      <c r="D41" s="18" t="str">
        <f t="shared" si="3"/>
        <v>vis</v>
      </c>
      <c r="E41" s="113">
        <f>VLOOKUP(C41,A!C$21:E$973,3,FALSE)</f>
        <v>8353.4280049336085</v>
      </c>
      <c r="F41" s="19" t="s">
        <v>118</v>
      </c>
      <c r="G41" s="18" t="str">
        <f t="shared" si="4"/>
        <v>54889.8313</v>
      </c>
      <c r="H41" s="12">
        <f t="shared" si="5"/>
        <v>-416.5</v>
      </c>
      <c r="I41" s="114" t="s">
        <v>361</v>
      </c>
      <c r="J41" s="115" t="s">
        <v>362</v>
      </c>
      <c r="K41" s="114" t="s">
        <v>363</v>
      </c>
      <c r="L41" s="114" t="s">
        <v>296</v>
      </c>
      <c r="M41" s="115" t="s">
        <v>252</v>
      </c>
      <c r="N41" s="115" t="s">
        <v>98</v>
      </c>
      <c r="O41" s="116" t="s">
        <v>330</v>
      </c>
      <c r="P41" s="117" t="s">
        <v>360</v>
      </c>
    </row>
    <row r="42" spans="1:16" ht="12.75" customHeight="1" thickBot="1">
      <c r="A42" s="12" t="str">
        <f t="shared" si="0"/>
        <v>BAVM 209 </v>
      </c>
      <c r="B42" s="19" t="str">
        <f t="shared" si="1"/>
        <v>I</v>
      </c>
      <c r="C42" s="12">
        <f t="shared" si="2"/>
        <v>54968.399899999997</v>
      </c>
      <c r="D42" s="18" t="str">
        <f t="shared" si="3"/>
        <v>vis</v>
      </c>
      <c r="E42" s="113">
        <f>VLOOKUP(C42,A!C$21:E$973,3,FALSE)</f>
        <v>8613.9305181628715</v>
      </c>
      <c r="F42" s="19" t="s">
        <v>118</v>
      </c>
      <c r="G42" s="18" t="str">
        <f t="shared" si="4"/>
        <v>54968.3999</v>
      </c>
      <c r="H42" s="12">
        <f t="shared" si="5"/>
        <v>-156</v>
      </c>
      <c r="I42" s="114" t="s">
        <v>364</v>
      </c>
      <c r="J42" s="115" t="s">
        <v>365</v>
      </c>
      <c r="K42" s="114" t="s">
        <v>366</v>
      </c>
      <c r="L42" s="114" t="s">
        <v>367</v>
      </c>
      <c r="M42" s="115" t="s">
        <v>252</v>
      </c>
      <c r="N42" s="115" t="s">
        <v>272</v>
      </c>
      <c r="O42" s="116" t="s">
        <v>243</v>
      </c>
      <c r="P42" s="117" t="s">
        <v>355</v>
      </c>
    </row>
    <row r="43" spans="1:16" ht="12.75" customHeight="1" thickBot="1">
      <c r="A43" s="12" t="str">
        <f t="shared" ref="A43:A74" si="6">P43</f>
        <v>BAVM 209 </v>
      </c>
      <c r="B43" s="19" t="str">
        <f t="shared" ref="B43:B74" si="7">IF(H43=INT(H43),"I","II")</f>
        <v>II</v>
      </c>
      <c r="C43" s="12">
        <f t="shared" ref="C43:C74" si="8">1*G43</f>
        <v>54968.549400000004</v>
      </c>
      <c r="D43" s="18" t="str">
        <f t="shared" ref="D43:D74" si="9">VLOOKUP(F43,I$1:J$5,2,FALSE)</f>
        <v>vis</v>
      </c>
      <c r="E43" s="113">
        <f>VLOOKUP(C43,A!C$21:E$973,3,FALSE)</f>
        <v>8614.4262012440195</v>
      </c>
      <c r="F43" s="19" t="s">
        <v>118</v>
      </c>
      <c r="G43" s="18" t="str">
        <f t="shared" ref="G43:G74" si="10">MID(I43,3,LEN(I43)-3)</f>
        <v>54968.5494</v>
      </c>
      <c r="H43" s="12">
        <f t="shared" ref="H43:H74" si="11">1*K43</f>
        <v>-155.5</v>
      </c>
      <c r="I43" s="114" t="s">
        <v>368</v>
      </c>
      <c r="J43" s="115" t="s">
        <v>369</v>
      </c>
      <c r="K43" s="114" t="s">
        <v>370</v>
      </c>
      <c r="L43" s="114" t="s">
        <v>371</v>
      </c>
      <c r="M43" s="115" t="s">
        <v>252</v>
      </c>
      <c r="N43" s="115" t="s">
        <v>272</v>
      </c>
      <c r="O43" s="116" t="s">
        <v>243</v>
      </c>
      <c r="P43" s="117" t="s">
        <v>355</v>
      </c>
    </row>
    <row r="44" spans="1:16" ht="12.75" customHeight="1" thickBot="1">
      <c r="A44" s="12" t="str">
        <f t="shared" si="6"/>
        <v>IBVS 5920 </v>
      </c>
      <c r="B44" s="19" t="str">
        <f t="shared" si="7"/>
        <v>I</v>
      </c>
      <c r="C44" s="12">
        <f t="shared" si="8"/>
        <v>55015.445399999997</v>
      </c>
      <c r="D44" s="18" t="str">
        <f t="shared" si="9"/>
        <v>vis</v>
      </c>
      <c r="E44" s="113">
        <f>VLOOKUP(C44,A!C$21:E$973,3,FALSE)</f>
        <v>8769.9148552406295</v>
      </c>
      <c r="F44" s="19" t="s">
        <v>118</v>
      </c>
      <c r="G44" s="18" t="str">
        <f t="shared" si="10"/>
        <v>55015.4454</v>
      </c>
      <c r="H44" s="12">
        <f t="shared" si="11"/>
        <v>0</v>
      </c>
      <c r="I44" s="114" t="s">
        <v>381</v>
      </c>
      <c r="J44" s="115" t="s">
        <v>382</v>
      </c>
      <c r="K44" s="114" t="s">
        <v>383</v>
      </c>
      <c r="L44" s="114" t="s">
        <v>384</v>
      </c>
      <c r="M44" s="115" t="s">
        <v>252</v>
      </c>
      <c r="N44" s="115" t="s">
        <v>64</v>
      </c>
      <c r="O44" s="116" t="s">
        <v>191</v>
      </c>
      <c r="P44" s="117" t="s">
        <v>385</v>
      </c>
    </row>
    <row r="45" spans="1:16" ht="12.75" customHeight="1" thickBot="1">
      <c r="A45" s="12" t="str">
        <f t="shared" si="6"/>
        <v>BAVM 234 </v>
      </c>
      <c r="B45" s="19" t="str">
        <f t="shared" si="7"/>
        <v>I</v>
      </c>
      <c r="C45" s="12">
        <f t="shared" si="8"/>
        <v>55310.413200000003</v>
      </c>
      <c r="D45" s="18" t="str">
        <f t="shared" si="9"/>
        <v>vis</v>
      </c>
      <c r="E45" s="113">
        <f>VLOOKUP(C45,A!C$21:E$973,3,FALSE)</f>
        <v>9747.9118314080733</v>
      </c>
      <c r="F45" s="19" t="s">
        <v>118</v>
      </c>
      <c r="G45" s="18" t="str">
        <f t="shared" si="10"/>
        <v>55310.4132</v>
      </c>
      <c r="H45" s="12">
        <f t="shared" si="11"/>
        <v>978</v>
      </c>
      <c r="I45" s="114" t="s">
        <v>392</v>
      </c>
      <c r="J45" s="115" t="s">
        <v>393</v>
      </c>
      <c r="K45" s="114" t="s">
        <v>394</v>
      </c>
      <c r="L45" s="114" t="s">
        <v>375</v>
      </c>
      <c r="M45" s="115" t="s">
        <v>252</v>
      </c>
      <c r="N45" s="115" t="s">
        <v>221</v>
      </c>
      <c r="O45" s="116" t="s">
        <v>230</v>
      </c>
      <c r="P45" s="117" t="s">
        <v>317</v>
      </c>
    </row>
    <row r="46" spans="1:16" ht="12.75" customHeight="1" thickBot="1">
      <c r="A46" s="12" t="str">
        <f t="shared" si="6"/>
        <v>BAVM 214 </v>
      </c>
      <c r="B46" s="19" t="str">
        <f t="shared" si="7"/>
        <v>II</v>
      </c>
      <c r="C46" s="12">
        <f t="shared" si="8"/>
        <v>55315.390500000001</v>
      </c>
      <c r="D46" s="18" t="str">
        <f t="shared" si="9"/>
        <v>vis</v>
      </c>
      <c r="E46" s="113">
        <f>VLOOKUP(C46,A!C$21:E$973,3,FALSE)</f>
        <v>9764.4145966233846</v>
      </c>
      <c r="F46" s="19" t="s">
        <v>118</v>
      </c>
      <c r="G46" s="18" t="str">
        <f t="shared" si="10"/>
        <v>55315.3905</v>
      </c>
      <c r="H46" s="12">
        <f t="shared" si="11"/>
        <v>994.5</v>
      </c>
      <c r="I46" s="114" t="s">
        <v>395</v>
      </c>
      <c r="J46" s="115" t="s">
        <v>396</v>
      </c>
      <c r="K46" s="114" t="s">
        <v>397</v>
      </c>
      <c r="L46" s="114" t="s">
        <v>321</v>
      </c>
      <c r="M46" s="115" t="s">
        <v>252</v>
      </c>
      <c r="N46" s="115" t="s">
        <v>272</v>
      </c>
      <c r="O46" s="116" t="s">
        <v>243</v>
      </c>
      <c r="P46" s="117" t="s">
        <v>398</v>
      </c>
    </row>
    <row r="47" spans="1:16" ht="12.75" customHeight="1" thickBot="1">
      <c r="A47" s="12" t="str">
        <f t="shared" si="6"/>
        <v>BAVM 214 </v>
      </c>
      <c r="B47" s="19" t="str">
        <f t="shared" si="7"/>
        <v>I</v>
      </c>
      <c r="C47" s="12">
        <f t="shared" si="8"/>
        <v>55315.540800000002</v>
      </c>
      <c r="D47" s="18" t="str">
        <f t="shared" si="9"/>
        <v>vis</v>
      </c>
      <c r="E47" s="113">
        <f>VLOOKUP(C47,A!C$21:E$973,3,FALSE)</f>
        <v>9764.9129321892287</v>
      </c>
      <c r="F47" s="19" t="s">
        <v>118</v>
      </c>
      <c r="G47" s="18" t="str">
        <f t="shared" si="10"/>
        <v>55315.5408</v>
      </c>
      <c r="H47" s="12">
        <f t="shared" si="11"/>
        <v>995</v>
      </c>
      <c r="I47" s="114" t="s">
        <v>399</v>
      </c>
      <c r="J47" s="115" t="s">
        <v>400</v>
      </c>
      <c r="K47" s="114" t="s">
        <v>401</v>
      </c>
      <c r="L47" s="114" t="s">
        <v>402</v>
      </c>
      <c r="M47" s="115" t="s">
        <v>252</v>
      </c>
      <c r="N47" s="115" t="s">
        <v>272</v>
      </c>
      <c r="O47" s="116" t="s">
        <v>243</v>
      </c>
      <c r="P47" s="117" t="s">
        <v>398</v>
      </c>
    </row>
    <row r="48" spans="1:16" ht="12.75" customHeight="1" thickBot="1">
      <c r="A48" s="12" t="str">
        <f t="shared" si="6"/>
        <v>IBVS 5960 </v>
      </c>
      <c r="B48" s="19" t="str">
        <f t="shared" si="7"/>
        <v>I</v>
      </c>
      <c r="C48" s="12">
        <f t="shared" si="8"/>
        <v>55398.481299999999</v>
      </c>
      <c r="D48" s="18" t="str">
        <f t="shared" si="9"/>
        <v>vis</v>
      </c>
      <c r="E48" s="113">
        <f>VLOOKUP(C48,A!C$21:E$973,3,FALSE)</f>
        <v>10039.910942825683</v>
      </c>
      <c r="F48" s="19" t="s">
        <v>118</v>
      </c>
      <c r="G48" s="18" t="str">
        <f t="shared" si="10"/>
        <v>55398.4813</v>
      </c>
      <c r="H48" s="12">
        <f t="shared" si="11"/>
        <v>1270</v>
      </c>
      <c r="I48" s="114" t="s">
        <v>412</v>
      </c>
      <c r="J48" s="115" t="s">
        <v>413</v>
      </c>
      <c r="K48" s="114" t="s">
        <v>414</v>
      </c>
      <c r="L48" s="114" t="s">
        <v>415</v>
      </c>
      <c r="M48" s="115" t="s">
        <v>252</v>
      </c>
      <c r="N48" s="115" t="s">
        <v>64</v>
      </c>
      <c r="O48" s="116" t="s">
        <v>191</v>
      </c>
      <c r="P48" s="117" t="s">
        <v>416</v>
      </c>
    </row>
    <row r="49" spans="1:16" ht="12.75" customHeight="1" thickBot="1">
      <c r="A49" s="12" t="str">
        <f t="shared" si="6"/>
        <v>OEJV 0160 </v>
      </c>
      <c r="B49" s="19" t="str">
        <f t="shared" si="7"/>
        <v>II</v>
      </c>
      <c r="C49" s="12">
        <f t="shared" si="8"/>
        <v>55621.522349999999</v>
      </c>
      <c r="D49" s="18" t="str">
        <f t="shared" si="9"/>
        <v>vis</v>
      </c>
      <c r="E49" s="113">
        <f>VLOOKUP(C49,A!C$21:E$973,3,FALSE)</f>
        <v>10779.427162769714</v>
      </c>
      <c r="F49" s="19" t="s">
        <v>118</v>
      </c>
      <c r="G49" s="18" t="str">
        <f t="shared" si="10"/>
        <v>55621.52235</v>
      </c>
      <c r="H49" s="12">
        <f t="shared" si="11"/>
        <v>2009.5</v>
      </c>
      <c r="I49" s="114" t="s">
        <v>417</v>
      </c>
      <c r="J49" s="115" t="s">
        <v>418</v>
      </c>
      <c r="K49" s="114" t="s">
        <v>419</v>
      </c>
      <c r="L49" s="114" t="s">
        <v>420</v>
      </c>
      <c r="M49" s="115" t="s">
        <v>252</v>
      </c>
      <c r="N49" s="115" t="s">
        <v>98</v>
      </c>
      <c r="O49" s="116" t="s">
        <v>421</v>
      </c>
      <c r="P49" s="117" t="s">
        <v>422</v>
      </c>
    </row>
    <row r="50" spans="1:16" ht="12.75" customHeight="1" thickBot="1">
      <c r="A50" s="12" t="str">
        <f t="shared" si="6"/>
        <v>OEJV 0160 </v>
      </c>
      <c r="B50" s="19" t="str">
        <f t="shared" si="7"/>
        <v>I</v>
      </c>
      <c r="C50" s="12">
        <f t="shared" si="8"/>
        <v>55622.576249999998</v>
      </c>
      <c r="D50" s="18" t="str">
        <f t="shared" si="9"/>
        <v>vis</v>
      </c>
      <c r="E50" s="113">
        <f>VLOOKUP(C50,A!C$21:E$973,3,FALSE)</f>
        <v>10782.921479821211</v>
      </c>
      <c r="F50" s="19" t="s">
        <v>118</v>
      </c>
      <c r="G50" s="18" t="str">
        <f t="shared" si="10"/>
        <v>55622.57625</v>
      </c>
      <c r="H50" s="12">
        <f t="shared" si="11"/>
        <v>2013</v>
      </c>
      <c r="I50" s="114" t="s">
        <v>423</v>
      </c>
      <c r="J50" s="115" t="s">
        <v>424</v>
      </c>
      <c r="K50" s="114" t="s">
        <v>425</v>
      </c>
      <c r="L50" s="114" t="s">
        <v>426</v>
      </c>
      <c r="M50" s="115" t="s">
        <v>252</v>
      </c>
      <c r="N50" s="115" t="s">
        <v>98</v>
      </c>
      <c r="O50" s="116" t="s">
        <v>421</v>
      </c>
      <c r="P50" s="117" t="s">
        <v>422</v>
      </c>
    </row>
    <row r="51" spans="1:16" ht="12.75" customHeight="1" thickBot="1">
      <c r="A51" s="12" t="str">
        <f t="shared" si="6"/>
        <v>IBVS 5992 </v>
      </c>
      <c r="B51" s="19" t="str">
        <f t="shared" si="7"/>
        <v>II</v>
      </c>
      <c r="C51" s="12">
        <f t="shared" si="8"/>
        <v>55643.841899999999</v>
      </c>
      <c r="D51" s="18" t="str">
        <f t="shared" si="9"/>
        <v>vis</v>
      </c>
      <c r="E51" s="113">
        <f>VLOOKUP(C51,A!C$21:E$973,3,FALSE)</f>
        <v>10853.429994297148</v>
      </c>
      <c r="F51" s="19" t="s">
        <v>118</v>
      </c>
      <c r="G51" s="18" t="str">
        <f t="shared" si="10"/>
        <v>55643.8419</v>
      </c>
      <c r="H51" s="12">
        <f t="shared" si="11"/>
        <v>2083.5</v>
      </c>
      <c r="I51" s="114" t="s">
        <v>427</v>
      </c>
      <c r="J51" s="115" t="s">
        <v>428</v>
      </c>
      <c r="K51" s="114" t="s">
        <v>429</v>
      </c>
      <c r="L51" s="114" t="s">
        <v>430</v>
      </c>
      <c r="M51" s="115" t="s">
        <v>252</v>
      </c>
      <c r="N51" s="115" t="s">
        <v>118</v>
      </c>
      <c r="O51" s="116" t="s">
        <v>431</v>
      </c>
      <c r="P51" s="117" t="s">
        <v>432</v>
      </c>
    </row>
    <row r="52" spans="1:16" ht="12.75" customHeight="1" thickBot="1">
      <c r="A52" s="12" t="str">
        <f t="shared" si="6"/>
        <v>BAVM 220 </v>
      </c>
      <c r="B52" s="19" t="str">
        <f t="shared" si="7"/>
        <v>II</v>
      </c>
      <c r="C52" s="12">
        <f t="shared" si="8"/>
        <v>55654.399400000002</v>
      </c>
      <c r="D52" s="18" t="str">
        <f t="shared" si="9"/>
        <v>vis</v>
      </c>
      <c r="E52" s="113">
        <f>VLOOKUP(C52,A!C$21:E$973,3,FALSE)</f>
        <v>10888.434503521174</v>
      </c>
      <c r="F52" s="19" t="s">
        <v>118</v>
      </c>
      <c r="G52" s="18" t="str">
        <f t="shared" si="10"/>
        <v>55654.3994</v>
      </c>
      <c r="H52" s="12">
        <f t="shared" si="11"/>
        <v>2118.5</v>
      </c>
      <c r="I52" s="114" t="s">
        <v>433</v>
      </c>
      <c r="J52" s="115" t="s">
        <v>434</v>
      </c>
      <c r="K52" s="114" t="s">
        <v>435</v>
      </c>
      <c r="L52" s="114" t="s">
        <v>436</v>
      </c>
      <c r="M52" s="115" t="s">
        <v>252</v>
      </c>
      <c r="N52" s="115" t="s">
        <v>221</v>
      </c>
      <c r="O52" s="116" t="s">
        <v>437</v>
      </c>
      <c r="P52" s="117" t="s">
        <v>438</v>
      </c>
    </row>
    <row r="53" spans="1:16" ht="12.75" customHeight="1" thickBot="1">
      <c r="A53" s="12" t="str">
        <f t="shared" si="6"/>
        <v>BAVM 220 </v>
      </c>
      <c r="B53" s="19" t="str">
        <f t="shared" si="7"/>
        <v>I</v>
      </c>
      <c r="C53" s="12">
        <f t="shared" si="8"/>
        <v>55654.545400000003</v>
      </c>
      <c r="D53" s="18" t="str">
        <f t="shared" si="9"/>
        <v>vis</v>
      </c>
      <c r="E53" s="113">
        <f>VLOOKUP(C53,A!C$21:E$973,3,FALSE)</f>
        <v>10888.918581981674</v>
      </c>
      <c r="F53" s="19" t="s">
        <v>118</v>
      </c>
      <c r="G53" s="18" t="str">
        <f t="shared" si="10"/>
        <v>55654.5454</v>
      </c>
      <c r="H53" s="12">
        <f t="shared" si="11"/>
        <v>2119</v>
      </c>
      <c r="I53" s="114" t="s">
        <v>439</v>
      </c>
      <c r="J53" s="115" t="s">
        <v>440</v>
      </c>
      <c r="K53" s="114" t="s">
        <v>441</v>
      </c>
      <c r="L53" s="114" t="s">
        <v>442</v>
      </c>
      <c r="M53" s="115" t="s">
        <v>252</v>
      </c>
      <c r="N53" s="115" t="s">
        <v>221</v>
      </c>
      <c r="O53" s="116" t="s">
        <v>437</v>
      </c>
      <c r="P53" s="117" t="s">
        <v>438</v>
      </c>
    </row>
    <row r="54" spans="1:16" ht="12.75" customHeight="1" thickBot="1">
      <c r="A54" s="12" t="str">
        <f t="shared" si="6"/>
        <v>IBVS 5992 </v>
      </c>
      <c r="B54" s="19" t="str">
        <f t="shared" si="7"/>
        <v>II</v>
      </c>
      <c r="C54" s="12">
        <f t="shared" si="8"/>
        <v>55685.7641</v>
      </c>
      <c r="D54" s="18" t="str">
        <f t="shared" si="9"/>
        <v>vis</v>
      </c>
      <c r="E54" s="113">
        <f>VLOOKUP(C54,A!C$21:E$973,3,FALSE)</f>
        <v>10992.427487699097</v>
      </c>
      <c r="F54" s="19" t="s">
        <v>118</v>
      </c>
      <c r="G54" s="18" t="str">
        <f t="shared" si="10"/>
        <v>55685.7641</v>
      </c>
      <c r="H54" s="12">
        <f t="shared" si="11"/>
        <v>2222.5</v>
      </c>
      <c r="I54" s="114" t="s">
        <v>452</v>
      </c>
      <c r="J54" s="115" t="s">
        <v>453</v>
      </c>
      <c r="K54" s="114" t="s">
        <v>454</v>
      </c>
      <c r="L54" s="114" t="s">
        <v>446</v>
      </c>
      <c r="M54" s="115" t="s">
        <v>252</v>
      </c>
      <c r="N54" s="115" t="s">
        <v>118</v>
      </c>
      <c r="O54" s="116" t="s">
        <v>431</v>
      </c>
      <c r="P54" s="117" t="s">
        <v>432</v>
      </c>
    </row>
    <row r="55" spans="1:16" ht="12.75" customHeight="1" thickBot="1">
      <c r="A55" s="12" t="str">
        <f t="shared" si="6"/>
        <v>BAVM 220 </v>
      </c>
      <c r="B55" s="19" t="str">
        <f t="shared" si="7"/>
        <v>I</v>
      </c>
      <c r="C55" s="12">
        <f t="shared" si="8"/>
        <v>55687.421399999999</v>
      </c>
      <c r="D55" s="18" t="str">
        <f t="shared" si="9"/>
        <v>vis</v>
      </c>
      <c r="E55" s="113">
        <f>VLOOKUP(C55,A!C$21:E$973,3,FALSE)</f>
        <v>10997.922441346922</v>
      </c>
      <c r="F55" s="19" t="s">
        <v>118</v>
      </c>
      <c r="G55" s="18" t="str">
        <f t="shared" si="10"/>
        <v>55687.4214</v>
      </c>
      <c r="H55" s="12">
        <f t="shared" si="11"/>
        <v>2228</v>
      </c>
      <c r="I55" s="114" t="s">
        <v>455</v>
      </c>
      <c r="J55" s="115" t="s">
        <v>456</v>
      </c>
      <c r="K55" s="114" t="s">
        <v>457</v>
      </c>
      <c r="L55" s="114" t="s">
        <v>458</v>
      </c>
      <c r="M55" s="115" t="s">
        <v>252</v>
      </c>
      <c r="N55" s="115" t="s">
        <v>272</v>
      </c>
      <c r="O55" s="116" t="s">
        <v>243</v>
      </c>
      <c r="P55" s="117" t="s">
        <v>438</v>
      </c>
    </row>
    <row r="56" spans="1:16" ht="12.75" customHeight="1" thickBot="1">
      <c r="A56" s="12" t="str">
        <f t="shared" si="6"/>
        <v>BAVM 220 </v>
      </c>
      <c r="B56" s="19" t="str">
        <f t="shared" si="7"/>
        <v>II</v>
      </c>
      <c r="C56" s="12">
        <f t="shared" si="8"/>
        <v>55687.574999999997</v>
      </c>
      <c r="D56" s="18" t="str">
        <f t="shared" si="9"/>
        <v>vis</v>
      </c>
      <c r="E56" s="113">
        <f>VLOOKUP(C56,A!C$21:E$973,3,FALSE)</f>
        <v>10998.431718412206</v>
      </c>
      <c r="F56" s="19" t="s">
        <v>118</v>
      </c>
      <c r="G56" s="18" t="str">
        <f t="shared" si="10"/>
        <v>55687.5750</v>
      </c>
      <c r="H56" s="12">
        <f t="shared" si="11"/>
        <v>2228.5</v>
      </c>
      <c r="I56" s="114" t="s">
        <v>459</v>
      </c>
      <c r="J56" s="115" t="s">
        <v>460</v>
      </c>
      <c r="K56" s="114" t="s">
        <v>461</v>
      </c>
      <c r="L56" s="114" t="s">
        <v>462</v>
      </c>
      <c r="M56" s="115" t="s">
        <v>252</v>
      </c>
      <c r="N56" s="115" t="s">
        <v>272</v>
      </c>
      <c r="O56" s="116" t="s">
        <v>243</v>
      </c>
      <c r="P56" s="117" t="s">
        <v>438</v>
      </c>
    </row>
    <row r="57" spans="1:16" ht="12.75" customHeight="1" thickBot="1">
      <c r="A57" s="12" t="str">
        <f t="shared" si="6"/>
        <v>OEJV 0160 </v>
      </c>
      <c r="B57" s="19" t="str">
        <f t="shared" si="7"/>
        <v>II</v>
      </c>
      <c r="C57" s="12">
        <f t="shared" si="8"/>
        <v>55968.66822</v>
      </c>
      <c r="D57" s="18" t="str">
        <f t="shared" si="9"/>
        <v>vis</v>
      </c>
      <c r="E57" s="113">
        <f>VLOOKUP(C57,A!C$21:E$973,3,FALSE)</f>
        <v>11930.426055357348</v>
      </c>
      <c r="F57" s="19" t="s">
        <v>118</v>
      </c>
      <c r="G57" s="18" t="str">
        <f t="shared" si="10"/>
        <v>55968.66822</v>
      </c>
      <c r="H57" s="12">
        <f t="shared" si="11"/>
        <v>3160.5</v>
      </c>
      <c r="I57" s="114" t="s">
        <v>463</v>
      </c>
      <c r="J57" s="115" t="s">
        <v>464</v>
      </c>
      <c r="K57" s="114" t="s">
        <v>465</v>
      </c>
      <c r="L57" s="114" t="s">
        <v>466</v>
      </c>
      <c r="M57" s="115" t="s">
        <v>252</v>
      </c>
      <c r="N57" s="115" t="s">
        <v>98</v>
      </c>
      <c r="O57" s="116" t="s">
        <v>421</v>
      </c>
      <c r="P57" s="117" t="s">
        <v>422</v>
      </c>
    </row>
    <row r="58" spans="1:16" ht="12.75" customHeight="1" thickBot="1">
      <c r="A58" s="12" t="str">
        <f t="shared" si="6"/>
        <v>OEJV 0160 </v>
      </c>
      <c r="B58" s="19" t="str">
        <f t="shared" si="7"/>
        <v>I</v>
      </c>
      <c r="C58" s="12">
        <f t="shared" si="8"/>
        <v>55993.55027</v>
      </c>
      <c r="D58" s="18" t="str">
        <f t="shared" si="9"/>
        <v>vis</v>
      </c>
      <c r="E58" s="113">
        <f>VLOOKUP(C58,A!C$21:E$973,3,FALSE)</f>
        <v>12012.925126987699</v>
      </c>
      <c r="F58" s="19" t="s">
        <v>118</v>
      </c>
      <c r="G58" s="18" t="str">
        <f t="shared" si="10"/>
        <v>55993.55027</v>
      </c>
      <c r="H58" s="12">
        <f t="shared" si="11"/>
        <v>3243</v>
      </c>
      <c r="I58" s="114" t="s">
        <v>467</v>
      </c>
      <c r="J58" s="115" t="s">
        <v>468</v>
      </c>
      <c r="K58" s="114" t="s">
        <v>469</v>
      </c>
      <c r="L58" s="114" t="s">
        <v>470</v>
      </c>
      <c r="M58" s="115" t="s">
        <v>252</v>
      </c>
      <c r="N58" s="115" t="s">
        <v>98</v>
      </c>
      <c r="O58" s="116" t="s">
        <v>421</v>
      </c>
      <c r="P58" s="117" t="s">
        <v>422</v>
      </c>
    </row>
    <row r="59" spans="1:16" ht="12.75" customHeight="1" thickBot="1">
      <c r="A59" s="12" t="str">
        <f t="shared" si="6"/>
        <v>BAVM 228 </v>
      </c>
      <c r="B59" s="19" t="str">
        <f t="shared" si="7"/>
        <v>II</v>
      </c>
      <c r="C59" s="12">
        <f t="shared" si="8"/>
        <v>56009.384700000002</v>
      </c>
      <c r="D59" s="18" t="str">
        <f t="shared" si="9"/>
        <v>vis</v>
      </c>
      <c r="E59" s="113">
        <f>VLOOKUP(C59,A!C$21:E$973,3,FALSE)</f>
        <v>12065.425856421003</v>
      </c>
      <c r="F59" s="19" t="s">
        <v>118</v>
      </c>
      <c r="G59" s="18" t="str">
        <f t="shared" si="10"/>
        <v>56009.3847</v>
      </c>
      <c r="H59" s="12">
        <f t="shared" si="11"/>
        <v>3295.5</v>
      </c>
      <c r="I59" s="114" t="s">
        <v>471</v>
      </c>
      <c r="J59" s="115" t="s">
        <v>472</v>
      </c>
      <c r="K59" s="114" t="s">
        <v>473</v>
      </c>
      <c r="L59" s="114" t="s">
        <v>474</v>
      </c>
      <c r="M59" s="115" t="s">
        <v>252</v>
      </c>
      <c r="N59" s="115" t="s">
        <v>272</v>
      </c>
      <c r="O59" s="116" t="s">
        <v>243</v>
      </c>
      <c r="P59" s="117" t="s">
        <v>475</v>
      </c>
    </row>
    <row r="60" spans="1:16" ht="12.75" customHeight="1" thickBot="1">
      <c r="A60" s="12" t="str">
        <f t="shared" si="6"/>
        <v>BAVM 228 </v>
      </c>
      <c r="B60" s="19" t="str">
        <f t="shared" si="7"/>
        <v>I</v>
      </c>
      <c r="C60" s="12">
        <f t="shared" si="8"/>
        <v>56009.536599999999</v>
      </c>
      <c r="D60" s="18" t="str">
        <f t="shared" si="9"/>
        <v>CCD</v>
      </c>
      <c r="E60" s="113">
        <f>VLOOKUP(C60,A!C$21:E$973,3,FALSE)</f>
        <v>12065.929496956265</v>
      </c>
      <c r="F60" s="19" t="str">
        <f>LEFT(M60,1)</f>
        <v>C</v>
      </c>
      <c r="G60" s="18" t="str">
        <f t="shared" si="10"/>
        <v>56009.5366</v>
      </c>
      <c r="H60" s="12">
        <f t="shared" si="11"/>
        <v>3296</v>
      </c>
      <c r="I60" s="114" t="s">
        <v>476</v>
      </c>
      <c r="J60" s="115" t="s">
        <v>477</v>
      </c>
      <c r="K60" s="114" t="s">
        <v>478</v>
      </c>
      <c r="L60" s="114" t="s">
        <v>479</v>
      </c>
      <c r="M60" s="115" t="s">
        <v>252</v>
      </c>
      <c r="N60" s="115" t="s">
        <v>272</v>
      </c>
      <c r="O60" s="116" t="s">
        <v>243</v>
      </c>
      <c r="P60" s="117" t="s">
        <v>475</v>
      </c>
    </row>
    <row r="61" spans="1:16" ht="12.75" customHeight="1" thickBot="1">
      <c r="A61" s="12" t="str">
        <f t="shared" si="6"/>
        <v>IBVS 6029 </v>
      </c>
      <c r="B61" s="19" t="str">
        <f t="shared" si="7"/>
        <v>I</v>
      </c>
      <c r="C61" s="12">
        <f t="shared" si="8"/>
        <v>56018.884899999997</v>
      </c>
      <c r="D61" s="18" t="str">
        <f t="shared" si="9"/>
        <v>CCD</v>
      </c>
      <c r="E61" s="113">
        <f>VLOOKUP(C61,A!C$21:E$973,3,FALSE)</f>
        <v>12096.924775533465</v>
      </c>
      <c r="F61" s="19" t="str">
        <f>LEFT(M61,1)</f>
        <v>C</v>
      </c>
      <c r="G61" s="18" t="str">
        <f t="shared" si="10"/>
        <v>56018.8849</v>
      </c>
      <c r="H61" s="12">
        <f t="shared" si="11"/>
        <v>3327</v>
      </c>
      <c r="I61" s="114" t="s">
        <v>480</v>
      </c>
      <c r="J61" s="115" t="s">
        <v>481</v>
      </c>
      <c r="K61" s="114" t="s">
        <v>482</v>
      </c>
      <c r="L61" s="114" t="s">
        <v>483</v>
      </c>
      <c r="M61" s="115" t="s">
        <v>252</v>
      </c>
      <c r="N61" s="115" t="s">
        <v>118</v>
      </c>
      <c r="O61" s="116" t="s">
        <v>431</v>
      </c>
      <c r="P61" s="117" t="s">
        <v>484</v>
      </c>
    </row>
    <row r="62" spans="1:16" ht="12.75" customHeight="1" thickBot="1">
      <c r="A62" s="12" t="str">
        <f t="shared" si="6"/>
        <v>IBVS 6091 </v>
      </c>
      <c r="B62" s="19" t="str">
        <f t="shared" si="7"/>
        <v>I</v>
      </c>
      <c r="C62" s="12">
        <f t="shared" si="8"/>
        <v>56057.490299999998</v>
      </c>
      <c r="D62" s="18" t="str">
        <f t="shared" si="9"/>
        <v>CCD</v>
      </c>
      <c r="E62" s="113">
        <f>VLOOKUP(C62,A!C$21:E$973,3,FALSE)</f>
        <v>12224.925067306785</v>
      </c>
      <c r="F62" s="19" t="str">
        <f>LEFT(M62,1)</f>
        <v>C</v>
      </c>
      <c r="G62" s="18" t="str">
        <f t="shared" si="10"/>
        <v>56057.4903</v>
      </c>
      <c r="H62" s="12">
        <f t="shared" si="11"/>
        <v>3455</v>
      </c>
      <c r="I62" s="114" t="s">
        <v>485</v>
      </c>
      <c r="J62" s="115" t="s">
        <v>486</v>
      </c>
      <c r="K62" s="114" t="s">
        <v>487</v>
      </c>
      <c r="L62" s="114" t="s">
        <v>488</v>
      </c>
      <c r="M62" s="115" t="s">
        <v>252</v>
      </c>
      <c r="N62" s="115" t="s">
        <v>350</v>
      </c>
      <c r="O62" s="116" t="s">
        <v>253</v>
      </c>
      <c r="P62" s="117" t="s">
        <v>489</v>
      </c>
    </row>
    <row r="63" spans="1:16" ht="12.75" customHeight="1" thickBot="1">
      <c r="A63" s="12" t="str">
        <f t="shared" si="6"/>
        <v>IBVS 6091 </v>
      </c>
      <c r="B63" s="19" t="str">
        <f t="shared" si="7"/>
        <v>I</v>
      </c>
      <c r="C63" s="12">
        <f t="shared" si="8"/>
        <v>56058.395600000003</v>
      </c>
      <c r="D63" s="18" t="str">
        <f t="shared" si="9"/>
        <v>CCD</v>
      </c>
      <c r="E63" s="113">
        <f>VLOOKUP(C63,A!C$21:E$973,3,FALSE)</f>
        <v>12227.92668532248</v>
      </c>
      <c r="F63" s="19" t="str">
        <f>LEFT(M63,1)</f>
        <v>C</v>
      </c>
      <c r="G63" s="18" t="str">
        <f t="shared" si="10"/>
        <v>56058.3956</v>
      </c>
      <c r="H63" s="12">
        <f t="shared" si="11"/>
        <v>3458</v>
      </c>
      <c r="I63" s="114" t="s">
        <v>490</v>
      </c>
      <c r="J63" s="115" t="s">
        <v>491</v>
      </c>
      <c r="K63" s="114" t="s">
        <v>492</v>
      </c>
      <c r="L63" s="114" t="s">
        <v>493</v>
      </c>
      <c r="M63" s="115" t="s">
        <v>252</v>
      </c>
      <c r="N63" s="115" t="s">
        <v>350</v>
      </c>
      <c r="O63" s="116" t="s">
        <v>253</v>
      </c>
      <c r="P63" s="117" t="s">
        <v>489</v>
      </c>
    </row>
    <row r="64" spans="1:16" ht="12.75" customHeight="1" thickBot="1">
      <c r="A64" s="12" t="str">
        <f t="shared" si="6"/>
        <v>IBVS 6091 </v>
      </c>
      <c r="B64" s="19" t="str">
        <f t="shared" si="7"/>
        <v>II</v>
      </c>
      <c r="C64" s="12">
        <f t="shared" si="8"/>
        <v>56062.466999999997</v>
      </c>
      <c r="D64" s="18" t="str">
        <f t="shared" si="9"/>
        <v>CCD</v>
      </c>
      <c r="E64" s="113">
        <f>VLOOKUP(C64,A!C$21:E$973,3,FALSE)</f>
        <v>12241.425843158562</v>
      </c>
      <c r="F64" s="19" t="str">
        <f>LEFT(M64,1)</f>
        <v>C</v>
      </c>
      <c r="G64" s="18" t="str">
        <f t="shared" si="10"/>
        <v>56062.4670</v>
      </c>
      <c r="H64" s="12">
        <f t="shared" si="11"/>
        <v>3471.5</v>
      </c>
      <c r="I64" s="114" t="s">
        <v>494</v>
      </c>
      <c r="J64" s="115" t="s">
        <v>495</v>
      </c>
      <c r="K64" s="114" t="s">
        <v>496</v>
      </c>
      <c r="L64" s="114" t="s">
        <v>497</v>
      </c>
      <c r="M64" s="115" t="s">
        <v>252</v>
      </c>
      <c r="N64" s="115" t="s">
        <v>350</v>
      </c>
      <c r="O64" s="116" t="s">
        <v>253</v>
      </c>
      <c r="P64" s="117" t="s">
        <v>489</v>
      </c>
    </row>
    <row r="65" spans="1:16" ht="12.75" customHeight="1" thickBot="1">
      <c r="A65" s="12" t="str">
        <f t="shared" si="6"/>
        <v>IBVS 6091 </v>
      </c>
      <c r="B65" s="19" t="str">
        <f t="shared" si="7"/>
        <v>II</v>
      </c>
      <c r="C65" s="12">
        <f t="shared" si="8"/>
        <v>56066.388099999996</v>
      </c>
      <c r="D65" s="18" t="str">
        <f t="shared" si="9"/>
        <v>vis</v>
      </c>
      <c r="E65" s="113">
        <f>VLOOKUP(C65,A!C$21:E$973,3,FALSE)</f>
        <v>12254.426665428822</v>
      </c>
      <c r="F65" s="19" t="s">
        <v>118</v>
      </c>
      <c r="G65" s="18" t="str">
        <f t="shared" si="10"/>
        <v>56066.3881</v>
      </c>
      <c r="H65" s="12">
        <f t="shared" si="11"/>
        <v>3484.5</v>
      </c>
      <c r="I65" s="114" t="s">
        <v>498</v>
      </c>
      <c r="J65" s="115" t="s">
        <v>499</v>
      </c>
      <c r="K65" s="114" t="s">
        <v>500</v>
      </c>
      <c r="L65" s="114" t="s">
        <v>479</v>
      </c>
      <c r="M65" s="115" t="s">
        <v>252</v>
      </c>
      <c r="N65" s="115" t="s">
        <v>350</v>
      </c>
      <c r="O65" s="116" t="s">
        <v>253</v>
      </c>
      <c r="P65" s="117" t="s">
        <v>489</v>
      </c>
    </row>
    <row r="66" spans="1:16" ht="12.75" customHeight="1" thickBot="1">
      <c r="A66" s="12" t="str">
        <f t="shared" si="6"/>
        <v>IBVS 6091 </v>
      </c>
      <c r="B66" s="19" t="str">
        <f t="shared" si="7"/>
        <v>I</v>
      </c>
      <c r="C66" s="12">
        <f t="shared" si="8"/>
        <v>56066.538999999997</v>
      </c>
      <c r="D66" s="18" t="str">
        <f t="shared" si="9"/>
        <v>vis</v>
      </c>
      <c r="E66" s="113">
        <f>VLOOKUP(C66,A!C$21:E$973,3,FALSE)</f>
        <v>12254.926990358201</v>
      </c>
      <c r="F66" s="19" t="s">
        <v>118</v>
      </c>
      <c r="G66" s="18" t="str">
        <f t="shared" si="10"/>
        <v>56066.5390</v>
      </c>
      <c r="H66" s="12">
        <f t="shared" si="11"/>
        <v>3485</v>
      </c>
      <c r="I66" s="114" t="s">
        <v>501</v>
      </c>
      <c r="J66" s="115" t="s">
        <v>502</v>
      </c>
      <c r="K66" s="114" t="s">
        <v>503</v>
      </c>
      <c r="L66" s="114" t="s">
        <v>504</v>
      </c>
      <c r="M66" s="115" t="s">
        <v>252</v>
      </c>
      <c r="N66" s="115" t="s">
        <v>350</v>
      </c>
      <c r="O66" s="116" t="s">
        <v>253</v>
      </c>
      <c r="P66" s="117" t="s">
        <v>489</v>
      </c>
    </row>
    <row r="67" spans="1:16" ht="12.75" customHeight="1" thickBot="1">
      <c r="A67" s="12" t="str">
        <f t="shared" si="6"/>
        <v>OEJV 0160 </v>
      </c>
      <c r="B67" s="19" t="str">
        <f t="shared" si="7"/>
        <v>II</v>
      </c>
      <c r="C67" s="12">
        <f t="shared" si="8"/>
        <v>56368.590190000003</v>
      </c>
      <c r="D67" s="18" t="str">
        <f t="shared" si="9"/>
        <v>vis</v>
      </c>
      <c r="E67" s="113">
        <f>VLOOKUP(C67,A!C$21:E$973,3,FALSE)</f>
        <v>13256.409696157878</v>
      </c>
      <c r="F67" s="19" t="s">
        <v>118</v>
      </c>
      <c r="G67" s="18" t="str">
        <f t="shared" si="10"/>
        <v>56368.59019</v>
      </c>
      <c r="H67" s="12">
        <f t="shared" si="11"/>
        <v>4486.5</v>
      </c>
      <c r="I67" s="114" t="s">
        <v>505</v>
      </c>
      <c r="J67" s="115" t="s">
        <v>506</v>
      </c>
      <c r="K67" s="114" t="s">
        <v>507</v>
      </c>
      <c r="L67" s="114" t="s">
        <v>508</v>
      </c>
      <c r="M67" s="115" t="s">
        <v>252</v>
      </c>
      <c r="N67" s="115" t="s">
        <v>64</v>
      </c>
      <c r="O67" s="116" t="s">
        <v>509</v>
      </c>
      <c r="P67" s="117" t="s">
        <v>422</v>
      </c>
    </row>
    <row r="68" spans="1:16" ht="12.75" customHeight="1" thickBot="1">
      <c r="A68" s="12" t="str">
        <f t="shared" si="6"/>
        <v>IBVS 6092 </v>
      </c>
      <c r="B68" s="19" t="str">
        <f t="shared" si="7"/>
        <v>II</v>
      </c>
      <c r="C68" s="12">
        <f t="shared" si="8"/>
        <v>56398.7575</v>
      </c>
      <c r="D68" s="18" t="str">
        <f t="shared" si="9"/>
        <v>vis</v>
      </c>
      <c r="E68" s="113">
        <f>VLOOKUP(C68,A!C$21:E$973,3,FALSE)</f>
        <v>13356.432606994595</v>
      </c>
      <c r="F68" s="19" t="s">
        <v>118</v>
      </c>
      <c r="G68" s="18" t="str">
        <f t="shared" si="10"/>
        <v>56398.7575</v>
      </c>
      <c r="H68" s="12">
        <f t="shared" si="11"/>
        <v>4586.5</v>
      </c>
      <c r="I68" s="114" t="s">
        <v>510</v>
      </c>
      <c r="J68" s="115" t="s">
        <v>511</v>
      </c>
      <c r="K68" s="114" t="s">
        <v>512</v>
      </c>
      <c r="L68" s="114" t="s">
        <v>513</v>
      </c>
      <c r="M68" s="115" t="s">
        <v>252</v>
      </c>
      <c r="N68" s="115" t="s">
        <v>350</v>
      </c>
      <c r="O68" s="116" t="s">
        <v>330</v>
      </c>
      <c r="P68" s="117" t="s">
        <v>514</v>
      </c>
    </row>
    <row r="69" spans="1:16" ht="12.75" customHeight="1" thickBot="1">
      <c r="A69" s="12" t="str">
        <f t="shared" si="6"/>
        <v>BAVM 232 </v>
      </c>
      <c r="B69" s="19" t="str">
        <f t="shared" si="7"/>
        <v>I</v>
      </c>
      <c r="C69" s="12">
        <f t="shared" si="8"/>
        <v>56408.5605</v>
      </c>
      <c r="D69" s="18" t="str">
        <f t="shared" si="9"/>
        <v>vis</v>
      </c>
      <c r="E69" s="113">
        <f>VLOOKUP(C69,A!C$21:E$973,3,FALSE)</f>
        <v>13388.935491571721</v>
      </c>
      <c r="F69" s="19" t="s">
        <v>118</v>
      </c>
      <c r="G69" s="18" t="str">
        <f t="shared" si="10"/>
        <v>56408.5605</v>
      </c>
      <c r="H69" s="12">
        <f t="shared" si="11"/>
        <v>4619</v>
      </c>
      <c r="I69" s="114" t="s">
        <v>515</v>
      </c>
      <c r="J69" s="115" t="s">
        <v>516</v>
      </c>
      <c r="K69" s="114" t="s">
        <v>517</v>
      </c>
      <c r="L69" s="114" t="s">
        <v>518</v>
      </c>
      <c r="M69" s="115" t="s">
        <v>252</v>
      </c>
      <c r="N69" s="115" t="s">
        <v>272</v>
      </c>
      <c r="O69" s="116" t="s">
        <v>243</v>
      </c>
      <c r="P69" s="117" t="s">
        <v>519</v>
      </c>
    </row>
    <row r="70" spans="1:16" ht="12.75" customHeight="1" thickBot="1">
      <c r="A70" s="12" t="str">
        <f t="shared" si="6"/>
        <v>IBVS 6131 </v>
      </c>
      <c r="B70" s="19" t="str">
        <f t="shared" si="7"/>
        <v>II</v>
      </c>
      <c r="C70" s="12">
        <f t="shared" si="8"/>
        <v>56697.947699999997</v>
      </c>
      <c r="D70" s="18" t="str">
        <f t="shared" si="9"/>
        <v>vis</v>
      </c>
      <c r="E70" s="113">
        <f>VLOOKUP(C70,A!C$21:E$973,3,FALSE)</f>
        <v>14348.42939748808</v>
      </c>
      <c r="F70" s="19" t="s">
        <v>118</v>
      </c>
      <c r="G70" s="18" t="str">
        <f t="shared" si="10"/>
        <v>56697.9477</v>
      </c>
      <c r="H70" s="12">
        <f t="shared" si="11"/>
        <v>5578.5</v>
      </c>
      <c r="I70" s="114" t="s">
        <v>520</v>
      </c>
      <c r="J70" s="115" t="s">
        <v>521</v>
      </c>
      <c r="K70" s="114" t="s">
        <v>522</v>
      </c>
      <c r="L70" s="114" t="s">
        <v>523</v>
      </c>
      <c r="M70" s="115" t="s">
        <v>252</v>
      </c>
      <c r="N70" s="115" t="s">
        <v>64</v>
      </c>
      <c r="O70" s="116" t="s">
        <v>330</v>
      </c>
      <c r="P70" s="117" t="s">
        <v>524</v>
      </c>
    </row>
    <row r="71" spans="1:16" ht="12.75" customHeight="1" thickBot="1">
      <c r="A71" s="12" t="str">
        <f t="shared" si="6"/>
        <v>BAVM 238 </v>
      </c>
      <c r="B71" s="19" t="str">
        <f t="shared" si="7"/>
        <v>II</v>
      </c>
      <c r="C71" s="12">
        <f t="shared" si="8"/>
        <v>56747.411800000002</v>
      </c>
      <c r="D71" s="18" t="str">
        <f t="shared" si="9"/>
        <v>vis</v>
      </c>
      <c r="E71" s="113">
        <f>VLOOKUP(C71,A!C$21:E$973,3,FALSE)</f>
        <v>14512.432858980648</v>
      </c>
      <c r="F71" s="19" t="s">
        <v>118</v>
      </c>
      <c r="G71" s="18" t="str">
        <f t="shared" si="10"/>
        <v>56747.4118</v>
      </c>
      <c r="H71" s="12">
        <f t="shared" si="11"/>
        <v>5742.5</v>
      </c>
      <c r="I71" s="114" t="s">
        <v>525</v>
      </c>
      <c r="J71" s="115" t="s">
        <v>526</v>
      </c>
      <c r="K71" s="114" t="s">
        <v>527</v>
      </c>
      <c r="L71" s="114" t="s">
        <v>528</v>
      </c>
      <c r="M71" s="115" t="s">
        <v>252</v>
      </c>
      <c r="N71" s="115" t="s">
        <v>272</v>
      </c>
      <c r="O71" s="116" t="s">
        <v>243</v>
      </c>
      <c r="P71" s="117" t="s">
        <v>529</v>
      </c>
    </row>
    <row r="72" spans="1:16" ht="12.75" customHeight="1" thickBot="1">
      <c r="A72" s="12" t="str">
        <f t="shared" si="6"/>
        <v>BAVM 238 </v>
      </c>
      <c r="B72" s="19" t="str">
        <f t="shared" si="7"/>
        <v>I</v>
      </c>
      <c r="C72" s="12">
        <f t="shared" si="8"/>
        <v>56747.5622</v>
      </c>
      <c r="D72" s="18" t="str">
        <f t="shared" si="9"/>
        <v>vis</v>
      </c>
      <c r="E72" s="113">
        <f>VLOOKUP(C72,A!C$21:E$973,3,FALSE)</f>
        <v>14512.931526107075</v>
      </c>
      <c r="F72" s="19" t="s">
        <v>118</v>
      </c>
      <c r="G72" s="18" t="str">
        <f t="shared" si="10"/>
        <v>56747.5622</v>
      </c>
      <c r="H72" s="12">
        <f t="shared" si="11"/>
        <v>5743</v>
      </c>
      <c r="I72" s="114" t="s">
        <v>530</v>
      </c>
      <c r="J72" s="115" t="s">
        <v>531</v>
      </c>
      <c r="K72" s="114" t="s">
        <v>532</v>
      </c>
      <c r="L72" s="114" t="s">
        <v>533</v>
      </c>
      <c r="M72" s="115" t="s">
        <v>252</v>
      </c>
      <c r="N72" s="115" t="s">
        <v>272</v>
      </c>
      <c r="O72" s="116" t="s">
        <v>243</v>
      </c>
      <c r="P72" s="117" t="s">
        <v>529</v>
      </c>
    </row>
    <row r="73" spans="1:16" ht="12.75" customHeight="1" thickBot="1">
      <c r="A73" s="12" t="str">
        <f t="shared" si="6"/>
        <v> BBS 125 </v>
      </c>
      <c r="B73" s="19" t="str">
        <f t="shared" si="7"/>
        <v>I</v>
      </c>
      <c r="C73" s="12">
        <f t="shared" si="8"/>
        <v>51996.414299999997</v>
      </c>
      <c r="D73" s="18" t="str">
        <f t="shared" si="9"/>
        <v>vis</v>
      </c>
      <c r="E73" s="113">
        <f>VLOOKUP(C73,A!C$21:E$973,3,FALSE)</f>
        <v>-1240.0024535483799</v>
      </c>
      <c r="F73" s="19" t="s">
        <v>118</v>
      </c>
      <c r="G73" s="18" t="str">
        <f t="shared" si="10"/>
        <v>51996.4143</v>
      </c>
      <c r="H73" s="12">
        <f t="shared" si="11"/>
        <v>-10010</v>
      </c>
      <c r="I73" s="114" t="s">
        <v>186</v>
      </c>
      <c r="J73" s="115" t="s">
        <v>187</v>
      </c>
      <c r="K73" s="114">
        <v>-10010</v>
      </c>
      <c r="L73" s="114" t="s">
        <v>188</v>
      </c>
      <c r="M73" s="115" t="s">
        <v>189</v>
      </c>
      <c r="N73" s="115" t="s">
        <v>190</v>
      </c>
      <c r="O73" s="116" t="s">
        <v>191</v>
      </c>
      <c r="P73" s="116" t="s">
        <v>192</v>
      </c>
    </row>
    <row r="74" spans="1:16" ht="12.75" customHeight="1" thickBot="1">
      <c r="A74" s="12" t="str">
        <f t="shared" si="6"/>
        <v> BBS 125 </v>
      </c>
      <c r="B74" s="19" t="str">
        <f t="shared" si="7"/>
        <v>II</v>
      </c>
      <c r="C74" s="12">
        <f t="shared" si="8"/>
        <v>51996.564899999998</v>
      </c>
      <c r="D74" s="18" t="str">
        <f t="shared" si="9"/>
        <v>vis</v>
      </c>
      <c r="E74" s="113">
        <f>VLOOKUP(C74,A!C$21:E$973,3,FALSE)</f>
        <v>-1239.5031233007676</v>
      </c>
      <c r="F74" s="19" t="s">
        <v>118</v>
      </c>
      <c r="G74" s="18" t="str">
        <f t="shared" si="10"/>
        <v>51996.5649</v>
      </c>
      <c r="H74" s="12">
        <f t="shared" si="11"/>
        <v>-10009.5</v>
      </c>
      <c r="I74" s="114" t="s">
        <v>193</v>
      </c>
      <c r="J74" s="115" t="s">
        <v>194</v>
      </c>
      <c r="K74" s="114">
        <v>-10009.5</v>
      </c>
      <c r="L74" s="114" t="s">
        <v>195</v>
      </c>
      <c r="M74" s="115" t="s">
        <v>189</v>
      </c>
      <c r="N74" s="115" t="s">
        <v>190</v>
      </c>
      <c r="O74" s="116" t="s">
        <v>191</v>
      </c>
      <c r="P74" s="116" t="s">
        <v>192</v>
      </c>
    </row>
    <row r="75" spans="1:16" ht="12.75" customHeight="1" thickBot="1">
      <c r="A75" s="12" t="str">
        <f t="shared" ref="A75:A90" si="12">P75</f>
        <v> BBS 125 </v>
      </c>
      <c r="B75" s="19" t="str">
        <f t="shared" ref="B75:B90" si="13">IF(H75=INT(H75),"I","II")</f>
        <v>II</v>
      </c>
      <c r="C75" s="12">
        <f t="shared" ref="C75:C90" si="14">1*G75</f>
        <v>52001.390399999997</v>
      </c>
      <c r="D75" s="18" t="str">
        <f t="shared" ref="D75:D90" si="15">VLOOKUP(F75,I$1:J$5,2,FALSE)</f>
        <v>vis</v>
      </c>
      <c r="E75" s="113">
        <f>VLOOKUP(C75,A!C$21:E$973,3,FALSE)</f>
        <v>-1223.5036670601376</v>
      </c>
      <c r="F75" s="19" t="s">
        <v>118</v>
      </c>
      <c r="G75" s="18" t="str">
        <f t="shared" ref="G75:G90" si="16">MID(I75,3,LEN(I75)-3)</f>
        <v>52001.3904</v>
      </c>
      <c r="H75" s="12">
        <f t="shared" ref="H75:H90" si="17">1*K75</f>
        <v>-9993.5</v>
      </c>
      <c r="I75" s="114" t="s">
        <v>196</v>
      </c>
      <c r="J75" s="115" t="s">
        <v>197</v>
      </c>
      <c r="K75" s="114">
        <v>-9993.5</v>
      </c>
      <c r="L75" s="114" t="s">
        <v>198</v>
      </c>
      <c r="M75" s="115" t="s">
        <v>189</v>
      </c>
      <c r="N75" s="115" t="s">
        <v>190</v>
      </c>
      <c r="O75" s="116" t="s">
        <v>191</v>
      </c>
      <c r="P75" s="116" t="s">
        <v>192</v>
      </c>
    </row>
    <row r="76" spans="1:16" ht="12.75" customHeight="1" thickBot="1">
      <c r="A76" s="12" t="str">
        <f t="shared" si="12"/>
        <v> BBS 125 </v>
      </c>
      <c r="B76" s="19" t="str">
        <f t="shared" si="13"/>
        <v>I</v>
      </c>
      <c r="C76" s="12">
        <f t="shared" si="14"/>
        <v>52001.541700000002</v>
      </c>
      <c r="D76" s="18" t="str">
        <f t="shared" si="15"/>
        <v>vis</v>
      </c>
      <c r="E76" s="113">
        <f>VLOOKUP(C76,A!C$21:E$973,3,FALSE)</f>
        <v>-1223.0020158883858</v>
      </c>
      <c r="F76" s="19" t="s">
        <v>118</v>
      </c>
      <c r="G76" s="18" t="str">
        <f t="shared" si="16"/>
        <v>52001.5417</v>
      </c>
      <c r="H76" s="12">
        <f t="shared" si="17"/>
        <v>-9993</v>
      </c>
      <c r="I76" s="114" t="s">
        <v>199</v>
      </c>
      <c r="J76" s="115" t="s">
        <v>200</v>
      </c>
      <c r="K76" s="114">
        <v>-9993</v>
      </c>
      <c r="L76" s="114" t="s">
        <v>201</v>
      </c>
      <c r="M76" s="115" t="s">
        <v>189</v>
      </c>
      <c r="N76" s="115" t="s">
        <v>190</v>
      </c>
      <c r="O76" s="116" t="s">
        <v>191</v>
      </c>
      <c r="P76" s="116" t="s">
        <v>192</v>
      </c>
    </row>
    <row r="77" spans="1:16" ht="12.75" customHeight="1" thickBot="1">
      <c r="A77" s="12" t="str">
        <f t="shared" si="12"/>
        <v> BBS 125 </v>
      </c>
      <c r="B77" s="19" t="str">
        <f t="shared" si="13"/>
        <v>I</v>
      </c>
      <c r="C77" s="12">
        <f t="shared" si="14"/>
        <v>52022.351000000002</v>
      </c>
      <c r="D77" s="18" t="str">
        <f t="shared" si="15"/>
        <v>vis</v>
      </c>
      <c r="E77" s="113">
        <f>VLOOKUP(C77,A!C$21:E$973,3,FALSE)</f>
        <v>-1154.0065781620931</v>
      </c>
      <c r="F77" s="19" t="s">
        <v>118</v>
      </c>
      <c r="G77" s="18" t="str">
        <f t="shared" si="16"/>
        <v>52022.3510</v>
      </c>
      <c r="H77" s="12">
        <f t="shared" si="17"/>
        <v>-9924</v>
      </c>
      <c r="I77" s="114" t="s">
        <v>202</v>
      </c>
      <c r="J77" s="115" t="s">
        <v>203</v>
      </c>
      <c r="K77" s="114">
        <v>-9924</v>
      </c>
      <c r="L77" s="114" t="s">
        <v>204</v>
      </c>
      <c r="M77" s="115" t="s">
        <v>189</v>
      </c>
      <c r="N77" s="115" t="s">
        <v>190</v>
      </c>
      <c r="O77" s="116" t="s">
        <v>191</v>
      </c>
      <c r="P77" s="116" t="s">
        <v>192</v>
      </c>
    </row>
    <row r="78" spans="1:16" ht="12.75" customHeight="1" thickBot="1">
      <c r="A78" s="12" t="str">
        <f t="shared" si="12"/>
        <v> BBS 125 </v>
      </c>
      <c r="B78" s="19" t="str">
        <f t="shared" si="13"/>
        <v>II</v>
      </c>
      <c r="C78" s="12">
        <f t="shared" si="14"/>
        <v>52022.502099999998</v>
      </c>
      <c r="D78" s="18" t="str">
        <f t="shared" si="15"/>
        <v>vis</v>
      </c>
      <c r="E78" s="113">
        <f>VLOOKUP(C78,A!C$21:E$973,3,FALSE)</f>
        <v>-1153.5055901115516</v>
      </c>
      <c r="F78" s="19" t="s">
        <v>118</v>
      </c>
      <c r="G78" s="18" t="str">
        <f t="shared" si="16"/>
        <v>52022.5021</v>
      </c>
      <c r="H78" s="12">
        <f t="shared" si="17"/>
        <v>-9923.5</v>
      </c>
      <c r="I78" s="114" t="s">
        <v>205</v>
      </c>
      <c r="J78" s="115" t="s">
        <v>206</v>
      </c>
      <c r="K78" s="114">
        <v>-9923.5</v>
      </c>
      <c r="L78" s="114" t="s">
        <v>207</v>
      </c>
      <c r="M78" s="115" t="s">
        <v>189</v>
      </c>
      <c r="N78" s="115" t="s">
        <v>190</v>
      </c>
      <c r="O78" s="116" t="s">
        <v>191</v>
      </c>
      <c r="P78" s="116" t="s">
        <v>192</v>
      </c>
    </row>
    <row r="79" spans="1:16" ht="12.75" customHeight="1" thickBot="1">
      <c r="A79" s="12" t="str">
        <f t="shared" si="12"/>
        <v> BBS 125 </v>
      </c>
      <c r="B79" s="19" t="str">
        <f t="shared" si="13"/>
        <v>II</v>
      </c>
      <c r="C79" s="12">
        <f t="shared" si="14"/>
        <v>52033.359499999999</v>
      </c>
      <c r="D79" s="18" t="str">
        <f t="shared" si="15"/>
        <v>vis</v>
      </c>
      <c r="E79" s="113">
        <f>VLOOKUP(C79,A!C$21:E$973,3,FALSE)</f>
        <v>-1117.5067306799765</v>
      </c>
      <c r="F79" s="19" t="s">
        <v>118</v>
      </c>
      <c r="G79" s="18" t="str">
        <f t="shared" si="16"/>
        <v>52033.3595</v>
      </c>
      <c r="H79" s="12">
        <f t="shared" si="17"/>
        <v>-9887.5</v>
      </c>
      <c r="I79" s="114" t="s">
        <v>208</v>
      </c>
      <c r="J79" s="115" t="s">
        <v>209</v>
      </c>
      <c r="K79" s="114">
        <v>-9887.5</v>
      </c>
      <c r="L79" s="114" t="s">
        <v>210</v>
      </c>
      <c r="M79" s="115" t="s">
        <v>189</v>
      </c>
      <c r="N79" s="115" t="s">
        <v>190</v>
      </c>
      <c r="O79" s="116" t="s">
        <v>191</v>
      </c>
      <c r="P79" s="116" t="s">
        <v>192</v>
      </c>
    </row>
    <row r="80" spans="1:16" ht="12.75" customHeight="1" thickBot="1">
      <c r="A80" s="12" t="str">
        <f t="shared" si="12"/>
        <v> BBS 125 </v>
      </c>
      <c r="B80" s="19" t="str">
        <f t="shared" si="13"/>
        <v>II</v>
      </c>
      <c r="C80" s="12">
        <f t="shared" si="14"/>
        <v>52041.502999999997</v>
      </c>
      <c r="D80" s="18" t="str">
        <f t="shared" si="15"/>
        <v>vis</v>
      </c>
      <c r="E80" s="113">
        <f>VLOOKUP(C80,A!C$21:E$973,3,FALSE)</f>
        <v>-1090.5060940836504</v>
      </c>
      <c r="F80" s="19" t="s">
        <v>118</v>
      </c>
      <c r="G80" s="18" t="str">
        <f t="shared" si="16"/>
        <v>52041.5030</v>
      </c>
      <c r="H80" s="12">
        <f t="shared" si="17"/>
        <v>-9860.5</v>
      </c>
      <c r="I80" s="114" t="s">
        <v>211</v>
      </c>
      <c r="J80" s="115" t="s">
        <v>212</v>
      </c>
      <c r="K80" s="114">
        <v>-9860.5</v>
      </c>
      <c r="L80" s="114" t="s">
        <v>213</v>
      </c>
      <c r="M80" s="115" t="s">
        <v>189</v>
      </c>
      <c r="N80" s="115" t="s">
        <v>190</v>
      </c>
      <c r="O80" s="116" t="s">
        <v>191</v>
      </c>
      <c r="P80" s="116" t="s">
        <v>192</v>
      </c>
    </row>
    <row r="81" spans="1:16" ht="12.75" customHeight="1" thickBot="1">
      <c r="A81" s="12" t="str">
        <f t="shared" si="12"/>
        <v> BBS 128 </v>
      </c>
      <c r="B81" s="19" t="str">
        <f t="shared" si="13"/>
        <v>I</v>
      </c>
      <c r="C81" s="12">
        <f t="shared" si="14"/>
        <v>52367.388899999998</v>
      </c>
      <c r="D81" s="18" t="str">
        <f t="shared" si="15"/>
        <v>vis</v>
      </c>
      <c r="E81" s="113">
        <f>VLOOKUP(C81,A!C$21:E$973,3,FALSE)</f>
        <v>-9.9968833304736275</v>
      </c>
      <c r="F81" s="19" t="s">
        <v>118</v>
      </c>
      <c r="G81" s="18" t="str">
        <f t="shared" si="16"/>
        <v>52367.3889</v>
      </c>
      <c r="H81" s="12">
        <f t="shared" si="17"/>
        <v>-8780</v>
      </c>
      <c r="I81" s="114" t="s">
        <v>214</v>
      </c>
      <c r="J81" s="115" t="s">
        <v>215</v>
      </c>
      <c r="K81" s="114">
        <v>-8780</v>
      </c>
      <c r="L81" s="114" t="s">
        <v>216</v>
      </c>
      <c r="M81" s="115" t="s">
        <v>189</v>
      </c>
      <c r="N81" s="115" t="s">
        <v>190</v>
      </c>
      <c r="O81" s="116" t="s">
        <v>191</v>
      </c>
      <c r="P81" s="116" t="s">
        <v>217</v>
      </c>
    </row>
    <row r="82" spans="1:16" ht="12.75" customHeight="1" thickBot="1">
      <c r="A82" s="12" t="str">
        <f t="shared" si="12"/>
        <v>BAVM 203 </v>
      </c>
      <c r="B82" s="19" t="str">
        <f t="shared" si="13"/>
        <v>I</v>
      </c>
      <c r="C82" s="12">
        <f t="shared" si="14"/>
        <v>54172.475599999998</v>
      </c>
      <c r="D82" s="18" t="str">
        <f t="shared" si="15"/>
        <v>vis</v>
      </c>
      <c r="E82" s="113">
        <f>VLOOKUP(C82,A!C$21:E$973,3,FALSE)</f>
        <v>5974.959218047492</v>
      </c>
      <c r="F82" s="19" t="s">
        <v>118</v>
      </c>
      <c r="G82" s="18" t="str">
        <f t="shared" si="16"/>
        <v>54172.4756</v>
      </c>
      <c r="H82" s="12">
        <f t="shared" si="17"/>
        <v>-2795</v>
      </c>
      <c r="I82" s="114" t="s">
        <v>284</v>
      </c>
      <c r="J82" s="115" t="s">
        <v>285</v>
      </c>
      <c r="K82" s="114" t="s">
        <v>286</v>
      </c>
      <c r="L82" s="114" t="s">
        <v>287</v>
      </c>
      <c r="M82" s="115" t="s">
        <v>252</v>
      </c>
      <c r="N82" s="115" t="s">
        <v>221</v>
      </c>
      <c r="O82" s="116" t="s">
        <v>264</v>
      </c>
      <c r="P82" s="117" t="s">
        <v>288</v>
      </c>
    </row>
    <row r="83" spans="1:16" ht="12.75" customHeight="1" thickBot="1">
      <c r="A83" s="12" t="str">
        <f t="shared" si="12"/>
        <v>VSB 48 </v>
      </c>
      <c r="B83" s="19" t="str">
        <f t="shared" si="13"/>
        <v>I</v>
      </c>
      <c r="C83" s="12">
        <f t="shared" si="14"/>
        <v>54548.269099999998</v>
      </c>
      <c r="D83" s="18" t="str">
        <f t="shared" si="15"/>
        <v>vis</v>
      </c>
      <c r="E83" s="113">
        <f>VLOOKUP(C83,A!C$21:E$973,3,FALSE)</f>
        <v>7220.9423615071273</v>
      </c>
      <c r="F83" s="19" t="s">
        <v>118</v>
      </c>
      <c r="G83" s="18" t="str">
        <f t="shared" si="16"/>
        <v>54548.2691</v>
      </c>
      <c r="H83" s="12">
        <f t="shared" si="17"/>
        <v>-1549</v>
      </c>
      <c r="I83" s="114" t="s">
        <v>332</v>
      </c>
      <c r="J83" s="115" t="s">
        <v>333</v>
      </c>
      <c r="K83" s="114" t="s">
        <v>334</v>
      </c>
      <c r="L83" s="114" t="s">
        <v>335</v>
      </c>
      <c r="M83" s="115" t="s">
        <v>252</v>
      </c>
      <c r="N83" s="115" t="s">
        <v>118</v>
      </c>
      <c r="O83" s="116" t="s">
        <v>336</v>
      </c>
      <c r="P83" s="117" t="s">
        <v>337</v>
      </c>
    </row>
    <row r="84" spans="1:16" ht="12.75" customHeight="1" thickBot="1">
      <c r="A84" s="12" t="str">
        <f t="shared" si="12"/>
        <v>VSB 50 </v>
      </c>
      <c r="B84" s="19" t="str">
        <f t="shared" si="13"/>
        <v>I</v>
      </c>
      <c r="C84" s="12">
        <f t="shared" si="14"/>
        <v>54994.035199999998</v>
      </c>
      <c r="D84" s="18" t="str">
        <f t="shared" si="15"/>
        <v>vis</v>
      </c>
      <c r="E84" s="113">
        <f>VLOOKUP(C84,A!C$21:E$973,3,FALSE)</f>
        <v>8698.9270699327481</v>
      </c>
      <c r="F84" s="19" t="s">
        <v>118</v>
      </c>
      <c r="G84" s="18" t="str">
        <f t="shared" si="16"/>
        <v>54994.0352</v>
      </c>
      <c r="H84" s="12">
        <f t="shared" si="17"/>
        <v>-71</v>
      </c>
      <c r="I84" s="114" t="s">
        <v>372</v>
      </c>
      <c r="J84" s="115" t="s">
        <v>373</v>
      </c>
      <c r="K84" s="114" t="s">
        <v>374</v>
      </c>
      <c r="L84" s="114" t="s">
        <v>375</v>
      </c>
      <c r="M84" s="115" t="s">
        <v>252</v>
      </c>
      <c r="N84" s="115" t="s">
        <v>118</v>
      </c>
      <c r="O84" s="116" t="s">
        <v>376</v>
      </c>
      <c r="P84" s="117" t="s">
        <v>377</v>
      </c>
    </row>
    <row r="85" spans="1:16" ht="12.75" customHeight="1" thickBot="1">
      <c r="A85" s="12" t="str">
        <f t="shared" si="12"/>
        <v>VSB 50 </v>
      </c>
      <c r="B85" s="19" t="str">
        <f t="shared" si="13"/>
        <v>II</v>
      </c>
      <c r="C85" s="12">
        <f t="shared" si="14"/>
        <v>54994.184099999999</v>
      </c>
      <c r="D85" s="18" t="str">
        <f t="shared" si="15"/>
        <v>vis</v>
      </c>
      <c r="E85" s="113">
        <f>VLOOKUP(C85,A!C$21:E$973,3,FALSE)</f>
        <v>8699.4207636503379</v>
      </c>
      <c r="F85" s="19" t="s">
        <v>118</v>
      </c>
      <c r="G85" s="18" t="str">
        <f t="shared" si="16"/>
        <v>54994.1841</v>
      </c>
      <c r="H85" s="12">
        <f t="shared" si="17"/>
        <v>-70.5</v>
      </c>
      <c r="I85" s="114" t="s">
        <v>378</v>
      </c>
      <c r="J85" s="115" t="s">
        <v>379</v>
      </c>
      <c r="K85" s="114" t="s">
        <v>380</v>
      </c>
      <c r="L85" s="114" t="s">
        <v>335</v>
      </c>
      <c r="M85" s="115" t="s">
        <v>252</v>
      </c>
      <c r="N85" s="115" t="s">
        <v>118</v>
      </c>
      <c r="O85" s="116" t="s">
        <v>376</v>
      </c>
      <c r="P85" s="117" t="s">
        <v>377</v>
      </c>
    </row>
    <row r="86" spans="1:16" ht="12.75" customHeight="1" thickBot="1">
      <c r="A86" s="12" t="str">
        <f t="shared" si="12"/>
        <v>OEJV 0162 </v>
      </c>
      <c r="B86" s="19" t="str">
        <f t="shared" si="13"/>
        <v>I</v>
      </c>
      <c r="C86" s="12">
        <f t="shared" si="14"/>
        <v>55280.858</v>
      </c>
      <c r="D86" s="18" t="str">
        <f t="shared" si="15"/>
        <v>vis</v>
      </c>
      <c r="E86" s="113">
        <f>VLOOKUP(C86,A!C$21:E$973,3,FALSE)</f>
        <v>9649.9184360950057</v>
      </c>
      <c r="F86" s="19" t="s">
        <v>118</v>
      </c>
      <c r="G86" s="18" t="str">
        <f t="shared" si="16"/>
        <v>55280.858</v>
      </c>
      <c r="H86" s="12">
        <f t="shared" si="17"/>
        <v>880</v>
      </c>
      <c r="I86" s="114" t="s">
        <v>386</v>
      </c>
      <c r="J86" s="115" t="s">
        <v>387</v>
      </c>
      <c r="K86" s="114" t="s">
        <v>388</v>
      </c>
      <c r="L86" s="114" t="s">
        <v>389</v>
      </c>
      <c r="M86" s="115" t="s">
        <v>252</v>
      </c>
      <c r="N86" s="115" t="s">
        <v>221</v>
      </c>
      <c r="O86" s="116" t="s">
        <v>390</v>
      </c>
      <c r="P86" s="117" t="s">
        <v>391</v>
      </c>
    </row>
    <row r="87" spans="1:16" ht="12.75" customHeight="1" thickBot="1">
      <c r="A87" s="12" t="str">
        <f t="shared" si="12"/>
        <v>VSB 51 </v>
      </c>
      <c r="B87" s="19" t="str">
        <f t="shared" si="13"/>
        <v>II</v>
      </c>
      <c r="C87" s="12">
        <f t="shared" si="14"/>
        <v>55338.010999999999</v>
      </c>
      <c r="D87" s="18" t="str">
        <f t="shared" si="15"/>
        <v>vis</v>
      </c>
      <c r="E87" s="113">
        <f>VLOOKUP(C87,A!C$21:E$973,3,FALSE)</f>
        <v>9839.4152597445536</v>
      </c>
      <c r="F87" s="19" t="s">
        <v>118</v>
      </c>
      <c r="G87" s="18" t="str">
        <f t="shared" si="16"/>
        <v>55338.0110</v>
      </c>
      <c r="H87" s="12">
        <f t="shared" si="17"/>
        <v>1069.5</v>
      </c>
      <c r="I87" s="114" t="s">
        <v>403</v>
      </c>
      <c r="J87" s="115" t="s">
        <v>404</v>
      </c>
      <c r="K87" s="114" t="s">
        <v>405</v>
      </c>
      <c r="L87" s="114" t="s">
        <v>406</v>
      </c>
      <c r="M87" s="115" t="s">
        <v>252</v>
      </c>
      <c r="N87" s="115" t="s">
        <v>118</v>
      </c>
      <c r="O87" s="116" t="s">
        <v>336</v>
      </c>
      <c r="P87" s="117" t="s">
        <v>407</v>
      </c>
    </row>
    <row r="88" spans="1:16" ht="12.75" customHeight="1" thickBot="1">
      <c r="A88" s="12" t="str">
        <f t="shared" si="12"/>
        <v>VSB 51 </v>
      </c>
      <c r="B88" s="19" t="str">
        <f t="shared" si="13"/>
        <v>I</v>
      </c>
      <c r="C88" s="12">
        <f t="shared" si="14"/>
        <v>55338.161099999998</v>
      </c>
      <c r="D88" s="18" t="str">
        <f t="shared" si="15"/>
        <v>vis</v>
      </c>
      <c r="E88" s="113">
        <f>VLOOKUP(C88,A!C$21:E$973,3,FALSE)</f>
        <v>9839.9129321892124</v>
      </c>
      <c r="F88" s="19" t="s">
        <v>118</v>
      </c>
      <c r="G88" s="18" t="str">
        <f t="shared" si="16"/>
        <v>55338.1611</v>
      </c>
      <c r="H88" s="12">
        <f t="shared" si="17"/>
        <v>1070</v>
      </c>
      <c r="I88" s="114" t="s">
        <v>408</v>
      </c>
      <c r="J88" s="115" t="s">
        <v>409</v>
      </c>
      <c r="K88" s="114" t="s">
        <v>410</v>
      </c>
      <c r="L88" s="114" t="s">
        <v>411</v>
      </c>
      <c r="M88" s="115" t="s">
        <v>252</v>
      </c>
      <c r="N88" s="115" t="s">
        <v>118</v>
      </c>
      <c r="O88" s="116" t="s">
        <v>336</v>
      </c>
      <c r="P88" s="117" t="s">
        <v>407</v>
      </c>
    </row>
    <row r="89" spans="1:16" ht="12.75" customHeight="1" thickBot="1">
      <c r="A89" s="12" t="str">
        <f t="shared" si="12"/>
        <v>VSB 53 </v>
      </c>
      <c r="B89" s="19" t="str">
        <f t="shared" si="13"/>
        <v>II</v>
      </c>
      <c r="C89" s="12">
        <f t="shared" si="14"/>
        <v>55657.112099999998</v>
      </c>
      <c r="D89" s="18" t="str">
        <f t="shared" si="15"/>
        <v>vis</v>
      </c>
      <c r="E89" s="113">
        <f>VLOOKUP(C89,A!C$21:E$973,3,FALSE)</f>
        <v>10897.42874762933</v>
      </c>
      <c r="F89" s="19" t="s">
        <v>118</v>
      </c>
      <c r="G89" s="18" t="str">
        <f t="shared" si="16"/>
        <v>55657.1121</v>
      </c>
      <c r="H89" s="12">
        <f t="shared" si="17"/>
        <v>2127.5</v>
      </c>
      <c r="I89" s="114" t="s">
        <v>443</v>
      </c>
      <c r="J89" s="115" t="s">
        <v>444</v>
      </c>
      <c r="K89" s="114" t="s">
        <v>445</v>
      </c>
      <c r="L89" s="114" t="s">
        <v>446</v>
      </c>
      <c r="M89" s="115" t="s">
        <v>252</v>
      </c>
      <c r="N89" s="115" t="s">
        <v>326</v>
      </c>
      <c r="O89" s="116" t="s">
        <v>376</v>
      </c>
      <c r="P89" s="117" t="s">
        <v>447</v>
      </c>
    </row>
    <row r="90" spans="1:16" ht="12.75" customHeight="1" thickBot="1">
      <c r="A90" s="12" t="str">
        <f t="shared" si="12"/>
        <v>VSB 53 </v>
      </c>
      <c r="B90" s="19" t="str">
        <f t="shared" si="13"/>
        <v>I</v>
      </c>
      <c r="C90" s="12">
        <f t="shared" si="14"/>
        <v>55657.260799999996</v>
      </c>
      <c r="D90" s="18" t="str">
        <f t="shared" si="15"/>
        <v>vis</v>
      </c>
      <c r="E90" s="113">
        <f>VLOOKUP(C90,A!C$21:E$973,3,FALSE)</f>
        <v>10897.921778225735</v>
      </c>
      <c r="F90" s="19" t="s">
        <v>118</v>
      </c>
      <c r="G90" s="18" t="str">
        <f t="shared" si="16"/>
        <v>55657.2608</v>
      </c>
      <c r="H90" s="12">
        <f t="shared" si="17"/>
        <v>2128</v>
      </c>
      <c r="I90" s="114" t="s">
        <v>448</v>
      </c>
      <c r="J90" s="115" t="s">
        <v>449</v>
      </c>
      <c r="K90" s="114" t="s">
        <v>450</v>
      </c>
      <c r="L90" s="114" t="s">
        <v>451</v>
      </c>
      <c r="M90" s="115" t="s">
        <v>252</v>
      </c>
      <c r="N90" s="115" t="s">
        <v>326</v>
      </c>
      <c r="O90" s="116" t="s">
        <v>376</v>
      </c>
      <c r="P90" s="117" t="s">
        <v>447</v>
      </c>
    </row>
    <row r="91" spans="1:16">
      <c r="B91" s="19"/>
      <c r="F91" s="19"/>
    </row>
    <row r="92" spans="1:16">
      <c r="B92" s="19"/>
      <c r="F92" s="19"/>
    </row>
    <row r="93" spans="1:16">
      <c r="B93" s="19"/>
      <c r="F93" s="19"/>
    </row>
    <row r="94" spans="1:16">
      <c r="B94" s="19"/>
      <c r="F94" s="19"/>
    </row>
    <row r="95" spans="1:16">
      <c r="B95" s="19"/>
      <c r="F95" s="19"/>
    </row>
    <row r="96" spans="1:16">
      <c r="B96" s="19"/>
      <c r="F96" s="19"/>
    </row>
    <row r="97" spans="2:6">
      <c r="B97" s="19"/>
      <c r="F97" s="19"/>
    </row>
    <row r="98" spans="2:6">
      <c r="B98" s="19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  <row r="819" spans="2:6">
      <c r="B819" s="19"/>
      <c r="F819" s="19"/>
    </row>
    <row r="820" spans="2:6">
      <c r="B820" s="19"/>
      <c r="F820" s="19"/>
    </row>
    <row r="821" spans="2:6">
      <c r="B821" s="19"/>
      <c r="F821" s="19"/>
    </row>
    <row r="822" spans="2:6">
      <c r="B822" s="19"/>
      <c r="F822" s="19"/>
    </row>
    <row r="823" spans="2:6">
      <c r="B823" s="19"/>
      <c r="F823" s="19"/>
    </row>
    <row r="824" spans="2:6">
      <c r="B824" s="19"/>
      <c r="F824" s="19"/>
    </row>
    <row r="825" spans="2:6">
      <c r="B825" s="19"/>
      <c r="F825" s="19"/>
    </row>
    <row r="826" spans="2:6">
      <c r="B826" s="19"/>
      <c r="F826" s="19"/>
    </row>
    <row r="827" spans="2:6">
      <c r="B827" s="19"/>
      <c r="F827" s="19"/>
    </row>
    <row r="828" spans="2:6">
      <c r="B828" s="19"/>
      <c r="F828" s="19"/>
    </row>
    <row r="829" spans="2:6">
      <c r="B829" s="19"/>
      <c r="F829" s="19"/>
    </row>
    <row r="830" spans="2:6">
      <c r="B830" s="19"/>
      <c r="F830" s="19"/>
    </row>
    <row r="831" spans="2:6">
      <c r="B831" s="19"/>
      <c r="F831" s="19"/>
    </row>
    <row r="832" spans="2:6">
      <c r="B832" s="19"/>
      <c r="F832" s="19"/>
    </row>
    <row r="833" spans="2:6">
      <c r="B833" s="19"/>
      <c r="F833" s="19"/>
    </row>
    <row r="834" spans="2:6">
      <c r="B834" s="19"/>
      <c r="F834" s="19"/>
    </row>
    <row r="835" spans="2:6">
      <c r="B835" s="19"/>
      <c r="F835" s="19"/>
    </row>
    <row r="836" spans="2:6">
      <c r="B836" s="19"/>
      <c r="F836" s="19"/>
    </row>
    <row r="837" spans="2:6">
      <c r="B837" s="19"/>
      <c r="F837" s="19"/>
    </row>
    <row r="838" spans="2:6">
      <c r="B838" s="19"/>
      <c r="F838" s="19"/>
    </row>
    <row r="839" spans="2:6">
      <c r="B839" s="19"/>
      <c r="F839" s="19"/>
    </row>
    <row r="840" spans="2:6">
      <c r="B840" s="19"/>
      <c r="F840" s="19"/>
    </row>
    <row r="841" spans="2:6">
      <c r="B841" s="19"/>
      <c r="F841" s="19"/>
    </row>
    <row r="842" spans="2:6">
      <c r="B842" s="19"/>
      <c r="F842" s="19"/>
    </row>
    <row r="843" spans="2:6">
      <c r="B843" s="19"/>
      <c r="F843" s="19"/>
    </row>
    <row r="844" spans="2:6">
      <c r="B844" s="19"/>
      <c r="F844" s="19"/>
    </row>
    <row r="845" spans="2:6">
      <c r="B845" s="19"/>
      <c r="F845" s="19"/>
    </row>
    <row r="846" spans="2:6">
      <c r="B846" s="19"/>
      <c r="F846" s="19"/>
    </row>
    <row r="847" spans="2:6">
      <c r="B847" s="19"/>
      <c r="F847" s="19"/>
    </row>
    <row r="848" spans="2:6">
      <c r="B848" s="19"/>
      <c r="F848" s="19"/>
    </row>
    <row r="849" spans="2:6">
      <c r="B849" s="19"/>
      <c r="F849" s="19"/>
    </row>
    <row r="850" spans="2:6">
      <c r="B850" s="19"/>
      <c r="F850" s="19"/>
    </row>
    <row r="851" spans="2:6">
      <c r="B851" s="19"/>
      <c r="F851" s="19"/>
    </row>
    <row r="852" spans="2:6">
      <c r="B852" s="19"/>
      <c r="F852" s="19"/>
    </row>
    <row r="853" spans="2:6">
      <c r="B853" s="19"/>
      <c r="F853" s="19"/>
    </row>
    <row r="854" spans="2:6">
      <c r="B854" s="19"/>
      <c r="F854" s="19"/>
    </row>
    <row r="855" spans="2:6">
      <c r="B855" s="19"/>
      <c r="F855" s="19"/>
    </row>
  </sheetData>
  <phoneticPr fontId="8" type="noConversion"/>
  <hyperlinks>
    <hyperlink ref="A3" r:id="rId1" xr:uid="{00000000-0004-0000-0400-000000000000}"/>
    <hyperlink ref="P11" r:id="rId2" display="http://www.bav-astro.de/sfs/BAVM_link.php?BAVMnr=158" xr:uid="{00000000-0004-0000-0400-000001000000}"/>
    <hyperlink ref="P12" r:id="rId3" display="http://www.bav-astro.de/sfs/BAVM_link.php?BAVMnr=158" xr:uid="{00000000-0004-0000-0400-000002000000}"/>
    <hyperlink ref="P13" r:id="rId4" display="http://www.bav-astro.de/sfs/BAVM_link.php?BAVMnr=172" xr:uid="{00000000-0004-0000-0400-000003000000}"/>
    <hyperlink ref="P16" r:id="rId5" display="http://www.bav-astro.de/sfs/BAVM_link.php?BAVMnr=173" xr:uid="{00000000-0004-0000-0400-000004000000}"/>
    <hyperlink ref="P17" r:id="rId6" display="http://www.konkoly.hu/cgi-bin/IBVS?5653" xr:uid="{00000000-0004-0000-0400-000005000000}"/>
    <hyperlink ref="P18" r:id="rId7" display="http://www.konkoly.hu/cgi-bin/IBVS?6006" xr:uid="{00000000-0004-0000-0400-000006000000}"/>
    <hyperlink ref="P19" r:id="rId8" display="http://www.konkoly.hu/cgi-bin/IBVS?6006" xr:uid="{00000000-0004-0000-0400-000007000000}"/>
    <hyperlink ref="P20" r:id="rId9" display="http://www.konkoly.hu/cgi-bin/IBVS?6006" xr:uid="{00000000-0004-0000-0400-000008000000}"/>
    <hyperlink ref="P21" r:id="rId10" display="http://www.bav-astro.de/sfs/BAVM_link.php?BAVMnr=183" xr:uid="{00000000-0004-0000-0400-000009000000}"/>
    <hyperlink ref="P22" r:id="rId11" display="http://www.bav-astro.de/sfs/BAVM_link.php?BAVMnr=183" xr:uid="{00000000-0004-0000-0400-00000A000000}"/>
    <hyperlink ref="P23" r:id="rId12" display="http://www.bav-astro.de/sfs/BAVM_link.php?BAVMnr=186" xr:uid="{00000000-0004-0000-0400-00000B000000}"/>
    <hyperlink ref="P24" r:id="rId13" display="http://www.bav-astro.de/sfs/BAVM_link.php?BAVMnr=183" xr:uid="{00000000-0004-0000-0400-00000C000000}"/>
    <hyperlink ref="P82" r:id="rId14" display="http://www.bav-astro.de/sfs/BAVM_link.php?BAVMnr=203" xr:uid="{00000000-0004-0000-0400-00000D000000}"/>
    <hyperlink ref="P27" r:id="rId15" display="http://www.bav-astro.de/sfs/BAVM_link.php?BAVMnr=186" xr:uid="{00000000-0004-0000-0400-00000E000000}"/>
    <hyperlink ref="P28" r:id="rId16" display="http://www.bav-astro.de/sfs/BAVM_link.php?BAVMnr=186" xr:uid="{00000000-0004-0000-0400-00000F000000}"/>
    <hyperlink ref="P29" r:id="rId17" display="http://www.bav-astro.de/sfs/BAVM_link.php?BAVMnr=186" xr:uid="{00000000-0004-0000-0400-000010000000}"/>
    <hyperlink ref="P30" r:id="rId18" display="http://www.bav-astro.de/sfs/BAVM_link.php?BAVMnr=186" xr:uid="{00000000-0004-0000-0400-000011000000}"/>
    <hyperlink ref="P31" r:id="rId19" display="http://www.bav-astro.de/sfs/BAVM_link.php?BAVMnr=186" xr:uid="{00000000-0004-0000-0400-000012000000}"/>
    <hyperlink ref="P32" r:id="rId20" display="http://www.bav-astro.de/sfs/BAVM_link.php?BAVMnr=234" xr:uid="{00000000-0004-0000-0400-000013000000}"/>
    <hyperlink ref="P33" r:id="rId21" display="http://www.konkoly.hu/cgi-bin/IBVS?6006" xr:uid="{00000000-0004-0000-0400-000014000000}"/>
    <hyperlink ref="P34" r:id="rId22" display="http://www.konkoly.hu/cgi-bin/IBVS?6006" xr:uid="{00000000-0004-0000-0400-000015000000}"/>
    <hyperlink ref="P35" r:id="rId23" display="http://www.konkoly.hu/cgi-bin/IBVS?5875" xr:uid="{00000000-0004-0000-0400-000016000000}"/>
    <hyperlink ref="P83" r:id="rId24" display="http://vsolj.cetus-net.org/no48.pdf" xr:uid="{00000000-0004-0000-0400-000017000000}"/>
    <hyperlink ref="P36" r:id="rId25" display="http://www.bav-astro.de/sfs/BAVM_link.php?BAVMnr=201" xr:uid="{00000000-0004-0000-0400-000018000000}"/>
    <hyperlink ref="P37" r:id="rId26" display="http://www.bav-astro.de/sfs/BAVM_link.php?BAVMnr=201" xr:uid="{00000000-0004-0000-0400-000019000000}"/>
    <hyperlink ref="P38" r:id="rId27" display="http://www.konkoly.hu/cgi-bin/IBVS?6006" xr:uid="{00000000-0004-0000-0400-00001A000000}"/>
    <hyperlink ref="P39" r:id="rId28" display="http://www.bav-astro.de/sfs/BAVM_link.php?BAVMnr=209" xr:uid="{00000000-0004-0000-0400-00001B000000}"/>
    <hyperlink ref="P40" r:id="rId29" display="http://www.konkoly.hu/cgi-bin/IBVS?5929" xr:uid="{00000000-0004-0000-0400-00001C000000}"/>
    <hyperlink ref="P41" r:id="rId30" display="http://www.konkoly.hu/cgi-bin/IBVS?5929" xr:uid="{00000000-0004-0000-0400-00001D000000}"/>
    <hyperlink ref="P42" r:id="rId31" display="http://www.bav-astro.de/sfs/BAVM_link.php?BAVMnr=209" xr:uid="{00000000-0004-0000-0400-00001E000000}"/>
    <hyperlink ref="P43" r:id="rId32" display="http://www.bav-astro.de/sfs/BAVM_link.php?BAVMnr=209" xr:uid="{00000000-0004-0000-0400-00001F000000}"/>
    <hyperlink ref="P84" r:id="rId33" display="http://vsolj.cetus-net.org/vsoljno50.pdf" xr:uid="{00000000-0004-0000-0400-000020000000}"/>
    <hyperlink ref="P85" r:id="rId34" display="http://vsolj.cetus-net.org/vsoljno50.pdf" xr:uid="{00000000-0004-0000-0400-000021000000}"/>
    <hyperlink ref="P44" r:id="rId35" display="http://www.konkoly.hu/cgi-bin/IBVS?5920" xr:uid="{00000000-0004-0000-0400-000022000000}"/>
    <hyperlink ref="P86" r:id="rId36" display="http://var.astro.cz/oejv/issues/oejv0162.pdf" xr:uid="{00000000-0004-0000-0400-000023000000}"/>
    <hyperlink ref="P45" r:id="rId37" display="http://www.bav-astro.de/sfs/BAVM_link.php?BAVMnr=234" xr:uid="{00000000-0004-0000-0400-000024000000}"/>
    <hyperlink ref="P46" r:id="rId38" display="http://www.bav-astro.de/sfs/BAVM_link.php?BAVMnr=214" xr:uid="{00000000-0004-0000-0400-000025000000}"/>
    <hyperlink ref="P47" r:id="rId39" display="http://www.bav-astro.de/sfs/BAVM_link.php?BAVMnr=214" xr:uid="{00000000-0004-0000-0400-000026000000}"/>
    <hyperlink ref="P87" r:id="rId40" display="http://vsolj.cetus-net.org/vsoljno51.pdf" xr:uid="{00000000-0004-0000-0400-000027000000}"/>
    <hyperlink ref="P88" r:id="rId41" display="http://vsolj.cetus-net.org/vsoljno51.pdf" xr:uid="{00000000-0004-0000-0400-000028000000}"/>
    <hyperlink ref="P48" r:id="rId42" display="http://www.konkoly.hu/cgi-bin/IBVS?5960" xr:uid="{00000000-0004-0000-0400-000029000000}"/>
    <hyperlink ref="P49" r:id="rId43" display="http://var.astro.cz/oejv/issues/oejv0160.pdf" xr:uid="{00000000-0004-0000-0400-00002A000000}"/>
    <hyperlink ref="P50" r:id="rId44" display="http://var.astro.cz/oejv/issues/oejv0160.pdf" xr:uid="{00000000-0004-0000-0400-00002B000000}"/>
    <hyperlink ref="P51" r:id="rId45" display="http://www.konkoly.hu/cgi-bin/IBVS?5992" xr:uid="{00000000-0004-0000-0400-00002C000000}"/>
    <hyperlink ref="P52" r:id="rId46" display="http://www.bav-astro.de/sfs/BAVM_link.php?BAVMnr=220" xr:uid="{00000000-0004-0000-0400-00002D000000}"/>
    <hyperlink ref="P53" r:id="rId47" display="http://www.bav-astro.de/sfs/BAVM_link.php?BAVMnr=220" xr:uid="{00000000-0004-0000-0400-00002E000000}"/>
    <hyperlink ref="P89" r:id="rId48" display="http://vsolj.cetus-net.org/vsoljno53.pdf" xr:uid="{00000000-0004-0000-0400-00002F000000}"/>
    <hyperlink ref="P90" r:id="rId49" display="http://vsolj.cetus-net.org/vsoljno53.pdf" xr:uid="{00000000-0004-0000-0400-000030000000}"/>
    <hyperlink ref="P54" r:id="rId50" display="http://www.konkoly.hu/cgi-bin/IBVS?5992" xr:uid="{00000000-0004-0000-0400-000031000000}"/>
    <hyperlink ref="P55" r:id="rId51" display="http://www.bav-astro.de/sfs/BAVM_link.php?BAVMnr=220" xr:uid="{00000000-0004-0000-0400-000032000000}"/>
    <hyperlink ref="P56" r:id="rId52" display="http://www.bav-astro.de/sfs/BAVM_link.php?BAVMnr=220" xr:uid="{00000000-0004-0000-0400-000033000000}"/>
    <hyperlink ref="P57" r:id="rId53" display="http://var.astro.cz/oejv/issues/oejv0160.pdf" xr:uid="{00000000-0004-0000-0400-000034000000}"/>
    <hyperlink ref="P58" r:id="rId54" display="http://var.astro.cz/oejv/issues/oejv0160.pdf" xr:uid="{00000000-0004-0000-0400-000035000000}"/>
    <hyperlink ref="P59" r:id="rId55" display="http://www.bav-astro.de/sfs/BAVM_link.php?BAVMnr=228" xr:uid="{00000000-0004-0000-0400-000036000000}"/>
    <hyperlink ref="P60" r:id="rId56" display="http://www.bav-astro.de/sfs/BAVM_link.php?BAVMnr=228" xr:uid="{00000000-0004-0000-0400-000037000000}"/>
    <hyperlink ref="P61" r:id="rId57" display="http://www.konkoly.hu/cgi-bin/IBVS?6029" xr:uid="{00000000-0004-0000-0400-000038000000}"/>
    <hyperlink ref="P62" r:id="rId58" display="http://www.konkoly.hu/cgi-bin/IBVS?6091" xr:uid="{00000000-0004-0000-0400-000039000000}"/>
    <hyperlink ref="P63" r:id="rId59" display="http://www.konkoly.hu/cgi-bin/IBVS?6091" xr:uid="{00000000-0004-0000-0400-00003A000000}"/>
    <hyperlink ref="P64" r:id="rId60" display="http://www.konkoly.hu/cgi-bin/IBVS?6091" xr:uid="{00000000-0004-0000-0400-00003B000000}"/>
    <hyperlink ref="P65" r:id="rId61" display="http://www.konkoly.hu/cgi-bin/IBVS?6091" xr:uid="{00000000-0004-0000-0400-00003C000000}"/>
    <hyperlink ref="P66" r:id="rId62" display="http://www.konkoly.hu/cgi-bin/IBVS?6091" xr:uid="{00000000-0004-0000-0400-00003D000000}"/>
    <hyperlink ref="P67" r:id="rId63" display="http://var.astro.cz/oejv/issues/oejv0160.pdf" xr:uid="{00000000-0004-0000-0400-00003E000000}"/>
    <hyperlink ref="P68" r:id="rId64" display="http://www.konkoly.hu/cgi-bin/IBVS?6092" xr:uid="{00000000-0004-0000-0400-00003F000000}"/>
    <hyperlink ref="P69" r:id="rId65" display="http://www.bav-astro.de/sfs/BAVM_link.php?BAVMnr=232" xr:uid="{00000000-0004-0000-0400-000040000000}"/>
    <hyperlink ref="P70" r:id="rId66" display="http://www.konkoly.hu/cgi-bin/IBVS?6131" xr:uid="{00000000-0004-0000-0400-000041000000}"/>
    <hyperlink ref="P71" r:id="rId67" display="http://www.bav-astro.de/sfs/BAVM_link.php?BAVMnr=238" xr:uid="{00000000-0004-0000-0400-000042000000}"/>
    <hyperlink ref="P72" r:id="rId68" display="http://www.bav-astro.de/sfs/BAVM_link.php?BAVMnr=238" xr:uid="{00000000-0004-0000-0400-00004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Graphs</vt:lpstr>
      <vt:lpstr>A</vt:lpstr>
      <vt:lpstr>Q_fit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2024-01-04T06:34:52Z</dcterms:modified>
</cp:coreProperties>
</file>