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6568F4F-FF8C-4F46-9CCF-22C2BDD071A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K27" i="1"/>
  <c r="E28" i="1"/>
  <c r="F28" i="1"/>
  <c r="G28" i="1"/>
  <c r="K28" i="1"/>
  <c r="D9" i="1"/>
  <c r="C9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K25" i="1"/>
  <c r="E26" i="1"/>
  <c r="F26" i="1"/>
  <c r="G26" i="1"/>
  <c r="K26" i="1"/>
  <c r="Q27" i="1"/>
  <c r="Q28" i="1"/>
  <c r="Q22" i="1"/>
  <c r="Q23" i="1"/>
  <c r="Q24" i="1"/>
  <c r="Q25" i="1"/>
  <c r="Q26" i="1"/>
  <c r="C21" i="1"/>
  <c r="G21" i="1"/>
  <c r="I21" i="1"/>
  <c r="E21" i="1"/>
  <c r="F21" i="1"/>
  <c r="F16" i="1"/>
  <c r="F17" i="1" s="1"/>
  <c r="Q21" i="1"/>
  <c r="C17" i="1"/>
  <c r="C12" i="1"/>
  <c r="C11" i="1"/>
  <c r="O23" i="1" l="1"/>
  <c r="O21" i="1"/>
  <c r="O26" i="1"/>
  <c r="C15" i="1"/>
  <c r="O24" i="1"/>
  <c r="O22" i="1"/>
  <c r="O28" i="1"/>
  <c r="O25" i="1"/>
  <c r="O27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<sst xmlns="http://schemas.openxmlformats.org/spreadsheetml/2006/main" count="70" uniqueCount="50">
  <si>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</si>
  <si>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</si>
  <si>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</si>
  <si>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</si>
  <si>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</si>
  <si>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</si>
  <si>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</si>
  <si>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</si>
  <si>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</si>
  <si>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</si>
  <si>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</si>
  <si>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</si>
  <si>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</si>
  <si>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</si>
  <si>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</si>
  <si>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</si>
  <si>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</si>
  <si>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</si>
  <si>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</si>
  <si>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</si>
  <si>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</si>
  <si>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</si>
  <si>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</si>
  <si>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</si>
  <si>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</si>
  <si>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</si>
  <si>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</si>
  <si>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</si>
  <si>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</si>
  <si>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</si>
  <si>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</si>
  <si>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</si>
  <si>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</si>
  <si>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</si>
  <si>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</si>
  <si>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</si>
  <si>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</si>
  <si>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</si>
  <si>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</si>
  <si>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</si>
  <si>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</si>
  <si>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</si>
  <si>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IW Boo / GSC 3041-0854</t>
  </si>
  <si>
    <t>EW</t>
  </si>
  <si>
    <t>IBVS 6048</t>
  </si>
  <si>
    <t>II</t>
  </si>
  <si>
    <t>I</t>
  </si>
  <si>
    <t>OEJV 0160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</si>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</sst>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24" borderId="0" xfId="0" applyFont="1" applyFill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IW Boo - O-C Diagr.</a:t>
            </a:r>
          </a:p>
        </c:rich>
      </c:tx>
      <c:layout>
        <c:manualLayout>
          <c:xMode val="edge"/>
          <c:yMode val="edge"/>
          <c:x val="0.3941507102698513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4103326639297"/>
          <c:y val="0.14035127795846455"/>
          <c:w val="0.8300841299645077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2.3E-3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2.3E-3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17426</c:v>
                </c:pt>
                <c:pt idx="2">
                  <c:v>17426.5</c:v>
                </c:pt>
                <c:pt idx="3">
                  <c:v>17427</c:v>
                </c:pt>
                <c:pt idx="4">
                  <c:v>18948.5</c:v>
                </c:pt>
                <c:pt idx="5">
                  <c:v>18949</c:v>
                </c:pt>
                <c:pt idx="6">
                  <c:v>23043</c:v>
                </c:pt>
                <c:pt idx="7">
                  <c:v>23043.5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06-4921-A423-E1A52B86047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2.3E-3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2.3E-3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17426</c:v>
                </c:pt>
                <c:pt idx="2">
                  <c:v>17426.5</c:v>
                </c:pt>
                <c:pt idx="3">
                  <c:v>17427</c:v>
                </c:pt>
                <c:pt idx="4">
                  <c:v>18948.5</c:v>
                </c:pt>
                <c:pt idx="5">
                  <c:v>18949</c:v>
                </c:pt>
                <c:pt idx="6">
                  <c:v>23043</c:v>
                </c:pt>
                <c:pt idx="7">
                  <c:v>23043.5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06-4921-A423-E1A52B86047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2.3E-3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2.3E-3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17426</c:v>
                </c:pt>
                <c:pt idx="2">
                  <c:v>17426.5</c:v>
                </c:pt>
                <c:pt idx="3">
                  <c:v>17427</c:v>
                </c:pt>
                <c:pt idx="4">
                  <c:v>18948.5</c:v>
                </c:pt>
                <c:pt idx="5">
                  <c:v>18949</c:v>
                </c:pt>
                <c:pt idx="6">
                  <c:v>23043</c:v>
                </c:pt>
                <c:pt idx="7">
                  <c:v>23043.5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-0.13119999999616994</c:v>
                </c:pt>
                <c:pt idx="2">
                  <c:v>-0.12467499999911524</c:v>
                </c:pt>
                <c:pt idx="3">
                  <c:v>-0.13175000000046566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06-4921-A423-E1A52B86047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2.3E-3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2.3E-3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17426</c:v>
                </c:pt>
                <c:pt idx="2">
                  <c:v>17426.5</c:v>
                </c:pt>
                <c:pt idx="3">
                  <c:v>17427</c:v>
                </c:pt>
                <c:pt idx="4">
                  <c:v>18948.5</c:v>
                </c:pt>
                <c:pt idx="5">
                  <c:v>18949</c:v>
                </c:pt>
                <c:pt idx="6">
                  <c:v>23043</c:v>
                </c:pt>
                <c:pt idx="7">
                  <c:v>23043.5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-0.14195500000641914</c:v>
                </c:pt>
                <c:pt idx="5">
                  <c:v>-0.14490000000660075</c:v>
                </c:pt>
                <c:pt idx="6">
                  <c:v>-0.17555000000720611</c:v>
                </c:pt>
                <c:pt idx="7">
                  <c:v>-0.15852499999891734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06-4921-A423-E1A52B86047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2.3E-3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2.3E-3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17426</c:v>
                </c:pt>
                <c:pt idx="2">
                  <c:v>17426.5</c:v>
                </c:pt>
                <c:pt idx="3">
                  <c:v>17427</c:v>
                </c:pt>
                <c:pt idx="4">
                  <c:v>18948.5</c:v>
                </c:pt>
                <c:pt idx="5">
                  <c:v>18949</c:v>
                </c:pt>
                <c:pt idx="6">
                  <c:v>23043</c:v>
                </c:pt>
                <c:pt idx="7">
                  <c:v>23043.5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06-4921-A423-E1A52B86047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2.3E-3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2.3E-3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17426</c:v>
                </c:pt>
                <c:pt idx="2">
                  <c:v>17426.5</c:v>
                </c:pt>
                <c:pt idx="3">
                  <c:v>17427</c:v>
                </c:pt>
                <c:pt idx="4">
                  <c:v>18948.5</c:v>
                </c:pt>
                <c:pt idx="5">
                  <c:v>18949</c:v>
                </c:pt>
                <c:pt idx="6">
                  <c:v>23043</c:v>
                </c:pt>
                <c:pt idx="7">
                  <c:v>23043.5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06-4921-A423-E1A52B86047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2.3E-3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2.3E-3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17426</c:v>
                </c:pt>
                <c:pt idx="2">
                  <c:v>17426.5</c:v>
                </c:pt>
                <c:pt idx="3">
                  <c:v>17427</c:v>
                </c:pt>
                <c:pt idx="4">
                  <c:v>18948.5</c:v>
                </c:pt>
                <c:pt idx="5">
                  <c:v>18949</c:v>
                </c:pt>
                <c:pt idx="6">
                  <c:v>23043</c:v>
                </c:pt>
                <c:pt idx="7">
                  <c:v>23043.5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06-4921-A423-E1A52B86047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17426</c:v>
                </c:pt>
                <c:pt idx="2">
                  <c:v>17426.5</c:v>
                </c:pt>
                <c:pt idx="3">
                  <c:v>17427</c:v>
                </c:pt>
                <c:pt idx="4">
                  <c:v>18948.5</c:v>
                </c:pt>
                <c:pt idx="5">
                  <c:v>18949</c:v>
                </c:pt>
                <c:pt idx="6">
                  <c:v>23043</c:v>
                </c:pt>
                <c:pt idx="7">
                  <c:v>23043.5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-1.5044664447589035E-2</c:v>
                </c:pt>
                <c:pt idx="1">
                  <c:v>-0.1305554297780975</c:v>
                </c:pt>
                <c:pt idx="2">
                  <c:v>-0.13055874410052754</c:v>
                </c:pt>
                <c:pt idx="3">
                  <c:v>-0.13056205842295754</c:v>
                </c:pt>
                <c:pt idx="4">
                  <c:v>-0.14064754157746048</c:v>
                </c:pt>
                <c:pt idx="5">
                  <c:v>-0.14065085589989049</c:v>
                </c:pt>
                <c:pt idx="6">
                  <c:v>-0.16778852795676538</c:v>
                </c:pt>
                <c:pt idx="7">
                  <c:v>-0.16779184227919539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06-4921-A423-E1A52B86047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17426</c:v>
                </c:pt>
                <c:pt idx="2">
                  <c:v>17426.5</c:v>
                </c:pt>
                <c:pt idx="3">
                  <c:v>17427</c:v>
                </c:pt>
                <c:pt idx="4">
                  <c:v>18948.5</c:v>
                </c:pt>
                <c:pt idx="5">
                  <c:v>18949</c:v>
                </c:pt>
                <c:pt idx="6">
                  <c:v>23043</c:v>
                </c:pt>
                <c:pt idx="7">
                  <c:v>23043.5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06-4921-A423-E1A52B860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656936"/>
        <c:axId val="1"/>
      </c:scatterChart>
      <c:valAx>
        <c:axId val="676656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699303255617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656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7689484496889"/>
          <c:y val="0.92397937099967764"/>
          <c:w val="0.6615603272432172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619125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ECB178-A853-0459-70C6-26253DA83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1" ySplit="21" topLeftCell="L22" activePane="bottomRight" state="frozen"/>
      <selection pane="topRight" activeCell="L1" sqref="L1"/>
      <selection pane="bottomLeft" activeCell="A22" sqref="A22"/>
      <selection pane="bottomRight" activeCell="H38" sqref="H3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x14ac:dyDescent="0.2">
      <c r="A2" t="s">
        <v>26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37">
        <v>51399.955000000002</v>
      </c>
      <c r="D7" s="29" t="s">
        <v>41</v>
      </c>
    </row>
    <row r="8" spans="1:6" x14ac:dyDescent="0.2">
      <c r="A8" t="s">
        <v>6</v>
      </c>
      <c r="C8" s="37">
        <v>0.26474999999999999</v>
      </c>
      <c r="D8" s="29" t="s">
        <v>41</v>
      </c>
    </row>
    <row r="9" spans="1:6" x14ac:dyDescent="0.2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-1.5044664447589035E-2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-6.6286448600085203E-6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57500.421461472048</v>
      </c>
      <c r="E15" s="14" t="s">
        <v>37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0.26474337135513998</v>
      </c>
      <c r="E16" s="14" t="s">
        <v>33</v>
      </c>
      <c r="F16" s="15">
        <f ca="1">NOW()+15018.5+$C$5/24</f>
        <v>60324.73796006944</v>
      </c>
    </row>
    <row r="17" spans="1:21" ht="13.5" thickBot="1" x14ac:dyDescent="0.25">
      <c r="A17" s="14" t="s">
        <v>30</v>
      </c>
      <c r="B17" s="10"/>
      <c r="C17" s="10">
        <f>COUNT(C21:C2191)</f>
        <v>8</v>
      </c>
      <c r="E17" s="14" t="s">
        <v>38</v>
      </c>
      <c r="F17" s="15">
        <f ca="1">ROUND(2*(F16-$C$7)/$C$8,0)/2+F15</f>
        <v>33711</v>
      </c>
    </row>
    <row r="18" spans="1:21" ht="14.25" thickTop="1" thickBot="1" x14ac:dyDescent="0.25">
      <c r="A18" s="16" t="s">
        <v>8</v>
      </c>
      <c r="B18" s="10"/>
      <c r="C18" s="19">
        <f ca="1">+C15</f>
        <v>57500.421461472048</v>
      </c>
      <c r="D18" s="20">
        <f ca="1">+C16</f>
        <v>0.26474337135513998</v>
      </c>
      <c r="E18" s="14" t="s">
        <v>39</v>
      </c>
      <c r="F18" s="23">
        <f ca="1">ROUND(2*(F16-$C$15)/$C$16,0)/2+F15</f>
        <v>10669</v>
      </c>
    </row>
    <row r="19" spans="1:21" ht="13.5" thickTop="1" x14ac:dyDescent="0.2">
      <c r="E19" s="14" t="s">
        <v>34</v>
      </c>
      <c r="F19" s="18">
        <f ca="1">+$C$15+$C$16*F18-15018.5-$C$5/24</f>
        <v>45306.864323793372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48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t="s">
        <v>41</v>
      </c>
      <c r="C21" s="8">
        <f>C$7</f>
        <v>51399.955000000002</v>
      </c>
      <c r="D21" s="8" t="s">
        <v>16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I21">
        <f>+G21</f>
        <v>0</v>
      </c>
      <c r="O21">
        <f t="shared" ref="O21:O26" ca="1" si="2">+C$11+C$12*$F21</f>
        <v>-1.5044664447589035E-2</v>
      </c>
      <c r="Q21" s="2">
        <f t="shared" ref="Q21:Q26" si="3">+C21-15018.5</f>
        <v>36381.455000000002</v>
      </c>
    </row>
    <row r="22" spans="1:21" x14ac:dyDescent="0.2">
      <c r="A22" s="31" t="s">
        <v>44</v>
      </c>
      <c r="B22" s="32" t="s">
        <v>45</v>
      </c>
      <c r="C22" s="33">
        <v>56013.357300000003</v>
      </c>
      <c r="D22" s="33">
        <v>3.0999999999999999E-3</v>
      </c>
      <c r="E22">
        <f t="shared" si="0"/>
        <v>17425.504438149204</v>
      </c>
      <c r="F22" s="30">
        <f t="shared" ref="F22:F28" si="4">ROUND(2*E22,0)/2+0.5</f>
        <v>17426</v>
      </c>
      <c r="G22">
        <f t="shared" si="1"/>
        <v>-0.13119999999616994</v>
      </c>
      <c r="J22">
        <f>+G22</f>
        <v>-0.13119999999616994</v>
      </c>
      <c r="O22">
        <f t="shared" ca="1" si="2"/>
        <v>-0.1305554297780975</v>
      </c>
      <c r="Q22" s="2">
        <f t="shared" si="3"/>
        <v>40994.857300000003</v>
      </c>
      <c r="R22" t="s">
        <v>0</v>
      </c>
    </row>
    <row r="23" spans="1:21" x14ac:dyDescent="0.2">
      <c r="A23" s="31" t="s">
        <v>44</v>
      </c>
      <c r="B23" s="32" t="s">
        <v>46</v>
      </c>
      <c r="C23" s="33">
        <v>56013.496200000001</v>
      </c>
      <c r="D23" s="33">
        <v>2.3E-3</v>
      </c>
      <c r="E23">
        <f t="shared" si="0"/>
        <v>17426.029084041547</v>
      </c>
      <c r="F23" s="30">
        <f t="shared" si="4"/>
        <v>17426.5</v>
      </c>
      <c r="G23">
        <f t="shared" si="1"/>
        <v>-0.12467499999911524</v>
      </c>
      <c r="J23">
        <f>+G23</f>
        <v>-0.12467499999911524</v>
      </c>
      <c r="O23">
        <f t="shared" ca="1" si="2"/>
        <v>-0.13055874410052754</v>
      </c>
      <c r="Q23" s="2">
        <f t="shared" si="3"/>
        <v>40994.996200000001</v>
      </c>
      <c r="R23" t="s">
        <v>0</v>
      </c>
    </row>
    <row r="24" spans="1:21" x14ac:dyDescent="0.2">
      <c r="A24" s="31" t="s">
        <v>44</v>
      </c>
      <c r="B24" s="32" t="s">
        <v>45</v>
      </c>
      <c r="C24" s="33">
        <v>56013.621500000001</v>
      </c>
      <c r="D24" s="33">
        <v>8.9999999999999998E-4</v>
      </c>
      <c r="E24">
        <f t="shared" si="0"/>
        <v>17426.502360717655</v>
      </c>
      <c r="F24" s="30">
        <f t="shared" si="4"/>
        <v>17427</v>
      </c>
      <c r="G24">
        <f t="shared" si="1"/>
        <v>-0.13175000000046566</v>
      </c>
      <c r="J24">
        <f>+G24</f>
        <v>-0.13175000000046566</v>
      </c>
      <c r="O24">
        <f t="shared" ca="1" si="2"/>
        <v>-0.13056205842295754</v>
      </c>
      <c r="Q24" s="2">
        <f t="shared" si="3"/>
        <v>40995.121500000001</v>
      </c>
      <c r="R24" t="s">
        <v>0</v>
      </c>
    </row>
    <row r="25" spans="1:21" x14ac:dyDescent="0.2">
      <c r="A25" s="31" t="s">
        <v>47</v>
      </c>
      <c r="B25" s="32" t="s">
        <v>45</v>
      </c>
      <c r="C25" s="33">
        <v>56416.428419999997</v>
      </c>
      <c r="D25" s="33">
        <v>5.0000000000000001E-4</v>
      </c>
      <c r="E25">
        <f t="shared" si="0"/>
        <v>18947.963814919716</v>
      </c>
      <c r="F25" s="30">
        <f t="shared" si="4"/>
        <v>18948.5</v>
      </c>
      <c r="G25">
        <f t="shared" si="1"/>
        <v>-0.14195500000641914</v>
      </c>
      <c r="K25">
        <f>+G25</f>
        <v>-0.14195500000641914</v>
      </c>
      <c r="O25">
        <f t="shared" ca="1" si="2"/>
        <v>-0.14064754157746048</v>
      </c>
      <c r="Q25" s="2">
        <f t="shared" si="3"/>
        <v>41397.928419999997</v>
      </c>
      <c r="R25" t="s">
        <v>1</v>
      </c>
    </row>
    <row r="26" spans="1:21" x14ac:dyDescent="0.2">
      <c r="A26" s="31" t="s">
        <v>47</v>
      </c>
      <c r="B26" s="32" t="s">
        <v>46</v>
      </c>
      <c r="C26" s="33">
        <v>56416.557849999997</v>
      </c>
      <c r="D26" s="33">
        <v>2.9999999999999997E-4</v>
      </c>
      <c r="E26">
        <f t="shared" si="0"/>
        <v>18948.452691218114</v>
      </c>
      <c r="F26" s="30">
        <f t="shared" si="4"/>
        <v>18949</v>
      </c>
      <c r="G26">
        <f t="shared" si="1"/>
        <v>-0.14490000000660075</v>
      </c>
      <c r="K26">
        <f>+G26</f>
        <v>-0.14490000000660075</v>
      </c>
      <c r="O26">
        <f t="shared" ca="1" si="2"/>
        <v>-0.14065085589989049</v>
      </c>
      <c r="Q26" s="2">
        <f t="shared" si="3"/>
        <v>41398.057849999997</v>
      </c>
      <c r="R26" t="s">
        <v>1</v>
      </c>
    </row>
    <row r="27" spans="1:21" x14ac:dyDescent="0.2">
      <c r="A27" s="34" t="s">
        <v>49</v>
      </c>
      <c r="B27" s="35" t="s">
        <v>46</v>
      </c>
      <c r="C27" s="36">
        <v>57500.413699999997</v>
      </c>
      <c r="D27" s="36">
        <v>1.2999999999999999E-3</v>
      </c>
      <c r="E27">
        <f>+(C27-C$7)/C$8</f>
        <v>23042.336921624159</v>
      </c>
      <c r="F27" s="30">
        <f t="shared" si="4"/>
        <v>23043</v>
      </c>
      <c r="G27">
        <f>+C27-(C$7+F27*C$8)</f>
        <v>-0.17555000000720611</v>
      </c>
      <c r="K27">
        <f>+G27</f>
        <v>-0.17555000000720611</v>
      </c>
      <c r="O27">
        <f ca="1">+C$11+C$12*$F27</f>
        <v>-0.16778852795676538</v>
      </c>
      <c r="Q27" s="2">
        <f>+C27-15018.5</f>
        <v>42481.913699999997</v>
      </c>
      <c r="R27" t="s">
        <v>1</v>
      </c>
    </row>
    <row r="28" spans="1:21" x14ac:dyDescent="0.2">
      <c r="A28" s="34" t="s">
        <v>49</v>
      </c>
      <c r="B28" s="35" t="s">
        <v>45</v>
      </c>
      <c r="C28" s="36">
        <v>57500.563099999999</v>
      </c>
      <c r="D28" s="36">
        <v>8.9999999999999998E-4</v>
      </c>
      <c r="E28">
        <f>+(C28-C$7)/C$8</f>
        <v>23042.901227573173</v>
      </c>
      <c r="F28" s="30">
        <f t="shared" si="4"/>
        <v>23043.5</v>
      </c>
      <c r="G28">
        <f>+C28-(C$7+F28*C$8)</f>
        <v>-0.15852499999891734</v>
      </c>
      <c r="K28">
        <f>+G28</f>
        <v>-0.15852499999891734</v>
      </c>
      <c r="O28">
        <f ca="1">+C$11+C$12*$F28</f>
        <v>-0.16779184227919539</v>
      </c>
      <c r="Q28" s="2">
        <f>+C28-15018.5</f>
        <v>42482.063099999999</v>
      </c>
      <c r="R28" t="s">
        <v>1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2864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2024-01-15T04:42:39Z</dcterms:modified>
</cp:coreProperties>
</file>