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E0C87370-859C-4D5B-A20B-C0F4CFBEE52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23" i="1" l="1"/>
  <c r="G23" i="1"/>
  <c r="H23" i="1"/>
  <c r="F22" i="1"/>
  <c r="G22" i="1"/>
  <c r="H22" i="1"/>
  <c r="E23" i="1"/>
  <c r="G11" i="1"/>
  <c r="F11" i="1"/>
  <c r="Q23" i="1"/>
  <c r="E22" i="1"/>
  <c r="Q22" i="1"/>
  <c r="C21" i="1"/>
  <c r="E21" i="1"/>
  <c r="F21" i="1"/>
  <c r="E14" i="1"/>
  <c r="E15" i="1" s="1"/>
  <c r="Q21" i="1"/>
  <c r="G21" i="1"/>
  <c r="C17" i="1"/>
  <c r="H21" i="1"/>
  <c r="C12" i="1"/>
  <c r="C16" i="1" l="1"/>
  <c r="D18" i="1" s="1"/>
  <c r="C11" i="1"/>
  <c r="C15" i="1" l="1"/>
  <c r="O22" i="1"/>
  <c r="O23" i="1"/>
  <c r="O21" i="1"/>
  <c r="C18" i="1" l="1"/>
  <c r="E16" i="1"/>
  <c r="E17" i="1" s="1"/>
</calcChain>
</file>

<file path=xl/sharedStrings.xml><?xml version="1.0" encoding="utf-8"?>
<sst xmlns="http://schemas.openxmlformats.org/spreadsheetml/2006/main" count="54" uniqueCount="49">
  <si>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</si>
  <si>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</si>
  <si>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</si>
  <si>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</si>
  <si>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</si>
  <si>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</si>
  <si>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</si>
  <si>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</si>
  <si>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</si>
  <si>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</si>
  <si>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</si>
  <si>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</si>
  <si>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</si>
  <si>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</si>
  <si>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</si>
  <si>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</si>
  <si>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</si>
  <si>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</si>
  <si>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</si>
  <si>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</si>
  <si>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</si>
  <si>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</si>
  <si>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</si>
  <si>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</si>
  <si>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</si>
  <si>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</si>
  <si>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</si>
  <si>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</si>
  <si>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</si>
  <si>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</si>
  <si>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</si>
  <si>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</si>
  <si>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</si>
  <si>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</si>
  <si>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</si>
  <si>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</si>
  <si>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</si>
  <si>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</si>
  <si>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</si>
  <si>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</si>
  <si>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</si>
  <si>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</si>
  <si>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</si>
  <si>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LY Boo / GSC 3043-0059</t>
  </si>
  <si>
    <t>IBVS 6048</t>
  </si>
  <si>
    <t>I</t>
  </si>
  <si>
    <t>EW</t>
  </si>
  <si>
    <t>IBVS 6094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</si>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</sst>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 wrapText="1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LY Boo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5.0000000000000001E-3</c:v>
                  </c:pt>
                  <c:pt idx="2">
                    <c:v>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5.0000000000000001E-3</c:v>
                  </c:pt>
                  <c:pt idx="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11488.5</c:v>
                </c:pt>
                <c:pt idx="2">
                  <c:v>12499.5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0.23529199999757111</c:v>
                </c:pt>
                <c:pt idx="2">
                  <c:v>0.26910399999906076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041-4DD5-B25D-246FE33D0B1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11488.5</c:v>
                </c:pt>
                <c:pt idx="2">
                  <c:v>12499.5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041-4DD5-B25D-246FE33D0B1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11488.5</c:v>
                </c:pt>
                <c:pt idx="2">
                  <c:v>12499.5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041-4DD5-B25D-246FE33D0B1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11488.5</c:v>
                </c:pt>
                <c:pt idx="2">
                  <c:v>12499.5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041-4DD5-B25D-246FE33D0B1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11488.5</c:v>
                </c:pt>
                <c:pt idx="2">
                  <c:v>12499.5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041-4DD5-B25D-246FE33D0B1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11488.5</c:v>
                </c:pt>
                <c:pt idx="2">
                  <c:v>12499.5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041-4DD5-B25D-246FE33D0B1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11488.5</c:v>
                </c:pt>
                <c:pt idx="2">
                  <c:v>12499.5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041-4DD5-B25D-246FE33D0B1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11488.5</c:v>
                </c:pt>
                <c:pt idx="2">
                  <c:v>12499.5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-5.2628420562755851E-4</c:v>
                </c:pt>
                <c:pt idx="1">
                  <c:v>0.24179871555468432</c:v>
                </c:pt>
                <c:pt idx="2">
                  <c:v>0.26312356864757508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041-4DD5-B25D-246FE33D0B1C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11488.5</c:v>
                </c:pt>
                <c:pt idx="2">
                  <c:v>12499.5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041-4DD5-B25D-246FE33D0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7835192"/>
        <c:axId val="1"/>
      </c:scatterChart>
      <c:valAx>
        <c:axId val="5178351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78351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75366568914952"/>
          <c:w val="0.7338345864661652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0</xdr:row>
      <xdr:rowOff>0</xdr:rowOff>
    </xdr:from>
    <xdr:to>
      <xdr:col>17</xdr:col>
      <xdr:colOff>476250</xdr:colOff>
      <xdr:row>18</xdr:row>
      <xdr:rowOff>114300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8D79523-4F00-FC34-5684-5D2520926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O28" sqref="O2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43</v>
      </c>
    </row>
    <row r="2" spans="1:7" x14ac:dyDescent="0.2">
      <c r="A2" t="s">
        <v>24</v>
      </c>
      <c r="B2" t="s">
        <v>46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8" t="s">
        <v>41</v>
      </c>
      <c r="D4" s="29" t="s">
        <v>41</v>
      </c>
    </row>
    <row r="6" spans="1:7" x14ac:dyDescent="0.2">
      <c r="A6" s="5" t="s">
        <v>1</v>
      </c>
    </row>
    <row r="7" spans="1:7" x14ac:dyDescent="0.2">
      <c r="A7" t="s">
        <v>2</v>
      </c>
      <c r="C7" s="37">
        <v>51246.2978</v>
      </c>
      <c r="D7" s="30" t="s">
        <v>42</v>
      </c>
    </row>
    <row r="8" spans="1:7" x14ac:dyDescent="0.2">
      <c r="A8" t="s">
        <v>3</v>
      </c>
      <c r="C8" s="8">
        <v>0.414408</v>
      </c>
      <c r="D8" s="30" t="s">
        <v>42</v>
      </c>
    </row>
    <row r="9" spans="1:7" x14ac:dyDescent="0.2">
      <c r="A9" s="9" t="s">
        <v>31</v>
      </c>
      <c r="B9" s="10"/>
      <c r="C9" s="11">
        <v>-9.5</v>
      </c>
      <c r="D9" s="10" t="s">
        <v>32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-5.2628420562755851E-4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2.1092831941533873E-5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 x14ac:dyDescent="0.2">
      <c r="A14" s="10"/>
      <c r="B14" s="10"/>
      <c r="C14" s="10"/>
      <c r="D14" s="14" t="s">
        <v>33</v>
      </c>
      <c r="E14" s="15">
        <f ca="1">NOW()+15018.5+$C$9/24</f>
        <v>60324.742224537033</v>
      </c>
    </row>
    <row r="15" spans="1:7" x14ac:dyDescent="0.2">
      <c r="A15" s="12" t="s">
        <v>17</v>
      </c>
      <c r="B15" s="10"/>
      <c r="C15" s="13">
        <f ca="1">(C7+C11)+(C8+C12)*INT(MAX(F21:F3533))</f>
        <v>56426.246505022238</v>
      </c>
      <c r="D15" s="14" t="s">
        <v>39</v>
      </c>
      <c r="E15" s="15">
        <f ca="1">ROUND(2*(E14-$C$7)/$C$8,0)/2+E13</f>
        <v>21908</v>
      </c>
    </row>
    <row r="16" spans="1:7" x14ac:dyDescent="0.2">
      <c r="A16" s="16" t="s">
        <v>4</v>
      </c>
      <c r="B16" s="10"/>
      <c r="C16" s="17">
        <f ca="1">+C8+C12</f>
        <v>0.41442909283194151</v>
      </c>
      <c r="D16" s="14" t="s">
        <v>40</v>
      </c>
      <c r="E16" s="24">
        <f ca="1">ROUND(2*(E14-$C$15)/$C$16,0)/2+E13</f>
        <v>9408</v>
      </c>
    </row>
    <row r="17" spans="1:18" ht="13.5" thickBot="1" x14ac:dyDescent="0.25">
      <c r="A17" s="14" t="s">
        <v>30</v>
      </c>
      <c r="B17" s="10"/>
      <c r="C17" s="10">
        <f>COUNT(C21:C2191)</f>
        <v>3</v>
      </c>
      <c r="D17" s="14" t="s">
        <v>34</v>
      </c>
      <c r="E17" s="18">
        <f ca="1">+$C$15+$C$16*E16-15018.5-$C$9/24</f>
        <v>45307.091243718482</v>
      </c>
    </row>
    <row r="18" spans="1:18" ht="14.25" thickTop="1" thickBot="1" x14ac:dyDescent="0.25">
      <c r="A18" s="16" t="s">
        <v>5</v>
      </c>
      <c r="B18" s="10"/>
      <c r="C18" s="19">
        <f ca="1">+C15</f>
        <v>56426.246505022238</v>
      </c>
      <c r="D18" s="20">
        <f ca="1">+C16</f>
        <v>0.41442909283194151</v>
      </c>
      <c r="E18" s="21" t="s">
        <v>35</v>
      </c>
    </row>
    <row r="19" spans="1:18" ht="13.5" thickTop="1" x14ac:dyDescent="0.2">
      <c r="A19" s="25" t="s">
        <v>36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42</v>
      </c>
      <c r="I20" s="7" t="s">
        <v>29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8" x14ac:dyDescent="0.2">
      <c r="A21" t="s">
        <v>42</v>
      </c>
      <c r="C21" s="8">
        <f>C$7</f>
        <v>51246.2978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-5.2628420562755851E-4</v>
      </c>
      <c r="Q21" s="2">
        <f>+C21-15018.5</f>
        <v>36227.7978</v>
      </c>
    </row>
    <row r="22" spans="1:18" x14ac:dyDescent="0.2">
      <c r="A22" s="31" t="s">
        <v>44</v>
      </c>
      <c r="B22" s="32" t="s">
        <v>45</v>
      </c>
      <c r="C22" s="33">
        <v>56007.4594</v>
      </c>
      <c r="D22" s="33">
        <v>5.0000000000000001E-3</v>
      </c>
      <c r="E22">
        <f>+(C22-C$7)/C$8</f>
        <v>11489.067778614311</v>
      </c>
      <c r="F22">
        <f>ROUND(2*E22,0)/2-0.5</f>
        <v>11488.5</v>
      </c>
      <c r="G22">
        <f>+C22-(C$7+F22*C$8)</f>
        <v>0.23529199999757111</v>
      </c>
      <c r="H22">
        <f>+G22</f>
        <v>0.23529199999757111</v>
      </c>
      <c r="O22">
        <f ca="1">+C$11+C$12*$F22</f>
        <v>0.24179871555468432</v>
      </c>
      <c r="Q22" s="2">
        <f>+C22-15018.5</f>
        <v>40988.9594</v>
      </c>
    </row>
    <row r="23" spans="1:18" x14ac:dyDescent="0.2">
      <c r="A23" s="34" t="s">
        <v>47</v>
      </c>
      <c r="B23" s="35" t="s">
        <v>48</v>
      </c>
      <c r="C23" s="36">
        <v>56426.459699999999</v>
      </c>
      <c r="D23" s="36">
        <v>1E-3</v>
      </c>
      <c r="E23">
        <f>+(C23-C$7)/C$8</f>
        <v>12500.149369703286</v>
      </c>
      <c r="F23">
        <f>ROUND(2*E23,0)/2-0.5</f>
        <v>12499.5</v>
      </c>
      <c r="G23">
        <f>+C23-(C$7+F23*C$8)</f>
        <v>0.26910399999906076</v>
      </c>
      <c r="H23">
        <f>+G23</f>
        <v>0.26910399999906076</v>
      </c>
      <c r="O23">
        <f ca="1">+C$11+C$12*$F23</f>
        <v>0.26312356864757508</v>
      </c>
      <c r="Q23" s="2">
        <f>+C23-15018.5</f>
        <v>41407.959699999999</v>
      </c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ht="12" customHeight="1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2024-01-15T04:48:48Z</dcterms:modified>
</cp:coreProperties>
</file>