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847A80C-042E-4F7A-BCED-D3064B1A41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E22" i="1"/>
  <c r="F22" i="1"/>
  <c r="G22" i="1"/>
  <c r="J22" i="1"/>
  <c r="E23" i="1"/>
  <c r="F23" i="1"/>
  <c r="G23" i="1"/>
  <c r="K23" i="1"/>
  <c r="E24" i="1"/>
  <c r="F24" i="1"/>
  <c r="G24" i="1"/>
  <c r="K24" i="1"/>
  <c r="Q25" i="1"/>
  <c r="Q24" i="1"/>
  <c r="Q22" i="1"/>
  <c r="Q23" i="1"/>
  <c r="C21" i="1"/>
  <c r="Q21" i="1"/>
  <c r="E21" i="1"/>
  <c r="F21" i="1"/>
  <c r="G21" i="1"/>
  <c r="I21" i="1"/>
  <c r="F16" i="1"/>
  <c r="C17" i="1"/>
  <c r="C12" i="1"/>
  <c r="C11" i="1"/>
  <c r="O22" i="1" l="1"/>
  <c r="O24" i="1"/>
  <c r="O21" i="1"/>
  <c r="O23" i="1"/>
  <c r="C15" i="1"/>
  <c r="O2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<sst xmlns="http://schemas.openxmlformats.org/spreadsheetml/2006/main" count="57" uniqueCount="50">
  <si>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</si>
  <si>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</si>
  <si>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</si>
  <si>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</si>
  <si>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</si>
  <si>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</si>
  <si>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</si>
  <si>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</si>
  <si>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</si>
  <si>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</si>
  <si>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</si>
  <si>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</si>
  <si>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</si>
  <si>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</si>
  <si>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</si>
  <si>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</si>
  <si>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</si>
  <si>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</si>
  <si>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</si>
  <si>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</si>
  <si>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</si>
  <si>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</si>
  <si>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</si>
  <si>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</si>
  <si>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</si>
  <si>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</si>
  <si>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</si>
  <si>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</si>
  <si>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</si>
  <si>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</si>
  <si>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</si>
  <si>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</si>
  <si>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</si>
  <si>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</si>
  <si>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</si>
  <si>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</si>
  <si>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</si>
  <si>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</si>
  <si>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</si>
  <si>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</si>
  <si>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</si>
  <si>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</si>
  <si>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NT Boo / GSC 3484-1116</t>
  </si>
  <si>
    <t>IBVS 6070</t>
  </si>
  <si>
    <t>I</t>
  </si>
  <si>
    <t>OEJV 0160</t>
  </si>
  <si>
    <t>EW</t>
  </si>
  <si>
    <t>OEJV 0168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</si>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</sst>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Boo - O-C Diagr.</a:t>
            </a:r>
          </a:p>
        </c:rich>
      </c:tx>
      <c:layout>
        <c:manualLayout>
          <c:xMode val="edge"/>
          <c:yMode val="edge"/>
          <c:x val="0.39185422749122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78-4638-B25C-BAC5117480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8-4638-B25C-BAC5117480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-0.13292000000365078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78-4638-B25C-BAC5117480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-0.14570500000263564</c:v>
                </c:pt>
                <c:pt idx="3">
                  <c:v>-0.15704500000720145</c:v>
                </c:pt>
                <c:pt idx="4">
                  <c:v>-0.17704500000400003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78-4638-B25C-BAC5117480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78-4638-B25C-BAC5117480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78-4638-B25C-BAC5117480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78-4638-B25C-BAC5117480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1.5902533520773227E-2</c:v>
                </c:pt>
                <c:pt idx="1">
                  <c:v>-0.13439038121569899</c:v>
                </c:pt>
                <c:pt idx="2">
                  <c:v>-0.14465740280047015</c:v>
                </c:pt>
                <c:pt idx="3">
                  <c:v>-0.15573146982765323</c:v>
                </c:pt>
                <c:pt idx="4">
                  <c:v>-0.17793574617366548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78-4638-B25C-BAC5117480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</c:v>
                </c:pt>
                <c:pt idx="2">
                  <c:v>11439.5</c:v>
                </c:pt>
                <c:pt idx="3">
                  <c:v>12228.5</c:v>
                </c:pt>
                <c:pt idx="4">
                  <c:v>13810.5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78-4638-B25C-BAC51174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92712"/>
        <c:axId val="1"/>
      </c:scatterChart>
      <c:valAx>
        <c:axId val="402292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92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5070925123123"/>
          <c:y val="0.92397937099967764"/>
          <c:w val="0.667135273821109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18</xdr:col>
      <xdr:colOff>161924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03947A-8956-4048-900D-CA103E184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7: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46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39">
        <v>51408.707000000002</v>
      </c>
      <c r="D7" s="29" t="s">
        <v>41</v>
      </c>
    </row>
    <row r="8" spans="1:6">
      <c r="A8" t="s">
        <v>6</v>
      </c>
      <c r="C8" s="39">
        <v>0.43489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1.5902533520773227E-2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-1.4035572911512161E-5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57414.359971271617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0.43487596442708848</v>
      </c>
      <c r="E16" s="14" t="s">
        <v>33</v>
      </c>
      <c r="F16" s="15">
        <f ca="1">NOW()+15018.5+$C$5/24</f>
        <v>60324.746897337958</v>
      </c>
    </row>
    <row r="17" spans="1:21" ht="13.5" thickBot="1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20503</v>
      </c>
    </row>
    <row r="18" spans="1:21" ht="14.25" thickTop="1" thickBot="1">
      <c r="A18" s="16" t="s">
        <v>8</v>
      </c>
      <c r="B18" s="10"/>
      <c r="C18" s="19">
        <f ca="1">+C15</f>
        <v>57414.359971271617</v>
      </c>
      <c r="D18" s="20">
        <f ca="1">+C16</f>
        <v>0.43487596442708848</v>
      </c>
      <c r="E18" s="14" t="s">
        <v>39</v>
      </c>
      <c r="F18" s="23">
        <f ca="1">ROUND(2*(F16-$C$15)/$C$16,0)/2+F15</f>
        <v>6693.5</v>
      </c>
    </row>
    <row r="19" spans="1:21" ht="13.5" thickTop="1">
      <c r="E19" s="14" t="s">
        <v>34</v>
      </c>
      <c r="F19" s="18">
        <f ca="1">+$C$15+$C$16*F18-15018.5-$C$5/24</f>
        <v>45307.098072497669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C$7</f>
        <v>51408.707000000002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1.5902533520773227E-2</v>
      </c>
      <c r="Q21" s="2">
        <f>+C21-15018.5</f>
        <v>36390.207000000002</v>
      </c>
    </row>
    <row r="22" spans="1:21">
      <c r="A22" s="31" t="s">
        <v>43</v>
      </c>
      <c r="B22" s="32" t="s">
        <v>44</v>
      </c>
      <c r="C22" s="33">
        <v>56065.376199999999</v>
      </c>
      <c r="D22" s="33">
        <v>5.0000000000000001E-4</v>
      </c>
      <c r="E22" s="34">
        <f>+(C22-C$7)/C$8</f>
        <v>10707.694359493198</v>
      </c>
      <c r="F22" s="30">
        <f>ROUND(2*E22,0)/2+0.5</f>
        <v>10708</v>
      </c>
      <c r="G22">
        <f>+C22-(C$7+F22*C$8)</f>
        <v>-0.13292000000365078</v>
      </c>
      <c r="J22">
        <f>+G22</f>
        <v>-0.13292000000365078</v>
      </c>
      <c r="O22">
        <f ca="1">+C$11+C$12*$F22</f>
        <v>-0.13439038121569899</v>
      </c>
      <c r="Q22" s="2">
        <f>+C22-15018.5</f>
        <v>41046.876199999999</v>
      </c>
    </row>
    <row r="23" spans="1:21">
      <c r="A23" s="31" t="s">
        <v>45</v>
      </c>
      <c r="B23" s="32" t="s">
        <v>44</v>
      </c>
      <c r="C23" s="33">
        <v>56383.48545</v>
      </c>
      <c r="D23" s="33">
        <v>2.9999999999999997E-4</v>
      </c>
      <c r="E23" s="34">
        <f>+(C23-C$7)/C$8</f>
        <v>11439.164961254566</v>
      </c>
      <c r="F23" s="30">
        <f>ROUND(2*E23,0)/2+0.5</f>
        <v>11439.5</v>
      </c>
      <c r="G23">
        <f>+C23-(C$7+F23*C$8)</f>
        <v>-0.14570500000263564</v>
      </c>
      <c r="K23">
        <f>+G23</f>
        <v>-0.14570500000263564</v>
      </c>
      <c r="O23">
        <f ca="1">+C$11+C$12*$F23</f>
        <v>-0.14465740280047015</v>
      </c>
      <c r="Q23" s="2">
        <f>+C23-15018.5</f>
        <v>41364.98545</v>
      </c>
    </row>
    <row r="24" spans="1:21">
      <c r="A24" s="33" t="s">
        <v>47</v>
      </c>
      <c r="B24" s="32" t="s">
        <v>44</v>
      </c>
      <c r="C24" s="35">
        <v>56726.602319999998</v>
      </c>
      <c r="D24" s="33">
        <v>4.0000000000000002E-4</v>
      </c>
      <c r="E24" s="34">
        <f>+(C24-C$7)/C$8</f>
        <v>12228.138885695224</v>
      </c>
      <c r="F24" s="30">
        <f>ROUND(2*E24,0)/2+0.5</f>
        <v>12228.5</v>
      </c>
      <c r="G24">
        <f>+C24-(C$7+F24*C$8)</f>
        <v>-0.15704500000720145</v>
      </c>
      <c r="K24">
        <f>+G24</f>
        <v>-0.15704500000720145</v>
      </c>
      <c r="O24">
        <f ca="1">+C$11+C$12*$F24</f>
        <v>-0.15573146982765323</v>
      </c>
      <c r="Q24" s="2">
        <f>+C24-15018.5</f>
        <v>41708.102319999998</v>
      </c>
    </row>
    <row r="25" spans="1:21">
      <c r="A25" s="36" t="s">
        <v>49</v>
      </c>
      <c r="B25" s="37" t="s">
        <v>44</v>
      </c>
      <c r="C25" s="38">
        <v>57414.578300000001</v>
      </c>
      <c r="D25" s="38">
        <v>2.9999999999999997E-4</v>
      </c>
      <c r="E25" s="34">
        <f>+(C25-C$7)/C$8</f>
        <v>13810.092897054425</v>
      </c>
      <c r="F25" s="30">
        <f>ROUND(2*E25,0)/2+0.5</f>
        <v>13810.5</v>
      </c>
      <c r="G25">
        <f>+C25-(C$7+F25*C$8)</f>
        <v>-0.17704500000400003</v>
      </c>
      <c r="K25">
        <f>+G25</f>
        <v>-0.17704500000400003</v>
      </c>
      <c r="O25">
        <f ca="1">+C$11+C$12*$F25</f>
        <v>-0.17793574617366548</v>
      </c>
      <c r="Q25" s="2">
        <f>+C25-15018.5</f>
        <v>42396.078300000001</v>
      </c>
    </row>
    <row r="26" spans="1:21">
      <c r="A26" s="34"/>
      <c r="B26" s="34"/>
      <c r="C26" s="33"/>
      <c r="D26" s="33"/>
      <c r="E26" s="34"/>
      <c r="Q26" s="2"/>
    </row>
    <row r="27" spans="1:21">
      <c r="A27" s="34"/>
      <c r="B27" s="34"/>
      <c r="C27" s="33"/>
      <c r="D27" s="33"/>
      <c r="E27" s="34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283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2024-01-15T04:55:31Z</dcterms:modified>
</cp:coreProperties>
</file>