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8F6FD02-6CC2-42A9-8822-EDC33C1EC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H23" i="1" s="1"/>
  <c r="Q23" i="1"/>
  <c r="E22" i="1"/>
  <c r="F22" i="1"/>
  <c r="G22" i="1"/>
  <c r="H22" i="1"/>
  <c r="Q22" i="1"/>
  <c r="C21" i="1"/>
  <c r="G11" i="1"/>
  <c r="F11" i="1"/>
  <c r="E21" i="1"/>
  <c r="F21" i="1"/>
  <c r="E14" i="1"/>
  <c r="E15" i="1" s="1"/>
  <c r="Q21" i="1"/>
  <c r="G21" i="1"/>
  <c r="C17" i="1"/>
  <c r="H21" i="1"/>
  <c r="C12" i="1"/>
  <c r="C16" i="1" l="1"/>
  <c r="D18" i="1" s="1"/>
  <c r="C11" i="1"/>
  <c r="O22" i="1" l="1"/>
  <c r="O21" i="1"/>
  <c r="O23" i="1"/>
  <c r="C15" i="1"/>
  <c r="C18" i="1" s="1"/>
  <c r="E16" i="1" l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<sst xmlns="http://schemas.openxmlformats.org/spreadsheetml/2006/main" count="54" uniqueCount="48">
  <si>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</si>
  <si>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</si>
  <si>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</si>
  <si>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</si>
  <si>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</si>
  <si>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</si>
  <si>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</si>
  <si>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</si>
  <si>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</si>
  <si>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</si>
  <si>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</si>
  <si>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</si>
  <si>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</si>
  <si>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</si>
  <si>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</si>
  <si>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</si>
  <si>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</si>
  <si>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</si>
  <si>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</si>
  <si>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</si>
  <si>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</si>
  <si>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</si>
  <si>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</si>
  <si>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</si>
  <si>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</si>
  <si>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</si>
  <si>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</si>
  <si>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</si>
  <si>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</si>
  <si>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</si>
  <si>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</si>
  <si>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</si>
  <si>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</si>
  <si>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</si>
  <si>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</si>
  <si>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</si>
  <si>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</si>
  <si>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</si>
  <si>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</si>
  <si>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</si>
  <si>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</si>
  <si>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</si>
  <si>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NW Boo / GSC 3484-1116</t>
  </si>
  <si>
    <t>EA</t>
  </si>
  <si>
    <t>IBVS 6084</t>
  </si>
  <si>
    <t>I</t>
  </si>
  <si>
    <t>JBAV, 76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</si>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</sst>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NW Boo - O-C Diagr.</a:t>
            </a:r>
          </a:p>
        </c:rich>
      </c:tx>
      <c:layout>
        <c:manualLayout>
          <c:xMode val="edge"/>
          <c:yMode val="edge"/>
          <c:x val="0.3804511278195488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-1.5223999798763543E-4</c:v>
                </c:pt>
                <c:pt idx="2">
                  <c:v>8.2790699962060899E-3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E2-466E-96F1-0C22E658C6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E2-466E-96F1-0C22E658C6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E2-466E-96F1-0C22E658C6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E2-466E-96F1-0C22E658C6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E2-466E-96F1-0C22E658C6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E2-466E-96F1-0C22E658C6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E2-466E-96F1-0C22E658C6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-1.2535727531795952E-3</c:v>
                </c:pt>
                <c:pt idx="1">
                  <c:v>1.7353437040582035E-3</c:v>
                </c:pt>
                <c:pt idx="2">
                  <c:v>7.6450590473398465E-3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E2-466E-96F1-0C22E658C6E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1448</c:v>
                </c:pt>
                <c:pt idx="2">
                  <c:v>4311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E2-466E-96F1-0C22E658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452072"/>
        <c:axId val="1"/>
      </c:scatterChart>
      <c:valAx>
        <c:axId val="790452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452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158C98-6360-7122-21D5-72088B906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14062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54943.404399999999</v>
      </c>
      <c r="D7" s="30" t="s">
        <v>41</v>
      </c>
    </row>
    <row r="8" spans="1:7" x14ac:dyDescent="0.2">
      <c r="A8" t="s">
        <v>3</v>
      </c>
      <c r="C8" s="36">
        <v>1.0118556299999999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-1.2535727531795952E-3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2.0641688240592534E-6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60324.747779976853</v>
      </c>
    </row>
    <row r="15" spans="1:7" x14ac:dyDescent="0.2">
      <c r="A15" s="12" t="s">
        <v>17</v>
      </c>
      <c r="B15" s="10"/>
      <c r="C15" s="13">
        <f ca="1">(C7+C11)+(C8+C12)*INT(MAX(F21:F3533))</f>
        <v>59305.52166598905</v>
      </c>
      <c r="D15" s="14" t="s">
        <v>38</v>
      </c>
      <c r="E15" s="15">
        <f ca="1">ROUND(2*(E14-$C$7)/$C$8,0)/2+E13</f>
        <v>5319.5</v>
      </c>
    </row>
    <row r="16" spans="1:7" x14ac:dyDescent="0.2">
      <c r="A16" s="16" t="s">
        <v>4</v>
      </c>
      <c r="B16" s="10"/>
      <c r="C16" s="17">
        <f ca="1">+C8+C12</f>
        <v>1.011857694168824</v>
      </c>
      <c r="D16" s="14" t="s">
        <v>39</v>
      </c>
      <c r="E16" s="24">
        <f ca="1">ROUND(2*(E14-$C$15)/$C$16,0)/2+E13</f>
        <v>1008.5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45307.875983891645</v>
      </c>
    </row>
    <row r="18" spans="1:18" ht="14.25" thickTop="1" thickBot="1" x14ac:dyDescent="0.25">
      <c r="A18" s="16" t="s">
        <v>5</v>
      </c>
      <c r="B18" s="10"/>
      <c r="C18" s="19">
        <f ca="1">+C15</f>
        <v>59305.52166598905</v>
      </c>
      <c r="D18" s="20">
        <f ca="1">+C16</f>
        <v>1.011857694168824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C$7</f>
        <v>54943.404399999999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-1.2535727531795952E-3</v>
      </c>
      <c r="Q21" s="2">
        <f>+C21-15018.5</f>
        <v>39924.904399999999</v>
      </c>
    </row>
    <row r="22" spans="1:18" x14ac:dyDescent="0.2">
      <c r="A22" s="31" t="s">
        <v>44</v>
      </c>
      <c r="B22" s="32" t="s">
        <v>45</v>
      </c>
      <c r="C22" s="31">
        <v>56408.571199999998</v>
      </c>
      <c r="D22" s="31">
        <v>5.1999999999999998E-3</v>
      </c>
      <c r="E22">
        <f>+(C22-C$7)/C$8</f>
        <v>1447.9998495437528</v>
      </c>
      <c r="F22">
        <f>ROUND(2*E22,0)/2</f>
        <v>1448</v>
      </c>
      <c r="G22">
        <f>+C22-(C$7+F22*C$8)</f>
        <v>-1.5223999798763543E-4</v>
      </c>
      <c r="H22">
        <f>+G22</f>
        <v>-1.5223999798763543E-4</v>
      </c>
      <c r="O22">
        <f ca="1">+C$11+C$12*$F22</f>
        <v>1.7353437040582035E-3</v>
      </c>
      <c r="Q22" s="2">
        <f>+C22-15018.5</f>
        <v>41390.071199999998</v>
      </c>
    </row>
    <row r="23" spans="1:18" x14ac:dyDescent="0.2">
      <c r="A23" s="33" t="s">
        <v>46</v>
      </c>
      <c r="B23" s="34" t="s">
        <v>45</v>
      </c>
      <c r="C23" s="35">
        <v>59305.522299999997</v>
      </c>
      <c r="D23" s="33">
        <v>2.9999999999999997E-4</v>
      </c>
      <c r="E23">
        <f>+(C23-C$7)/C$8</f>
        <v>4311.0081820664454</v>
      </c>
      <c r="F23">
        <f>ROUND(2*E23,0)/2</f>
        <v>4311</v>
      </c>
      <c r="G23">
        <f>+C23-(C$7+F23*C$8)</f>
        <v>8.2790699962060899E-3</v>
      </c>
      <c r="H23">
        <f>+G23</f>
        <v>8.2790699962060899E-3</v>
      </c>
      <c r="O23">
        <f ca="1">+C$11+C$12*$F23</f>
        <v>7.6450590473398465E-3</v>
      </c>
      <c r="Q23" s="2">
        <f>+C23-15018.5</f>
        <v>44287.022299999997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2024-01-15T04:56:48Z</dcterms:modified>
</cp:coreProperties>
</file>