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5D889B5-94EA-4266-B6C4-0CCF744575C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C8" i="1"/>
  <c r="C7" i="1"/>
  <c r="E23" i="1"/>
  <c r="F23" i="1"/>
  <c r="D9" i="1"/>
  <c r="E9" i="1"/>
  <c r="D8" i="1"/>
  <c r="F16" i="1"/>
  <c r="F17" i="1" s="1"/>
  <c r="C17" i="1"/>
  <c r="Q21" i="1"/>
  <c r="G21" i="1"/>
  <c r="E25" i="1"/>
  <c r="F25" i="1"/>
  <c r="G22" i="1"/>
  <c r="I22" i="1"/>
  <c r="G24" i="1"/>
  <c r="K24" i="1"/>
  <c r="E21" i="1"/>
  <c r="F21" i="1"/>
  <c r="E22" i="1"/>
  <c r="F22" i="1"/>
  <c r="E24" i="1"/>
  <c r="F24" i="1"/>
  <c r="G23" i="1"/>
  <c r="K23" i="1"/>
  <c r="G25" i="1"/>
  <c r="K25" i="1"/>
  <c r="I21" i="1"/>
  <c r="C11" i="1"/>
  <c r="C12" i="1"/>
  <c r="C16" i="1" l="1"/>
  <c r="D18" i="1" s="1"/>
  <c r="O25" i="1"/>
  <c r="O21" i="1"/>
  <c r="O23" i="1"/>
  <c r="C15" i="1"/>
  <c r="O24" i="1"/>
  <c r="O22" i="1"/>
  <c r="C18" i="1" l="1"/>
  <c r="F18" i="1"/>
  <c r="F19" i="1" s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<sst xmlns="http://schemas.openxmlformats.org/spreadsheetml/2006/main" count="58" uniqueCount="50">
  <si>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</si>
  <si>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</si>
  <si>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</si>
  <si>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</si>
  <si>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</si>
  <si>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</si>
  <si>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</si>
  <si>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</si>
  <si>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</si>
  <si>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</si>
  <si>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</si>
  <si>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</si>
  <si>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</si>
  <si>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</si>
  <si>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</si>
  <si>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</si>
  <si>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</si>
  <si>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</si>
  <si>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</si>
  <si>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</si>
  <si>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</si>
  <si>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</si>
  <si>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</si>
  <si>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</si>
  <si>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</si>
  <si>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</si>
  <si>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</si>
  <si>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</si>
  <si>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</si>
  <si>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</si>
  <si>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</si>
  <si>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</si>
  <si>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</si>
  <si>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</si>
  <si>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</si>
  <si>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</si>
  <si>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</si>
  <si>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</si>
  <si>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</si>
  <si>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</si>
  <si>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</si>
  <si>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PR Boo</t>
  </si>
  <si>
    <t>2013a</t>
  </si>
  <si>
    <t>G3051-0600</t>
  </si>
  <si>
    <t>EW</t>
  </si>
  <si>
    <t>PR Boo / GSC 3051-0600</t>
  </si>
  <si>
    <t>BRNO</t>
  </si>
  <si>
    <t>GCVS</t>
  </si>
  <si>
    <t>IBVS 6149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</si>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</sst>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>
      <alignment vertical="top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PR Boo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94-4FA3-BF62-4B54946FA7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6.4999999958672561E-3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94-4FA3-BF62-4B54946FA7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94-4FA3-BF62-4B54946FA7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5.2300000003015157E-2</c:v>
                </c:pt>
                <c:pt idx="3">
                  <c:v>5.0549999999930151E-2</c:v>
                </c:pt>
                <c:pt idx="4">
                  <c:v>5.2100000000791624E-2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94-4FA3-BF62-4B54946FA7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94-4FA3-BF62-4B54946FA7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94-4FA3-BF62-4B54946FA7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94-4FA3-BF62-4B54946FA7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-7.5296710356851093E-3</c:v>
                </c:pt>
                <c:pt idx="1">
                  <c:v>2.2969167619926009E-2</c:v>
                </c:pt>
                <c:pt idx="2">
                  <c:v>4.8572700617036495E-2</c:v>
                </c:pt>
                <c:pt idx="3">
                  <c:v>4.8717933182063217E-2</c:v>
                </c:pt>
                <c:pt idx="4">
                  <c:v>4.8719869616263574E-2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94-4FA3-BF62-4B54946FA78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7875</c:v>
                </c:pt>
                <c:pt idx="2">
                  <c:v>14486</c:v>
                </c:pt>
                <c:pt idx="3">
                  <c:v>14523.5</c:v>
                </c:pt>
                <c:pt idx="4">
                  <c:v>14524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94-4FA3-BF62-4B54946F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9128"/>
        <c:axId val="1"/>
      </c:scatterChart>
      <c:valAx>
        <c:axId val="67004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601A6F-99AB-0285-239B-094EFDFA5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5" t="s">
        <v>41</v>
      </c>
      <c r="G1" s="31" t="s">
        <v>42</v>
      </c>
      <c r="H1" s="36"/>
      <c r="I1" s="37" t="s">
        <v>43</v>
      </c>
      <c r="J1" s="38" t="s">
        <v>41</v>
      </c>
      <c r="K1" s="39">
        <v>15.183199999999999</v>
      </c>
      <c r="L1" s="40">
        <v>44.571159999999999</v>
      </c>
      <c r="M1" s="41">
        <v>51349.79</v>
      </c>
      <c r="N1" s="41">
        <v>0.37130000000000002</v>
      </c>
      <c r="O1" s="42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54273.784</v>
      </c>
      <c r="D4" s="28">
        <v>0.37127929999999998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5">
        <f>M1</f>
        <v>51349.79</v>
      </c>
      <c r="D7" s="32" t="s">
        <v>46</v>
      </c>
    </row>
    <row r="8" spans="1:15" x14ac:dyDescent="0.2">
      <c r="A8" t="s">
        <v>3</v>
      </c>
      <c r="C8" s="45">
        <f>N1</f>
        <v>0.37130000000000002</v>
      </c>
      <c r="D8" s="29" t="str">
        <f>D7</f>
        <v>BRNO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-7.5296710356851093E-3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3.8728684007125228E-6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56742.599919869615</v>
      </c>
      <c r="E15" s="14" t="s">
        <v>34</v>
      </c>
      <c r="F15" s="33">
        <v>1</v>
      </c>
    </row>
    <row r="16" spans="1:15" x14ac:dyDescent="0.2">
      <c r="A16" s="16" t="s">
        <v>4</v>
      </c>
      <c r="B16" s="10"/>
      <c r="C16" s="17">
        <f ca="1">+C8+C12</f>
        <v>0.37130387286840072</v>
      </c>
      <c r="E16" s="14" t="s">
        <v>30</v>
      </c>
      <c r="F16" s="34">
        <f ca="1">NOW()+15018.5+$C$5/24</f>
        <v>60324.751366898148</v>
      </c>
    </row>
    <row r="17" spans="1:18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24172.5</v>
      </c>
    </row>
    <row r="18" spans="1:18" ht="14.25" thickTop="1" thickBot="1" x14ac:dyDescent="0.25">
      <c r="A18" s="16" t="s">
        <v>5</v>
      </c>
      <c r="B18" s="10"/>
      <c r="C18" s="19">
        <f ca="1">+C15</f>
        <v>56742.599919869615</v>
      </c>
      <c r="D18" s="20">
        <f ca="1">+C16</f>
        <v>0.37130387286840072</v>
      </c>
      <c r="E18" s="14" t="s">
        <v>36</v>
      </c>
      <c r="F18" s="23">
        <f ca="1">ROUND(2*(F16-$C$15)/$C$16,0)/2+F15</f>
        <v>9648.5</v>
      </c>
    </row>
    <row r="19" spans="1:18" ht="13.5" thickTop="1" x14ac:dyDescent="0.2">
      <c r="E19" s="14" t="s">
        <v>31</v>
      </c>
      <c r="F19" s="18">
        <f ca="1">+$C$15+$C$16*F18-15018.5-$C$5/24</f>
        <v>45307.021170573717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51349.79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-7.5296710356851093E-3</v>
      </c>
      <c r="Q21" s="2">
        <f>+C21-15018.5</f>
        <v>36331.29</v>
      </c>
    </row>
    <row r="22" spans="1:18" x14ac:dyDescent="0.2">
      <c r="A22" t="s">
        <v>47</v>
      </c>
      <c r="C22" s="8">
        <v>54273.784</v>
      </c>
      <c r="D22" s="8"/>
      <c r="E22">
        <f>+(C22-C$7)/C$8</f>
        <v>7875.0175060597867</v>
      </c>
      <c r="F22">
        <f>ROUND(2*E22,0)/2</f>
        <v>7875</v>
      </c>
      <c r="G22">
        <f>+C22-(C$7+F22*C$8)</f>
        <v>6.4999999958672561E-3</v>
      </c>
      <c r="I22">
        <f>+G22</f>
        <v>6.4999999958672561E-3</v>
      </c>
      <c r="O22">
        <f ca="1">+C$11+C$12*$F22</f>
        <v>2.2969167619926009E-2</v>
      </c>
      <c r="Q22" s="2">
        <f>+C22-15018.5</f>
        <v>39255.284</v>
      </c>
    </row>
    <row r="23" spans="1:18" x14ac:dyDescent="0.2">
      <c r="A23" s="43" t="s">
        <v>48</v>
      </c>
      <c r="B23" s="44" t="s">
        <v>49</v>
      </c>
      <c r="C23" s="43">
        <v>56728.494100000004</v>
      </c>
      <c r="D23" s="43">
        <v>1.6000000000000001E-3</v>
      </c>
      <c r="E23">
        <f>+(C23-C$7)/C$8</f>
        <v>14486.140856450316</v>
      </c>
      <c r="F23">
        <f>ROUND(2*E23,0)/2</f>
        <v>14486</v>
      </c>
      <c r="G23">
        <f>+C23-(C$7+F23*C$8)</f>
        <v>5.2300000003015157E-2</v>
      </c>
      <c r="K23">
        <f>+G23</f>
        <v>5.2300000003015157E-2</v>
      </c>
      <c r="O23">
        <f ca="1">+C$11+C$12*$F23</f>
        <v>4.8572700617036495E-2</v>
      </c>
      <c r="Q23" s="2">
        <f>+C23-15018.5</f>
        <v>41709.994100000004</v>
      </c>
    </row>
    <row r="24" spans="1:18" x14ac:dyDescent="0.2">
      <c r="A24" s="43" t="s">
        <v>48</v>
      </c>
      <c r="B24" s="44" t="s">
        <v>49</v>
      </c>
      <c r="C24" s="43">
        <v>56742.416100000002</v>
      </c>
      <c r="D24" s="43">
        <v>5.9999999999999995E-4</v>
      </c>
      <c r="E24">
        <f>+(C24-C$7)/C$8</f>
        <v>14523.63614328037</v>
      </c>
      <c r="F24">
        <f>ROUND(2*E24,0)/2</f>
        <v>14523.5</v>
      </c>
      <c r="G24">
        <f>+C24-(C$7+F24*C$8)</f>
        <v>5.0549999999930151E-2</v>
      </c>
      <c r="K24">
        <f>+G24</f>
        <v>5.0549999999930151E-2</v>
      </c>
      <c r="O24">
        <f ca="1">+C$11+C$12*$F24</f>
        <v>4.8717933182063217E-2</v>
      </c>
      <c r="Q24" s="2">
        <f>+C24-15018.5</f>
        <v>41723.916100000002</v>
      </c>
    </row>
    <row r="25" spans="1:18" x14ac:dyDescent="0.2">
      <c r="A25" s="43" t="s">
        <v>48</v>
      </c>
      <c r="B25" s="44" t="s">
        <v>49</v>
      </c>
      <c r="C25" s="43">
        <v>56742.603300000002</v>
      </c>
      <c r="D25" s="43">
        <v>1.1000000000000001E-3</v>
      </c>
      <c r="E25">
        <f>+(C25-C$7)/C$8</f>
        <v>14524.140317802319</v>
      </c>
      <c r="F25">
        <f>ROUND(2*E25,0)/2</f>
        <v>14524</v>
      </c>
      <c r="G25">
        <f>+C25-(C$7+F25*C$8)</f>
        <v>5.2100000000791624E-2</v>
      </c>
      <c r="K25">
        <f>+G25</f>
        <v>5.2100000000791624E-2</v>
      </c>
      <c r="O25">
        <f ca="1">+C$11+C$12*$F25</f>
        <v>4.8719869616263574E-2</v>
      </c>
      <c r="Q25" s="2">
        <f>+C25-15018.5</f>
        <v>41724.103300000002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2024-01-15T05:01:58Z</dcterms:modified>
</cp:coreProperties>
</file>