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2D1B48A-98DA-466A-8025-B90EA495E8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2" i="1"/>
  <c r="Q23" i="1"/>
  <c r="C8" i="1"/>
  <c r="C7" i="1"/>
  <c r="D9" i="1"/>
  <c r="E9" i="1"/>
  <c r="D8" i="1"/>
  <c r="F16" i="1"/>
  <c r="F17" i="1" s="1"/>
  <c r="C17" i="1"/>
  <c r="Q21" i="1"/>
  <c r="G24" i="1"/>
  <c r="K24" i="1"/>
  <c r="E22" i="1"/>
  <c r="F22" i="1"/>
  <c r="G22" i="1"/>
  <c r="I22" i="1"/>
  <c r="E24" i="1"/>
  <c r="F24" i="1"/>
  <c r="E21" i="1"/>
  <c r="F21" i="1"/>
  <c r="G21" i="1"/>
  <c r="E23" i="1"/>
  <c r="F23" i="1"/>
  <c r="G23" i="1"/>
  <c r="K23" i="1"/>
  <c r="J21" i="1"/>
  <c r="C11" i="1"/>
  <c r="C12" i="1"/>
  <c r="C16" i="1" l="1"/>
  <c r="D18" i="1" s="1"/>
  <c r="O22" i="1"/>
  <c r="O21" i="1"/>
  <c r="C15" i="1"/>
  <c r="O23" i="1"/>
  <c r="O24" i="1"/>
  <c r="C18" i="1" l="1"/>
  <c r="F18" i="1"/>
  <c r="F19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<sst xmlns="http://schemas.openxmlformats.org/spreadsheetml/2006/main" count="56" uniqueCount="52">
  <si>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</si>
  <si>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</si>
  <si>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</si>
  <si>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</si>
  <si>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</si>
  <si>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</si>
  <si>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</si>
  <si>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</si>
  <si>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</si>
  <si>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</si>
  <si>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</si>
  <si>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</si>
  <si>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</si>
  <si>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</si>
  <si>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</si>
  <si>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</si>
  <si>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</si>
  <si>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</si>
  <si>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</si>
  <si>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</si>
  <si>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</si>
  <si>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</si>
  <si>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</si>
  <si>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</si>
  <si>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</si>
  <si>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</si>
  <si>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</si>
  <si>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</si>
  <si>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</si>
  <si>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</si>
  <si>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</si>
  <si>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</si>
  <si>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</si>
  <si>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</si>
  <si>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</si>
  <si>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</si>
  <si>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</si>
  <si>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</si>
  <si>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</si>
  <si>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</si>
  <si>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</si>
  <si>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PV Boo</t>
  </si>
  <si>
    <t>2013a</t>
  </si>
  <si>
    <t>G2566-0926</t>
  </si>
  <si>
    <t>EW</t>
  </si>
  <si>
    <t>PV Boo / GSC 2566-0926</t>
  </si>
  <si>
    <t>BRNO</t>
  </si>
  <si>
    <t>GCVS</t>
  </si>
  <si>
    <t>OEJV 0168</t>
  </si>
  <si>
    <t>II</t>
  </si>
  <si>
    <t>OEJV 0210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</si>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</sst>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C-4E5D-8EFE-3467F87D80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-1.3109999992593657E-2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C-4E5D-8EFE-3467F87D80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C-4E5D-8EFE-3467F87D80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-5.822999999509193E-3</c:v>
                </c:pt>
                <c:pt idx="3">
                  <c:v>-2.2912999913387466E-2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C-4E5D-8EFE-3467F87D80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C-4E5D-8EFE-3467F87D80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C-4E5D-8EFE-3467F87D80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3.2600000000000001E-4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C-4E5D-8EFE-3467F87D80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-1.922150647718902E-3</c:v>
                </c:pt>
                <c:pt idx="1">
                  <c:v>-7.007324298774105E-3</c:v>
                </c:pt>
                <c:pt idx="2">
                  <c:v>-1.402602038859755E-2</c:v>
                </c:pt>
                <c:pt idx="3">
                  <c:v>-1.8890504570399758E-2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C-4E5D-8EFE-3467F87D800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7915</c:v>
                </c:pt>
                <c:pt idx="2">
                  <c:v>18839.5</c:v>
                </c:pt>
                <c:pt idx="3">
                  <c:v>26411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6C-4E5D-8EFE-3467F87D8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44400"/>
        <c:axId val="1"/>
      </c:scatterChart>
      <c:valAx>
        <c:axId val="56794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944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485775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9581FC-A168-A477-8B12-AC8EDAC2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5" t="s">
        <v>41</v>
      </c>
      <c r="G1" s="31" t="s">
        <v>42</v>
      </c>
      <c r="H1" s="36"/>
      <c r="I1" s="37" t="s">
        <v>43</v>
      </c>
      <c r="J1" s="38" t="s">
        <v>41</v>
      </c>
      <c r="K1" s="39">
        <v>15.2326</v>
      </c>
      <c r="L1" s="40">
        <v>33.515799999999999</v>
      </c>
      <c r="M1" s="41">
        <v>51219.372499999998</v>
      </c>
      <c r="N1" s="41">
        <v>0.29253400000000002</v>
      </c>
      <c r="O1" s="42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53534.766000000003</v>
      </c>
      <c r="D4" s="28">
        <v>0.2925875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9">
        <f>M1</f>
        <v>51219.372499999998</v>
      </c>
      <c r="D7" s="32" t="s">
        <v>46</v>
      </c>
    </row>
    <row r="8" spans="1:15">
      <c r="A8" t="s">
        <v>3</v>
      </c>
      <c r="C8" s="49">
        <f>N1</f>
        <v>0.29253400000000002</v>
      </c>
      <c r="D8" s="29" t="str">
        <f>D7</f>
        <v>BRNO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-1.922150647718902E-3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-6.4247298181367067E-7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58945.469083495431</v>
      </c>
      <c r="E15" s="14" t="s">
        <v>34</v>
      </c>
      <c r="F15" s="33">
        <v>1</v>
      </c>
    </row>
    <row r="16" spans="1:15">
      <c r="A16" s="16" t="s">
        <v>4</v>
      </c>
      <c r="B16" s="10"/>
      <c r="C16" s="17">
        <f ca="1">+C8+C12</f>
        <v>0.2925333575270182</v>
      </c>
      <c r="E16" s="14" t="s">
        <v>30</v>
      </c>
      <c r="F16" s="34">
        <f ca="1">NOW()+15018.5+$C$5/24</f>
        <v>60324.75338101852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31127</v>
      </c>
    </row>
    <row r="18" spans="1:18" ht="14.25" thickTop="1" thickBot="1">
      <c r="A18" s="16" t="s">
        <v>5</v>
      </c>
      <c r="B18" s="10"/>
      <c r="C18" s="19">
        <f ca="1">+C15</f>
        <v>58945.469083495431</v>
      </c>
      <c r="D18" s="20">
        <f ca="1">+C16</f>
        <v>0.2925333575270182</v>
      </c>
      <c r="E18" s="14" t="s">
        <v>36</v>
      </c>
      <c r="F18" s="23">
        <f ca="1">ROUND(2*(F16-$C$15)/$C$16,0)/2+F15</f>
        <v>4716</v>
      </c>
    </row>
    <row r="19" spans="1:18" ht="13.5" thickTop="1">
      <c r="E19" s="14" t="s">
        <v>31</v>
      </c>
      <c r="F19" s="18">
        <f ca="1">+$C$15+$C$16*F18-15018.5-$C$5/24</f>
        <v>45306.952230926181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51219.372499999998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-1.922150647718902E-3</v>
      </c>
      <c r="Q21" s="2">
        <f>+C21-15018.5</f>
        <v>36200.872499999998</v>
      </c>
    </row>
    <row r="22" spans="1:18">
      <c r="A22" t="s">
        <v>47</v>
      </c>
      <c r="C22" s="8">
        <v>53534.766000000003</v>
      </c>
      <c r="D22" s="8"/>
      <c r="E22">
        <f>+(C22-C$7)/C$8</f>
        <v>7914.9551846964987</v>
      </c>
      <c r="F22">
        <f>ROUND(2*E22,0)/2</f>
        <v>7915</v>
      </c>
      <c r="G22">
        <f>+C22-(C$7+F22*C$8)</f>
        <v>-1.3109999992593657E-2</v>
      </c>
      <c r="I22">
        <f>+G22</f>
        <v>-1.3109999992593657E-2</v>
      </c>
      <c r="O22">
        <f ca="1">+C$11+C$12*$F22</f>
        <v>-7.007324298774105E-3</v>
      </c>
      <c r="Q22" s="2">
        <f>+C22-15018.5</f>
        <v>38516.266000000003</v>
      </c>
    </row>
    <row r="23" spans="1:18">
      <c r="A23" s="43" t="s">
        <v>48</v>
      </c>
      <c r="B23" s="44" t="s">
        <v>49</v>
      </c>
      <c r="C23" s="45">
        <v>56730.560969999999</v>
      </c>
      <c r="D23" s="43">
        <v>2.9999999999999997E-4</v>
      </c>
      <c r="E23">
        <f>+(C23-C$7)/C$8</f>
        <v>18839.480094621482</v>
      </c>
      <c r="F23">
        <f>ROUND(2*E23,0)/2</f>
        <v>18839.5</v>
      </c>
      <c r="G23">
        <f>+C23-(C$7+F23*C$8)</f>
        <v>-5.822999999509193E-3</v>
      </c>
      <c r="K23">
        <f>+G23</f>
        <v>-5.822999999509193E-3</v>
      </c>
      <c r="O23">
        <f ca="1">+C$11+C$12*$F23</f>
        <v>-1.402602038859755E-2</v>
      </c>
      <c r="Q23" s="2">
        <f>+C23-15018.5</f>
        <v>41712.060969999999</v>
      </c>
    </row>
    <row r="24" spans="1:18">
      <c r="A24" s="46" t="s">
        <v>50</v>
      </c>
      <c r="B24" s="47" t="s">
        <v>51</v>
      </c>
      <c r="C24" s="48">
        <v>58945.465061000083</v>
      </c>
      <c r="D24" s="48">
        <v>3.2600000000000001E-4</v>
      </c>
      <c r="E24">
        <f>+(C24-C$7)/C$8</f>
        <v>26410.921674062109</v>
      </c>
      <c r="F24">
        <f>ROUND(2*E24,0)/2</f>
        <v>26411</v>
      </c>
      <c r="G24">
        <f>+C24-(C$7+F24*C$8)</f>
        <v>-2.2912999913387466E-2</v>
      </c>
      <c r="K24">
        <f>+G24</f>
        <v>-2.2912999913387466E-2</v>
      </c>
      <c r="O24">
        <f ca="1">+C$11+C$12*$F24</f>
        <v>-1.8890504570399758E-2</v>
      </c>
      <c r="Q24" s="2">
        <f>+C24-15018.5</f>
        <v>43926.965061000083</v>
      </c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2024-01-15T05:04:52Z</dcterms:modified>
</cp:coreProperties>
</file>