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36525BF-ECCF-4D28-963A-D0A2DB9BA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8" i="1" l="1"/>
  <c r="F118" i="1" s="1"/>
  <c r="G118" i="1" s="1"/>
  <c r="K118" i="1" s="1"/>
  <c r="Q118" i="1"/>
  <c r="E117" i="1"/>
  <c r="F117" i="1" s="1"/>
  <c r="G117" i="1" s="1"/>
  <c r="K117" i="1" s="1"/>
  <c r="Q117" i="1"/>
  <c r="Q116" i="1"/>
  <c r="Q115" i="1"/>
  <c r="H21" i="1"/>
  <c r="D9" i="1"/>
  <c r="C9" i="1"/>
  <c r="Q113" i="1"/>
  <c r="Q114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86" i="1"/>
  <c r="Q88" i="1"/>
  <c r="Q98" i="1"/>
  <c r="Q99" i="1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E50" i="2"/>
  <c r="G49" i="2"/>
  <c r="C49" i="2"/>
  <c r="G98" i="2"/>
  <c r="C98" i="2"/>
  <c r="G97" i="2"/>
  <c r="C97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96" i="2"/>
  <c r="C96" i="2"/>
  <c r="G40" i="2"/>
  <c r="C40" i="2"/>
  <c r="G95" i="2"/>
  <c r="C95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E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98" i="2"/>
  <c r="B98" i="2"/>
  <c r="D98" i="2"/>
  <c r="A98" i="2"/>
  <c r="H97" i="2"/>
  <c r="B97" i="2"/>
  <c r="D97" i="2"/>
  <c r="A97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F45" i="2"/>
  <c r="D45" i="2"/>
  <c r="A45" i="2"/>
  <c r="H44" i="2"/>
  <c r="B44" i="2"/>
  <c r="F44" i="2"/>
  <c r="D44" i="2"/>
  <c r="A44" i="2"/>
  <c r="H43" i="2"/>
  <c r="B43" i="2"/>
  <c r="F43" i="2"/>
  <c r="D43" i="2"/>
  <c r="A43" i="2"/>
  <c r="H42" i="2"/>
  <c r="B42" i="2"/>
  <c r="F42" i="2"/>
  <c r="D42" i="2"/>
  <c r="A42" i="2"/>
  <c r="H41" i="2"/>
  <c r="B41" i="2"/>
  <c r="F41" i="2"/>
  <c r="D41" i="2"/>
  <c r="A41" i="2"/>
  <c r="H96" i="2"/>
  <c r="B96" i="2"/>
  <c r="D96" i="2"/>
  <c r="A96" i="2"/>
  <c r="H40" i="2"/>
  <c r="B40" i="2"/>
  <c r="D40" i="2"/>
  <c r="A40" i="2"/>
  <c r="H95" i="2"/>
  <c r="B95" i="2"/>
  <c r="D95" i="2"/>
  <c r="A95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Q112" i="1"/>
  <c r="Q110" i="1"/>
  <c r="Q111" i="1"/>
  <c r="Q108" i="1"/>
  <c r="Q107" i="1"/>
  <c r="Q104" i="1"/>
  <c r="Q100" i="1"/>
  <c r="Q109" i="1"/>
  <c r="Q96" i="1"/>
  <c r="Q97" i="1"/>
  <c r="Q101" i="1"/>
  <c r="Q102" i="1"/>
  <c r="Q103" i="1"/>
  <c r="Q105" i="1"/>
  <c r="Q106" i="1"/>
  <c r="F16" i="1"/>
  <c r="C17" i="1"/>
  <c r="Q94" i="1"/>
  <c r="C7" i="1"/>
  <c r="E47" i="1"/>
  <c r="C8" i="1"/>
  <c r="Q95" i="1"/>
  <c r="Q92" i="1"/>
  <c r="Q91" i="1"/>
  <c r="Q93" i="1"/>
  <c r="Q57" i="1"/>
  <c r="Q87" i="1"/>
  <c r="Q90" i="1"/>
  <c r="Q83" i="1"/>
  <c r="Q89" i="1"/>
  <c r="Q60" i="1"/>
  <c r="Q61" i="1"/>
  <c r="Q64" i="1"/>
  <c r="Q65" i="1"/>
  <c r="Q66" i="1"/>
  <c r="Q67" i="1"/>
  <c r="Q68" i="1"/>
  <c r="Q69" i="1"/>
  <c r="Q70" i="1"/>
  <c r="Q71" i="1"/>
  <c r="Q72" i="1"/>
  <c r="Q74" i="1"/>
  <c r="Q75" i="1"/>
  <c r="Q76" i="1"/>
  <c r="Q77" i="1"/>
  <c r="Q78" i="1"/>
  <c r="Q79" i="1"/>
  <c r="Q80" i="1"/>
  <c r="Q62" i="1"/>
  <c r="Q81" i="1"/>
  <c r="Q82" i="1"/>
  <c r="Q84" i="1"/>
  <c r="Q85" i="1"/>
  <c r="Q63" i="1"/>
  <c r="Q73" i="1"/>
  <c r="Q58" i="1"/>
  <c r="Q59" i="1"/>
  <c r="Q23" i="1"/>
  <c r="E38" i="1"/>
  <c r="F38" i="1"/>
  <c r="G38" i="1"/>
  <c r="E37" i="1"/>
  <c r="F37" i="1"/>
  <c r="G37" i="1"/>
  <c r="H37" i="1"/>
  <c r="E42" i="1"/>
  <c r="F42" i="1"/>
  <c r="G42" i="1"/>
  <c r="H42" i="1"/>
  <c r="E39" i="1"/>
  <c r="E54" i="1"/>
  <c r="F54" i="1"/>
  <c r="G54" i="1"/>
  <c r="J54" i="1"/>
  <c r="E51" i="1"/>
  <c r="F51" i="1"/>
  <c r="G51" i="1"/>
  <c r="J51" i="1"/>
  <c r="E49" i="1"/>
  <c r="F49" i="1"/>
  <c r="G49" i="1"/>
  <c r="J49" i="1"/>
  <c r="E46" i="1"/>
  <c r="F46" i="1"/>
  <c r="G46" i="1"/>
  <c r="E55" i="1"/>
  <c r="F55" i="1"/>
  <c r="G55" i="1"/>
  <c r="J55" i="1"/>
  <c r="E99" i="1"/>
  <c r="F99" i="1"/>
  <c r="G99" i="1"/>
  <c r="I99" i="1"/>
  <c r="E80" i="1"/>
  <c r="F80" i="1"/>
  <c r="E76" i="1"/>
  <c r="F76" i="1"/>
  <c r="G76" i="1"/>
  <c r="I76" i="1"/>
  <c r="E74" i="1"/>
  <c r="F74" i="1"/>
  <c r="G74" i="1"/>
  <c r="I74" i="1"/>
  <c r="E71" i="1"/>
  <c r="F71" i="1"/>
  <c r="G71" i="1"/>
  <c r="I71" i="1"/>
  <c r="E69" i="1"/>
  <c r="F69" i="1"/>
  <c r="G69" i="1"/>
  <c r="E67" i="1"/>
  <c r="F67" i="1"/>
  <c r="G67" i="1"/>
  <c r="I67" i="1"/>
  <c r="E65" i="1"/>
  <c r="F65" i="1"/>
  <c r="G65" i="1"/>
  <c r="I65" i="1"/>
  <c r="E61" i="1"/>
  <c r="F61" i="1"/>
  <c r="E73" i="1"/>
  <c r="F73" i="1"/>
  <c r="E85" i="1"/>
  <c r="F85" i="1"/>
  <c r="G85" i="1"/>
  <c r="J85" i="1"/>
  <c r="E82" i="1"/>
  <c r="F82" i="1"/>
  <c r="G82" i="1"/>
  <c r="I82" i="1"/>
  <c r="E89" i="1"/>
  <c r="F89" i="1"/>
  <c r="G89" i="1"/>
  <c r="E111" i="1"/>
  <c r="F111" i="1"/>
  <c r="G111" i="1"/>
  <c r="K111" i="1"/>
  <c r="E108" i="1"/>
  <c r="F108" i="1"/>
  <c r="G108" i="1"/>
  <c r="K108" i="1"/>
  <c r="E104" i="1"/>
  <c r="E113" i="1"/>
  <c r="F113" i="1"/>
  <c r="E109" i="1"/>
  <c r="F109" i="1"/>
  <c r="G109" i="1"/>
  <c r="K109" i="1"/>
  <c r="E101" i="1"/>
  <c r="F101" i="1"/>
  <c r="G101" i="1"/>
  <c r="J101" i="1"/>
  <c r="E102" i="1"/>
  <c r="F102" i="1"/>
  <c r="G102" i="1"/>
  <c r="E96" i="1"/>
  <c r="F96" i="1"/>
  <c r="G96" i="1"/>
  <c r="J96" i="1"/>
  <c r="E95" i="1"/>
  <c r="F95" i="1"/>
  <c r="G95" i="1"/>
  <c r="J95" i="1"/>
  <c r="E92" i="1"/>
  <c r="E57" i="1"/>
  <c r="F57" i="1"/>
  <c r="U88" i="1"/>
  <c r="E88" i="1"/>
  <c r="F88" i="1"/>
  <c r="E86" i="1"/>
  <c r="F86" i="1"/>
  <c r="E36" i="1"/>
  <c r="F36" i="1"/>
  <c r="G36" i="1"/>
  <c r="H36" i="1"/>
  <c r="E35" i="1"/>
  <c r="F35" i="1"/>
  <c r="G35" i="1"/>
  <c r="H35" i="1"/>
  <c r="E33" i="1"/>
  <c r="F33" i="1"/>
  <c r="G33" i="1"/>
  <c r="H33" i="1"/>
  <c r="E32" i="1"/>
  <c r="F32" i="1"/>
  <c r="G32" i="1"/>
  <c r="H32" i="1"/>
  <c r="E31" i="1"/>
  <c r="E69" i="2"/>
  <c r="E26" i="1"/>
  <c r="E25" i="1"/>
  <c r="F25" i="1"/>
  <c r="E22" i="1"/>
  <c r="H38" i="1"/>
  <c r="J46" i="1"/>
  <c r="G80" i="1"/>
  <c r="I80" i="1"/>
  <c r="I69" i="1"/>
  <c r="G61" i="1"/>
  <c r="I61" i="1"/>
  <c r="G73" i="1"/>
  <c r="I73" i="1"/>
  <c r="K89" i="1"/>
  <c r="G113" i="1"/>
  <c r="K113" i="1"/>
  <c r="K102" i="1"/>
  <c r="G57" i="1"/>
  <c r="I57" i="1"/>
  <c r="E21" i="1"/>
  <c r="F21" i="1"/>
  <c r="G86" i="1"/>
  <c r="I86" i="1"/>
  <c r="G25" i="1"/>
  <c r="H25" i="1"/>
  <c r="F31" i="1"/>
  <c r="E19" i="2"/>
  <c r="E87" i="2"/>
  <c r="E51" i="2"/>
  <c r="E39" i="2"/>
  <c r="E23" i="2"/>
  <c r="E95" i="2"/>
  <c r="E92" i="2"/>
  <c r="E76" i="2"/>
  <c r="E28" i="2"/>
  <c r="E96" i="2"/>
  <c r="E58" i="2"/>
  <c r="E27" i="2"/>
  <c r="E11" i="2"/>
  <c r="F22" i="1"/>
  <c r="G22" i="1"/>
  <c r="E61" i="2"/>
  <c r="E57" i="2"/>
  <c r="E47" i="2"/>
  <c r="E34" i="2"/>
  <c r="E74" i="2"/>
  <c r="E46" i="2"/>
  <c r="E84" i="2"/>
  <c r="E98" i="2"/>
  <c r="E36" i="2"/>
  <c r="E21" i="2"/>
  <c r="E89" i="2"/>
  <c r="E73" i="2"/>
  <c r="E60" i="2"/>
  <c r="E25" i="2"/>
  <c r="E93" i="2"/>
  <c r="H22" i="1"/>
  <c r="F104" i="1"/>
  <c r="G104" i="1"/>
  <c r="K104" i="1"/>
  <c r="E53" i="2"/>
  <c r="F39" i="1"/>
  <c r="G39" i="1"/>
  <c r="H39" i="1"/>
  <c r="E77" i="2"/>
  <c r="F26" i="1"/>
  <c r="G26" i="1"/>
  <c r="H26" i="1"/>
  <c r="E64" i="2"/>
  <c r="F92" i="1"/>
  <c r="G92" i="1"/>
  <c r="J92" i="1"/>
  <c r="E43" i="2"/>
  <c r="F47" i="1"/>
  <c r="E85" i="2"/>
  <c r="E94" i="2"/>
  <c r="E70" i="2"/>
  <c r="E75" i="2"/>
  <c r="G47" i="1"/>
  <c r="H47" i="1"/>
  <c r="E24" i="1"/>
  <c r="E29" i="1"/>
  <c r="E34" i="1"/>
  <c r="E56" i="1"/>
  <c r="F56" i="1"/>
  <c r="G56" i="1"/>
  <c r="H56" i="1"/>
  <c r="E87" i="1"/>
  <c r="E106" i="1"/>
  <c r="E59" i="1"/>
  <c r="E78" i="1"/>
  <c r="E63" i="2"/>
  <c r="E71" i="2"/>
  <c r="E80" i="2"/>
  <c r="E116" i="1"/>
  <c r="F116" i="1"/>
  <c r="E115" i="1"/>
  <c r="F115" i="1"/>
  <c r="G115" i="1"/>
  <c r="K115" i="1"/>
  <c r="G116" i="1"/>
  <c r="K116" i="1"/>
  <c r="E40" i="1"/>
  <c r="E41" i="1"/>
  <c r="E44" i="1"/>
  <c r="F44" i="1"/>
  <c r="G44" i="1"/>
  <c r="J44" i="1"/>
  <c r="E50" i="1"/>
  <c r="E45" i="1"/>
  <c r="E23" i="1"/>
  <c r="F23" i="1"/>
  <c r="G23" i="1"/>
  <c r="E77" i="1"/>
  <c r="E72" i="1"/>
  <c r="E68" i="1"/>
  <c r="F68" i="1"/>
  <c r="G68" i="1"/>
  <c r="I68" i="1"/>
  <c r="E64" i="1"/>
  <c r="E58" i="1"/>
  <c r="E84" i="1"/>
  <c r="F84" i="1"/>
  <c r="G84" i="1"/>
  <c r="I84" i="1"/>
  <c r="E114" i="1"/>
  <c r="F114" i="1"/>
  <c r="E107" i="1"/>
  <c r="F107" i="1"/>
  <c r="G107" i="1"/>
  <c r="K107" i="1"/>
  <c r="E98" i="1"/>
  <c r="F98" i="1"/>
  <c r="E105" i="1"/>
  <c r="E97" i="1"/>
  <c r="E93" i="1"/>
  <c r="F93" i="1"/>
  <c r="E90" i="1"/>
  <c r="E28" i="1"/>
  <c r="F28" i="1"/>
  <c r="G28" i="1"/>
  <c r="H28" i="1"/>
  <c r="G114" i="1"/>
  <c r="K114" i="1"/>
  <c r="G98" i="1"/>
  <c r="I98" i="1"/>
  <c r="G93" i="1"/>
  <c r="K93" i="1"/>
  <c r="U21" i="1"/>
  <c r="E43" i="1"/>
  <c r="E53" i="1"/>
  <c r="F53" i="1"/>
  <c r="E52" i="1"/>
  <c r="F52" i="1"/>
  <c r="G52" i="1"/>
  <c r="J52" i="1"/>
  <c r="E48" i="1"/>
  <c r="E62" i="1"/>
  <c r="E79" i="1"/>
  <c r="F79" i="1"/>
  <c r="G79" i="1"/>
  <c r="I79" i="1"/>
  <c r="E75" i="1"/>
  <c r="F75" i="1"/>
  <c r="E70" i="1"/>
  <c r="F70" i="1"/>
  <c r="G70" i="1"/>
  <c r="I70" i="1"/>
  <c r="E66" i="1"/>
  <c r="E60" i="1"/>
  <c r="E63" i="1"/>
  <c r="E81" i="1"/>
  <c r="E110" i="1"/>
  <c r="F110" i="1"/>
  <c r="E100" i="1"/>
  <c r="E112" i="1"/>
  <c r="F112" i="1"/>
  <c r="E103" i="1"/>
  <c r="E94" i="1"/>
  <c r="E91" i="1"/>
  <c r="E83" i="1"/>
  <c r="E30" i="1"/>
  <c r="E27" i="1"/>
  <c r="G53" i="1"/>
  <c r="H53" i="1"/>
  <c r="G75" i="1"/>
  <c r="I75" i="1"/>
  <c r="G110" i="1"/>
  <c r="K110" i="1"/>
  <c r="G112" i="1"/>
  <c r="J112" i="1"/>
  <c r="G31" i="1"/>
  <c r="H31" i="1"/>
  <c r="I23" i="1"/>
  <c r="E52" i="2"/>
  <c r="F103" i="1"/>
  <c r="G103" i="1"/>
  <c r="K103" i="1"/>
  <c r="F105" i="1"/>
  <c r="G105" i="1"/>
  <c r="J105" i="1"/>
  <c r="E54" i="2"/>
  <c r="F72" i="1"/>
  <c r="G72" i="1"/>
  <c r="I72" i="1"/>
  <c r="E26" i="2"/>
  <c r="F24" i="1"/>
  <c r="G24" i="1"/>
  <c r="E62" i="2"/>
  <c r="E31" i="2"/>
  <c r="F77" i="1"/>
  <c r="G77" i="1"/>
  <c r="I77" i="1"/>
  <c r="F78" i="1"/>
  <c r="G78" i="1"/>
  <c r="I78" i="1"/>
  <c r="E32" i="2"/>
  <c r="E82" i="2"/>
  <c r="E45" i="2"/>
  <c r="F94" i="1"/>
  <c r="G94" i="1"/>
  <c r="J94" i="1"/>
  <c r="F29" i="1"/>
  <c r="G29" i="1"/>
  <c r="H29" i="1"/>
  <c r="E67" i="2"/>
  <c r="F100" i="1"/>
  <c r="G100" i="1"/>
  <c r="K100" i="1"/>
  <c r="E49" i="2"/>
  <c r="E13" i="2"/>
  <c r="F59" i="1"/>
  <c r="G59" i="1"/>
  <c r="I59" i="1"/>
  <c r="F27" i="1"/>
  <c r="G27" i="1"/>
  <c r="H27" i="1"/>
  <c r="E65" i="2"/>
  <c r="F62" i="1"/>
  <c r="G62" i="1"/>
  <c r="H62" i="1"/>
  <c r="E16" i="2"/>
  <c r="F45" i="1"/>
  <c r="G45" i="1"/>
  <c r="J45" i="1"/>
  <c r="E83" i="2"/>
  <c r="E55" i="2"/>
  <c r="F106" i="1"/>
  <c r="G106" i="1"/>
  <c r="I106" i="1"/>
  <c r="E33" i="2"/>
  <c r="E81" i="2"/>
  <c r="F43" i="1"/>
  <c r="G43" i="1"/>
  <c r="H43" i="1"/>
  <c r="F40" i="1"/>
  <c r="G40" i="1"/>
  <c r="H40" i="1"/>
  <c r="E78" i="2"/>
  <c r="F30" i="1"/>
  <c r="G30" i="1"/>
  <c r="H30" i="1"/>
  <c r="E68" i="2"/>
  <c r="E35" i="2"/>
  <c r="F81" i="1"/>
  <c r="G81" i="1"/>
  <c r="I81" i="1"/>
  <c r="E86" i="2"/>
  <c r="F48" i="1"/>
  <c r="G48" i="1"/>
  <c r="J48" i="1"/>
  <c r="E88" i="2"/>
  <c r="F50" i="1"/>
  <c r="G50" i="1"/>
  <c r="J50" i="1"/>
  <c r="E56" i="2"/>
  <c r="E40" i="2"/>
  <c r="F87" i="1"/>
  <c r="G87" i="1"/>
  <c r="K87" i="1"/>
  <c r="E24" i="2"/>
  <c r="E44" i="2"/>
  <c r="E17" i="2"/>
  <c r="F63" i="1"/>
  <c r="G63" i="1"/>
  <c r="I63" i="1"/>
  <c r="E12" i="2"/>
  <c r="F58" i="1"/>
  <c r="G58" i="1"/>
  <c r="I58" i="1"/>
  <c r="E59" i="2"/>
  <c r="E66" i="2"/>
  <c r="E38" i="2"/>
  <c r="E20" i="2"/>
  <c r="F66" i="1"/>
  <c r="G66" i="1"/>
  <c r="I66" i="1"/>
  <c r="F97" i="1"/>
  <c r="G97" i="1"/>
  <c r="J97" i="1"/>
  <c r="E48" i="2"/>
  <c r="E37" i="2"/>
  <c r="F83" i="1"/>
  <c r="G83" i="1"/>
  <c r="K83" i="1"/>
  <c r="E41" i="2"/>
  <c r="F90" i="1"/>
  <c r="G90" i="1"/>
  <c r="K90" i="1"/>
  <c r="E29" i="2"/>
  <c r="E42" i="2"/>
  <c r="F91" i="1"/>
  <c r="G91" i="1"/>
  <c r="J91" i="1"/>
  <c r="F60" i="1"/>
  <c r="G60" i="1"/>
  <c r="I60" i="1"/>
  <c r="E15" i="2"/>
  <c r="E14" i="2"/>
  <c r="E18" i="2"/>
  <c r="F64" i="1"/>
  <c r="G64" i="1"/>
  <c r="I64" i="1"/>
  <c r="F41" i="1"/>
  <c r="G41" i="1"/>
  <c r="H41" i="1"/>
  <c r="E79" i="2"/>
  <c r="E97" i="2"/>
  <c r="F34" i="1"/>
  <c r="G34" i="1"/>
  <c r="H34" i="1"/>
  <c r="E72" i="2"/>
  <c r="E91" i="2"/>
  <c r="E90" i="2"/>
  <c r="E22" i="2"/>
  <c r="H24" i="1"/>
  <c r="C11" i="1"/>
  <c r="C12" i="1"/>
  <c r="O118" i="1" l="1"/>
  <c r="O117" i="1"/>
  <c r="C16" i="1"/>
  <c r="D18" i="1" s="1"/>
  <c r="O38" i="1"/>
  <c r="O89" i="1"/>
  <c r="O106" i="1"/>
  <c r="O67" i="1"/>
  <c r="O88" i="1"/>
  <c r="O62" i="1"/>
  <c r="O112" i="1"/>
  <c r="O68" i="1"/>
  <c r="O34" i="1"/>
  <c r="O100" i="1"/>
  <c r="O110" i="1"/>
  <c r="O77" i="1"/>
  <c r="O33" i="1"/>
  <c r="O95" i="1"/>
  <c r="O76" i="1"/>
  <c r="O116" i="1"/>
  <c r="O26" i="1"/>
  <c r="O74" i="1"/>
  <c r="O98" i="1"/>
  <c r="O35" i="1"/>
  <c r="O69" i="1"/>
  <c r="O83" i="1"/>
  <c r="O54" i="1"/>
  <c r="O78" i="1"/>
  <c r="O31" i="1"/>
  <c r="O30" i="1"/>
  <c r="O66" i="1"/>
  <c r="O93" i="1"/>
  <c r="O53" i="1"/>
  <c r="O63" i="1"/>
  <c r="O87" i="1"/>
  <c r="O72" i="1"/>
  <c r="C15" i="1"/>
  <c r="F18" i="1" s="1"/>
  <c r="O101" i="1"/>
  <c r="O105" i="1"/>
  <c r="O37" i="1"/>
  <c r="O28" i="1"/>
  <c r="O94" i="1"/>
  <c r="O25" i="1"/>
  <c r="O97" i="1"/>
  <c r="O103" i="1"/>
  <c r="O73" i="1"/>
  <c r="O39" i="1"/>
  <c r="O92" i="1"/>
  <c r="O36" i="1"/>
  <c r="O21" i="1"/>
  <c r="O65" i="1"/>
  <c r="O48" i="1"/>
  <c r="O60" i="1"/>
  <c r="O47" i="1"/>
  <c r="O82" i="1"/>
  <c r="O23" i="1"/>
  <c r="O111" i="1"/>
  <c r="O27" i="1"/>
  <c r="O40" i="1"/>
  <c r="O50" i="1"/>
  <c r="O107" i="1"/>
  <c r="O90" i="1"/>
  <c r="O64" i="1"/>
  <c r="O109" i="1"/>
  <c r="O113" i="1"/>
  <c r="O59" i="1"/>
  <c r="O44" i="1"/>
  <c r="O79" i="1"/>
  <c r="O24" i="1"/>
  <c r="O104" i="1"/>
  <c r="O58" i="1"/>
  <c r="O81" i="1"/>
  <c r="O99" i="1"/>
  <c r="O115" i="1"/>
  <c r="O84" i="1"/>
  <c r="O57" i="1"/>
  <c r="O22" i="1"/>
  <c r="O52" i="1"/>
  <c r="O43" i="1"/>
  <c r="O75" i="1"/>
  <c r="O45" i="1"/>
  <c r="O91" i="1"/>
  <c r="O42" i="1"/>
  <c r="O61" i="1"/>
  <c r="O85" i="1"/>
  <c r="O29" i="1"/>
  <c r="O56" i="1"/>
  <c r="O80" i="1"/>
  <c r="O86" i="1"/>
  <c r="O49" i="1"/>
  <c r="O51" i="1"/>
  <c r="O41" i="1"/>
  <c r="O70" i="1"/>
  <c r="O96" i="1"/>
  <c r="O55" i="1"/>
  <c r="O102" i="1"/>
  <c r="O114" i="1"/>
  <c r="O32" i="1"/>
  <c r="O108" i="1"/>
  <c r="O46" i="1"/>
  <c r="O71" i="1"/>
  <c r="F17" i="1"/>
  <c r="C18" i="1" l="1"/>
  <c r="F19" i="1"/>
</calcChain>
</file>

<file path=xl/sharedStrings.xml><?xml version="1.0" encoding="utf-8"?>
<sst xmlns="http://schemas.openxmlformats.org/spreadsheetml/2006/main" count="959" uniqueCount="467">
  <si>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</si>
  <si>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</si>
  <si>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</si>
  <si>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</si>
  <si>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</si>
  <si>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</si>
  <si>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</si>
  <si>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</si>
  <si>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</si>
  <si>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</si>
  <si>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</si>
  <si>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</si>
  <si>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</si>
  <si>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</si>
  <si>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</si>
  <si>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</si>
  <si>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</si>
  <si>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</si>
  <si>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</si>
  <si>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</si>
  <si>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</si>
  <si>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</si>
  <si>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</si>
  <si>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</si>
  <si>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</si>
  <si>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</si>
  <si>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</si>
  <si>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</si>
  <si>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Diethelm R</t>
  </si>
  <si>
    <t>BBSAG Bull.9</t>
  </si>
  <si>
    <t>B</t>
  </si>
  <si>
    <t>BRNO 20</t>
  </si>
  <si>
    <t>K</t>
  </si>
  <si>
    <t>AN 301,327</t>
  </si>
  <si>
    <t>Peter H</t>
  </si>
  <si>
    <t>BBSAG Bull.28</t>
  </si>
  <si>
    <t>BRNO 21</t>
  </si>
  <si>
    <t>BRNO 23</t>
  </si>
  <si>
    <t>BRNO 26</t>
  </si>
  <si>
    <t>Wils P</t>
  </si>
  <si>
    <t>BBSAG Bull.66</t>
  </si>
  <si>
    <t>BRNO 27</t>
  </si>
  <si>
    <t>BRNO 30</t>
  </si>
  <si>
    <t>BRNO 31</t>
  </si>
  <si>
    <t>Paschke A</t>
  </si>
  <si>
    <t>BBSAG Bull.106</t>
  </si>
  <si>
    <t>BBSAG Bull.113</t>
  </si>
  <si>
    <t>Dedoch A</t>
  </si>
  <si>
    <t>BBSAG Bull.115</t>
  </si>
  <si>
    <t>BBSAG Bull.118</t>
  </si>
  <si>
    <t>Misc</t>
  </si>
  <si>
    <t>IBVS 4887</t>
  </si>
  <si>
    <t>IBVS 5493</t>
  </si>
  <si>
    <t>I</t>
  </si>
  <si>
    <t>IBVS 5583</t>
  </si>
  <si>
    <t>IBVS 0779</t>
  </si>
  <si>
    <t>IBVS 5594</t>
  </si>
  <si>
    <t>IBVS 5657</t>
  </si>
  <si>
    <t>Ratio</t>
  </si>
  <si>
    <t>EA/DM:</t>
  </si>
  <si>
    <t># of data points:</t>
  </si>
  <si>
    <t>SU Boo / gsc 2553-0441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</si>
  <si>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</si>
  <si>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</si>
  <si>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</si>
  <si>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</si>
  <si>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</si>
  <si>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</si>
  <si>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5760</t>
  </si>
  <si>
    <t>IBVS 5802</t>
  </si>
  <si>
    <t>Start of linear fit &gt;&gt;&gt;&gt;&gt;&gt;&gt;&gt;&gt;&gt;&gt;&gt;&gt;&gt;&gt;&gt;&gt;&gt;&gt;&gt;&gt;</t>
  </si>
  <si>
    <t>IBVS 5874</t>
  </si>
  <si>
    <t>Add cycle</t>
  </si>
  <si>
    <t>Old Cycle</t>
  </si>
  <si>
    <t>IBVS 5918</t>
  </si>
  <si>
    <t>IBVS 5959</t>
  </si>
  <si>
    <t>IBVS 6010</t>
  </si>
  <si>
    <t>IBVS 5992</t>
  </si>
  <si>
    <t>OEJV 0142</t>
  </si>
  <si>
    <t>IBVS 6029</t>
  </si>
  <si>
    <t>OEJV 0160</t>
  </si>
  <si>
    <t>IBVS 6149</t>
  </si>
  <si>
    <t>OEJV 0168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</si>
  <si>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</si>
  <si>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</si>
  <si>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</si>
  <si>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</si>
  <si>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</si>
  <si>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</si>
  <si>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</si>
  <si>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</si>
  <si>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</si>
  <si>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</si>
  <si>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</si>
  <si>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</si>
  <si>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</si>
  <si>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</si>
  <si>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2420242.46 </t>
  </si>
  <si>
    <t> 19.04.1914 23:02 </t>
  </si>
  <si>
    <t> 0.28 </t>
  </si>
  <si>
    <t>P </t>
  </si>
  <si>
    <t> S.Beljawsky </t>
  </si>
  <si>
    <t> AN 198.371 </t>
  </si>
  <si>
    <t>2421071.37 </t>
  </si>
  <si>
    <t> 26.07.1916 20:52 </t>
  </si>
  <si>
    <t> 0.16 </t>
  </si>
  <si>
    <t>V </t>
  </si>
  <si>
    <t> C.Hoffmeister </t>
  </si>
  <si>
    <t> AN 214.3 </t>
  </si>
  <si>
    <t>2421132.31 </t>
  </si>
  <si>
    <t> 25.09.1916 19:26 </t>
  </si>
  <si>
    <t> 0.21 </t>
  </si>
  <si>
    <t>2421280.56 </t>
  </si>
  <si>
    <t> 21.02.1917 01:26 </t>
  </si>
  <si>
    <t> 0.14 </t>
  </si>
  <si>
    <t>2421352.36 </t>
  </si>
  <si>
    <t> 03.05.1917 20:38 </t>
  </si>
  <si>
    <t> 0.12 </t>
  </si>
  <si>
    <t>2421416.38 </t>
  </si>
  <si>
    <t> 06.07.1917 21:07 </t>
  </si>
  <si>
    <t> 0.13 </t>
  </si>
  <si>
    <t>2421477.30 </t>
  </si>
  <si>
    <t> 05.09.1917 19:12 </t>
  </si>
  <si>
    <t>2421491.36 </t>
  </si>
  <si>
    <t> 19.09.1917 20:38 </t>
  </si>
  <si>
    <t> 0.17 </t>
  </si>
  <si>
    <t>2421747.40 </t>
  </si>
  <si>
    <t> 02.06.1918 21:36 </t>
  </si>
  <si>
    <t>2421775.47 </t>
  </si>
  <si>
    <t> 30.06.1918 23:16 </t>
  </si>
  <si>
    <t>2421786.35 </t>
  </si>
  <si>
    <t> 11.07.1918 20:24 </t>
  </si>
  <si>
    <t> 0.08 </t>
  </si>
  <si>
    <t>2421822.25 </t>
  </si>
  <si>
    <t> 16.08.1918 18:00 </t>
  </si>
  <si>
    <t> 0.07 </t>
  </si>
  <si>
    <t>2421825.50 </t>
  </si>
  <si>
    <t> 20.08.1918 00:00 </t>
  </si>
  <si>
    <t> 0.20 </t>
  </si>
  <si>
    <t>2421858.20 </t>
  </si>
  <si>
    <t> 21.09.1918 16:48 </t>
  </si>
  <si>
    <t>2424615.384 </t>
  </si>
  <si>
    <t> 09.04.1926 21:12 </t>
  </si>
  <si>
    <t> 0.118 </t>
  </si>
  <si>
    <t> P.Parenago </t>
  </si>
  <si>
    <t> AN 240.328 </t>
  </si>
  <si>
    <t>2433066.461 </t>
  </si>
  <si>
    <t> 29.05.1949 23:03 </t>
  </si>
  <si>
    <t> 0.106 </t>
  </si>
  <si>
    <t> R.Szafraniec </t>
  </si>
  <si>
    <t> AAC 5.5 </t>
  </si>
  <si>
    <t>2433358.405 </t>
  </si>
  <si>
    <t> 17.03.1950 21:43 </t>
  </si>
  <si>
    <t> 0.094 </t>
  </si>
  <si>
    <t> AAC 5.7 </t>
  </si>
  <si>
    <t>2433753.425 </t>
  </si>
  <si>
    <t> 16.04.1951 22:12 </t>
  </si>
  <si>
    <t> 0.116 </t>
  </si>
  <si>
    <t> AAC 5.10 </t>
  </si>
  <si>
    <t>2434123.429 </t>
  </si>
  <si>
    <t> 20.04.1952 22:17 </t>
  </si>
  <si>
    <t> 0.102 </t>
  </si>
  <si>
    <t> AAC 5.52 </t>
  </si>
  <si>
    <t>2434454.417 </t>
  </si>
  <si>
    <t> 17.03.1953 22:00 </t>
  </si>
  <si>
    <t> 0.103 </t>
  </si>
  <si>
    <t> AAC 5.189 </t>
  </si>
  <si>
    <t>2434457.541 </t>
  </si>
  <si>
    <t> 21.03.1953 00:59 </t>
  </si>
  <si>
    <t> 0.105 </t>
  </si>
  <si>
    <t>2434479.398 </t>
  </si>
  <si>
    <t> 11.04.1953 21:33 </t>
  </si>
  <si>
    <t> 0.104 </t>
  </si>
  <si>
    <t>2435219.4284 </t>
  </si>
  <si>
    <t> 21.04.1955 22:16 </t>
  </si>
  <si>
    <t> 0.0982 </t>
  </si>
  <si>
    <t>E </t>
  </si>
  <si>
    <t>?</t>
  </si>
  <si>
    <t> Broglia&amp;Pestarino </t>
  </si>
  <si>
    <t> MSAI 31.109 </t>
  </si>
  <si>
    <t>2435222.5503 </t>
  </si>
  <si>
    <t> 25.04.1955 01:12 </t>
  </si>
  <si>
    <t> 0.0976 </t>
  </si>
  <si>
    <t>2435244.4062 </t>
  </si>
  <si>
    <t> 16.05.1955 21:44 </t>
  </si>
  <si>
    <t> 0.0959 </t>
  </si>
  <si>
    <t>2435244.408 </t>
  </si>
  <si>
    <t> 16.05.1955 21:47 </t>
  </si>
  <si>
    <t> 0.098 </t>
  </si>
  <si>
    <t> AA 6.141 </t>
  </si>
  <si>
    <t>2435247.5298 </t>
  </si>
  <si>
    <t> 20.05.1955 00:42 </t>
  </si>
  <si>
    <t> 0.0970 </t>
  </si>
  <si>
    <t>2435272.5091 </t>
  </si>
  <si>
    <t> 14.06.1955 00:13 </t>
  </si>
  <si>
    <t> 0.0961 </t>
  </si>
  <si>
    <t>2435311.5394 </t>
  </si>
  <si>
    <t> 23.07.1955 00:56 </t>
  </si>
  <si>
    <t> 0.0950 </t>
  </si>
  <si>
    <t>2435600.3649 </t>
  </si>
  <si>
    <t> 06.05.1956 20:45 </t>
  </si>
  <si>
    <t> 0.0878 </t>
  </si>
  <si>
    <t> P.Broglia </t>
  </si>
  <si>
    <t>2435603.4873 </t>
  </si>
  <si>
    <t> 09.05.1956 23:41 </t>
  </si>
  <si>
    <t> 0.0876 </t>
  </si>
  <si>
    <t>2435603.498 </t>
  </si>
  <si>
    <t> 09.05.1956 23:57 </t>
  </si>
  <si>
    <t> AA 7.188 </t>
  </si>
  <si>
    <t>2436254.5244 </t>
  </si>
  <si>
    <t> 20.02.1958 00:35 </t>
  </si>
  <si>
    <t> 0.0801 </t>
  </si>
  <si>
    <t>2436257.6470 </t>
  </si>
  <si>
    <t> 23.02.1958 03:31 </t>
  </si>
  <si>
    <t> 0.0802 </t>
  </si>
  <si>
    <t>2437027.351 </t>
  </si>
  <si>
    <t> 02.04.1960 20:25 </t>
  </si>
  <si>
    <t> 0.084 </t>
  </si>
  <si>
    <t> AA 13.79 </t>
  </si>
  <si>
    <t>2441392.597 </t>
  </si>
  <si>
    <t> 16.03.1972 02:19 </t>
  </si>
  <si>
    <t> 0.053 </t>
  </si>
  <si>
    <t> Z.Klimek </t>
  </si>
  <si>
    <t>IBVS 779 </t>
  </si>
  <si>
    <t>2441795.374 </t>
  </si>
  <si>
    <t> 22.04.1973 20:58 </t>
  </si>
  <si>
    <t> 0.025 </t>
  </si>
  <si>
    <t> R.Diethelm </t>
  </si>
  <si>
    <t> BBS 9 </t>
  </si>
  <si>
    <t>2442624.416 </t>
  </si>
  <si>
    <t> 30.07.1975 21:59 </t>
  </si>
  <si>
    <t> 0.039 </t>
  </si>
  <si>
    <t> J.Zlatuska </t>
  </si>
  <si>
    <t> BRNO 20 </t>
  </si>
  <si>
    <t>2442624.418 </t>
  </si>
  <si>
    <t> 30.07.1975 22:01 </t>
  </si>
  <si>
    <t> 0.041 </t>
  </si>
  <si>
    <t> P.Hajek </t>
  </si>
  <si>
    <t> M.Vlcek </t>
  </si>
  <si>
    <t>2442869.559 </t>
  </si>
  <si>
    <t> 01.04.1976 01:24 </t>
  </si>
  <si>
    <t> 0.065 </t>
  </si>
  <si>
    <t> M.Winiarski </t>
  </si>
  <si>
    <t> AN 301.327 </t>
  </si>
  <si>
    <t>2442905.464 </t>
  </si>
  <si>
    <t> 06.05.1976 23:08 </t>
  </si>
  <si>
    <t> 0.061 </t>
  </si>
  <si>
    <t> H.Peter </t>
  </si>
  <si>
    <t> BBS 28 </t>
  </si>
  <si>
    <t>2442955.387 </t>
  </si>
  <si>
    <t> 25.06.1976 21:17 </t>
  </si>
  <si>
    <t> 0.023 </t>
  </si>
  <si>
    <t> BRNO 21 </t>
  </si>
  <si>
    <t>2442980.402 </t>
  </si>
  <si>
    <t> 20.07.1976 21:38 </t>
  </si>
  <si>
    <t> 0.058 </t>
  </si>
  <si>
    <t>2444371.440 </t>
  </si>
  <si>
    <t> 11.05.1980 22:33 </t>
  </si>
  <si>
    <t> 0.015 </t>
  </si>
  <si>
    <t> J.Manek </t>
  </si>
  <si>
    <t> BRNO 23 </t>
  </si>
  <si>
    <t>2444371.458 </t>
  </si>
  <si>
    <t> 11.05.1980 22:59 </t>
  </si>
  <si>
    <t> 0.033 </t>
  </si>
  <si>
    <t> J.Soukupova </t>
  </si>
  <si>
    <t>2444371.472 </t>
  </si>
  <si>
    <t> 11.05.1980 23:19 </t>
  </si>
  <si>
    <t> 0.047 </t>
  </si>
  <si>
    <t> J.Horky </t>
  </si>
  <si>
    <t>2444691.500 </t>
  </si>
  <si>
    <t> 28.03.1981 00:00 </t>
  </si>
  <si>
    <t> 0.018 </t>
  </si>
  <si>
    <t> V.Wagner </t>
  </si>
  <si>
    <t> BRNO 26 </t>
  </si>
  <si>
    <t>2444691.502 </t>
  </si>
  <si>
    <t> 28.03.1981 00:02 </t>
  </si>
  <si>
    <t> 0.020 </t>
  </si>
  <si>
    <t> A.Slatinsky </t>
  </si>
  <si>
    <t>2444691.508 </t>
  </si>
  <si>
    <t> 28.03.1981 00:11 </t>
  </si>
  <si>
    <t> 0.026 </t>
  </si>
  <si>
    <t>2444727.437 </t>
  </si>
  <si>
    <t> 02.05.1981 22:29 </t>
  </si>
  <si>
    <t> 0.046 </t>
  </si>
  <si>
    <t> P.Troubil </t>
  </si>
  <si>
    <t>2445428.449 </t>
  </si>
  <si>
    <t> 03.04.1983 22:46 </t>
  </si>
  <si>
    <t> P.Wils </t>
  </si>
  <si>
    <t> BBS 66 </t>
  </si>
  <si>
    <t>2445823.421 </t>
  </si>
  <si>
    <t> 02.05.1984 22:06 </t>
  </si>
  <si>
    <t> J.Nevrzal </t>
  </si>
  <si>
    <t>2445823.424 </t>
  </si>
  <si>
    <t> 02.05.1984 22:10 </t>
  </si>
  <si>
    <t> 0.029 </t>
  </si>
  <si>
    <t>2446182.504 </t>
  </si>
  <si>
    <t> 27.04.1985 00:05 </t>
  </si>
  <si>
    <t> J.Silhan </t>
  </si>
  <si>
    <t> BRNO 27 </t>
  </si>
  <si>
    <t>2447289.436 </t>
  </si>
  <si>
    <t> 07.05.1988 22:27 </t>
  </si>
  <si>
    <t> M.Jechumtal </t>
  </si>
  <si>
    <t> BRNO 30 </t>
  </si>
  <si>
    <t>2447289.442 </t>
  </si>
  <si>
    <t> 07.05.1988 22:36 </t>
  </si>
  <si>
    <t> P.Novak </t>
  </si>
  <si>
    <t>2448385.433 </t>
  </si>
  <si>
    <t> 08.05.1991 22:23 </t>
  </si>
  <si>
    <t> 0.014 </t>
  </si>
  <si>
    <t> Z.Egyhazi </t>
  </si>
  <si>
    <t> BRNO 31 </t>
  </si>
  <si>
    <t>2448385.442 </t>
  </si>
  <si>
    <t> 08.05.1991 22:36 </t>
  </si>
  <si>
    <t> J.Csipes </t>
  </si>
  <si>
    <t>2449409.587 </t>
  </si>
  <si>
    <t> 26.02.1994 02:05 </t>
  </si>
  <si>
    <t> -0.017 </t>
  </si>
  <si>
    <t> A.Paschke </t>
  </si>
  <si>
    <t> BBS 106 </t>
  </si>
  <si>
    <t>2450149.643 </t>
  </si>
  <si>
    <t> 07.03.1996 03:25 </t>
  </si>
  <si>
    <t> 0.003 </t>
  </si>
  <si>
    <t> BBS 113 </t>
  </si>
  <si>
    <t>2450235.5048 </t>
  </si>
  <si>
    <t> 01.06.1996 00:06 </t>
  </si>
  <si>
    <t> -0.0048 </t>
  </si>
  <si>
    <t> J.Safar </t>
  </si>
  <si>
    <t>IBVS 4887 </t>
  </si>
  <si>
    <t>2450541.513 </t>
  </si>
  <si>
    <t> 03.04.1997 00:18 </t>
  </si>
  <si>
    <t> A.Dedoch </t>
  </si>
  <si>
    <t> BBS 115 </t>
  </si>
  <si>
    <t>2450947.4574 </t>
  </si>
  <si>
    <t> 13.05.1998 22:58 </t>
  </si>
  <si>
    <t> 0.0141 </t>
  </si>
  <si>
    <t> BBS 118 </t>
  </si>
  <si>
    <t>2452032.521 </t>
  </si>
  <si>
    <t> 03.05.2001 00:30 </t>
  </si>
  <si>
    <t> BBS 125 </t>
  </si>
  <si>
    <t>2452363.5017 </t>
  </si>
  <si>
    <t> 30.03.2002 00:02 </t>
  </si>
  <si>
    <t> -0.0026 </t>
  </si>
  <si>
    <t> Sarounova &amp; Wolf </t>
  </si>
  <si>
    <t>IBVS 5594 </t>
  </si>
  <si>
    <t>2452667.2487 </t>
  </si>
  <si>
    <t> 27.01.2003 17:58 </t>
  </si>
  <si>
    <t> 0.0797 </t>
  </si>
  <si>
    <t> R.Nelson </t>
  </si>
  <si>
    <t>IBVS 5493 </t>
  </si>
  <si>
    <t>2452730.3934 </t>
  </si>
  <si>
    <t> 31.03.2003 21:26 </t>
  </si>
  <si>
    <t> -0.0065 </t>
  </si>
  <si>
    <t> M.Zejda </t>
  </si>
  <si>
    <t>IBVS 5583 </t>
  </si>
  <si>
    <t>2453164.4264 </t>
  </si>
  <si>
    <t> 07.06.2004 22:14 </t>
  </si>
  <si>
    <t> -0.0033 </t>
  </si>
  <si>
    <t>-I</t>
  </si>
  <si>
    <t> v.Poschinger </t>
  </si>
  <si>
    <t>BAVM 173 </t>
  </si>
  <si>
    <t>2453534.4496 </t>
  </si>
  <si>
    <t> 12.06.2005 22:47 </t>
  </si>
  <si>
    <t>662</t>
  </si>
  <si>
    <t> 0.0018 </t>
  </si>
  <si>
    <t>C </t>
  </si>
  <si>
    <t>o</t>
  </si>
  <si>
    <t> H.Jungbluth </t>
  </si>
  <si>
    <t>BAVM 178 </t>
  </si>
  <si>
    <t>2453738.9772 </t>
  </si>
  <si>
    <t> 03.01.2006 11:27 </t>
  </si>
  <si>
    <t>793</t>
  </si>
  <si>
    <t> 0.0046 </t>
  </si>
  <si>
    <t>R</t>
  </si>
  <si>
    <t>IBVS 5760 </t>
  </si>
  <si>
    <t>2454149.5887 </t>
  </si>
  <si>
    <t> 18.02.2007 02:07 </t>
  </si>
  <si>
    <t>1056</t>
  </si>
  <si>
    <t> 0.0053 </t>
  </si>
  <si>
    <t> M.&amp; C.Rätz </t>
  </si>
  <si>
    <t>BAVM 201 </t>
  </si>
  <si>
    <t>2454185.4972 </t>
  </si>
  <si>
    <t> 25.03.2007 23:55 </t>
  </si>
  <si>
    <t>1079</t>
  </si>
  <si>
    <t> 0.0048 </t>
  </si>
  <si>
    <t> F.Agerer </t>
  </si>
  <si>
    <t>BAVM 186 </t>
  </si>
  <si>
    <t>2454861.5077 </t>
  </si>
  <si>
    <t> 30.01.2009 00:11 </t>
  </si>
  <si>
    <t>1512</t>
  </si>
  <si>
    <t> -0.0094 </t>
  </si>
  <si>
    <t> W.Moschner &amp; P.Frank </t>
  </si>
  <si>
    <t>BAVM 209 </t>
  </si>
  <si>
    <t>2454947.3748 </t>
  </si>
  <si>
    <t> 25.04.2009 20:59 </t>
  </si>
  <si>
    <t>1567</t>
  </si>
  <si>
    <t> -0.0115 </t>
  </si>
  <si>
    <t> M.Rätz &amp; K.Rätz </t>
  </si>
  <si>
    <t>BAVM 214 </t>
  </si>
  <si>
    <t>2454990.315 </t>
  </si>
  <si>
    <t> 07.06.2009 19:33 </t>
  </si>
  <si>
    <t>1594.5</t>
  </si>
  <si>
    <t> -0.006 </t>
  </si>
  <si>
    <t>OEJV 0116 </t>
  </si>
  <si>
    <t>2455601.5353 </t>
  </si>
  <si>
    <t> 09.02.2011 00:50 </t>
  </si>
  <si>
    <t>1986</t>
  </si>
  <si>
    <t> -0.0181 </t>
  </si>
  <si>
    <t>BAVM 225 </t>
  </si>
  <si>
    <t>2455601.5357 </t>
  </si>
  <si>
    <t> 09.02.2011 00:51 </t>
  </si>
  <si>
    <t> -0.0177 </t>
  </si>
  <si>
    <t> M.Lehky </t>
  </si>
  <si>
    <t>OEJV 0160 </t>
  </si>
  <si>
    <t>2455615.5842 </t>
  </si>
  <si>
    <t> 23.02.2011 02:01 </t>
  </si>
  <si>
    <t>1995</t>
  </si>
  <si>
    <t> -0.0205 </t>
  </si>
  <si>
    <t> U.Schmidt </t>
  </si>
  <si>
    <t>BAVM 220 </t>
  </si>
  <si>
    <t>2455649.9350 </t>
  </si>
  <si>
    <t> 29.03.2011 10:26 </t>
  </si>
  <si>
    <t>2017</t>
  </si>
  <si>
    <t> -0.0174 </t>
  </si>
  <si>
    <t>IBVS 5992 </t>
  </si>
  <si>
    <t>2455660.8633 </t>
  </si>
  <si>
    <t> 09.04.2011 08:43 </t>
  </si>
  <si>
    <t>2024</t>
  </si>
  <si>
    <t> -0.0179 </t>
  </si>
  <si>
    <t>2455662.42481 </t>
  </si>
  <si>
    <t> 10.04.2011 22:11 </t>
  </si>
  <si>
    <t>2025</t>
  </si>
  <si>
    <t> -0.01764 </t>
  </si>
  <si>
    <t> M.Audejean </t>
  </si>
  <si>
    <t>2455687.4067 </t>
  </si>
  <si>
    <t> 05.05.2011 21:45 </t>
  </si>
  <si>
    <t>2041</t>
  </si>
  <si>
    <t> -0.0159 </t>
  </si>
  <si>
    <t>2455740.488 </t>
  </si>
  <si>
    <t> 27.06.2011 23:42 </t>
  </si>
  <si>
    <t>2075</t>
  </si>
  <si>
    <t>OEJV 0142 </t>
  </si>
  <si>
    <t>2455960.6285 </t>
  </si>
  <si>
    <t> 03.02.2012 03:05 </t>
  </si>
  <si>
    <t>2216</t>
  </si>
  <si>
    <t> -0.0142 </t>
  </si>
  <si>
    <t>2456010.58887 </t>
  </si>
  <si>
    <t> 24.03.2012 02:07 </t>
  </si>
  <si>
    <t>2248</t>
  </si>
  <si>
    <t> -0.01411 </t>
  </si>
  <si>
    <t> K.Ho?kova </t>
  </si>
  <si>
    <t>2456030.8842 </t>
  </si>
  <si>
    <t> 13.04.2012 09:13 </t>
  </si>
  <si>
    <t>2261</t>
  </si>
  <si>
    <t> -0.0151 </t>
  </si>
  <si>
    <t>IBVS 6029 </t>
  </si>
  <si>
    <t>2456747.5087 </t>
  </si>
  <si>
    <t> 31.03.2014 00:12 </t>
  </si>
  <si>
    <t>2720</t>
  </si>
  <si>
    <t> -0.0081 </t>
  </si>
  <si>
    <t>BAVM 238 </t>
  </si>
  <si>
    <t>OEJV 0116</t>
  </si>
  <si>
    <t>BAD?</t>
  </si>
  <si>
    <t>OEJV 0179</t>
  </si>
  <si>
    <t>JAVSO..44..164</t>
  </si>
  <si>
    <t>OEJV 0211</t>
  </si>
  <si>
    <t>OEJV 234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</si>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</sst>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8" fillId="0" borderId="0"/>
    <xf numFmtId="0" fontId="8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85">
    <xf numFmtId="0" fontId="0" fillId="0" borderId="0" xfId="0" applyAlignment="1"/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22" fontId="12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42" applyFont="1" applyAlignment="1">
      <alignment vertical="center" wrapText="1"/>
    </xf>
    <xf numFmtId="0" fontId="39" fillId="0" borderId="0" xfId="42" applyFont="1" applyAlignment="1">
      <alignment horizontal="center" vertical="center" wrapText="1"/>
    </xf>
    <xf numFmtId="0" fontId="39" fillId="0" borderId="0" xfId="42" applyFont="1" applyAlignment="1">
      <alignment horizontal="left" vertical="center" wrapText="1"/>
    </xf>
    <xf numFmtId="0" fontId="39" fillId="0" borderId="0" xfId="43" applyFont="1" applyAlignment="1">
      <alignment vertical="center"/>
    </xf>
    <xf numFmtId="0" fontId="39" fillId="0" borderId="0" xfId="43" applyFont="1" applyAlignment="1">
      <alignment horizontal="center" vertical="center"/>
    </xf>
    <xf numFmtId="0" fontId="39" fillId="0" borderId="0" xfId="43" applyFont="1" applyAlignment="1">
      <alignment horizontal="left" vertical="center"/>
    </xf>
    <xf numFmtId="0" fontId="37" fillId="0" borderId="0" xfId="42" applyFont="1" applyAlignment="1">
      <alignment vertical="center"/>
    </xf>
    <xf numFmtId="0" fontId="37" fillId="0" borderId="0" xfId="42" applyFont="1" applyAlignment="1">
      <alignment horizontal="center" vertical="center"/>
    </xf>
    <xf numFmtId="0" fontId="37" fillId="0" borderId="0" xfId="42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1" fillId="0" borderId="0" xfId="0" applyFont="1" applyAlignment="1" applyProtection="1">
      <protection locked="0"/>
    </xf>
    <xf numFmtId="0" fontId="41" fillId="0" borderId="0" xfId="0" applyFont="1" applyAlignment="1" applyProtection="1">
      <alignment horizontal="center"/>
      <protection locked="0"/>
    </xf>
    <xf numFmtId="0" fontId="0" fillId="0" borderId="10" xfId="0" applyBorder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9" fillId="0" borderId="0" xfId="42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SU Boo - O-C Diagr.</a:t>
            </a:r>
          </a:p>
        </c:rich>
      </c:tx>
      <c:layout>
        <c:manualLayout>
          <c:xMode val="edge"/>
          <c:yMode val="edge"/>
          <c:x val="0.3848442941660524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634168126798494"/>
          <c:w val="0.8216945040386620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134</c:v>
                </c:pt>
                <c:pt idx="5">
                  <c:v>180</c:v>
                </c:pt>
                <c:pt idx="6">
                  <c:v>221</c:v>
                </c:pt>
                <c:pt idx="7">
                  <c:v>260</c:v>
                </c:pt>
                <c:pt idx="8">
                  <c:v>269</c:v>
                </c:pt>
                <c:pt idx="9">
                  <c:v>433</c:v>
                </c:pt>
                <c:pt idx="10">
                  <c:v>451</c:v>
                </c:pt>
                <c:pt idx="11">
                  <c:v>458</c:v>
                </c:pt>
                <c:pt idx="12">
                  <c:v>481</c:v>
                </c:pt>
                <c:pt idx="13">
                  <c:v>483</c:v>
                </c:pt>
                <c:pt idx="14">
                  <c:v>504</c:v>
                </c:pt>
                <c:pt idx="15">
                  <c:v>2270</c:v>
                </c:pt>
                <c:pt idx="16">
                  <c:v>7683</c:v>
                </c:pt>
                <c:pt idx="17">
                  <c:v>7870</c:v>
                </c:pt>
                <c:pt idx="18">
                  <c:v>8123</c:v>
                </c:pt>
                <c:pt idx="19">
                  <c:v>8360</c:v>
                </c:pt>
                <c:pt idx="20">
                  <c:v>8572</c:v>
                </c:pt>
                <c:pt idx="21">
                  <c:v>8574</c:v>
                </c:pt>
                <c:pt idx="22">
                  <c:v>8588</c:v>
                </c:pt>
                <c:pt idx="23">
                  <c:v>9062</c:v>
                </c:pt>
                <c:pt idx="24">
                  <c:v>9064</c:v>
                </c:pt>
                <c:pt idx="25">
                  <c:v>9078</c:v>
                </c:pt>
                <c:pt idx="26">
                  <c:v>9078</c:v>
                </c:pt>
                <c:pt idx="27">
                  <c:v>9080</c:v>
                </c:pt>
                <c:pt idx="28">
                  <c:v>9096</c:v>
                </c:pt>
                <c:pt idx="29">
                  <c:v>9121</c:v>
                </c:pt>
                <c:pt idx="30">
                  <c:v>9306</c:v>
                </c:pt>
                <c:pt idx="31">
                  <c:v>9308</c:v>
                </c:pt>
                <c:pt idx="32">
                  <c:v>9308</c:v>
                </c:pt>
                <c:pt idx="33">
                  <c:v>9725</c:v>
                </c:pt>
                <c:pt idx="34">
                  <c:v>9727</c:v>
                </c:pt>
                <c:pt idx="35">
                  <c:v>10220</c:v>
                </c:pt>
                <c:pt idx="36">
                  <c:v>13016</c:v>
                </c:pt>
                <c:pt idx="37">
                  <c:v>13274</c:v>
                </c:pt>
                <c:pt idx="38">
                  <c:v>13805</c:v>
                </c:pt>
                <c:pt idx="39">
                  <c:v>13805</c:v>
                </c:pt>
                <c:pt idx="40">
                  <c:v>13805</c:v>
                </c:pt>
                <c:pt idx="41">
                  <c:v>13962</c:v>
                </c:pt>
                <c:pt idx="42">
                  <c:v>13985</c:v>
                </c:pt>
                <c:pt idx="43">
                  <c:v>14017</c:v>
                </c:pt>
                <c:pt idx="44">
                  <c:v>14033</c:v>
                </c:pt>
                <c:pt idx="45">
                  <c:v>14924</c:v>
                </c:pt>
                <c:pt idx="46">
                  <c:v>14924</c:v>
                </c:pt>
                <c:pt idx="47">
                  <c:v>14924</c:v>
                </c:pt>
                <c:pt idx="48">
                  <c:v>15129</c:v>
                </c:pt>
                <c:pt idx="49">
                  <c:v>15129</c:v>
                </c:pt>
                <c:pt idx="50">
                  <c:v>15129</c:v>
                </c:pt>
                <c:pt idx="51">
                  <c:v>15152</c:v>
                </c:pt>
                <c:pt idx="52">
                  <c:v>15601</c:v>
                </c:pt>
                <c:pt idx="53">
                  <c:v>15854</c:v>
                </c:pt>
                <c:pt idx="54">
                  <c:v>15854</c:v>
                </c:pt>
                <c:pt idx="55">
                  <c:v>16084</c:v>
                </c:pt>
                <c:pt idx="56">
                  <c:v>16793</c:v>
                </c:pt>
                <c:pt idx="57">
                  <c:v>16793</c:v>
                </c:pt>
                <c:pt idx="58">
                  <c:v>17495</c:v>
                </c:pt>
                <c:pt idx="59">
                  <c:v>17495</c:v>
                </c:pt>
                <c:pt idx="60">
                  <c:v>18151</c:v>
                </c:pt>
                <c:pt idx="61">
                  <c:v>18625</c:v>
                </c:pt>
                <c:pt idx="62">
                  <c:v>18680</c:v>
                </c:pt>
                <c:pt idx="63">
                  <c:v>18876</c:v>
                </c:pt>
                <c:pt idx="64">
                  <c:v>19136</c:v>
                </c:pt>
                <c:pt idx="65">
                  <c:v>19831</c:v>
                </c:pt>
                <c:pt idx="66">
                  <c:v>20043</c:v>
                </c:pt>
                <c:pt idx="67">
                  <c:v>20237.5</c:v>
                </c:pt>
                <c:pt idx="68">
                  <c:v>20238</c:v>
                </c:pt>
                <c:pt idx="69">
                  <c:v>20278</c:v>
                </c:pt>
                <c:pt idx="70">
                  <c:v>20556</c:v>
                </c:pt>
                <c:pt idx="71">
                  <c:v>20793</c:v>
                </c:pt>
                <c:pt idx="72">
                  <c:v>20924</c:v>
                </c:pt>
                <c:pt idx="73">
                  <c:v>21187</c:v>
                </c:pt>
                <c:pt idx="74">
                  <c:v>21210</c:v>
                </c:pt>
                <c:pt idx="75">
                  <c:v>21643</c:v>
                </c:pt>
                <c:pt idx="76">
                  <c:v>21698</c:v>
                </c:pt>
                <c:pt idx="77">
                  <c:v>21725.5</c:v>
                </c:pt>
                <c:pt idx="78">
                  <c:v>22117</c:v>
                </c:pt>
                <c:pt idx="79">
                  <c:v>22117</c:v>
                </c:pt>
                <c:pt idx="80">
                  <c:v>22126</c:v>
                </c:pt>
                <c:pt idx="81">
                  <c:v>22148</c:v>
                </c:pt>
                <c:pt idx="82">
                  <c:v>22155</c:v>
                </c:pt>
                <c:pt idx="83">
                  <c:v>22156</c:v>
                </c:pt>
                <c:pt idx="84">
                  <c:v>22172</c:v>
                </c:pt>
                <c:pt idx="85">
                  <c:v>22206</c:v>
                </c:pt>
                <c:pt idx="86">
                  <c:v>22347</c:v>
                </c:pt>
                <c:pt idx="87">
                  <c:v>22379</c:v>
                </c:pt>
                <c:pt idx="88">
                  <c:v>22392</c:v>
                </c:pt>
                <c:pt idx="89">
                  <c:v>22828</c:v>
                </c:pt>
                <c:pt idx="90">
                  <c:v>22839.5</c:v>
                </c:pt>
                <c:pt idx="91">
                  <c:v>22851</c:v>
                </c:pt>
                <c:pt idx="92">
                  <c:v>23095</c:v>
                </c:pt>
                <c:pt idx="93">
                  <c:v>23127</c:v>
                </c:pt>
                <c:pt idx="94">
                  <c:v>23329</c:v>
                </c:pt>
                <c:pt idx="95">
                  <c:v>23525.5</c:v>
                </c:pt>
                <c:pt idx="96">
                  <c:v>24742</c:v>
                </c:pt>
                <c:pt idx="97">
                  <c:v>25005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  <c:pt idx="1">
                  <c:v>-2.7000000001862645E-2</c:v>
                </c:pt>
                <c:pt idx="3">
                  <c:v>2.432799999951385E-2</c:v>
                </c:pt>
                <c:pt idx="4">
                  <c:v>-4.4232000000192784E-2</c:v>
                </c:pt>
                <c:pt idx="5">
                  <c:v>-6.1639999999897555E-2</c:v>
                </c:pt>
                <c:pt idx="6">
                  <c:v>-5.2808000000368338E-2</c:v>
                </c:pt>
                <c:pt idx="7">
                  <c:v>-2.148000000306638E-2</c:v>
                </c:pt>
                <c:pt idx="8">
                  <c:v>-1.27119999997376E-2</c:v>
                </c:pt>
                <c:pt idx="9">
                  <c:v>-1.738399999885587E-2</c:v>
                </c:pt>
                <c:pt idx="10">
                  <c:v>-4.9847999998746673E-2</c:v>
                </c:pt>
                <c:pt idx="11">
                  <c:v>-9.858400000302936E-2</c:v>
                </c:pt>
                <c:pt idx="12">
                  <c:v>-0.10728799999924377</c:v>
                </c:pt>
                <c:pt idx="13">
                  <c:v>2.0216000000800705E-2</c:v>
                </c:pt>
                <c:pt idx="14">
                  <c:v>-6.5991999999823747E-2</c:v>
                </c:pt>
                <c:pt idx="15">
                  <c:v>-4.5960000003105961E-2</c:v>
                </c:pt>
                <c:pt idx="16">
                  <c:v>-4.3839999998454005E-3</c:v>
                </c:pt>
                <c:pt idx="17">
                  <c:v>-1.3760000001639128E-2</c:v>
                </c:pt>
                <c:pt idx="18">
                  <c:v>1.0496000002603978E-2</c:v>
                </c:pt>
                <c:pt idx="19">
                  <c:v>-1.2800000040442683E-3</c:v>
                </c:pt>
                <c:pt idx="20">
                  <c:v>2.1439999982248992E-3</c:v>
                </c:pt>
                <c:pt idx="21">
                  <c:v>3.647999998065643E-3</c:v>
                </c:pt>
                <c:pt idx="22">
                  <c:v>3.1759999983478338E-3</c:v>
                </c:pt>
                <c:pt idx="26">
                  <c:v>1.6560000003664754E-3</c:v>
                </c:pt>
                <c:pt idx="32">
                  <c:v>4.6159999983501621E-3</c:v>
                </c:pt>
                <c:pt idx="35">
                  <c:v>-5.6000000040512532E-4</c:v>
                </c:pt>
                <c:pt idx="41">
                  <c:v>1.7423999997845385E-2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AA-4C78-8D76-99E5C3F612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Active!$D$22:$D$45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134</c:v>
                </c:pt>
                <c:pt idx="5">
                  <c:v>180</c:v>
                </c:pt>
                <c:pt idx="6">
                  <c:v>221</c:v>
                </c:pt>
                <c:pt idx="7">
                  <c:v>260</c:v>
                </c:pt>
                <c:pt idx="8">
                  <c:v>269</c:v>
                </c:pt>
                <c:pt idx="9">
                  <c:v>433</c:v>
                </c:pt>
                <c:pt idx="10">
                  <c:v>451</c:v>
                </c:pt>
                <c:pt idx="11">
                  <c:v>458</c:v>
                </c:pt>
                <c:pt idx="12">
                  <c:v>481</c:v>
                </c:pt>
                <c:pt idx="13">
                  <c:v>483</c:v>
                </c:pt>
                <c:pt idx="14">
                  <c:v>504</c:v>
                </c:pt>
                <c:pt idx="15">
                  <c:v>2270</c:v>
                </c:pt>
                <c:pt idx="16">
                  <c:v>7683</c:v>
                </c:pt>
                <c:pt idx="17">
                  <c:v>7870</c:v>
                </c:pt>
                <c:pt idx="18">
                  <c:v>8123</c:v>
                </c:pt>
                <c:pt idx="19">
                  <c:v>8360</c:v>
                </c:pt>
                <c:pt idx="20">
                  <c:v>8572</c:v>
                </c:pt>
                <c:pt idx="21">
                  <c:v>8574</c:v>
                </c:pt>
                <c:pt idx="22">
                  <c:v>8588</c:v>
                </c:pt>
                <c:pt idx="23">
                  <c:v>9062</c:v>
                </c:pt>
                <c:pt idx="24">
                  <c:v>9064</c:v>
                </c:pt>
                <c:pt idx="25">
                  <c:v>9078</c:v>
                </c:pt>
                <c:pt idx="26">
                  <c:v>9078</c:v>
                </c:pt>
                <c:pt idx="27">
                  <c:v>9080</c:v>
                </c:pt>
                <c:pt idx="28">
                  <c:v>9096</c:v>
                </c:pt>
                <c:pt idx="29">
                  <c:v>9121</c:v>
                </c:pt>
                <c:pt idx="30">
                  <c:v>9306</c:v>
                </c:pt>
                <c:pt idx="31">
                  <c:v>9308</c:v>
                </c:pt>
                <c:pt idx="32">
                  <c:v>9308</c:v>
                </c:pt>
                <c:pt idx="33">
                  <c:v>9725</c:v>
                </c:pt>
                <c:pt idx="34">
                  <c:v>9727</c:v>
                </c:pt>
                <c:pt idx="35">
                  <c:v>10220</c:v>
                </c:pt>
                <c:pt idx="36">
                  <c:v>13016</c:v>
                </c:pt>
                <c:pt idx="37">
                  <c:v>13274</c:v>
                </c:pt>
                <c:pt idx="38">
                  <c:v>13805</c:v>
                </c:pt>
                <c:pt idx="39">
                  <c:v>13805</c:v>
                </c:pt>
                <c:pt idx="40">
                  <c:v>13805</c:v>
                </c:pt>
                <c:pt idx="41">
                  <c:v>13962</c:v>
                </c:pt>
                <c:pt idx="42">
                  <c:v>13985</c:v>
                </c:pt>
                <c:pt idx="43">
                  <c:v>14017</c:v>
                </c:pt>
                <c:pt idx="44">
                  <c:v>14033</c:v>
                </c:pt>
                <c:pt idx="45">
                  <c:v>14924</c:v>
                </c:pt>
                <c:pt idx="46">
                  <c:v>14924</c:v>
                </c:pt>
                <c:pt idx="47">
                  <c:v>14924</c:v>
                </c:pt>
                <c:pt idx="48">
                  <c:v>15129</c:v>
                </c:pt>
                <c:pt idx="49">
                  <c:v>15129</c:v>
                </c:pt>
                <c:pt idx="50">
                  <c:v>15129</c:v>
                </c:pt>
                <c:pt idx="51">
                  <c:v>15152</c:v>
                </c:pt>
                <c:pt idx="52">
                  <c:v>15601</c:v>
                </c:pt>
                <c:pt idx="53">
                  <c:v>15854</c:v>
                </c:pt>
                <c:pt idx="54">
                  <c:v>15854</c:v>
                </c:pt>
                <c:pt idx="55">
                  <c:v>16084</c:v>
                </c:pt>
                <c:pt idx="56">
                  <c:v>16793</c:v>
                </c:pt>
                <c:pt idx="57">
                  <c:v>16793</c:v>
                </c:pt>
                <c:pt idx="58">
                  <c:v>17495</c:v>
                </c:pt>
                <c:pt idx="59">
                  <c:v>17495</c:v>
                </c:pt>
                <c:pt idx="60">
                  <c:v>18151</c:v>
                </c:pt>
                <c:pt idx="61">
                  <c:v>18625</c:v>
                </c:pt>
                <c:pt idx="62">
                  <c:v>18680</c:v>
                </c:pt>
                <c:pt idx="63">
                  <c:v>18876</c:v>
                </c:pt>
                <c:pt idx="64">
                  <c:v>19136</c:v>
                </c:pt>
                <c:pt idx="65">
                  <c:v>19831</c:v>
                </c:pt>
                <c:pt idx="66">
                  <c:v>20043</c:v>
                </c:pt>
                <c:pt idx="67">
                  <c:v>20237.5</c:v>
                </c:pt>
                <c:pt idx="68">
                  <c:v>20238</c:v>
                </c:pt>
                <c:pt idx="69">
                  <c:v>20278</c:v>
                </c:pt>
                <c:pt idx="70">
                  <c:v>20556</c:v>
                </c:pt>
                <c:pt idx="71">
                  <c:v>20793</c:v>
                </c:pt>
                <c:pt idx="72">
                  <c:v>20924</c:v>
                </c:pt>
                <c:pt idx="73">
                  <c:v>21187</c:v>
                </c:pt>
                <c:pt idx="74">
                  <c:v>21210</c:v>
                </c:pt>
                <c:pt idx="75">
                  <c:v>21643</c:v>
                </c:pt>
                <c:pt idx="76">
                  <c:v>21698</c:v>
                </c:pt>
                <c:pt idx="77">
                  <c:v>21725.5</c:v>
                </c:pt>
                <c:pt idx="78">
                  <c:v>22117</c:v>
                </c:pt>
                <c:pt idx="79">
                  <c:v>22117</c:v>
                </c:pt>
                <c:pt idx="80">
                  <c:v>22126</c:v>
                </c:pt>
                <c:pt idx="81">
                  <c:v>22148</c:v>
                </c:pt>
                <c:pt idx="82">
                  <c:v>22155</c:v>
                </c:pt>
                <c:pt idx="83">
                  <c:v>22156</c:v>
                </c:pt>
                <c:pt idx="84">
                  <c:v>22172</c:v>
                </c:pt>
                <c:pt idx="85">
                  <c:v>22206</c:v>
                </c:pt>
                <c:pt idx="86">
                  <c:v>22347</c:v>
                </c:pt>
                <c:pt idx="87">
                  <c:v>22379</c:v>
                </c:pt>
                <c:pt idx="88">
                  <c:v>22392</c:v>
                </c:pt>
                <c:pt idx="89">
                  <c:v>22828</c:v>
                </c:pt>
                <c:pt idx="90">
                  <c:v>22839.5</c:v>
                </c:pt>
                <c:pt idx="91">
                  <c:v>22851</c:v>
                </c:pt>
                <c:pt idx="92">
                  <c:v>23095</c:v>
                </c:pt>
                <c:pt idx="93">
                  <c:v>23127</c:v>
                </c:pt>
                <c:pt idx="94">
                  <c:v>23329</c:v>
                </c:pt>
                <c:pt idx="95">
                  <c:v>23525.5</c:v>
                </c:pt>
                <c:pt idx="96">
                  <c:v>24742</c:v>
                </c:pt>
                <c:pt idx="97">
                  <c:v>25005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">
                  <c:v>0</c:v>
                </c:pt>
                <c:pt idx="36">
                  <c:v>-3.9679999972577207E-3</c:v>
                </c:pt>
                <c:pt idx="37">
                  <c:v>-2.8952000000572298E-2</c:v>
                </c:pt>
                <c:pt idx="38">
                  <c:v>-9.6400000038556755E-3</c:v>
                </c:pt>
                <c:pt idx="39">
                  <c:v>-7.6400000034482218E-3</c:v>
                </c:pt>
                <c:pt idx="40">
                  <c:v>-7.6400000034482218E-3</c:v>
                </c:pt>
                <c:pt idx="42">
                  <c:v>1.3719999995373655E-2</c:v>
                </c:pt>
                <c:pt idx="43">
                  <c:v>-2.3216000001411885E-2</c:v>
                </c:pt>
                <c:pt idx="44">
                  <c:v>1.1815999998361804E-2</c:v>
                </c:pt>
                <c:pt idx="45">
                  <c:v>-2.2151999997731764E-2</c:v>
                </c:pt>
                <c:pt idx="46">
                  <c:v>-4.1520000013406388E-3</c:v>
                </c:pt>
                <c:pt idx="47">
                  <c:v>9.8480000015115365E-3</c:v>
                </c:pt>
                <c:pt idx="48">
                  <c:v>-1.7992000000958797E-2</c:v>
                </c:pt>
                <c:pt idx="49">
                  <c:v>-1.5992000000551343E-2</c:v>
                </c:pt>
                <c:pt idx="50">
                  <c:v>-9.9919999993289821E-3</c:v>
                </c:pt>
                <c:pt idx="51">
                  <c:v>1.0304000003088731E-2</c:v>
                </c:pt>
                <c:pt idx="52">
                  <c:v>2.1952000002784189E-2</c:v>
                </c:pt>
                <c:pt idx="53">
                  <c:v>-1.7919999954756349E-3</c:v>
                </c:pt>
                <c:pt idx="54">
                  <c:v>1.2080000014975667E-3</c:v>
                </c:pt>
                <c:pt idx="55">
                  <c:v>-5.8319999952800572E-3</c:v>
                </c:pt>
                <c:pt idx="56">
                  <c:v>1.3360000011743978E-3</c:v>
                </c:pt>
                <c:pt idx="57">
                  <c:v>7.3360000023967586E-3</c:v>
                </c:pt>
                <c:pt idx="58">
                  <c:v>2.2399999943445437E-3</c:v>
                </c:pt>
                <c:pt idx="59">
                  <c:v>1.1239999999816064E-2</c:v>
                </c:pt>
                <c:pt idx="60">
                  <c:v>-2.2448000003350899E-2</c:v>
                </c:pt>
                <c:pt idx="61">
                  <c:v>1.999999993131496E-3</c:v>
                </c:pt>
                <c:pt idx="63">
                  <c:v>-1.2480000004870817E-3</c:v>
                </c:pt>
                <c:pt idx="65">
                  <c:v>1.4911999998730607E-2</c:v>
                </c:pt>
                <c:pt idx="77">
                  <c:v>2.4575999996159226E-2</c:v>
                </c:pt>
                <c:pt idx="78">
                  <c:v>1.6283999997540377E-2</c:v>
                </c:pt>
                <c:pt idx="85">
                  <c:v>1.7911999995703809E-2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AA-4C78-8D76-99E5C3F612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134</c:v>
                </c:pt>
                <c:pt idx="5">
                  <c:v>180</c:v>
                </c:pt>
                <c:pt idx="6">
                  <c:v>221</c:v>
                </c:pt>
                <c:pt idx="7">
                  <c:v>260</c:v>
                </c:pt>
                <c:pt idx="8">
                  <c:v>269</c:v>
                </c:pt>
                <c:pt idx="9">
                  <c:v>433</c:v>
                </c:pt>
                <c:pt idx="10">
                  <c:v>451</c:v>
                </c:pt>
                <c:pt idx="11">
                  <c:v>458</c:v>
                </c:pt>
                <c:pt idx="12">
                  <c:v>481</c:v>
                </c:pt>
                <c:pt idx="13">
                  <c:v>483</c:v>
                </c:pt>
                <c:pt idx="14">
                  <c:v>504</c:v>
                </c:pt>
                <c:pt idx="15">
                  <c:v>2270</c:v>
                </c:pt>
                <c:pt idx="16">
                  <c:v>7683</c:v>
                </c:pt>
                <c:pt idx="17">
                  <c:v>7870</c:v>
                </c:pt>
                <c:pt idx="18">
                  <c:v>8123</c:v>
                </c:pt>
                <c:pt idx="19">
                  <c:v>8360</c:v>
                </c:pt>
                <c:pt idx="20">
                  <c:v>8572</c:v>
                </c:pt>
                <c:pt idx="21">
                  <c:v>8574</c:v>
                </c:pt>
                <c:pt idx="22">
                  <c:v>8588</c:v>
                </c:pt>
                <c:pt idx="23">
                  <c:v>9062</c:v>
                </c:pt>
                <c:pt idx="24">
                  <c:v>9064</c:v>
                </c:pt>
                <c:pt idx="25">
                  <c:v>9078</c:v>
                </c:pt>
                <c:pt idx="26">
                  <c:v>9078</c:v>
                </c:pt>
                <c:pt idx="27">
                  <c:v>9080</c:v>
                </c:pt>
                <c:pt idx="28">
                  <c:v>9096</c:v>
                </c:pt>
                <c:pt idx="29">
                  <c:v>9121</c:v>
                </c:pt>
                <c:pt idx="30">
                  <c:v>9306</c:v>
                </c:pt>
                <c:pt idx="31">
                  <c:v>9308</c:v>
                </c:pt>
                <c:pt idx="32">
                  <c:v>9308</c:v>
                </c:pt>
                <c:pt idx="33">
                  <c:v>9725</c:v>
                </c:pt>
                <c:pt idx="34">
                  <c:v>9727</c:v>
                </c:pt>
                <c:pt idx="35">
                  <c:v>10220</c:v>
                </c:pt>
                <c:pt idx="36">
                  <c:v>13016</c:v>
                </c:pt>
                <c:pt idx="37">
                  <c:v>13274</c:v>
                </c:pt>
                <c:pt idx="38">
                  <c:v>13805</c:v>
                </c:pt>
                <c:pt idx="39">
                  <c:v>13805</c:v>
                </c:pt>
                <c:pt idx="40">
                  <c:v>13805</c:v>
                </c:pt>
                <c:pt idx="41">
                  <c:v>13962</c:v>
                </c:pt>
                <c:pt idx="42">
                  <c:v>13985</c:v>
                </c:pt>
                <c:pt idx="43">
                  <c:v>14017</c:v>
                </c:pt>
                <c:pt idx="44">
                  <c:v>14033</c:v>
                </c:pt>
                <c:pt idx="45">
                  <c:v>14924</c:v>
                </c:pt>
                <c:pt idx="46">
                  <c:v>14924</c:v>
                </c:pt>
                <c:pt idx="47">
                  <c:v>14924</c:v>
                </c:pt>
                <c:pt idx="48">
                  <c:v>15129</c:v>
                </c:pt>
                <c:pt idx="49">
                  <c:v>15129</c:v>
                </c:pt>
                <c:pt idx="50">
                  <c:v>15129</c:v>
                </c:pt>
                <c:pt idx="51">
                  <c:v>15152</c:v>
                </c:pt>
                <c:pt idx="52">
                  <c:v>15601</c:v>
                </c:pt>
                <c:pt idx="53">
                  <c:v>15854</c:v>
                </c:pt>
                <c:pt idx="54">
                  <c:v>15854</c:v>
                </c:pt>
                <c:pt idx="55">
                  <c:v>16084</c:v>
                </c:pt>
                <c:pt idx="56">
                  <c:v>16793</c:v>
                </c:pt>
                <c:pt idx="57">
                  <c:v>16793</c:v>
                </c:pt>
                <c:pt idx="58">
                  <c:v>17495</c:v>
                </c:pt>
                <c:pt idx="59">
                  <c:v>17495</c:v>
                </c:pt>
                <c:pt idx="60">
                  <c:v>18151</c:v>
                </c:pt>
                <c:pt idx="61">
                  <c:v>18625</c:v>
                </c:pt>
                <c:pt idx="62">
                  <c:v>18680</c:v>
                </c:pt>
                <c:pt idx="63">
                  <c:v>18876</c:v>
                </c:pt>
                <c:pt idx="64">
                  <c:v>19136</c:v>
                </c:pt>
                <c:pt idx="65">
                  <c:v>19831</c:v>
                </c:pt>
                <c:pt idx="66">
                  <c:v>20043</c:v>
                </c:pt>
                <c:pt idx="67">
                  <c:v>20237.5</c:v>
                </c:pt>
                <c:pt idx="68">
                  <c:v>20238</c:v>
                </c:pt>
                <c:pt idx="69">
                  <c:v>20278</c:v>
                </c:pt>
                <c:pt idx="70">
                  <c:v>20556</c:v>
                </c:pt>
                <c:pt idx="71">
                  <c:v>20793</c:v>
                </c:pt>
                <c:pt idx="72">
                  <c:v>20924</c:v>
                </c:pt>
                <c:pt idx="73">
                  <c:v>21187</c:v>
                </c:pt>
                <c:pt idx="74">
                  <c:v>21210</c:v>
                </c:pt>
                <c:pt idx="75">
                  <c:v>21643</c:v>
                </c:pt>
                <c:pt idx="76">
                  <c:v>21698</c:v>
                </c:pt>
                <c:pt idx="77">
                  <c:v>21725.5</c:v>
                </c:pt>
                <c:pt idx="78">
                  <c:v>22117</c:v>
                </c:pt>
                <c:pt idx="79">
                  <c:v>22117</c:v>
                </c:pt>
                <c:pt idx="80">
                  <c:v>22126</c:v>
                </c:pt>
                <c:pt idx="81">
                  <c:v>22148</c:v>
                </c:pt>
                <c:pt idx="82">
                  <c:v>22155</c:v>
                </c:pt>
                <c:pt idx="83">
                  <c:v>22156</c:v>
                </c:pt>
                <c:pt idx="84">
                  <c:v>22172</c:v>
                </c:pt>
                <c:pt idx="85">
                  <c:v>22206</c:v>
                </c:pt>
                <c:pt idx="86">
                  <c:v>22347</c:v>
                </c:pt>
                <c:pt idx="87">
                  <c:v>22379</c:v>
                </c:pt>
                <c:pt idx="88">
                  <c:v>22392</c:v>
                </c:pt>
                <c:pt idx="89">
                  <c:v>22828</c:v>
                </c:pt>
                <c:pt idx="90">
                  <c:v>22839.5</c:v>
                </c:pt>
                <c:pt idx="91">
                  <c:v>22851</c:v>
                </c:pt>
                <c:pt idx="92">
                  <c:v>23095</c:v>
                </c:pt>
                <c:pt idx="93">
                  <c:v>23127</c:v>
                </c:pt>
                <c:pt idx="94">
                  <c:v>23329</c:v>
                </c:pt>
                <c:pt idx="95">
                  <c:v>23525.5</c:v>
                </c:pt>
                <c:pt idx="96">
                  <c:v>24742</c:v>
                </c:pt>
                <c:pt idx="97">
                  <c:v>25005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3">
                  <c:v>2.0239999939803965E-3</c:v>
                </c:pt>
                <c:pt idx="24">
                  <c:v>1.4280000032158569E-3</c:v>
                </c:pt>
                <c:pt idx="25">
                  <c:v>-1.4400000509340316E-4</c:v>
                </c:pt>
                <c:pt idx="27">
                  <c:v>9.59999997576233E-4</c:v>
                </c:pt>
                <c:pt idx="28">
                  <c:v>2.9200000426499173E-4</c:v>
                </c:pt>
                <c:pt idx="29">
                  <c:v>-6.0799999482696876E-4</c:v>
                </c:pt>
                <c:pt idx="30">
                  <c:v>-5.9880000044358894E-3</c:v>
                </c:pt>
                <c:pt idx="31">
                  <c:v>-6.0840000005555339E-3</c:v>
                </c:pt>
                <c:pt idx="33">
                  <c:v>-9.4000000026426278E-3</c:v>
                </c:pt>
                <c:pt idx="34">
                  <c:v>-9.2960000038146973E-3</c:v>
                </c:pt>
                <c:pt idx="64">
                  <c:v>1.8671999998332467E-2</c:v>
                </c:pt>
                <c:pt idx="70">
                  <c:v>1.5511999998125248E-2</c:v>
                </c:pt>
                <c:pt idx="71">
                  <c:v>2.2936000001209322E-2</c:v>
                </c:pt>
                <c:pt idx="73">
                  <c:v>3.0323999999382067E-2</c:v>
                </c:pt>
                <c:pt idx="74">
                  <c:v>3.0119999995804392E-2</c:v>
                </c:pt>
                <c:pt idx="75">
                  <c:v>2.0235999996657483E-2</c:v>
                </c:pt>
                <c:pt idx="76">
                  <c:v>1.869599999190541E-2</c:v>
                </c:pt>
                <c:pt idx="80">
                  <c:v>1.3951999993878417E-2</c:v>
                </c:pt>
                <c:pt idx="84">
                  <c:v>1.9043999993300531E-2</c:v>
                </c:pt>
                <c:pt idx="91">
                  <c:v>3.365200000553159E-2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AA-4C78-8D76-99E5C3F612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134</c:v>
                </c:pt>
                <c:pt idx="5">
                  <c:v>180</c:v>
                </c:pt>
                <c:pt idx="6">
                  <c:v>221</c:v>
                </c:pt>
                <c:pt idx="7">
                  <c:v>260</c:v>
                </c:pt>
                <c:pt idx="8">
                  <c:v>269</c:v>
                </c:pt>
                <c:pt idx="9">
                  <c:v>433</c:v>
                </c:pt>
                <c:pt idx="10">
                  <c:v>451</c:v>
                </c:pt>
                <c:pt idx="11">
                  <c:v>458</c:v>
                </c:pt>
                <c:pt idx="12">
                  <c:v>481</c:v>
                </c:pt>
                <c:pt idx="13">
                  <c:v>483</c:v>
                </c:pt>
                <c:pt idx="14">
                  <c:v>504</c:v>
                </c:pt>
                <c:pt idx="15">
                  <c:v>2270</c:v>
                </c:pt>
                <c:pt idx="16">
                  <c:v>7683</c:v>
                </c:pt>
                <c:pt idx="17">
                  <c:v>7870</c:v>
                </c:pt>
                <c:pt idx="18">
                  <c:v>8123</c:v>
                </c:pt>
                <c:pt idx="19">
                  <c:v>8360</c:v>
                </c:pt>
                <c:pt idx="20">
                  <c:v>8572</c:v>
                </c:pt>
                <c:pt idx="21">
                  <c:v>8574</c:v>
                </c:pt>
                <c:pt idx="22">
                  <c:v>8588</c:v>
                </c:pt>
                <c:pt idx="23">
                  <c:v>9062</c:v>
                </c:pt>
                <c:pt idx="24">
                  <c:v>9064</c:v>
                </c:pt>
                <c:pt idx="25">
                  <c:v>9078</c:v>
                </c:pt>
                <c:pt idx="26">
                  <c:v>9078</c:v>
                </c:pt>
                <c:pt idx="27">
                  <c:v>9080</c:v>
                </c:pt>
                <c:pt idx="28">
                  <c:v>9096</c:v>
                </c:pt>
                <c:pt idx="29">
                  <c:v>9121</c:v>
                </c:pt>
                <c:pt idx="30">
                  <c:v>9306</c:v>
                </c:pt>
                <c:pt idx="31">
                  <c:v>9308</c:v>
                </c:pt>
                <c:pt idx="32">
                  <c:v>9308</c:v>
                </c:pt>
                <c:pt idx="33">
                  <c:v>9725</c:v>
                </c:pt>
                <c:pt idx="34">
                  <c:v>9727</c:v>
                </c:pt>
                <c:pt idx="35">
                  <c:v>10220</c:v>
                </c:pt>
                <c:pt idx="36">
                  <c:v>13016</c:v>
                </c:pt>
                <c:pt idx="37">
                  <c:v>13274</c:v>
                </c:pt>
                <c:pt idx="38">
                  <c:v>13805</c:v>
                </c:pt>
                <c:pt idx="39">
                  <c:v>13805</c:v>
                </c:pt>
                <c:pt idx="40">
                  <c:v>13805</c:v>
                </c:pt>
                <c:pt idx="41">
                  <c:v>13962</c:v>
                </c:pt>
                <c:pt idx="42">
                  <c:v>13985</c:v>
                </c:pt>
                <c:pt idx="43">
                  <c:v>14017</c:v>
                </c:pt>
                <c:pt idx="44">
                  <c:v>14033</c:v>
                </c:pt>
                <c:pt idx="45">
                  <c:v>14924</c:v>
                </c:pt>
                <c:pt idx="46">
                  <c:v>14924</c:v>
                </c:pt>
                <c:pt idx="47">
                  <c:v>14924</c:v>
                </c:pt>
                <c:pt idx="48">
                  <c:v>15129</c:v>
                </c:pt>
                <c:pt idx="49">
                  <c:v>15129</c:v>
                </c:pt>
                <c:pt idx="50">
                  <c:v>15129</c:v>
                </c:pt>
                <c:pt idx="51">
                  <c:v>15152</c:v>
                </c:pt>
                <c:pt idx="52">
                  <c:v>15601</c:v>
                </c:pt>
                <c:pt idx="53">
                  <c:v>15854</c:v>
                </c:pt>
                <c:pt idx="54">
                  <c:v>15854</c:v>
                </c:pt>
                <c:pt idx="55">
                  <c:v>16084</c:v>
                </c:pt>
                <c:pt idx="56">
                  <c:v>16793</c:v>
                </c:pt>
                <c:pt idx="57">
                  <c:v>16793</c:v>
                </c:pt>
                <c:pt idx="58">
                  <c:v>17495</c:v>
                </c:pt>
                <c:pt idx="59">
                  <c:v>17495</c:v>
                </c:pt>
                <c:pt idx="60">
                  <c:v>18151</c:v>
                </c:pt>
                <c:pt idx="61">
                  <c:v>18625</c:v>
                </c:pt>
                <c:pt idx="62">
                  <c:v>18680</c:v>
                </c:pt>
                <c:pt idx="63">
                  <c:v>18876</c:v>
                </c:pt>
                <c:pt idx="64">
                  <c:v>19136</c:v>
                </c:pt>
                <c:pt idx="65">
                  <c:v>19831</c:v>
                </c:pt>
                <c:pt idx="66">
                  <c:v>20043</c:v>
                </c:pt>
                <c:pt idx="67">
                  <c:v>20237.5</c:v>
                </c:pt>
                <c:pt idx="68">
                  <c:v>20238</c:v>
                </c:pt>
                <c:pt idx="69">
                  <c:v>20278</c:v>
                </c:pt>
                <c:pt idx="70">
                  <c:v>20556</c:v>
                </c:pt>
                <c:pt idx="71">
                  <c:v>20793</c:v>
                </c:pt>
                <c:pt idx="72">
                  <c:v>20924</c:v>
                </c:pt>
                <c:pt idx="73">
                  <c:v>21187</c:v>
                </c:pt>
                <c:pt idx="74">
                  <c:v>21210</c:v>
                </c:pt>
                <c:pt idx="75">
                  <c:v>21643</c:v>
                </c:pt>
                <c:pt idx="76">
                  <c:v>21698</c:v>
                </c:pt>
                <c:pt idx="77">
                  <c:v>21725.5</c:v>
                </c:pt>
                <c:pt idx="78">
                  <c:v>22117</c:v>
                </c:pt>
                <c:pt idx="79">
                  <c:v>22117</c:v>
                </c:pt>
                <c:pt idx="80">
                  <c:v>22126</c:v>
                </c:pt>
                <c:pt idx="81">
                  <c:v>22148</c:v>
                </c:pt>
                <c:pt idx="82">
                  <c:v>22155</c:v>
                </c:pt>
                <c:pt idx="83">
                  <c:v>22156</c:v>
                </c:pt>
                <c:pt idx="84">
                  <c:v>22172</c:v>
                </c:pt>
                <c:pt idx="85">
                  <c:v>22206</c:v>
                </c:pt>
                <c:pt idx="86">
                  <c:v>22347</c:v>
                </c:pt>
                <c:pt idx="87">
                  <c:v>22379</c:v>
                </c:pt>
                <c:pt idx="88">
                  <c:v>22392</c:v>
                </c:pt>
                <c:pt idx="89">
                  <c:v>22828</c:v>
                </c:pt>
                <c:pt idx="90">
                  <c:v>22839.5</c:v>
                </c:pt>
                <c:pt idx="91">
                  <c:v>22851</c:v>
                </c:pt>
                <c:pt idx="92">
                  <c:v>23095</c:v>
                </c:pt>
                <c:pt idx="93">
                  <c:v>23127</c:v>
                </c:pt>
                <c:pt idx="94">
                  <c:v>23329</c:v>
                </c:pt>
                <c:pt idx="95">
                  <c:v>23525.5</c:v>
                </c:pt>
                <c:pt idx="96">
                  <c:v>24742</c:v>
                </c:pt>
                <c:pt idx="97">
                  <c:v>25005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2">
                  <c:v>-4.8400000014225952E-3</c:v>
                </c:pt>
                <c:pt idx="66">
                  <c:v>1.1036000003514346E-2</c:v>
                </c:pt>
                <c:pt idx="68">
                  <c:v>9.3759999945177697E-3</c:v>
                </c:pt>
                <c:pt idx="69">
                  <c:v>9.4559999997727573E-3</c:v>
                </c:pt>
                <c:pt idx="72">
                  <c:v>2.7047999996284489E-2</c:v>
                </c:pt>
                <c:pt idx="79">
                  <c:v>1.6683999994711485E-2</c:v>
                </c:pt>
                <c:pt idx="81">
                  <c:v>1.7295999990892597E-2</c:v>
                </c:pt>
                <c:pt idx="82">
                  <c:v>1.6860000003362074E-2</c:v>
                </c:pt>
                <c:pt idx="83">
                  <c:v>1.7121999990195036E-2</c:v>
                </c:pt>
                <c:pt idx="86">
                  <c:v>2.2443999994720798E-2</c:v>
                </c:pt>
                <c:pt idx="87">
                  <c:v>2.2877999996126164E-2</c:v>
                </c:pt>
                <c:pt idx="88">
                  <c:v>2.1984000006341375E-2</c:v>
                </c:pt>
                <c:pt idx="89">
                  <c:v>3.3685999995213933E-2</c:v>
                </c:pt>
                <c:pt idx="90">
                  <c:v>2.6603999991493765E-2</c:v>
                </c:pt>
                <c:pt idx="92">
                  <c:v>3.2540000007429626E-2</c:v>
                </c:pt>
                <c:pt idx="93">
                  <c:v>3.0304000007163268E-2</c:v>
                </c:pt>
                <c:pt idx="94">
                  <c:v>2.5807999998505693E-2</c:v>
                </c:pt>
                <c:pt idx="95">
                  <c:v>2.174599988211412E-2</c:v>
                </c:pt>
                <c:pt idx="96">
                  <c:v>3.12839999969583E-2</c:v>
                </c:pt>
                <c:pt idx="97">
                  <c:v>2.6259999998728745E-2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AA-4C78-8D76-99E5C3F612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134</c:v>
                </c:pt>
                <c:pt idx="5">
                  <c:v>180</c:v>
                </c:pt>
                <c:pt idx="6">
                  <c:v>221</c:v>
                </c:pt>
                <c:pt idx="7">
                  <c:v>260</c:v>
                </c:pt>
                <c:pt idx="8">
                  <c:v>269</c:v>
                </c:pt>
                <c:pt idx="9">
                  <c:v>433</c:v>
                </c:pt>
                <c:pt idx="10">
                  <c:v>451</c:v>
                </c:pt>
                <c:pt idx="11">
                  <c:v>458</c:v>
                </c:pt>
                <c:pt idx="12">
                  <c:v>481</c:v>
                </c:pt>
                <c:pt idx="13">
                  <c:v>483</c:v>
                </c:pt>
                <c:pt idx="14">
                  <c:v>504</c:v>
                </c:pt>
                <c:pt idx="15">
                  <c:v>2270</c:v>
                </c:pt>
                <c:pt idx="16">
                  <c:v>7683</c:v>
                </c:pt>
                <c:pt idx="17">
                  <c:v>7870</c:v>
                </c:pt>
                <c:pt idx="18">
                  <c:v>8123</c:v>
                </c:pt>
                <c:pt idx="19">
                  <c:v>8360</c:v>
                </c:pt>
                <c:pt idx="20">
                  <c:v>8572</c:v>
                </c:pt>
                <c:pt idx="21">
                  <c:v>8574</c:v>
                </c:pt>
                <c:pt idx="22">
                  <c:v>8588</c:v>
                </c:pt>
                <c:pt idx="23">
                  <c:v>9062</c:v>
                </c:pt>
                <c:pt idx="24">
                  <c:v>9064</c:v>
                </c:pt>
                <c:pt idx="25">
                  <c:v>9078</c:v>
                </c:pt>
                <c:pt idx="26">
                  <c:v>9078</c:v>
                </c:pt>
                <c:pt idx="27">
                  <c:v>9080</c:v>
                </c:pt>
                <c:pt idx="28">
                  <c:v>9096</c:v>
                </c:pt>
                <c:pt idx="29">
                  <c:v>9121</c:v>
                </c:pt>
                <c:pt idx="30">
                  <c:v>9306</c:v>
                </c:pt>
                <c:pt idx="31">
                  <c:v>9308</c:v>
                </c:pt>
                <c:pt idx="32">
                  <c:v>9308</c:v>
                </c:pt>
                <c:pt idx="33">
                  <c:v>9725</c:v>
                </c:pt>
                <c:pt idx="34">
                  <c:v>9727</c:v>
                </c:pt>
                <c:pt idx="35">
                  <c:v>10220</c:v>
                </c:pt>
                <c:pt idx="36">
                  <c:v>13016</c:v>
                </c:pt>
                <c:pt idx="37">
                  <c:v>13274</c:v>
                </c:pt>
                <c:pt idx="38">
                  <c:v>13805</c:v>
                </c:pt>
                <c:pt idx="39">
                  <c:v>13805</c:v>
                </c:pt>
                <c:pt idx="40">
                  <c:v>13805</c:v>
                </c:pt>
                <c:pt idx="41">
                  <c:v>13962</c:v>
                </c:pt>
                <c:pt idx="42">
                  <c:v>13985</c:v>
                </c:pt>
                <c:pt idx="43">
                  <c:v>14017</c:v>
                </c:pt>
                <c:pt idx="44">
                  <c:v>14033</c:v>
                </c:pt>
                <c:pt idx="45">
                  <c:v>14924</c:v>
                </c:pt>
                <c:pt idx="46">
                  <c:v>14924</c:v>
                </c:pt>
                <c:pt idx="47">
                  <c:v>14924</c:v>
                </c:pt>
                <c:pt idx="48">
                  <c:v>15129</c:v>
                </c:pt>
                <c:pt idx="49">
                  <c:v>15129</c:v>
                </c:pt>
                <c:pt idx="50">
                  <c:v>15129</c:v>
                </c:pt>
                <c:pt idx="51">
                  <c:v>15152</c:v>
                </c:pt>
                <c:pt idx="52">
                  <c:v>15601</c:v>
                </c:pt>
                <c:pt idx="53">
                  <c:v>15854</c:v>
                </c:pt>
                <c:pt idx="54">
                  <c:v>15854</c:v>
                </c:pt>
                <c:pt idx="55">
                  <c:v>16084</c:v>
                </c:pt>
                <c:pt idx="56">
                  <c:v>16793</c:v>
                </c:pt>
                <c:pt idx="57">
                  <c:v>16793</c:v>
                </c:pt>
                <c:pt idx="58">
                  <c:v>17495</c:v>
                </c:pt>
                <c:pt idx="59">
                  <c:v>17495</c:v>
                </c:pt>
                <c:pt idx="60">
                  <c:v>18151</c:v>
                </c:pt>
                <c:pt idx="61">
                  <c:v>18625</c:v>
                </c:pt>
                <c:pt idx="62">
                  <c:v>18680</c:v>
                </c:pt>
                <c:pt idx="63">
                  <c:v>18876</c:v>
                </c:pt>
                <c:pt idx="64">
                  <c:v>19136</c:v>
                </c:pt>
                <c:pt idx="65">
                  <c:v>19831</c:v>
                </c:pt>
                <c:pt idx="66">
                  <c:v>20043</c:v>
                </c:pt>
                <c:pt idx="67">
                  <c:v>20237.5</c:v>
                </c:pt>
                <c:pt idx="68">
                  <c:v>20238</c:v>
                </c:pt>
                <c:pt idx="69">
                  <c:v>20278</c:v>
                </c:pt>
                <c:pt idx="70">
                  <c:v>20556</c:v>
                </c:pt>
                <c:pt idx="71">
                  <c:v>20793</c:v>
                </c:pt>
                <c:pt idx="72">
                  <c:v>20924</c:v>
                </c:pt>
                <c:pt idx="73">
                  <c:v>21187</c:v>
                </c:pt>
                <c:pt idx="74">
                  <c:v>21210</c:v>
                </c:pt>
                <c:pt idx="75">
                  <c:v>21643</c:v>
                </c:pt>
                <c:pt idx="76">
                  <c:v>21698</c:v>
                </c:pt>
                <c:pt idx="77">
                  <c:v>21725.5</c:v>
                </c:pt>
                <c:pt idx="78">
                  <c:v>22117</c:v>
                </c:pt>
                <c:pt idx="79">
                  <c:v>22117</c:v>
                </c:pt>
                <c:pt idx="80">
                  <c:v>22126</c:v>
                </c:pt>
                <c:pt idx="81">
                  <c:v>22148</c:v>
                </c:pt>
                <c:pt idx="82">
                  <c:v>22155</c:v>
                </c:pt>
                <c:pt idx="83">
                  <c:v>22156</c:v>
                </c:pt>
                <c:pt idx="84">
                  <c:v>22172</c:v>
                </c:pt>
                <c:pt idx="85">
                  <c:v>22206</c:v>
                </c:pt>
                <c:pt idx="86">
                  <c:v>22347</c:v>
                </c:pt>
                <c:pt idx="87">
                  <c:v>22379</c:v>
                </c:pt>
                <c:pt idx="88">
                  <c:v>22392</c:v>
                </c:pt>
                <c:pt idx="89">
                  <c:v>22828</c:v>
                </c:pt>
                <c:pt idx="90">
                  <c:v>22839.5</c:v>
                </c:pt>
                <c:pt idx="91">
                  <c:v>22851</c:v>
                </c:pt>
                <c:pt idx="92">
                  <c:v>23095</c:v>
                </c:pt>
                <c:pt idx="93">
                  <c:v>23127</c:v>
                </c:pt>
                <c:pt idx="94">
                  <c:v>23329</c:v>
                </c:pt>
                <c:pt idx="95">
                  <c:v>23525.5</c:v>
                </c:pt>
                <c:pt idx="96">
                  <c:v>24742</c:v>
                </c:pt>
                <c:pt idx="97">
                  <c:v>25005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AA-4C78-8D76-99E5C3F612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134</c:v>
                </c:pt>
                <c:pt idx="5">
                  <c:v>180</c:v>
                </c:pt>
                <c:pt idx="6">
                  <c:v>221</c:v>
                </c:pt>
                <c:pt idx="7">
                  <c:v>260</c:v>
                </c:pt>
                <c:pt idx="8">
                  <c:v>269</c:v>
                </c:pt>
                <c:pt idx="9">
                  <c:v>433</c:v>
                </c:pt>
                <c:pt idx="10">
                  <c:v>451</c:v>
                </c:pt>
                <c:pt idx="11">
                  <c:v>458</c:v>
                </c:pt>
                <c:pt idx="12">
                  <c:v>481</c:v>
                </c:pt>
                <c:pt idx="13">
                  <c:v>483</c:v>
                </c:pt>
                <c:pt idx="14">
                  <c:v>504</c:v>
                </c:pt>
                <c:pt idx="15">
                  <c:v>2270</c:v>
                </c:pt>
                <c:pt idx="16">
                  <c:v>7683</c:v>
                </c:pt>
                <c:pt idx="17">
                  <c:v>7870</c:v>
                </c:pt>
                <c:pt idx="18">
                  <c:v>8123</c:v>
                </c:pt>
                <c:pt idx="19">
                  <c:v>8360</c:v>
                </c:pt>
                <c:pt idx="20">
                  <c:v>8572</c:v>
                </c:pt>
                <c:pt idx="21">
                  <c:v>8574</c:v>
                </c:pt>
                <c:pt idx="22">
                  <c:v>8588</c:v>
                </c:pt>
                <c:pt idx="23">
                  <c:v>9062</c:v>
                </c:pt>
                <c:pt idx="24">
                  <c:v>9064</c:v>
                </c:pt>
                <c:pt idx="25">
                  <c:v>9078</c:v>
                </c:pt>
                <c:pt idx="26">
                  <c:v>9078</c:v>
                </c:pt>
                <c:pt idx="27">
                  <c:v>9080</c:v>
                </c:pt>
                <c:pt idx="28">
                  <c:v>9096</c:v>
                </c:pt>
                <c:pt idx="29">
                  <c:v>9121</c:v>
                </c:pt>
                <c:pt idx="30">
                  <c:v>9306</c:v>
                </c:pt>
                <c:pt idx="31">
                  <c:v>9308</c:v>
                </c:pt>
                <c:pt idx="32">
                  <c:v>9308</c:v>
                </c:pt>
                <c:pt idx="33">
                  <c:v>9725</c:v>
                </c:pt>
                <c:pt idx="34">
                  <c:v>9727</c:v>
                </c:pt>
                <c:pt idx="35">
                  <c:v>10220</c:v>
                </c:pt>
                <c:pt idx="36">
                  <c:v>13016</c:v>
                </c:pt>
                <c:pt idx="37">
                  <c:v>13274</c:v>
                </c:pt>
                <c:pt idx="38">
                  <c:v>13805</c:v>
                </c:pt>
                <c:pt idx="39">
                  <c:v>13805</c:v>
                </c:pt>
                <c:pt idx="40">
                  <c:v>13805</c:v>
                </c:pt>
                <c:pt idx="41">
                  <c:v>13962</c:v>
                </c:pt>
                <c:pt idx="42">
                  <c:v>13985</c:v>
                </c:pt>
                <c:pt idx="43">
                  <c:v>14017</c:v>
                </c:pt>
                <c:pt idx="44">
                  <c:v>14033</c:v>
                </c:pt>
                <c:pt idx="45">
                  <c:v>14924</c:v>
                </c:pt>
                <c:pt idx="46">
                  <c:v>14924</c:v>
                </c:pt>
                <c:pt idx="47">
                  <c:v>14924</c:v>
                </c:pt>
                <c:pt idx="48">
                  <c:v>15129</c:v>
                </c:pt>
                <c:pt idx="49">
                  <c:v>15129</c:v>
                </c:pt>
                <c:pt idx="50">
                  <c:v>15129</c:v>
                </c:pt>
                <c:pt idx="51">
                  <c:v>15152</c:v>
                </c:pt>
                <c:pt idx="52">
                  <c:v>15601</c:v>
                </c:pt>
                <c:pt idx="53">
                  <c:v>15854</c:v>
                </c:pt>
                <c:pt idx="54">
                  <c:v>15854</c:v>
                </c:pt>
                <c:pt idx="55">
                  <c:v>16084</c:v>
                </c:pt>
                <c:pt idx="56">
                  <c:v>16793</c:v>
                </c:pt>
                <c:pt idx="57">
                  <c:v>16793</c:v>
                </c:pt>
                <c:pt idx="58">
                  <c:v>17495</c:v>
                </c:pt>
                <c:pt idx="59">
                  <c:v>17495</c:v>
                </c:pt>
                <c:pt idx="60">
                  <c:v>18151</c:v>
                </c:pt>
                <c:pt idx="61">
                  <c:v>18625</c:v>
                </c:pt>
                <c:pt idx="62">
                  <c:v>18680</c:v>
                </c:pt>
                <c:pt idx="63">
                  <c:v>18876</c:v>
                </c:pt>
                <c:pt idx="64">
                  <c:v>19136</c:v>
                </c:pt>
                <c:pt idx="65">
                  <c:v>19831</c:v>
                </c:pt>
                <c:pt idx="66">
                  <c:v>20043</c:v>
                </c:pt>
                <c:pt idx="67">
                  <c:v>20237.5</c:v>
                </c:pt>
                <c:pt idx="68">
                  <c:v>20238</c:v>
                </c:pt>
                <c:pt idx="69">
                  <c:v>20278</c:v>
                </c:pt>
                <c:pt idx="70">
                  <c:v>20556</c:v>
                </c:pt>
                <c:pt idx="71">
                  <c:v>20793</c:v>
                </c:pt>
                <c:pt idx="72">
                  <c:v>20924</c:v>
                </c:pt>
                <c:pt idx="73">
                  <c:v>21187</c:v>
                </c:pt>
                <c:pt idx="74">
                  <c:v>21210</c:v>
                </c:pt>
                <c:pt idx="75">
                  <c:v>21643</c:v>
                </c:pt>
                <c:pt idx="76">
                  <c:v>21698</c:v>
                </c:pt>
                <c:pt idx="77">
                  <c:v>21725.5</c:v>
                </c:pt>
                <c:pt idx="78">
                  <c:v>22117</c:v>
                </c:pt>
                <c:pt idx="79">
                  <c:v>22117</c:v>
                </c:pt>
                <c:pt idx="80">
                  <c:v>22126</c:v>
                </c:pt>
                <c:pt idx="81">
                  <c:v>22148</c:v>
                </c:pt>
                <c:pt idx="82">
                  <c:v>22155</c:v>
                </c:pt>
                <c:pt idx="83">
                  <c:v>22156</c:v>
                </c:pt>
                <c:pt idx="84">
                  <c:v>22172</c:v>
                </c:pt>
                <c:pt idx="85">
                  <c:v>22206</c:v>
                </c:pt>
                <c:pt idx="86">
                  <c:v>22347</c:v>
                </c:pt>
                <c:pt idx="87">
                  <c:v>22379</c:v>
                </c:pt>
                <c:pt idx="88">
                  <c:v>22392</c:v>
                </c:pt>
                <c:pt idx="89">
                  <c:v>22828</c:v>
                </c:pt>
                <c:pt idx="90">
                  <c:v>22839.5</c:v>
                </c:pt>
                <c:pt idx="91">
                  <c:v>22851</c:v>
                </c:pt>
                <c:pt idx="92">
                  <c:v>23095</c:v>
                </c:pt>
                <c:pt idx="93">
                  <c:v>23127</c:v>
                </c:pt>
                <c:pt idx="94">
                  <c:v>23329</c:v>
                </c:pt>
                <c:pt idx="95">
                  <c:v>23525.5</c:v>
                </c:pt>
                <c:pt idx="96">
                  <c:v>24742</c:v>
                </c:pt>
                <c:pt idx="97">
                  <c:v>25005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AA-4C78-8D76-99E5C3F612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Active!$D$21:$D$58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Active!$D$21:$D$58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134</c:v>
                </c:pt>
                <c:pt idx="5">
                  <c:v>180</c:v>
                </c:pt>
                <c:pt idx="6">
                  <c:v>221</c:v>
                </c:pt>
                <c:pt idx="7">
                  <c:v>260</c:v>
                </c:pt>
                <c:pt idx="8">
                  <c:v>269</c:v>
                </c:pt>
                <c:pt idx="9">
                  <c:v>433</c:v>
                </c:pt>
                <c:pt idx="10">
                  <c:v>451</c:v>
                </c:pt>
                <c:pt idx="11">
                  <c:v>458</c:v>
                </c:pt>
                <c:pt idx="12">
                  <c:v>481</c:v>
                </c:pt>
                <c:pt idx="13">
                  <c:v>483</c:v>
                </c:pt>
                <c:pt idx="14">
                  <c:v>504</c:v>
                </c:pt>
                <c:pt idx="15">
                  <c:v>2270</c:v>
                </c:pt>
                <c:pt idx="16">
                  <c:v>7683</c:v>
                </c:pt>
                <c:pt idx="17">
                  <c:v>7870</c:v>
                </c:pt>
                <c:pt idx="18">
                  <c:v>8123</c:v>
                </c:pt>
                <c:pt idx="19">
                  <c:v>8360</c:v>
                </c:pt>
                <c:pt idx="20">
                  <c:v>8572</c:v>
                </c:pt>
                <c:pt idx="21">
                  <c:v>8574</c:v>
                </c:pt>
                <c:pt idx="22">
                  <c:v>8588</c:v>
                </c:pt>
                <c:pt idx="23">
                  <c:v>9062</c:v>
                </c:pt>
                <c:pt idx="24">
                  <c:v>9064</c:v>
                </c:pt>
                <c:pt idx="25">
                  <c:v>9078</c:v>
                </c:pt>
                <c:pt idx="26">
                  <c:v>9078</c:v>
                </c:pt>
                <c:pt idx="27">
                  <c:v>9080</c:v>
                </c:pt>
                <c:pt idx="28">
                  <c:v>9096</c:v>
                </c:pt>
                <c:pt idx="29">
                  <c:v>9121</c:v>
                </c:pt>
                <c:pt idx="30">
                  <c:v>9306</c:v>
                </c:pt>
                <c:pt idx="31">
                  <c:v>9308</c:v>
                </c:pt>
                <c:pt idx="32">
                  <c:v>9308</c:v>
                </c:pt>
                <c:pt idx="33">
                  <c:v>9725</c:v>
                </c:pt>
                <c:pt idx="34">
                  <c:v>9727</c:v>
                </c:pt>
                <c:pt idx="35">
                  <c:v>10220</c:v>
                </c:pt>
                <c:pt idx="36">
                  <c:v>13016</c:v>
                </c:pt>
                <c:pt idx="37">
                  <c:v>13274</c:v>
                </c:pt>
                <c:pt idx="38">
                  <c:v>13805</c:v>
                </c:pt>
                <c:pt idx="39">
                  <c:v>13805</c:v>
                </c:pt>
                <c:pt idx="40">
                  <c:v>13805</c:v>
                </c:pt>
                <c:pt idx="41">
                  <c:v>13962</c:v>
                </c:pt>
                <c:pt idx="42">
                  <c:v>13985</c:v>
                </c:pt>
                <c:pt idx="43">
                  <c:v>14017</c:v>
                </c:pt>
                <c:pt idx="44">
                  <c:v>14033</c:v>
                </c:pt>
                <c:pt idx="45">
                  <c:v>14924</c:v>
                </c:pt>
                <c:pt idx="46">
                  <c:v>14924</c:v>
                </c:pt>
                <c:pt idx="47">
                  <c:v>14924</c:v>
                </c:pt>
                <c:pt idx="48">
                  <c:v>15129</c:v>
                </c:pt>
                <c:pt idx="49">
                  <c:v>15129</c:v>
                </c:pt>
                <c:pt idx="50">
                  <c:v>15129</c:v>
                </c:pt>
                <c:pt idx="51">
                  <c:v>15152</c:v>
                </c:pt>
                <c:pt idx="52">
                  <c:v>15601</c:v>
                </c:pt>
                <c:pt idx="53">
                  <c:v>15854</c:v>
                </c:pt>
                <c:pt idx="54">
                  <c:v>15854</c:v>
                </c:pt>
                <c:pt idx="55">
                  <c:v>16084</c:v>
                </c:pt>
                <c:pt idx="56">
                  <c:v>16793</c:v>
                </c:pt>
                <c:pt idx="57">
                  <c:v>16793</c:v>
                </c:pt>
                <c:pt idx="58">
                  <c:v>17495</c:v>
                </c:pt>
                <c:pt idx="59">
                  <c:v>17495</c:v>
                </c:pt>
                <c:pt idx="60">
                  <c:v>18151</c:v>
                </c:pt>
                <c:pt idx="61">
                  <c:v>18625</c:v>
                </c:pt>
                <c:pt idx="62">
                  <c:v>18680</c:v>
                </c:pt>
                <c:pt idx="63">
                  <c:v>18876</c:v>
                </c:pt>
                <c:pt idx="64">
                  <c:v>19136</c:v>
                </c:pt>
                <c:pt idx="65">
                  <c:v>19831</c:v>
                </c:pt>
                <c:pt idx="66">
                  <c:v>20043</c:v>
                </c:pt>
                <c:pt idx="67">
                  <c:v>20237.5</c:v>
                </c:pt>
                <c:pt idx="68">
                  <c:v>20238</c:v>
                </c:pt>
                <c:pt idx="69">
                  <c:v>20278</c:v>
                </c:pt>
                <c:pt idx="70">
                  <c:v>20556</c:v>
                </c:pt>
                <c:pt idx="71">
                  <c:v>20793</c:v>
                </c:pt>
                <c:pt idx="72">
                  <c:v>20924</c:v>
                </c:pt>
                <c:pt idx="73">
                  <c:v>21187</c:v>
                </c:pt>
                <c:pt idx="74">
                  <c:v>21210</c:v>
                </c:pt>
                <c:pt idx="75">
                  <c:v>21643</c:v>
                </c:pt>
                <c:pt idx="76">
                  <c:v>21698</c:v>
                </c:pt>
                <c:pt idx="77">
                  <c:v>21725.5</c:v>
                </c:pt>
                <c:pt idx="78">
                  <c:v>22117</c:v>
                </c:pt>
                <c:pt idx="79">
                  <c:v>22117</c:v>
                </c:pt>
                <c:pt idx="80">
                  <c:v>22126</c:v>
                </c:pt>
                <c:pt idx="81">
                  <c:v>22148</c:v>
                </c:pt>
                <c:pt idx="82">
                  <c:v>22155</c:v>
                </c:pt>
                <c:pt idx="83">
                  <c:v>22156</c:v>
                </c:pt>
                <c:pt idx="84">
                  <c:v>22172</c:v>
                </c:pt>
                <c:pt idx="85">
                  <c:v>22206</c:v>
                </c:pt>
                <c:pt idx="86">
                  <c:v>22347</c:v>
                </c:pt>
                <c:pt idx="87">
                  <c:v>22379</c:v>
                </c:pt>
                <c:pt idx="88">
                  <c:v>22392</c:v>
                </c:pt>
                <c:pt idx="89">
                  <c:v>22828</c:v>
                </c:pt>
                <c:pt idx="90">
                  <c:v>22839.5</c:v>
                </c:pt>
                <c:pt idx="91">
                  <c:v>22851</c:v>
                </c:pt>
                <c:pt idx="92">
                  <c:v>23095</c:v>
                </c:pt>
                <c:pt idx="93">
                  <c:v>23127</c:v>
                </c:pt>
                <c:pt idx="94">
                  <c:v>23329</c:v>
                </c:pt>
                <c:pt idx="95">
                  <c:v>23525.5</c:v>
                </c:pt>
                <c:pt idx="96">
                  <c:v>24742</c:v>
                </c:pt>
                <c:pt idx="97">
                  <c:v>25005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AA-4C78-8D76-99E5C3F612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134</c:v>
                </c:pt>
                <c:pt idx="5">
                  <c:v>180</c:v>
                </c:pt>
                <c:pt idx="6">
                  <c:v>221</c:v>
                </c:pt>
                <c:pt idx="7">
                  <c:v>260</c:v>
                </c:pt>
                <c:pt idx="8">
                  <c:v>269</c:v>
                </c:pt>
                <c:pt idx="9">
                  <c:v>433</c:v>
                </c:pt>
                <c:pt idx="10">
                  <c:v>451</c:v>
                </c:pt>
                <c:pt idx="11">
                  <c:v>458</c:v>
                </c:pt>
                <c:pt idx="12">
                  <c:v>481</c:v>
                </c:pt>
                <c:pt idx="13">
                  <c:v>483</c:v>
                </c:pt>
                <c:pt idx="14">
                  <c:v>504</c:v>
                </c:pt>
                <c:pt idx="15">
                  <c:v>2270</c:v>
                </c:pt>
                <c:pt idx="16">
                  <c:v>7683</c:v>
                </c:pt>
                <c:pt idx="17">
                  <c:v>7870</c:v>
                </c:pt>
                <c:pt idx="18">
                  <c:v>8123</c:v>
                </c:pt>
                <c:pt idx="19">
                  <c:v>8360</c:v>
                </c:pt>
                <c:pt idx="20">
                  <c:v>8572</c:v>
                </c:pt>
                <c:pt idx="21">
                  <c:v>8574</c:v>
                </c:pt>
                <c:pt idx="22">
                  <c:v>8588</c:v>
                </c:pt>
                <c:pt idx="23">
                  <c:v>9062</c:v>
                </c:pt>
                <c:pt idx="24">
                  <c:v>9064</c:v>
                </c:pt>
                <c:pt idx="25">
                  <c:v>9078</c:v>
                </c:pt>
                <c:pt idx="26">
                  <c:v>9078</c:v>
                </c:pt>
                <c:pt idx="27">
                  <c:v>9080</c:v>
                </c:pt>
                <c:pt idx="28">
                  <c:v>9096</c:v>
                </c:pt>
                <c:pt idx="29">
                  <c:v>9121</c:v>
                </c:pt>
                <c:pt idx="30">
                  <c:v>9306</c:v>
                </c:pt>
                <c:pt idx="31">
                  <c:v>9308</c:v>
                </c:pt>
                <c:pt idx="32">
                  <c:v>9308</c:v>
                </c:pt>
                <c:pt idx="33">
                  <c:v>9725</c:v>
                </c:pt>
                <c:pt idx="34">
                  <c:v>9727</c:v>
                </c:pt>
                <c:pt idx="35">
                  <c:v>10220</c:v>
                </c:pt>
                <c:pt idx="36">
                  <c:v>13016</c:v>
                </c:pt>
                <c:pt idx="37">
                  <c:v>13274</c:v>
                </c:pt>
                <c:pt idx="38">
                  <c:v>13805</c:v>
                </c:pt>
                <c:pt idx="39">
                  <c:v>13805</c:v>
                </c:pt>
                <c:pt idx="40">
                  <c:v>13805</c:v>
                </c:pt>
                <c:pt idx="41">
                  <c:v>13962</c:v>
                </c:pt>
                <c:pt idx="42">
                  <c:v>13985</c:v>
                </c:pt>
                <c:pt idx="43">
                  <c:v>14017</c:v>
                </c:pt>
                <c:pt idx="44">
                  <c:v>14033</c:v>
                </c:pt>
                <c:pt idx="45">
                  <c:v>14924</c:v>
                </c:pt>
                <c:pt idx="46">
                  <c:v>14924</c:v>
                </c:pt>
                <c:pt idx="47">
                  <c:v>14924</c:v>
                </c:pt>
                <c:pt idx="48">
                  <c:v>15129</c:v>
                </c:pt>
                <c:pt idx="49">
                  <c:v>15129</c:v>
                </c:pt>
                <c:pt idx="50">
                  <c:v>15129</c:v>
                </c:pt>
                <c:pt idx="51">
                  <c:v>15152</c:v>
                </c:pt>
                <c:pt idx="52">
                  <c:v>15601</c:v>
                </c:pt>
                <c:pt idx="53">
                  <c:v>15854</c:v>
                </c:pt>
                <c:pt idx="54">
                  <c:v>15854</c:v>
                </c:pt>
                <c:pt idx="55">
                  <c:v>16084</c:v>
                </c:pt>
                <c:pt idx="56">
                  <c:v>16793</c:v>
                </c:pt>
                <c:pt idx="57">
                  <c:v>16793</c:v>
                </c:pt>
                <c:pt idx="58">
                  <c:v>17495</c:v>
                </c:pt>
                <c:pt idx="59">
                  <c:v>17495</c:v>
                </c:pt>
                <c:pt idx="60">
                  <c:v>18151</c:v>
                </c:pt>
                <c:pt idx="61">
                  <c:v>18625</c:v>
                </c:pt>
                <c:pt idx="62">
                  <c:v>18680</c:v>
                </c:pt>
                <c:pt idx="63">
                  <c:v>18876</c:v>
                </c:pt>
                <c:pt idx="64">
                  <c:v>19136</c:v>
                </c:pt>
                <c:pt idx="65">
                  <c:v>19831</c:v>
                </c:pt>
                <c:pt idx="66">
                  <c:v>20043</c:v>
                </c:pt>
                <c:pt idx="67">
                  <c:v>20237.5</c:v>
                </c:pt>
                <c:pt idx="68">
                  <c:v>20238</c:v>
                </c:pt>
                <c:pt idx="69">
                  <c:v>20278</c:v>
                </c:pt>
                <c:pt idx="70">
                  <c:v>20556</c:v>
                </c:pt>
                <c:pt idx="71">
                  <c:v>20793</c:v>
                </c:pt>
                <c:pt idx="72">
                  <c:v>20924</c:v>
                </c:pt>
                <c:pt idx="73">
                  <c:v>21187</c:v>
                </c:pt>
                <c:pt idx="74">
                  <c:v>21210</c:v>
                </c:pt>
                <c:pt idx="75">
                  <c:v>21643</c:v>
                </c:pt>
                <c:pt idx="76">
                  <c:v>21698</c:v>
                </c:pt>
                <c:pt idx="77">
                  <c:v>21725.5</c:v>
                </c:pt>
                <c:pt idx="78">
                  <c:v>22117</c:v>
                </c:pt>
                <c:pt idx="79">
                  <c:v>22117</c:v>
                </c:pt>
                <c:pt idx="80">
                  <c:v>22126</c:v>
                </c:pt>
                <c:pt idx="81">
                  <c:v>22148</c:v>
                </c:pt>
                <c:pt idx="82">
                  <c:v>22155</c:v>
                </c:pt>
                <c:pt idx="83">
                  <c:v>22156</c:v>
                </c:pt>
                <c:pt idx="84">
                  <c:v>22172</c:v>
                </c:pt>
                <c:pt idx="85">
                  <c:v>22206</c:v>
                </c:pt>
                <c:pt idx="86">
                  <c:v>22347</c:v>
                </c:pt>
                <c:pt idx="87">
                  <c:v>22379</c:v>
                </c:pt>
                <c:pt idx="88">
                  <c:v>22392</c:v>
                </c:pt>
                <c:pt idx="89">
                  <c:v>22828</c:v>
                </c:pt>
                <c:pt idx="90">
                  <c:v>22839.5</c:v>
                </c:pt>
                <c:pt idx="91">
                  <c:v>22851</c:v>
                </c:pt>
                <c:pt idx="92">
                  <c:v>23095</c:v>
                </c:pt>
                <c:pt idx="93">
                  <c:v>23127</c:v>
                </c:pt>
                <c:pt idx="94">
                  <c:v>23329</c:v>
                </c:pt>
                <c:pt idx="95">
                  <c:v>23525.5</c:v>
                </c:pt>
                <c:pt idx="96">
                  <c:v>24742</c:v>
                </c:pt>
                <c:pt idx="97">
                  <c:v>25005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-3.4483206098900113E-2</c:v>
                </c:pt>
                <c:pt idx="1">
                  <c:v>-3.3201996562958955E-2</c:v>
                </c:pt>
                <c:pt idx="2">
                  <c:v>-3.3201996562958955E-2</c:v>
                </c:pt>
                <c:pt idx="3">
                  <c:v>-3.3107896427550847E-2</c:v>
                </c:pt>
                <c:pt idx="4">
                  <c:v>-3.2878678148992639E-2</c:v>
                </c:pt>
                <c:pt idx="5">
                  <c:v>-3.2767688245690763E-2</c:v>
                </c:pt>
                <c:pt idx="6">
                  <c:v>-3.2668762462313011E-2</c:v>
                </c:pt>
                <c:pt idx="7">
                  <c:v>-3.2574662326904903E-2</c:v>
                </c:pt>
                <c:pt idx="8">
                  <c:v>-3.2552946911041492E-2</c:v>
                </c:pt>
                <c:pt idx="9">
                  <c:v>-3.215724377753048E-2</c:v>
                </c:pt>
                <c:pt idx="10">
                  <c:v>-3.2113812945803656E-2</c:v>
                </c:pt>
                <c:pt idx="11">
                  <c:v>-3.2096923177909895E-2</c:v>
                </c:pt>
                <c:pt idx="12">
                  <c:v>-3.204142822625896E-2</c:v>
                </c:pt>
                <c:pt idx="13">
                  <c:v>-3.2036602578289317E-2</c:v>
                </c:pt>
                <c:pt idx="14">
                  <c:v>-3.1985933274608025E-2</c:v>
                </c:pt>
                <c:pt idx="15">
                  <c:v>-2.772488611741012E-2</c:v>
                </c:pt>
                <c:pt idx="16">
                  <c:v>-1.4664269887561737E-2</c:v>
                </c:pt>
                <c:pt idx="17">
                  <c:v>-1.4213071802399783E-2</c:v>
                </c:pt>
                <c:pt idx="18">
                  <c:v>-1.3602627334239493E-2</c:v>
                </c:pt>
                <c:pt idx="19">
                  <c:v>-1.303078804983638E-2</c:v>
                </c:pt>
                <c:pt idx="20">
                  <c:v>-1.2519269365053844E-2</c:v>
                </c:pt>
                <c:pt idx="21">
                  <c:v>-1.2514443717084198E-2</c:v>
                </c:pt>
                <c:pt idx="22">
                  <c:v>-1.2480664181296671E-2</c:v>
                </c:pt>
                <c:pt idx="23">
                  <c:v>-1.1336985612490438E-2</c:v>
                </c:pt>
                <c:pt idx="24">
                  <c:v>-1.1332159964520794E-2</c:v>
                </c:pt>
                <c:pt idx="25">
                  <c:v>-1.1298380428733268E-2</c:v>
                </c:pt>
                <c:pt idx="26">
                  <c:v>-1.1298380428733268E-2</c:v>
                </c:pt>
                <c:pt idx="27">
                  <c:v>-1.1293554780763621E-2</c:v>
                </c:pt>
                <c:pt idx="28">
                  <c:v>-1.1254949597006448E-2</c:v>
                </c:pt>
                <c:pt idx="29">
                  <c:v>-1.1194628997385866E-2</c:v>
                </c:pt>
                <c:pt idx="30">
                  <c:v>-1.0748256560193559E-2</c:v>
                </c:pt>
                <c:pt idx="31">
                  <c:v>-1.0743430912223913E-2</c:v>
                </c:pt>
                <c:pt idx="32">
                  <c:v>-1.0743430912223913E-2</c:v>
                </c:pt>
                <c:pt idx="33">
                  <c:v>-9.7372833105526073E-3</c:v>
                </c:pt>
                <c:pt idx="34">
                  <c:v>-9.7324576625829606E-3</c:v>
                </c:pt>
                <c:pt idx="35">
                  <c:v>-8.5429354380650857E-3</c:v>
                </c:pt>
                <c:pt idx="36">
                  <c:v>-1.7966795764992119E-3</c:v>
                </c:pt>
                <c:pt idx="37">
                  <c:v>-1.1741709884148036E-3</c:v>
                </c:pt>
                <c:pt idx="38">
                  <c:v>1.0703854752635439E-4</c:v>
                </c:pt>
                <c:pt idx="39">
                  <c:v>1.0703854752635439E-4</c:v>
                </c:pt>
                <c:pt idx="40">
                  <c:v>1.0703854752635439E-4</c:v>
                </c:pt>
                <c:pt idx="41">
                  <c:v>4.8585191314360482E-4</c:v>
                </c:pt>
                <c:pt idx="42">
                  <c:v>5.4134686479453964E-4</c:v>
                </c:pt>
                <c:pt idx="43">
                  <c:v>6.1855723230888615E-4</c:v>
                </c:pt>
                <c:pt idx="44">
                  <c:v>6.5716241606605941E-4</c:v>
                </c:pt>
                <c:pt idx="45">
                  <c:v>2.8069885865435948E-3</c:v>
                </c:pt>
                <c:pt idx="46">
                  <c:v>2.8069885865435948E-3</c:v>
                </c:pt>
                <c:pt idx="47">
                  <c:v>2.8069885865435948E-3</c:v>
                </c:pt>
                <c:pt idx="48">
                  <c:v>3.301617503432365E-3</c:v>
                </c:pt>
                <c:pt idx="49">
                  <c:v>3.301617503432365E-3</c:v>
                </c:pt>
                <c:pt idx="50">
                  <c:v>3.301617503432365E-3</c:v>
                </c:pt>
                <c:pt idx="51">
                  <c:v>3.3571124550833067E-3</c:v>
                </c:pt>
                <c:pt idx="52">
                  <c:v>4.4404704242689552E-3</c:v>
                </c:pt>
                <c:pt idx="53">
                  <c:v>5.0509148924292452E-3</c:v>
                </c:pt>
                <c:pt idx="54">
                  <c:v>5.0509148924292452E-3</c:v>
                </c:pt>
                <c:pt idx="55">
                  <c:v>5.6058644089385934E-3</c:v>
                </c:pt>
                <c:pt idx="56">
                  <c:v>7.3165566141783003E-3</c:v>
                </c:pt>
                <c:pt idx="57">
                  <c:v>7.3165566141783003E-3</c:v>
                </c:pt>
                <c:pt idx="58">
                  <c:v>9.0103590515242388E-3</c:v>
                </c:pt>
                <c:pt idx="59">
                  <c:v>9.0103590515242388E-3</c:v>
                </c:pt>
                <c:pt idx="60">
                  <c:v>1.0593171585568308E-2</c:v>
                </c:pt>
                <c:pt idx="61">
                  <c:v>1.1736850154374534E-2</c:v>
                </c:pt>
                <c:pt idx="62">
                  <c:v>1.1869555473539815E-2</c:v>
                </c:pt>
                <c:pt idx="63">
                  <c:v>1.2342468974565181E-2</c:v>
                </c:pt>
                <c:pt idx="64">
                  <c:v>1.2969803210619232E-2</c:v>
                </c:pt>
                <c:pt idx="65">
                  <c:v>1.4646715880071409E-2</c:v>
                </c:pt>
                <c:pt idx="66">
                  <c:v>1.5158234564853941E-2</c:v>
                </c:pt>
                <c:pt idx="67">
                  <c:v>1.5627528829902065E-2</c:v>
                </c:pt>
                <c:pt idx="68">
                  <c:v>1.5628735241894481E-2</c:v>
                </c:pt>
                <c:pt idx="69">
                  <c:v>1.5725248201287408E-2</c:v>
                </c:pt>
                <c:pt idx="70">
                  <c:v>1.6396013269068282E-2</c:v>
                </c:pt>
                <c:pt idx="71">
                  <c:v>1.6967852553471399E-2</c:v>
                </c:pt>
                <c:pt idx="72">
                  <c:v>1.7283932495483247E-2</c:v>
                </c:pt>
                <c:pt idx="73">
                  <c:v>1.7918505203491766E-2</c:v>
                </c:pt>
                <c:pt idx="74">
                  <c:v>1.7974000155142701E-2</c:v>
                </c:pt>
                <c:pt idx="75">
                  <c:v>1.9018752940571176E-2</c:v>
                </c:pt>
                <c:pt idx="76">
                  <c:v>1.9151458259736458E-2</c:v>
                </c:pt>
                <c:pt idx="77">
                  <c:v>1.9217810919319102E-2</c:v>
                </c:pt>
                <c:pt idx="78">
                  <c:v>2.016243150937741E-2</c:v>
                </c:pt>
                <c:pt idx="79">
                  <c:v>2.016243150937741E-2</c:v>
                </c:pt>
                <c:pt idx="80">
                  <c:v>2.0184146925240821E-2</c:v>
                </c:pt>
                <c:pt idx="81">
                  <c:v>2.0237229052906931E-2</c:v>
                </c:pt>
                <c:pt idx="82">
                  <c:v>2.02541188208007E-2</c:v>
                </c:pt>
                <c:pt idx="83">
                  <c:v>2.0256531644785518E-2</c:v>
                </c:pt>
                <c:pt idx="84">
                  <c:v>2.0295136828542691E-2</c:v>
                </c:pt>
                <c:pt idx="85">
                  <c:v>2.0377172844026681E-2</c:v>
                </c:pt>
                <c:pt idx="86">
                  <c:v>2.0717381025886765E-2</c:v>
                </c:pt>
                <c:pt idx="87">
                  <c:v>2.0794591393401111E-2</c:v>
                </c:pt>
                <c:pt idx="88">
                  <c:v>2.082595810520381E-2</c:v>
                </c:pt>
                <c:pt idx="89">
                  <c:v>2.187794936258676E-2</c:v>
                </c:pt>
                <c:pt idx="90">
                  <c:v>2.1905696838412231E-2</c:v>
                </c:pt>
                <c:pt idx="91">
                  <c:v>2.1933444314237695E-2</c:v>
                </c:pt>
                <c:pt idx="92">
                  <c:v>2.2522173366534573E-2</c:v>
                </c:pt>
                <c:pt idx="93">
                  <c:v>2.259938373404892E-2</c:v>
                </c:pt>
                <c:pt idx="94">
                  <c:v>2.3086774178983221E-2</c:v>
                </c:pt>
                <c:pt idx="95">
                  <c:v>2.3560894092000996E-2</c:v>
                </c:pt>
                <c:pt idx="96">
                  <c:v>2.649609446953851E-2</c:v>
                </c:pt>
                <c:pt idx="97">
                  <c:v>2.713066717754703E-2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AA-4C78-8D76-99E5C3F612F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-531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134</c:v>
                </c:pt>
                <c:pt idx="5">
                  <c:v>180</c:v>
                </c:pt>
                <c:pt idx="6">
                  <c:v>221</c:v>
                </c:pt>
                <c:pt idx="7">
                  <c:v>260</c:v>
                </c:pt>
                <c:pt idx="8">
                  <c:v>269</c:v>
                </c:pt>
                <c:pt idx="9">
                  <c:v>433</c:v>
                </c:pt>
                <c:pt idx="10">
                  <c:v>451</c:v>
                </c:pt>
                <c:pt idx="11">
                  <c:v>458</c:v>
                </c:pt>
                <c:pt idx="12">
                  <c:v>481</c:v>
                </c:pt>
                <c:pt idx="13">
                  <c:v>483</c:v>
                </c:pt>
                <c:pt idx="14">
                  <c:v>504</c:v>
                </c:pt>
                <c:pt idx="15">
                  <c:v>2270</c:v>
                </c:pt>
                <c:pt idx="16">
                  <c:v>7683</c:v>
                </c:pt>
                <c:pt idx="17">
                  <c:v>7870</c:v>
                </c:pt>
                <c:pt idx="18">
                  <c:v>8123</c:v>
                </c:pt>
                <c:pt idx="19">
                  <c:v>8360</c:v>
                </c:pt>
                <c:pt idx="20">
                  <c:v>8572</c:v>
                </c:pt>
                <c:pt idx="21">
                  <c:v>8574</c:v>
                </c:pt>
                <c:pt idx="22">
                  <c:v>8588</c:v>
                </c:pt>
                <c:pt idx="23">
                  <c:v>9062</c:v>
                </c:pt>
                <c:pt idx="24">
                  <c:v>9064</c:v>
                </c:pt>
                <c:pt idx="25">
                  <c:v>9078</c:v>
                </c:pt>
                <c:pt idx="26">
                  <c:v>9078</c:v>
                </c:pt>
                <c:pt idx="27">
                  <c:v>9080</c:v>
                </c:pt>
                <c:pt idx="28">
                  <c:v>9096</c:v>
                </c:pt>
                <c:pt idx="29">
                  <c:v>9121</c:v>
                </c:pt>
                <c:pt idx="30">
                  <c:v>9306</c:v>
                </c:pt>
                <c:pt idx="31">
                  <c:v>9308</c:v>
                </c:pt>
                <c:pt idx="32">
                  <c:v>9308</c:v>
                </c:pt>
                <c:pt idx="33">
                  <c:v>9725</c:v>
                </c:pt>
                <c:pt idx="34">
                  <c:v>9727</c:v>
                </c:pt>
                <c:pt idx="35">
                  <c:v>10220</c:v>
                </c:pt>
                <c:pt idx="36">
                  <c:v>13016</c:v>
                </c:pt>
                <c:pt idx="37">
                  <c:v>13274</c:v>
                </c:pt>
                <c:pt idx="38">
                  <c:v>13805</c:v>
                </c:pt>
                <c:pt idx="39">
                  <c:v>13805</c:v>
                </c:pt>
                <c:pt idx="40">
                  <c:v>13805</c:v>
                </c:pt>
                <c:pt idx="41">
                  <c:v>13962</c:v>
                </c:pt>
                <c:pt idx="42">
                  <c:v>13985</c:v>
                </c:pt>
                <c:pt idx="43">
                  <c:v>14017</c:v>
                </c:pt>
                <c:pt idx="44">
                  <c:v>14033</c:v>
                </c:pt>
                <c:pt idx="45">
                  <c:v>14924</c:v>
                </c:pt>
                <c:pt idx="46">
                  <c:v>14924</c:v>
                </c:pt>
                <c:pt idx="47">
                  <c:v>14924</c:v>
                </c:pt>
                <c:pt idx="48">
                  <c:v>15129</c:v>
                </c:pt>
                <c:pt idx="49">
                  <c:v>15129</c:v>
                </c:pt>
                <c:pt idx="50">
                  <c:v>15129</c:v>
                </c:pt>
                <c:pt idx="51">
                  <c:v>15152</c:v>
                </c:pt>
                <c:pt idx="52">
                  <c:v>15601</c:v>
                </c:pt>
                <c:pt idx="53">
                  <c:v>15854</c:v>
                </c:pt>
                <c:pt idx="54">
                  <c:v>15854</c:v>
                </c:pt>
                <c:pt idx="55">
                  <c:v>16084</c:v>
                </c:pt>
                <c:pt idx="56">
                  <c:v>16793</c:v>
                </c:pt>
                <c:pt idx="57">
                  <c:v>16793</c:v>
                </c:pt>
                <c:pt idx="58">
                  <c:v>17495</c:v>
                </c:pt>
                <c:pt idx="59">
                  <c:v>17495</c:v>
                </c:pt>
                <c:pt idx="60">
                  <c:v>18151</c:v>
                </c:pt>
                <c:pt idx="61">
                  <c:v>18625</c:v>
                </c:pt>
                <c:pt idx="62">
                  <c:v>18680</c:v>
                </c:pt>
                <c:pt idx="63">
                  <c:v>18876</c:v>
                </c:pt>
                <c:pt idx="64">
                  <c:v>19136</c:v>
                </c:pt>
                <c:pt idx="65">
                  <c:v>19831</c:v>
                </c:pt>
                <c:pt idx="66">
                  <c:v>20043</c:v>
                </c:pt>
                <c:pt idx="67">
                  <c:v>20237.5</c:v>
                </c:pt>
                <c:pt idx="68">
                  <c:v>20238</c:v>
                </c:pt>
                <c:pt idx="69">
                  <c:v>20278</c:v>
                </c:pt>
                <c:pt idx="70">
                  <c:v>20556</c:v>
                </c:pt>
                <c:pt idx="71">
                  <c:v>20793</c:v>
                </c:pt>
                <c:pt idx="72">
                  <c:v>20924</c:v>
                </c:pt>
                <c:pt idx="73">
                  <c:v>21187</c:v>
                </c:pt>
                <c:pt idx="74">
                  <c:v>21210</c:v>
                </c:pt>
                <c:pt idx="75">
                  <c:v>21643</c:v>
                </c:pt>
                <c:pt idx="76">
                  <c:v>21698</c:v>
                </c:pt>
                <c:pt idx="77">
                  <c:v>21725.5</c:v>
                </c:pt>
                <c:pt idx="78">
                  <c:v>22117</c:v>
                </c:pt>
                <c:pt idx="79">
                  <c:v>22117</c:v>
                </c:pt>
                <c:pt idx="80">
                  <c:v>22126</c:v>
                </c:pt>
                <c:pt idx="81">
                  <c:v>22148</c:v>
                </c:pt>
                <c:pt idx="82">
                  <c:v>22155</c:v>
                </c:pt>
                <c:pt idx="83">
                  <c:v>22156</c:v>
                </c:pt>
                <c:pt idx="84">
                  <c:v>22172</c:v>
                </c:pt>
                <c:pt idx="85">
                  <c:v>22206</c:v>
                </c:pt>
                <c:pt idx="86">
                  <c:v>22347</c:v>
                </c:pt>
                <c:pt idx="87">
                  <c:v>22379</c:v>
                </c:pt>
                <c:pt idx="88">
                  <c:v>22392</c:v>
                </c:pt>
                <c:pt idx="89">
                  <c:v>22828</c:v>
                </c:pt>
                <c:pt idx="90">
                  <c:v>22839.5</c:v>
                </c:pt>
                <c:pt idx="91">
                  <c:v>22851</c:v>
                </c:pt>
                <c:pt idx="92">
                  <c:v>23095</c:v>
                </c:pt>
                <c:pt idx="93">
                  <c:v>23127</c:v>
                </c:pt>
                <c:pt idx="94">
                  <c:v>23329</c:v>
                </c:pt>
                <c:pt idx="95">
                  <c:v>23525.5</c:v>
                </c:pt>
                <c:pt idx="96">
                  <c:v>24742</c:v>
                </c:pt>
                <c:pt idx="97">
                  <c:v>25005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8.5687999999208841E-2</c:v>
                </c:pt>
                <c:pt idx="67">
                  <c:v>9.5300000000861473E-2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AA-4C78-8D76-99E5C3F6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767048"/>
        <c:axId val="1"/>
      </c:scatterChart>
      <c:valAx>
        <c:axId val="734767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7399663823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767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573566862834567"/>
          <c:y val="0.92073298764483702"/>
          <c:w val="0.7147107205952896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200025</xdr:colOff>
      <xdr:row>18</xdr:row>
      <xdr:rowOff>38100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FE68597-5AAA-40D9-FBE2-BD3C903F4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214" TargetMode="External"/><Relationship Id="rId18" Type="http://schemas.openxmlformats.org/officeDocument/2006/relationships/hyperlink" Target="http://www.konkoly.hu/cgi-bin/IBVS?5992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4887" TargetMode="External"/><Relationship Id="rId21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209" TargetMode="External"/><Relationship Id="rId17" Type="http://schemas.openxmlformats.org/officeDocument/2006/relationships/hyperlink" Target="http://www.bav-astro.de/sfs/BAVM_link.php?BAVMnr=220" TargetMode="External"/><Relationship Id="rId25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779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493" TargetMode="External"/><Relationship Id="rId15" Type="http://schemas.openxmlformats.org/officeDocument/2006/relationships/hyperlink" Target="http://www.bav-astro.de/sfs/BAVM_link.php?BAVMnr=225" TargetMode="External"/><Relationship Id="rId23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201" TargetMode="External"/><Relationship Id="rId19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konkoly.hu/cgi-bin/IBVS?5594" TargetMode="External"/><Relationship Id="rId9" Type="http://schemas.openxmlformats.org/officeDocument/2006/relationships/hyperlink" Target="http://www.konkoly.hu/cgi-bin/IBVS?5760" TargetMode="External"/><Relationship Id="rId14" Type="http://schemas.openxmlformats.org/officeDocument/2006/relationships/hyperlink" Target="http://var.astro.cz/oejv/issues/oejv0116.pdf" TargetMode="External"/><Relationship Id="rId22" Type="http://schemas.openxmlformats.org/officeDocument/2006/relationships/hyperlink" Target="http://var.astro.cz/oejv/issues/oejv0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269"/>
  <sheetViews>
    <sheetView tabSelected="1" workbookViewId="0">
      <pane xSplit="14" ySplit="22" topLeftCell="O102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95" customHeight="1"/>
  <cols>
    <col min="1" max="1" width="16.28515625" style="28" customWidth="1"/>
    <col min="2" max="2" width="5.140625" style="42" customWidth="1"/>
    <col min="3" max="3" width="11.85546875" style="28" customWidth="1"/>
    <col min="4" max="4" width="9.42578125" style="82" customWidth="1"/>
    <col min="5" max="5" width="9.85546875" style="28" customWidth="1"/>
    <col min="6" max="6" width="16.85546875" style="28" customWidth="1"/>
    <col min="7" max="7" width="8.140625" style="28" customWidth="1"/>
    <col min="8" max="14" width="8.5703125" style="28" customWidth="1"/>
    <col min="15" max="15" width="8" style="28" customWidth="1"/>
    <col min="16" max="16" width="7.7109375" style="28" customWidth="1"/>
    <col min="17" max="17" width="9.85546875" style="28" customWidth="1"/>
    <col min="18" max="16384" width="10.28515625" style="28"/>
  </cols>
  <sheetData>
    <row r="1" spans="1:6" customFormat="1" ht="20.25">
      <c r="A1" s="1" t="s">
        <v>61</v>
      </c>
    </row>
    <row r="2" spans="1:6" ht="12.95" customHeight="1">
      <c r="A2" s="28" t="s">
        <v>25</v>
      </c>
      <c r="B2" s="29" t="s">
        <v>59</v>
      </c>
      <c r="D2" s="28"/>
      <c r="E2" s="30" t="s">
        <v>58</v>
      </c>
    </row>
    <row r="3" spans="1:6" ht="12.95" customHeight="1" thickBot="1">
      <c r="B3" s="28"/>
      <c r="D3" s="28">
        <v>1.0408200000000001</v>
      </c>
      <c r="E3" s="31">
        <v>2</v>
      </c>
    </row>
    <row r="4" spans="1:6" ht="12.95" customHeight="1" thickTop="1" thickBot="1">
      <c r="A4" s="32" t="s">
        <v>1</v>
      </c>
      <c r="B4" s="28"/>
      <c r="C4" s="33">
        <v>21071.397000000001</v>
      </c>
      <c r="D4" s="34">
        <v>1.561248</v>
      </c>
      <c r="E4" s="31">
        <v>3</v>
      </c>
    </row>
    <row r="5" spans="1:6" ht="12.95" customHeight="1" thickTop="1">
      <c r="A5" s="35" t="s">
        <v>63</v>
      </c>
      <c r="B5" s="28"/>
      <c r="C5" s="36">
        <v>-9.5</v>
      </c>
      <c r="D5" s="28" t="s">
        <v>64</v>
      </c>
    </row>
    <row r="6" spans="1:6" ht="12.95" customHeight="1">
      <c r="A6" s="32" t="s">
        <v>2</v>
      </c>
      <c r="B6" s="28"/>
      <c r="D6" s="28"/>
    </row>
    <row r="7" spans="1:6" ht="12.95" customHeight="1">
      <c r="A7" s="28" t="s">
        <v>3</v>
      </c>
      <c r="B7" s="28"/>
      <c r="C7" s="28">
        <f>+C4</f>
        <v>21071.397000000001</v>
      </c>
      <c r="D7" s="28"/>
    </row>
    <row r="8" spans="1:6" ht="12.95" customHeight="1">
      <c r="A8" s="28" t="s">
        <v>4</v>
      </c>
      <c r="B8" s="28"/>
      <c r="C8" s="28">
        <f>+D4</f>
        <v>1.561248</v>
      </c>
      <c r="D8" s="28"/>
    </row>
    <row r="9" spans="1:6" ht="12.95" customHeight="1">
      <c r="A9" s="37" t="s">
        <v>70</v>
      </c>
      <c r="B9" s="38">
        <v>22</v>
      </c>
      <c r="C9" s="39" t="str">
        <f>"F"&amp;B9</f>
        <v>F22</v>
      </c>
      <c r="D9" s="40" t="str">
        <f>"G"&amp;B9</f>
        <v>G22</v>
      </c>
    </row>
    <row r="10" spans="1:6" ht="12.95" customHeight="1" thickBot="1">
      <c r="B10" s="28"/>
      <c r="C10" s="41" t="s">
        <v>21</v>
      </c>
      <c r="D10" s="41" t="s">
        <v>22</v>
      </c>
    </row>
    <row r="11" spans="1:6" ht="12.95" customHeight="1">
      <c r="A11" s="28" t="s">
        <v>17</v>
      </c>
      <c r="B11" s="28"/>
      <c r="C11" s="40">
        <f ca="1">INTERCEPT(INDIRECT($D$9):G992,INDIRECT($C$9):F992)</f>
        <v>-3.3201996562958955E-2</v>
      </c>
      <c r="D11" s="42"/>
    </row>
    <row r="12" spans="1:6" ht="12.95" customHeight="1">
      <c r="A12" s="28" t="s">
        <v>18</v>
      </c>
      <c r="B12" s="28"/>
      <c r="C12" s="40">
        <f ca="1">SLOPE(INDIRECT($D$9):G992,INDIRECT($C$9):F992)</f>
        <v>2.4128239848232747E-6</v>
      </c>
      <c r="D12" s="42"/>
    </row>
    <row r="13" spans="1:6" ht="12.95" customHeight="1">
      <c r="A13" s="28" t="s">
        <v>20</v>
      </c>
      <c r="B13" s="28"/>
      <c r="C13" s="42" t="s">
        <v>15</v>
      </c>
      <c r="D13" s="28"/>
    </row>
    <row r="14" spans="1:6" ht="12.95" customHeight="1">
      <c r="B14" s="28"/>
      <c r="D14" s="28"/>
    </row>
    <row r="15" spans="1:6" ht="12.95" customHeight="1">
      <c r="A15" s="43" t="s">
        <v>19</v>
      </c>
      <c r="B15" s="28"/>
      <c r="C15" s="44">
        <f ca="1">(C7+C11)+(C8+C12)*INT(MAX(F21:F3533))</f>
        <v>60110.430370667178</v>
      </c>
      <c r="D15" s="28"/>
      <c r="E15" s="45" t="s">
        <v>72</v>
      </c>
      <c r="F15" s="36">
        <v>1</v>
      </c>
    </row>
    <row r="16" spans="1:6" ht="12.95" customHeight="1">
      <c r="A16" s="32" t="s">
        <v>5</v>
      </c>
      <c r="B16" s="28"/>
      <c r="C16" s="46">
        <f ca="1">+C8+C12</f>
        <v>1.5612504128239848</v>
      </c>
      <c r="D16" s="28"/>
      <c r="E16" s="45" t="s">
        <v>65</v>
      </c>
      <c r="F16" s="47">
        <f ca="1">NOW()+15018.5+$C$5/24</f>
        <v>60324.758042361107</v>
      </c>
    </row>
    <row r="17" spans="1:32" ht="12.95" customHeight="1" thickBot="1">
      <c r="A17" s="45" t="s">
        <v>60</v>
      </c>
      <c r="B17" s="28"/>
      <c r="C17" s="28">
        <f>COUNT(C21:C2191)</f>
        <v>98</v>
      </c>
      <c r="D17" s="28"/>
      <c r="E17" s="45" t="s">
        <v>73</v>
      </c>
      <c r="F17" s="47">
        <f ca="1">ROUND(2*(F16-$C$7)/$C$8,0)/2+F15</f>
        <v>25143.5</v>
      </c>
    </row>
    <row r="18" spans="1:32" ht="12.95" customHeight="1" thickTop="1" thickBot="1">
      <c r="A18" s="32" t="s">
        <v>6</v>
      </c>
      <c r="B18" s="28"/>
      <c r="C18" s="33">
        <f ca="1">+C15</f>
        <v>60110.430370667178</v>
      </c>
      <c r="D18" s="34">
        <f ca="1">+C16</f>
        <v>1.5612504128239848</v>
      </c>
      <c r="E18" s="45" t="s">
        <v>66</v>
      </c>
      <c r="F18" s="40">
        <f ca="1">ROUND(2*(F16-$C$15)/$C$16,0)/2+F15</f>
        <v>138.5</v>
      </c>
    </row>
    <row r="19" spans="1:32" ht="12.95" customHeight="1" thickTop="1">
      <c r="B19" s="28"/>
      <c r="D19" s="28"/>
      <c r="E19" s="45" t="s">
        <v>67</v>
      </c>
      <c r="F19" s="48">
        <f ca="1">+$C$15+$C$16*F18-15018.5-$C$5/24</f>
        <v>45308.559386176639</v>
      </c>
    </row>
    <row r="20" spans="1:32" ht="12.95" customHeight="1" thickBot="1">
      <c r="A20" s="41" t="s">
        <v>7</v>
      </c>
      <c r="B20" s="41" t="s">
        <v>8</v>
      </c>
      <c r="C20" s="79" t="s">
        <v>9</v>
      </c>
      <c r="D20" s="81" t="s">
        <v>14</v>
      </c>
      <c r="E20" s="41" t="s">
        <v>10</v>
      </c>
      <c r="F20" s="41" t="s">
        <v>11</v>
      </c>
      <c r="G20" s="41" t="s">
        <v>12</v>
      </c>
      <c r="H20" s="49" t="s">
        <v>91</v>
      </c>
      <c r="I20" s="49" t="s">
        <v>94</v>
      </c>
      <c r="J20" s="49" t="s">
        <v>88</v>
      </c>
      <c r="K20" s="49" t="s">
        <v>86</v>
      </c>
      <c r="L20" s="49" t="s">
        <v>26</v>
      </c>
      <c r="M20" s="49" t="s">
        <v>27</v>
      </c>
      <c r="N20" s="49" t="s">
        <v>50</v>
      </c>
      <c r="O20" s="49" t="s">
        <v>24</v>
      </c>
      <c r="P20" s="50" t="s">
        <v>23</v>
      </c>
      <c r="Q20" s="41" t="s">
        <v>16</v>
      </c>
      <c r="U20" s="51" t="s">
        <v>461</v>
      </c>
    </row>
    <row r="21" spans="1:32" ht="12.95" customHeight="1">
      <c r="A21" s="52" t="s">
        <v>102</v>
      </c>
      <c r="B21" s="53" t="s">
        <v>53</v>
      </c>
      <c r="C21" s="52">
        <v>20242.46</v>
      </c>
      <c r="D21" s="52" t="s">
        <v>94</v>
      </c>
      <c r="E21" s="10">
        <f t="shared" ref="E21:E52" si="0">+(C21-C$7)/C$8</f>
        <v>-530.94511570231111</v>
      </c>
      <c r="F21" s="28">
        <f t="shared" ref="F21:F52" si="1">ROUND(2*E21,0)/2</f>
        <v>-531</v>
      </c>
      <c r="H21" s="28">
        <f>G21</f>
        <v>0</v>
      </c>
      <c r="O21" s="28">
        <f t="shared" ref="O21:O52" ca="1" si="2">+C$11+C$12*F21</f>
        <v>-3.4483206098900113E-2</v>
      </c>
      <c r="Q21" s="54">
        <f t="shared" ref="Q21:Q52" si="3">+C21-15018.5</f>
        <v>5223.9599999999991</v>
      </c>
      <c r="U21" s="28">
        <f>+C21-(C$7+F21*C$8)</f>
        <v>8.5687999999208841E-2</v>
      </c>
    </row>
    <row r="22" spans="1:32" ht="12.95" customHeight="1">
      <c r="A22" s="52" t="s">
        <v>108</v>
      </c>
      <c r="B22" s="53" t="s">
        <v>53</v>
      </c>
      <c r="C22" s="52">
        <v>21071.37</v>
      </c>
      <c r="D22" s="52" t="s">
        <v>94</v>
      </c>
      <c r="E22" s="10">
        <f t="shared" si="0"/>
        <v>-1.7293857223107827E-2</v>
      </c>
      <c r="F22" s="28">
        <f t="shared" si="1"/>
        <v>0</v>
      </c>
      <c r="G22" s="28">
        <f t="shared" ref="G22:G53" si="4">+C22-(C$7+F22*C$8)</f>
        <v>-2.7000000001862645E-2</v>
      </c>
      <c r="H22" s="28">
        <f>G22</f>
        <v>-2.7000000001862645E-2</v>
      </c>
      <c r="O22" s="28">
        <f t="shared" ca="1" si="2"/>
        <v>-3.3201996562958955E-2</v>
      </c>
      <c r="Q22" s="54">
        <f t="shared" si="3"/>
        <v>6052.869999999999</v>
      </c>
    </row>
    <row r="23" spans="1:32" ht="12.95" customHeight="1">
      <c r="A23" s="10" t="s">
        <v>13</v>
      </c>
      <c r="C23" s="55">
        <v>21071.397000000001</v>
      </c>
      <c r="D23" s="55" t="s">
        <v>15</v>
      </c>
      <c r="E23" s="28">
        <f t="shared" si="0"/>
        <v>0</v>
      </c>
      <c r="F23" s="28">
        <f t="shared" si="1"/>
        <v>0</v>
      </c>
      <c r="G23" s="28">
        <f t="shared" si="4"/>
        <v>0</v>
      </c>
      <c r="I23" s="28">
        <f>G23</f>
        <v>0</v>
      </c>
      <c r="O23" s="28">
        <f t="shared" ca="1" si="2"/>
        <v>-3.3201996562958955E-2</v>
      </c>
      <c r="Q23" s="54">
        <f t="shared" si="3"/>
        <v>6052.8970000000008</v>
      </c>
      <c r="AB23" s="28">
        <v>8</v>
      </c>
      <c r="AD23" s="28" t="s">
        <v>28</v>
      </c>
      <c r="AF23" s="28" t="s">
        <v>30</v>
      </c>
    </row>
    <row r="24" spans="1:32" ht="12.95" customHeight="1">
      <c r="A24" s="52" t="s">
        <v>108</v>
      </c>
      <c r="B24" s="53" t="s">
        <v>53</v>
      </c>
      <c r="C24" s="52">
        <v>21132.31</v>
      </c>
      <c r="D24" s="52" t="s">
        <v>94</v>
      </c>
      <c r="E24" s="10">
        <f t="shared" si="0"/>
        <v>39.015582405870475</v>
      </c>
      <c r="F24" s="28">
        <f t="shared" si="1"/>
        <v>39</v>
      </c>
      <c r="G24" s="28">
        <f t="shared" si="4"/>
        <v>2.432799999951385E-2</v>
      </c>
      <c r="H24" s="28">
        <f t="shared" ref="H24:H43" si="5">G24</f>
        <v>2.432799999951385E-2</v>
      </c>
      <c r="O24" s="28">
        <f t="shared" ca="1" si="2"/>
        <v>-3.3107896427550847E-2</v>
      </c>
      <c r="Q24" s="54">
        <f t="shared" si="3"/>
        <v>6113.8100000000013</v>
      </c>
      <c r="AF24" s="28" t="s">
        <v>32</v>
      </c>
    </row>
    <row r="25" spans="1:32" ht="12.95" customHeight="1">
      <c r="A25" s="52" t="s">
        <v>108</v>
      </c>
      <c r="B25" s="53" t="s">
        <v>53</v>
      </c>
      <c r="C25" s="52">
        <v>21280.560000000001</v>
      </c>
      <c r="D25" s="52" t="s">
        <v>94</v>
      </c>
      <c r="E25" s="10">
        <f t="shared" si="0"/>
        <v>133.97166881879141</v>
      </c>
      <c r="F25" s="28">
        <f t="shared" si="1"/>
        <v>134</v>
      </c>
      <c r="G25" s="28">
        <f t="shared" si="4"/>
        <v>-4.4232000000192784E-2</v>
      </c>
      <c r="H25" s="28">
        <f t="shared" si="5"/>
        <v>-4.4232000000192784E-2</v>
      </c>
      <c r="O25" s="28">
        <f t="shared" ca="1" si="2"/>
        <v>-3.2878678148992639E-2</v>
      </c>
      <c r="Q25" s="54">
        <f t="shared" si="3"/>
        <v>6262.0600000000013</v>
      </c>
      <c r="AF25" s="28" t="s">
        <v>32</v>
      </c>
    </row>
    <row r="26" spans="1:32" ht="12.95" customHeight="1">
      <c r="A26" s="52" t="s">
        <v>108</v>
      </c>
      <c r="B26" s="53" t="s">
        <v>53</v>
      </c>
      <c r="C26" s="52">
        <v>21352.36</v>
      </c>
      <c r="D26" s="52" t="s">
        <v>94</v>
      </c>
      <c r="E26" s="10">
        <f t="shared" si="0"/>
        <v>179.96051876447544</v>
      </c>
      <c r="F26" s="28">
        <f t="shared" si="1"/>
        <v>180</v>
      </c>
      <c r="G26" s="28">
        <f t="shared" si="4"/>
        <v>-6.1639999999897555E-2</v>
      </c>
      <c r="H26" s="28">
        <f t="shared" si="5"/>
        <v>-6.1639999999897555E-2</v>
      </c>
      <c r="O26" s="28">
        <f t="shared" ca="1" si="2"/>
        <v>-3.2767688245690763E-2</v>
      </c>
      <c r="Q26" s="54">
        <f t="shared" si="3"/>
        <v>6333.8600000000006</v>
      </c>
      <c r="AF26" s="28" t="s">
        <v>32</v>
      </c>
    </row>
    <row r="27" spans="1:32" ht="12.95" customHeight="1">
      <c r="A27" s="52" t="s">
        <v>108</v>
      </c>
      <c r="B27" s="53" t="s">
        <v>53</v>
      </c>
      <c r="C27" s="52">
        <v>21416.38</v>
      </c>
      <c r="D27" s="52" t="s">
        <v>94</v>
      </c>
      <c r="E27" s="10">
        <f t="shared" si="0"/>
        <v>220.96617577732698</v>
      </c>
      <c r="F27" s="28">
        <f t="shared" si="1"/>
        <v>221</v>
      </c>
      <c r="G27" s="28">
        <f t="shared" si="4"/>
        <v>-5.2808000000368338E-2</v>
      </c>
      <c r="H27" s="28">
        <f t="shared" si="5"/>
        <v>-5.2808000000368338E-2</v>
      </c>
      <c r="O27" s="28">
        <f t="shared" ca="1" si="2"/>
        <v>-3.2668762462313011E-2</v>
      </c>
      <c r="Q27" s="54">
        <f t="shared" si="3"/>
        <v>6397.880000000001</v>
      </c>
      <c r="AF27" s="28" t="s">
        <v>32</v>
      </c>
    </row>
    <row r="28" spans="1:32" ht="12.95" customHeight="1">
      <c r="A28" s="52" t="s">
        <v>108</v>
      </c>
      <c r="B28" s="53" t="s">
        <v>53</v>
      </c>
      <c r="C28" s="52">
        <v>21477.3</v>
      </c>
      <c r="D28" s="52" t="s">
        <v>94</v>
      </c>
      <c r="E28" s="10">
        <f t="shared" si="0"/>
        <v>259.98624177580911</v>
      </c>
      <c r="F28" s="28">
        <f t="shared" si="1"/>
        <v>260</v>
      </c>
      <c r="G28" s="28">
        <f t="shared" si="4"/>
        <v>-2.148000000306638E-2</v>
      </c>
      <c r="H28" s="28">
        <f t="shared" si="5"/>
        <v>-2.148000000306638E-2</v>
      </c>
      <c r="O28" s="28">
        <f t="shared" ca="1" si="2"/>
        <v>-3.2574662326904903E-2</v>
      </c>
      <c r="Q28" s="54">
        <f t="shared" si="3"/>
        <v>6458.7999999999993</v>
      </c>
      <c r="AB28" s="28">
        <v>8</v>
      </c>
      <c r="AD28" s="28" t="s">
        <v>34</v>
      </c>
      <c r="AF28" s="28" t="s">
        <v>30</v>
      </c>
    </row>
    <row r="29" spans="1:32" ht="12.95" customHeight="1">
      <c r="A29" s="52" t="s">
        <v>108</v>
      </c>
      <c r="B29" s="53" t="s">
        <v>53</v>
      </c>
      <c r="C29" s="52">
        <v>21491.360000000001</v>
      </c>
      <c r="D29" s="52" t="s">
        <v>94</v>
      </c>
      <c r="E29" s="10">
        <f t="shared" si="0"/>
        <v>268.99185779581444</v>
      </c>
      <c r="F29" s="28">
        <f t="shared" si="1"/>
        <v>269</v>
      </c>
      <c r="G29" s="28">
        <f t="shared" si="4"/>
        <v>-1.27119999997376E-2</v>
      </c>
      <c r="H29" s="28">
        <f t="shared" si="5"/>
        <v>-1.27119999997376E-2</v>
      </c>
      <c r="O29" s="28">
        <f t="shared" ca="1" si="2"/>
        <v>-3.2552946911041492E-2</v>
      </c>
      <c r="Q29" s="54">
        <f t="shared" si="3"/>
        <v>6472.8600000000006</v>
      </c>
      <c r="AF29" s="28" t="s">
        <v>32</v>
      </c>
    </row>
    <row r="30" spans="1:32" ht="12.95" customHeight="1">
      <c r="A30" s="52" t="s">
        <v>108</v>
      </c>
      <c r="B30" s="53" t="s">
        <v>53</v>
      </c>
      <c r="C30" s="52">
        <v>21747.4</v>
      </c>
      <c r="D30" s="52" t="s">
        <v>94</v>
      </c>
      <c r="E30" s="10">
        <f t="shared" si="0"/>
        <v>432.98886531800241</v>
      </c>
      <c r="F30" s="28">
        <f t="shared" si="1"/>
        <v>433</v>
      </c>
      <c r="G30" s="28">
        <f t="shared" si="4"/>
        <v>-1.738399999885587E-2</v>
      </c>
      <c r="H30" s="28">
        <f t="shared" si="5"/>
        <v>-1.738399999885587E-2</v>
      </c>
      <c r="O30" s="28">
        <f t="shared" ca="1" si="2"/>
        <v>-3.215724377753048E-2</v>
      </c>
      <c r="Q30" s="54">
        <f t="shared" si="3"/>
        <v>6728.9000000000015</v>
      </c>
      <c r="AF30" s="28" t="s">
        <v>32</v>
      </c>
    </row>
    <row r="31" spans="1:32" ht="12.95" customHeight="1">
      <c r="A31" s="52" t="s">
        <v>108</v>
      </c>
      <c r="B31" s="53" t="s">
        <v>53</v>
      </c>
      <c r="C31" s="52">
        <v>21775.47</v>
      </c>
      <c r="D31" s="52" t="s">
        <v>94</v>
      </c>
      <c r="E31" s="10">
        <f t="shared" si="0"/>
        <v>450.96807169648918</v>
      </c>
      <c r="F31" s="28">
        <f t="shared" si="1"/>
        <v>451</v>
      </c>
      <c r="G31" s="28">
        <f t="shared" si="4"/>
        <v>-4.9847999998746673E-2</v>
      </c>
      <c r="H31" s="28">
        <f t="shared" si="5"/>
        <v>-4.9847999998746673E-2</v>
      </c>
      <c r="O31" s="28">
        <f t="shared" ca="1" si="2"/>
        <v>-3.2113812945803656E-2</v>
      </c>
      <c r="Q31" s="54">
        <f t="shared" si="3"/>
        <v>6756.9700000000012</v>
      </c>
      <c r="AF31" s="28" t="s">
        <v>32</v>
      </c>
    </row>
    <row r="32" spans="1:32" ht="12.95" customHeight="1">
      <c r="A32" s="52" t="s">
        <v>108</v>
      </c>
      <c r="B32" s="53" t="s">
        <v>53</v>
      </c>
      <c r="C32" s="52">
        <v>21786.35</v>
      </c>
      <c r="D32" s="52" t="s">
        <v>94</v>
      </c>
      <c r="E32" s="10">
        <f t="shared" si="0"/>
        <v>457.93685564368872</v>
      </c>
      <c r="F32" s="28">
        <f t="shared" si="1"/>
        <v>458</v>
      </c>
      <c r="G32" s="28">
        <f t="shared" si="4"/>
        <v>-9.858400000302936E-2</v>
      </c>
      <c r="H32" s="28">
        <f t="shared" si="5"/>
        <v>-9.858400000302936E-2</v>
      </c>
      <c r="O32" s="28">
        <f t="shared" ca="1" si="2"/>
        <v>-3.2096923177909895E-2</v>
      </c>
      <c r="Q32" s="54">
        <f t="shared" si="3"/>
        <v>6767.8499999999985</v>
      </c>
      <c r="AF32" s="28" t="s">
        <v>32</v>
      </c>
    </row>
    <row r="33" spans="1:32" ht="12.95" customHeight="1">
      <c r="A33" s="52" t="s">
        <v>108</v>
      </c>
      <c r="B33" s="53" t="s">
        <v>53</v>
      </c>
      <c r="C33" s="52">
        <v>21822.25</v>
      </c>
      <c r="D33" s="52" t="s">
        <v>94</v>
      </c>
      <c r="E33" s="10">
        <f t="shared" si="0"/>
        <v>480.93128061653186</v>
      </c>
      <c r="F33" s="28">
        <f t="shared" si="1"/>
        <v>481</v>
      </c>
      <c r="G33" s="28">
        <f t="shared" si="4"/>
        <v>-0.10728799999924377</v>
      </c>
      <c r="H33" s="28">
        <f t="shared" si="5"/>
        <v>-0.10728799999924377</v>
      </c>
      <c r="O33" s="28">
        <f t="shared" ca="1" si="2"/>
        <v>-3.204142822625896E-2</v>
      </c>
      <c r="Q33" s="54">
        <f t="shared" si="3"/>
        <v>6803.75</v>
      </c>
      <c r="AF33" s="28" t="s">
        <v>32</v>
      </c>
    </row>
    <row r="34" spans="1:32" ht="12.95" customHeight="1">
      <c r="A34" s="52" t="s">
        <v>108</v>
      </c>
      <c r="B34" s="53" t="s">
        <v>53</v>
      </c>
      <c r="C34" s="52">
        <v>21825.5</v>
      </c>
      <c r="D34" s="52" t="s">
        <v>94</v>
      </c>
      <c r="E34" s="10">
        <f t="shared" si="0"/>
        <v>483.01294861546609</v>
      </c>
      <c r="F34" s="28">
        <f t="shared" si="1"/>
        <v>483</v>
      </c>
      <c r="G34" s="28">
        <f t="shared" si="4"/>
        <v>2.0216000000800705E-2</v>
      </c>
      <c r="H34" s="28">
        <f t="shared" si="5"/>
        <v>2.0216000000800705E-2</v>
      </c>
      <c r="O34" s="28">
        <f t="shared" ca="1" si="2"/>
        <v>-3.2036602578289317E-2</v>
      </c>
      <c r="Q34" s="54">
        <f t="shared" si="3"/>
        <v>6807</v>
      </c>
      <c r="AF34" s="28" t="s">
        <v>32</v>
      </c>
    </row>
    <row r="35" spans="1:32" ht="12.95" customHeight="1">
      <c r="A35" s="52" t="s">
        <v>108</v>
      </c>
      <c r="B35" s="53" t="s">
        <v>53</v>
      </c>
      <c r="C35" s="52">
        <v>21858.2</v>
      </c>
      <c r="D35" s="52" t="s">
        <v>94</v>
      </c>
      <c r="E35" s="10">
        <f t="shared" si="0"/>
        <v>503.95773125089664</v>
      </c>
      <c r="F35" s="28">
        <f t="shared" si="1"/>
        <v>504</v>
      </c>
      <c r="G35" s="28">
        <f t="shared" si="4"/>
        <v>-6.5991999999823747E-2</v>
      </c>
      <c r="H35" s="28">
        <f t="shared" si="5"/>
        <v>-6.5991999999823747E-2</v>
      </c>
      <c r="O35" s="28">
        <f t="shared" ca="1" si="2"/>
        <v>-3.1985933274608025E-2</v>
      </c>
      <c r="Q35" s="54">
        <f t="shared" si="3"/>
        <v>6839.7000000000007</v>
      </c>
      <c r="AF35" s="28" t="s">
        <v>32</v>
      </c>
    </row>
    <row r="36" spans="1:32" ht="12.95" customHeight="1">
      <c r="A36" s="52" t="s">
        <v>145</v>
      </c>
      <c r="B36" s="53" t="s">
        <v>53</v>
      </c>
      <c r="C36" s="52">
        <v>24615.383999999998</v>
      </c>
      <c r="D36" s="52" t="s">
        <v>94</v>
      </c>
      <c r="E36" s="10">
        <f t="shared" si="0"/>
        <v>2269.9705620119271</v>
      </c>
      <c r="F36" s="28">
        <f t="shared" si="1"/>
        <v>2270</v>
      </c>
      <c r="G36" s="28">
        <f t="shared" si="4"/>
        <v>-4.5960000003105961E-2</v>
      </c>
      <c r="H36" s="28">
        <f t="shared" si="5"/>
        <v>-4.5960000003105961E-2</v>
      </c>
      <c r="O36" s="28">
        <f t="shared" ca="1" si="2"/>
        <v>-2.772488611741012E-2</v>
      </c>
      <c r="Q36" s="54">
        <f t="shared" si="3"/>
        <v>9596.8839999999982</v>
      </c>
      <c r="AF36" s="28" t="s">
        <v>32</v>
      </c>
    </row>
    <row r="37" spans="1:32" ht="12.95" customHeight="1">
      <c r="A37" s="52" t="s">
        <v>150</v>
      </c>
      <c r="B37" s="53" t="s">
        <v>53</v>
      </c>
      <c r="C37" s="52">
        <v>33066.461000000003</v>
      </c>
      <c r="D37" s="52" t="s">
        <v>94</v>
      </c>
      <c r="E37" s="10">
        <f t="shared" si="0"/>
        <v>7682.997191989999</v>
      </c>
      <c r="F37" s="28">
        <f t="shared" si="1"/>
        <v>7683</v>
      </c>
      <c r="G37" s="28">
        <f t="shared" si="4"/>
        <v>-4.3839999998454005E-3</v>
      </c>
      <c r="H37" s="28">
        <f t="shared" si="5"/>
        <v>-4.3839999998454005E-3</v>
      </c>
      <c r="O37" s="28">
        <f t="shared" ca="1" si="2"/>
        <v>-1.4664269887561737E-2</v>
      </c>
      <c r="Q37" s="54">
        <f t="shared" si="3"/>
        <v>18047.961000000003</v>
      </c>
      <c r="AF37" s="28" t="s">
        <v>32</v>
      </c>
    </row>
    <row r="38" spans="1:32" ht="12.95" customHeight="1">
      <c r="A38" s="52" t="s">
        <v>154</v>
      </c>
      <c r="B38" s="53" t="s">
        <v>53</v>
      </c>
      <c r="C38" s="52">
        <v>33358.404999999999</v>
      </c>
      <c r="D38" s="52" t="s">
        <v>94</v>
      </c>
      <c r="E38" s="10">
        <f t="shared" si="0"/>
        <v>7869.9911865379481</v>
      </c>
      <c r="F38" s="28">
        <f t="shared" si="1"/>
        <v>7870</v>
      </c>
      <c r="G38" s="28">
        <f t="shared" si="4"/>
        <v>-1.3760000001639128E-2</v>
      </c>
      <c r="H38" s="28">
        <f t="shared" si="5"/>
        <v>-1.3760000001639128E-2</v>
      </c>
      <c r="O38" s="28">
        <f t="shared" ca="1" si="2"/>
        <v>-1.4213071802399783E-2</v>
      </c>
      <c r="Q38" s="54">
        <f t="shared" si="3"/>
        <v>18339.904999999999</v>
      </c>
      <c r="AB38" s="28">
        <v>18</v>
      </c>
      <c r="AD38" s="28" t="s">
        <v>39</v>
      </c>
      <c r="AF38" s="28" t="s">
        <v>30</v>
      </c>
    </row>
    <row r="39" spans="1:32" ht="12.95" customHeight="1">
      <c r="A39" s="52" t="s">
        <v>158</v>
      </c>
      <c r="B39" s="53" t="s">
        <v>53</v>
      </c>
      <c r="C39" s="52">
        <v>33753.425000000003</v>
      </c>
      <c r="D39" s="52" t="s">
        <v>94</v>
      </c>
      <c r="E39" s="10">
        <f t="shared" si="0"/>
        <v>8123.0067228268681</v>
      </c>
      <c r="F39" s="28">
        <f t="shared" si="1"/>
        <v>8123</v>
      </c>
      <c r="G39" s="28">
        <f t="shared" si="4"/>
        <v>1.0496000002603978E-2</v>
      </c>
      <c r="H39" s="28">
        <f t="shared" si="5"/>
        <v>1.0496000002603978E-2</v>
      </c>
      <c r="O39" s="28">
        <f t="shared" ca="1" si="2"/>
        <v>-1.3602627334239493E-2</v>
      </c>
      <c r="Q39" s="54">
        <f t="shared" si="3"/>
        <v>18734.925000000003</v>
      </c>
      <c r="AF39" s="28" t="s">
        <v>32</v>
      </c>
    </row>
    <row r="40" spans="1:32" ht="12.95" customHeight="1">
      <c r="A40" s="52" t="s">
        <v>162</v>
      </c>
      <c r="B40" s="53" t="s">
        <v>53</v>
      </c>
      <c r="C40" s="52">
        <v>34123.428999999996</v>
      </c>
      <c r="D40" s="52" t="s">
        <v>94</v>
      </c>
      <c r="E40" s="10">
        <f t="shared" si="0"/>
        <v>8359.9991801430624</v>
      </c>
      <c r="F40" s="28">
        <f t="shared" si="1"/>
        <v>8360</v>
      </c>
      <c r="G40" s="28">
        <f t="shared" si="4"/>
        <v>-1.2800000040442683E-3</v>
      </c>
      <c r="H40" s="28">
        <f t="shared" si="5"/>
        <v>-1.2800000040442683E-3</v>
      </c>
      <c r="O40" s="28">
        <f t="shared" ca="1" si="2"/>
        <v>-1.303078804983638E-2</v>
      </c>
      <c r="Q40" s="54">
        <f t="shared" si="3"/>
        <v>19104.928999999996</v>
      </c>
      <c r="AF40" s="28" t="s">
        <v>32</v>
      </c>
    </row>
    <row r="41" spans="1:32" ht="12.95" customHeight="1">
      <c r="A41" s="52" t="s">
        <v>166</v>
      </c>
      <c r="B41" s="53" t="s">
        <v>53</v>
      </c>
      <c r="C41" s="52">
        <v>34454.417000000001</v>
      </c>
      <c r="D41" s="52" t="s">
        <v>94</v>
      </c>
      <c r="E41" s="10">
        <f t="shared" si="0"/>
        <v>8572.0013732603657</v>
      </c>
      <c r="F41" s="28">
        <f t="shared" si="1"/>
        <v>8572</v>
      </c>
      <c r="G41" s="28">
        <f t="shared" si="4"/>
        <v>2.1439999982248992E-3</v>
      </c>
      <c r="H41" s="28">
        <f t="shared" si="5"/>
        <v>2.1439999982248992E-3</v>
      </c>
      <c r="O41" s="28">
        <f t="shared" ca="1" si="2"/>
        <v>-1.2519269365053844E-2</v>
      </c>
      <c r="Q41" s="54">
        <f t="shared" si="3"/>
        <v>19435.917000000001</v>
      </c>
      <c r="AF41" s="28" t="s">
        <v>32</v>
      </c>
    </row>
    <row r="42" spans="1:32" ht="12.95" customHeight="1">
      <c r="A42" s="52" t="s">
        <v>166</v>
      </c>
      <c r="B42" s="53" t="s">
        <v>53</v>
      </c>
      <c r="C42" s="52">
        <v>34457.540999999997</v>
      </c>
      <c r="D42" s="52" t="s">
        <v>94</v>
      </c>
      <c r="E42" s="10">
        <f t="shared" si="0"/>
        <v>8574.0023365922625</v>
      </c>
      <c r="F42" s="28">
        <f t="shared" si="1"/>
        <v>8574</v>
      </c>
      <c r="G42" s="28">
        <f t="shared" si="4"/>
        <v>3.647999998065643E-3</v>
      </c>
      <c r="H42" s="28">
        <f t="shared" si="5"/>
        <v>3.647999998065643E-3</v>
      </c>
      <c r="O42" s="28">
        <f t="shared" ca="1" si="2"/>
        <v>-1.2514443717084198E-2</v>
      </c>
      <c r="Q42" s="54">
        <f t="shared" si="3"/>
        <v>19439.040999999997</v>
      </c>
      <c r="AF42" s="28" t="s">
        <v>32</v>
      </c>
    </row>
    <row r="43" spans="1:32" ht="12.95" customHeight="1">
      <c r="A43" s="52" t="s">
        <v>166</v>
      </c>
      <c r="B43" s="53" t="s">
        <v>53</v>
      </c>
      <c r="C43" s="52">
        <v>34479.398000000001</v>
      </c>
      <c r="D43" s="52" t="s">
        <v>94</v>
      </c>
      <c r="E43" s="10">
        <f t="shared" si="0"/>
        <v>8588.0020342700209</v>
      </c>
      <c r="F43" s="28">
        <f t="shared" si="1"/>
        <v>8588</v>
      </c>
      <c r="G43" s="28">
        <f t="shared" si="4"/>
        <v>3.1759999983478338E-3</v>
      </c>
      <c r="H43" s="28">
        <f t="shared" si="5"/>
        <v>3.1759999983478338E-3</v>
      </c>
      <c r="O43" s="28">
        <f t="shared" ca="1" si="2"/>
        <v>-1.2480664181296671E-2</v>
      </c>
      <c r="Q43" s="54">
        <f t="shared" si="3"/>
        <v>19460.898000000001</v>
      </c>
      <c r="AF43" s="28" t="s">
        <v>32</v>
      </c>
    </row>
    <row r="44" spans="1:32" ht="12.95" customHeight="1">
      <c r="A44" s="52" t="s">
        <v>179</v>
      </c>
      <c r="B44" s="53" t="s">
        <v>53</v>
      </c>
      <c r="C44" s="52">
        <v>35219.428399999997</v>
      </c>
      <c r="D44" s="52" t="s">
        <v>94</v>
      </c>
      <c r="E44" s="10">
        <f t="shared" si="0"/>
        <v>9062.0012963987756</v>
      </c>
      <c r="F44" s="28">
        <f t="shared" si="1"/>
        <v>9062</v>
      </c>
      <c r="G44" s="28">
        <f t="shared" si="4"/>
        <v>2.0239999939803965E-3</v>
      </c>
      <c r="J44" s="28">
        <f>G44</f>
        <v>2.0239999939803965E-3</v>
      </c>
      <c r="O44" s="28">
        <f t="shared" ca="1" si="2"/>
        <v>-1.1336985612490438E-2</v>
      </c>
      <c r="Q44" s="54">
        <f t="shared" si="3"/>
        <v>20200.928399999997</v>
      </c>
      <c r="AF44" s="28" t="s">
        <v>32</v>
      </c>
    </row>
    <row r="45" spans="1:32" ht="12.95" customHeight="1">
      <c r="A45" s="52" t="s">
        <v>179</v>
      </c>
      <c r="B45" s="53" t="s">
        <v>53</v>
      </c>
      <c r="C45" s="52">
        <v>35222.550300000003</v>
      </c>
      <c r="D45" s="52" t="s">
        <v>94</v>
      </c>
      <c r="E45" s="10">
        <f t="shared" si="0"/>
        <v>9064.0009146528937</v>
      </c>
      <c r="F45" s="28">
        <f t="shared" si="1"/>
        <v>9064</v>
      </c>
      <c r="G45" s="28">
        <f t="shared" si="4"/>
        <v>1.4280000032158569E-3</v>
      </c>
      <c r="J45" s="28">
        <f>G45</f>
        <v>1.4280000032158569E-3</v>
      </c>
      <c r="O45" s="28">
        <f t="shared" ca="1" si="2"/>
        <v>-1.1332159964520794E-2</v>
      </c>
      <c r="Q45" s="54">
        <f t="shared" si="3"/>
        <v>20204.050300000003</v>
      </c>
      <c r="AF45" s="28" t="s">
        <v>32</v>
      </c>
    </row>
    <row r="46" spans="1:32" ht="12.95" customHeight="1">
      <c r="A46" s="52" t="s">
        <v>179</v>
      </c>
      <c r="B46" s="53" t="s">
        <v>53</v>
      </c>
      <c r="C46" s="52">
        <v>35244.406199999998</v>
      </c>
      <c r="D46" s="52" t="s">
        <v>94</v>
      </c>
      <c r="E46" s="10">
        <f t="shared" si="0"/>
        <v>9077.9999077660923</v>
      </c>
      <c r="F46" s="28">
        <f t="shared" si="1"/>
        <v>9078</v>
      </c>
      <c r="G46" s="28">
        <f t="shared" si="4"/>
        <v>-1.4400000509340316E-4</v>
      </c>
      <c r="J46" s="28">
        <f>G46</f>
        <v>-1.4400000509340316E-4</v>
      </c>
      <c r="O46" s="28">
        <f t="shared" ca="1" si="2"/>
        <v>-1.1298380428733268E-2</v>
      </c>
      <c r="Q46" s="54">
        <f t="shared" si="3"/>
        <v>20225.906199999998</v>
      </c>
      <c r="AB46" s="28">
        <v>20</v>
      </c>
      <c r="AD46" s="28" t="s">
        <v>44</v>
      </c>
      <c r="AF46" s="28" t="s">
        <v>30</v>
      </c>
    </row>
    <row r="47" spans="1:32" ht="12.95" customHeight="1">
      <c r="A47" s="52" t="s">
        <v>189</v>
      </c>
      <c r="B47" s="53" t="s">
        <v>53</v>
      </c>
      <c r="C47" s="52">
        <v>35244.408000000003</v>
      </c>
      <c r="D47" s="52" t="s">
        <v>94</v>
      </c>
      <c r="E47" s="10">
        <f t="shared" si="0"/>
        <v>9078.0010606899104</v>
      </c>
      <c r="F47" s="28">
        <f t="shared" si="1"/>
        <v>9078</v>
      </c>
      <c r="G47" s="28">
        <f t="shared" si="4"/>
        <v>1.6560000003664754E-3</v>
      </c>
      <c r="H47" s="28">
        <f>G47</f>
        <v>1.6560000003664754E-3</v>
      </c>
      <c r="O47" s="28">
        <f t="shared" ca="1" si="2"/>
        <v>-1.1298380428733268E-2</v>
      </c>
      <c r="Q47" s="54">
        <f t="shared" si="3"/>
        <v>20225.908000000003</v>
      </c>
      <c r="AB47" s="28">
        <v>69</v>
      </c>
      <c r="AD47" s="28" t="s">
        <v>44</v>
      </c>
      <c r="AF47" s="28" t="s">
        <v>30</v>
      </c>
    </row>
    <row r="48" spans="1:32" ht="12.95" customHeight="1">
      <c r="A48" s="52" t="s">
        <v>179</v>
      </c>
      <c r="B48" s="53" t="s">
        <v>53</v>
      </c>
      <c r="C48" s="52">
        <v>35247.529799999997</v>
      </c>
      <c r="D48" s="52" t="s">
        <v>94</v>
      </c>
      <c r="E48" s="10">
        <f t="shared" si="0"/>
        <v>9080.0006148926986</v>
      </c>
      <c r="F48" s="28">
        <f t="shared" si="1"/>
        <v>9080</v>
      </c>
      <c r="G48" s="28">
        <f t="shared" si="4"/>
        <v>9.59999997576233E-4</v>
      </c>
      <c r="J48" s="28">
        <f>G48</f>
        <v>9.59999997576233E-4</v>
      </c>
      <c r="O48" s="28">
        <f t="shared" ca="1" si="2"/>
        <v>-1.1293554780763621E-2</v>
      </c>
      <c r="Q48" s="54">
        <f t="shared" si="3"/>
        <v>20229.029799999997</v>
      </c>
    </row>
    <row r="49" spans="1:32" ht="12.95" customHeight="1">
      <c r="A49" s="52" t="s">
        <v>179</v>
      </c>
      <c r="B49" s="53" t="s">
        <v>53</v>
      </c>
      <c r="C49" s="52">
        <v>35272.509100000003</v>
      </c>
      <c r="D49" s="52" t="s">
        <v>94</v>
      </c>
      <c r="E49" s="10">
        <f t="shared" si="0"/>
        <v>9096.0001870298656</v>
      </c>
      <c r="F49" s="28">
        <f t="shared" si="1"/>
        <v>9096</v>
      </c>
      <c r="G49" s="28">
        <f t="shared" si="4"/>
        <v>2.9200000426499173E-4</v>
      </c>
      <c r="J49" s="28">
        <f>G49</f>
        <v>2.9200000426499173E-4</v>
      </c>
      <c r="O49" s="28">
        <f t="shared" ca="1" si="2"/>
        <v>-1.1254949597006448E-2</v>
      </c>
      <c r="Q49" s="54">
        <f t="shared" si="3"/>
        <v>20254.009100000003</v>
      </c>
      <c r="AB49" s="28">
        <v>20</v>
      </c>
      <c r="AD49" s="28" t="s">
        <v>47</v>
      </c>
      <c r="AF49" s="28" t="s">
        <v>30</v>
      </c>
    </row>
    <row r="50" spans="1:32" ht="12.95" customHeight="1">
      <c r="A50" s="52" t="s">
        <v>179</v>
      </c>
      <c r="B50" s="53" t="s">
        <v>53</v>
      </c>
      <c r="C50" s="52">
        <v>35311.539400000001</v>
      </c>
      <c r="D50" s="52" t="s">
        <v>94</v>
      </c>
      <c r="E50" s="10">
        <f t="shared" si="0"/>
        <v>9120.9996105679566</v>
      </c>
      <c r="F50" s="28">
        <f t="shared" si="1"/>
        <v>9121</v>
      </c>
      <c r="G50" s="28">
        <f t="shared" si="4"/>
        <v>-6.0799999482696876E-4</v>
      </c>
      <c r="J50" s="28">
        <f>G50</f>
        <v>-6.0799999482696876E-4</v>
      </c>
      <c r="O50" s="28">
        <f t="shared" ca="1" si="2"/>
        <v>-1.1194628997385866E-2</v>
      </c>
      <c r="Q50" s="54">
        <f t="shared" si="3"/>
        <v>20293.039400000001</v>
      </c>
      <c r="AB50" s="28">
        <v>14</v>
      </c>
      <c r="AD50" s="28" t="s">
        <v>28</v>
      </c>
      <c r="AF50" s="28" t="s">
        <v>30</v>
      </c>
    </row>
    <row r="51" spans="1:32" ht="12.95" customHeight="1">
      <c r="A51" s="52" t="s">
        <v>179</v>
      </c>
      <c r="B51" s="53" t="s">
        <v>53</v>
      </c>
      <c r="C51" s="52">
        <v>35600.3649</v>
      </c>
      <c r="D51" s="52" t="s">
        <v>94</v>
      </c>
      <c r="E51" s="10">
        <f t="shared" si="0"/>
        <v>9305.9961646067768</v>
      </c>
      <c r="F51" s="28">
        <f t="shared" si="1"/>
        <v>9306</v>
      </c>
      <c r="G51" s="28">
        <f t="shared" si="4"/>
        <v>-5.9880000044358894E-3</v>
      </c>
      <c r="J51" s="28">
        <f>G51</f>
        <v>-5.9880000044358894E-3</v>
      </c>
      <c r="O51" s="28">
        <f t="shared" ca="1" si="2"/>
        <v>-1.0748256560193559E-2</v>
      </c>
      <c r="Q51" s="54">
        <f t="shared" si="3"/>
        <v>20581.8649</v>
      </c>
    </row>
    <row r="52" spans="1:32" ht="12.95" customHeight="1">
      <c r="A52" s="52" t="s">
        <v>179</v>
      </c>
      <c r="B52" s="53" t="s">
        <v>53</v>
      </c>
      <c r="C52" s="52">
        <v>35603.487300000001</v>
      </c>
      <c r="D52" s="52" t="s">
        <v>94</v>
      </c>
      <c r="E52" s="10">
        <f t="shared" si="0"/>
        <v>9307.9961031175062</v>
      </c>
      <c r="F52" s="28">
        <f t="shared" si="1"/>
        <v>9308</v>
      </c>
      <c r="G52" s="28">
        <f t="shared" si="4"/>
        <v>-6.0840000005555339E-3</v>
      </c>
      <c r="J52" s="28">
        <f>G52</f>
        <v>-6.0840000005555339E-3</v>
      </c>
      <c r="O52" s="28">
        <f t="shared" ca="1" si="2"/>
        <v>-1.0743430912223913E-2</v>
      </c>
      <c r="Q52" s="54">
        <f t="shared" si="3"/>
        <v>20584.987300000001</v>
      </c>
    </row>
    <row r="53" spans="1:32" ht="12.95" customHeight="1">
      <c r="A53" s="52" t="s">
        <v>208</v>
      </c>
      <c r="B53" s="53" t="s">
        <v>53</v>
      </c>
      <c r="C53" s="52">
        <v>35603.498</v>
      </c>
      <c r="D53" s="52" t="s">
        <v>94</v>
      </c>
      <c r="E53" s="10">
        <f t="shared" ref="E53:E84" si="6">+(C53-C$7)/C$8</f>
        <v>9308.0029566090707</v>
      </c>
      <c r="F53" s="28">
        <f t="shared" ref="F53:F84" si="7">ROUND(2*E53,0)/2</f>
        <v>9308</v>
      </c>
      <c r="G53" s="28">
        <f t="shared" si="4"/>
        <v>4.6159999983501621E-3</v>
      </c>
      <c r="H53" s="28">
        <f>G53</f>
        <v>4.6159999983501621E-3</v>
      </c>
      <c r="O53" s="28">
        <f t="shared" ref="O53:O84" ca="1" si="8">+C$11+C$12*F53</f>
        <v>-1.0743430912223913E-2</v>
      </c>
      <c r="Q53" s="54">
        <f t="shared" ref="Q53:Q84" si="9">+C53-15018.5</f>
        <v>20584.998</v>
      </c>
    </row>
    <row r="54" spans="1:32" ht="12.95" customHeight="1">
      <c r="A54" s="52" t="s">
        <v>179</v>
      </c>
      <c r="B54" s="53" t="s">
        <v>53</v>
      </c>
      <c r="C54" s="52">
        <v>36254.524400000002</v>
      </c>
      <c r="D54" s="52" t="s">
        <v>94</v>
      </c>
      <c r="E54" s="10">
        <f t="shared" si="6"/>
        <v>9724.9939791756351</v>
      </c>
      <c r="F54" s="28">
        <f t="shared" si="7"/>
        <v>9725</v>
      </c>
      <c r="G54" s="28">
        <f t="shared" ref="G54:G85" si="10">+C54-(C$7+F54*C$8)</f>
        <v>-9.4000000026426278E-3</v>
      </c>
      <c r="J54" s="28">
        <f>G54</f>
        <v>-9.4000000026426278E-3</v>
      </c>
      <c r="O54" s="28">
        <f t="shared" ca="1" si="8"/>
        <v>-9.7372833105526073E-3</v>
      </c>
      <c r="Q54" s="54">
        <f t="shared" si="9"/>
        <v>21236.024400000002</v>
      </c>
    </row>
    <row r="55" spans="1:32" ht="12.95" customHeight="1">
      <c r="A55" s="52" t="s">
        <v>179</v>
      </c>
      <c r="B55" s="53" t="s">
        <v>53</v>
      </c>
      <c r="C55" s="52">
        <v>36257.646999999997</v>
      </c>
      <c r="D55" s="52" t="s">
        <v>94</v>
      </c>
      <c r="E55" s="10">
        <f t="shared" si="6"/>
        <v>9726.9940457890079</v>
      </c>
      <c r="F55" s="28">
        <f t="shared" si="7"/>
        <v>9727</v>
      </c>
      <c r="G55" s="28">
        <f t="shared" si="10"/>
        <v>-9.2960000038146973E-3</v>
      </c>
      <c r="J55" s="28">
        <f>G55</f>
        <v>-9.2960000038146973E-3</v>
      </c>
      <c r="O55" s="28">
        <f t="shared" ca="1" si="8"/>
        <v>-9.7324576625829606E-3</v>
      </c>
      <c r="Q55" s="54">
        <f t="shared" si="9"/>
        <v>21239.146999999997</v>
      </c>
    </row>
    <row r="56" spans="1:32" ht="12.95" customHeight="1">
      <c r="A56" s="52" t="s">
        <v>218</v>
      </c>
      <c r="B56" s="53" t="s">
        <v>53</v>
      </c>
      <c r="C56" s="52">
        <v>37027.351000000002</v>
      </c>
      <c r="D56" s="52" t="s">
        <v>94</v>
      </c>
      <c r="E56" s="10">
        <f t="shared" si="6"/>
        <v>10219.999641312592</v>
      </c>
      <c r="F56" s="28">
        <f t="shared" si="7"/>
        <v>10220</v>
      </c>
      <c r="G56" s="28">
        <f t="shared" si="10"/>
        <v>-5.6000000040512532E-4</v>
      </c>
      <c r="H56" s="28">
        <f>G56</f>
        <v>-5.6000000040512532E-4</v>
      </c>
      <c r="O56" s="28">
        <f t="shared" ca="1" si="8"/>
        <v>-8.5429354380650857E-3</v>
      </c>
      <c r="Q56" s="54">
        <f t="shared" si="9"/>
        <v>22008.851000000002</v>
      </c>
    </row>
    <row r="57" spans="1:32" ht="12.95" customHeight="1">
      <c r="A57" s="4" t="s">
        <v>55</v>
      </c>
      <c r="B57" s="2"/>
      <c r="C57" s="7">
        <v>41392.597000000002</v>
      </c>
      <c r="D57" s="7">
        <v>5.0000000000000001E-3</v>
      </c>
      <c r="E57" s="28">
        <f t="shared" si="6"/>
        <v>13015.997458443502</v>
      </c>
      <c r="F57" s="28">
        <f t="shared" si="7"/>
        <v>13016</v>
      </c>
      <c r="G57" s="28">
        <f t="shared" si="10"/>
        <v>-3.9679999972577207E-3</v>
      </c>
      <c r="I57" s="28">
        <f>G57</f>
        <v>-3.9679999972577207E-3</v>
      </c>
      <c r="O57" s="28">
        <f t="shared" ca="1" si="8"/>
        <v>-1.7966795764992119E-3</v>
      </c>
      <c r="Q57" s="54">
        <f t="shared" si="9"/>
        <v>26374.097000000002</v>
      </c>
    </row>
    <row r="58" spans="1:32" ht="12.95" customHeight="1">
      <c r="A58" s="10" t="s">
        <v>29</v>
      </c>
      <c r="C58" s="55">
        <v>41795.374000000003</v>
      </c>
      <c r="D58" s="55"/>
      <c r="E58" s="28">
        <f t="shared" si="6"/>
        <v>13273.981455860954</v>
      </c>
      <c r="F58" s="28">
        <f t="shared" si="7"/>
        <v>13274</v>
      </c>
      <c r="G58" s="28">
        <f t="shared" si="10"/>
        <v>-2.8952000000572298E-2</v>
      </c>
      <c r="I58" s="28">
        <f>G58</f>
        <v>-2.8952000000572298E-2</v>
      </c>
      <c r="O58" s="28">
        <f t="shared" ca="1" si="8"/>
        <v>-1.1741709884148036E-3</v>
      </c>
      <c r="Q58" s="54">
        <f t="shared" si="9"/>
        <v>26776.874000000003</v>
      </c>
    </row>
    <row r="59" spans="1:32" ht="12.95" customHeight="1">
      <c r="A59" s="10" t="s">
        <v>31</v>
      </c>
      <c r="C59" s="55">
        <v>42624.415999999997</v>
      </c>
      <c r="D59" s="55"/>
      <c r="E59" s="28">
        <f t="shared" si="6"/>
        <v>13804.993825452457</v>
      </c>
      <c r="F59" s="28">
        <f t="shared" si="7"/>
        <v>13805</v>
      </c>
      <c r="G59" s="28">
        <f t="shared" si="10"/>
        <v>-9.6400000038556755E-3</v>
      </c>
      <c r="I59" s="28">
        <f>G59</f>
        <v>-9.6400000038556755E-3</v>
      </c>
      <c r="O59" s="28">
        <f t="shared" ca="1" si="8"/>
        <v>1.0703854752635439E-4</v>
      </c>
      <c r="Q59" s="54">
        <f t="shared" si="9"/>
        <v>27605.915999999997</v>
      </c>
    </row>
    <row r="60" spans="1:32" ht="12.95" customHeight="1">
      <c r="A60" s="10" t="s">
        <v>31</v>
      </c>
      <c r="C60" s="55">
        <v>42624.417999999998</v>
      </c>
      <c r="D60" s="55"/>
      <c r="E60" s="28">
        <f t="shared" si="6"/>
        <v>13804.995106478918</v>
      </c>
      <c r="F60" s="28">
        <f t="shared" si="7"/>
        <v>13805</v>
      </c>
      <c r="G60" s="28">
        <f t="shared" si="10"/>
        <v>-7.6400000034482218E-3</v>
      </c>
      <c r="I60" s="28">
        <f>G60</f>
        <v>-7.6400000034482218E-3</v>
      </c>
      <c r="O60" s="28">
        <f t="shared" ca="1" si="8"/>
        <v>1.0703854752635439E-4</v>
      </c>
      <c r="Q60" s="54">
        <f t="shared" si="9"/>
        <v>27605.917999999998</v>
      </c>
    </row>
    <row r="61" spans="1:32" ht="12.95" customHeight="1">
      <c r="A61" s="10" t="s">
        <v>31</v>
      </c>
      <c r="C61" s="55">
        <v>42624.417999999998</v>
      </c>
      <c r="D61" s="55"/>
      <c r="E61" s="28">
        <f t="shared" si="6"/>
        <v>13804.995106478918</v>
      </c>
      <c r="F61" s="28">
        <f t="shared" si="7"/>
        <v>13805</v>
      </c>
      <c r="G61" s="28">
        <f t="shared" si="10"/>
        <v>-7.6400000034482218E-3</v>
      </c>
      <c r="I61" s="28">
        <f>G61</f>
        <v>-7.6400000034482218E-3</v>
      </c>
      <c r="O61" s="28">
        <f t="shared" ca="1" si="8"/>
        <v>1.0703854752635439E-4</v>
      </c>
      <c r="Q61" s="54">
        <f t="shared" si="9"/>
        <v>27605.917999999998</v>
      </c>
    </row>
    <row r="62" spans="1:32" ht="12.95" customHeight="1">
      <c r="A62" s="10" t="s">
        <v>33</v>
      </c>
      <c r="C62" s="55">
        <v>42869.559000000001</v>
      </c>
      <c r="D62" s="55"/>
      <c r="E62" s="28">
        <f t="shared" si="6"/>
        <v>13962.011160302527</v>
      </c>
      <c r="F62" s="28">
        <f t="shared" si="7"/>
        <v>13962</v>
      </c>
      <c r="G62" s="28">
        <f t="shared" si="10"/>
        <v>1.7423999997845385E-2</v>
      </c>
      <c r="H62" s="28">
        <f>G62</f>
        <v>1.7423999997845385E-2</v>
      </c>
      <c r="O62" s="28">
        <f t="shared" ca="1" si="8"/>
        <v>4.8585191314360482E-4</v>
      </c>
      <c r="Q62" s="54">
        <f t="shared" si="9"/>
        <v>27851.059000000001</v>
      </c>
    </row>
    <row r="63" spans="1:32" ht="12.95" customHeight="1">
      <c r="A63" s="10" t="s">
        <v>35</v>
      </c>
      <c r="C63" s="55">
        <v>42905.464</v>
      </c>
      <c r="D63" s="55"/>
      <c r="E63" s="28">
        <f t="shared" si="6"/>
        <v>13985.008787841522</v>
      </c>
      <c r="F63" s="28">
        <f t="shared" si="7"/>
        <v>13985</v>
      </c>
      <c r="G63" s="28">
        <f t="shared" si="10"/>
        <v>1.3719999995373655E-2</v>
      </c>
      <c r="I63" s="28">
        <f t="shared" ref="I63:I82" si="11">G63</f>
        <v>1.3719999995373655E-2</v>
      </c>
      <c r="O63" s="28">
        <f t="shared" ca="1" si="8"/>
        <v>5.4134686479453964E-4</v>
      </c>
      <c r="Q63" s="54">
        <f t="shared" si="9"/>
        <v>27886.964</v>
      </c>
    </row>
    <row r="64" spans="1:32" ht="12.95" customHeight="1">
      <c r="A64" s="10" t="s">
        <v>36</v>
      </c>
      <c r="C64" s="55">
        <v>42955.387000000002</v>
      </c>
      <c r="D64" s="55"/>
      <c r="E64" s="28">
        <f t="shared" si="6"/>
        <v>14016.985129844843</v>
      </c>
      <c r="F64" s="28">
        <f t="shared" si="7"/>
        <v>14017</v>
      </c>
      <c r="G64" s="28">
        <f t="shared" si="10"/>
        <v>-2.3216000001411885E-2</v>
      </c>
      <c r="I64" s="28">
        <f t="shared" si="11"/>
        <v>-2.3216000001411885E-2</v>
      </c>
      <c r="O64" s="28">
        <f t="shared" ca="1" si="8"/>
        <v>6.1855723230888615E-4</v>
      </c>
      <c r="Q64" s="54">
        <f t="shared" si="9"/>
        <v>27936.887000000002</v>
      </c>
    </row>
    <row r="65" spans="1:17" ht="12.95" customHeight="1">
      <c r="A65" s="10" t="s">
        <v>36</v>
      </c>
      <c r="C65" s="55">
        <v>42980.402000000002</v>
      </c>
      <c r="D65" s="55"/>
      <c r="E65" s="28">
        <f t="shared" si="6"/>
        <v>14033.007568304332</v>
      </c>
      <c r="F65" s="28">
        <f t="shared" si="7"/>
        <v>14033</v>
      </c>
      <c r="G65" s="28">
        <f t="shared" si="10"/>
        <v>1.1815999998361804E-2</v>
      </c>
      <c r="I65" s="28">
        <f t="shared" si="11"/>
        <v>1.1815999998361804E-2</v>
      </c>
      <c r="O65" s="28">
        <f t="shared" ca="1" si="8"/>
        <v>6.5716241606605941E-4</v>
      </c>
      <c r="Q65" s="54">
        <f t="shared" si="9"/>
        <v>27961.902000000002</v>
      </c>
    </row>
    <row r="66" spans="1:17" ht="12.95" customHeight="1">
      <c r="A66" s="10" t="s">
        <v>37</v>
      </c>
      <c r="C66" s="55">
        <v>44371.44</v>
      </c>
      <c r="D66" s="55"/>
      <c r="E66" s="28">
        <f t="shared" si="6"/>
        <v>14923.98581135092</v>
      </c>
      <c r="F66" s="28">
        <f t="shared" si="7"/>
        <v>14924</v>
      </c>
      <c r="G66" s="28">
        <f t="shared" si="10"/>
        <v>-2.2151999997731764E-2</v>
      </c>
      <c r="I66" s="28">
        <f t="shared" si="11"/>
        <v>-2.2151999997731764E-2</v>
      </c>
      <c r="O66" s="28">
        <f t="shared" ca="1" si="8"/>
        <v>2.8069885865435948E-3</v>
      </c>
      <c r="Q66" s="54">
        <f t="shared" si="9"/>
        <v>29352.940000000002</v>
      </c>
    </row>
    <row r="67" spans="1:17" ht="12.95" customHeight="1">
      <c r="A67" s="10" t="s">
        <v>37</v>
      </c>
      <c r="C67" s="55">
        <v>44371.457999999999</v>
      </c>
      <c r="D67" s="55"/>
      <c r="E67" s="28">
        <f t="shared" si="6"/>
        <v>14923.997340589067</v>
      </c>
      <c r="F67" s="28">
        <f t="shared" si="7"/>
        <v>14924</v>
      </c>
      <c r="G67" s="28">
        <f t="shared" si="10"/>
        <v>-4.1520000013406388E-3</v>
      </c>
      <c r="I67" s="28">
        <f t="shared" si="11"/>
        <v>-4.1520000013406388E-3</v>
      </c>
      <c r="O67" s="28">
        <f t="shared" ca="1" si="8"/>
        <v>2.8069885865435948E-3</v>
      </c>
      <c r="Q67" s="54">
        <f t="shared" si="9"/>
        <v>29352.957999999999</v>
      </c>
    </row>
    <row r="68" spans="1:17" ht="12.95" customHeight="1">
      <c r="A68" s="10" t="s">
        <v>37</v>
      </c>
      <c r="C68" s="55">
        <v>44371.472000000002</v>
      </c>
      <c r="D68" s="55"/>
      <c r="E68" s="28">
        <f t="shared" si="6"/>
        <v>14924.006307774294</v>
      </c>
      <c r="F68" s="28">
        <f t="shared" si="7"/>
        <v>14924</v>
      </c>
      <c r="G68" s="28">
        <f t="shared" si="10"/>
        <v>9.8480000015115365E-3</v>
      </c>
      <c r="I68" s="28">
        <f t="shared" si="11"/>
        <v>9.8480000015115365E-3</v>
      </c>
      <c r="O68" s="28">
        <f t="shared" ca="1" si="8"/>
        <v>2.8069885865435948E-3</v>
      </c>
      <c r="Q68" s="54">
        <f t="shared" si="9"/>
        <v>29352.972000000002</v>
      </c>
    </row>
    <row r="69" spans="1:17" ht="12.95" customHeight="1">
      <c r="A69" s="10" t="s">
        <v>38</v>
      </c>
      <c r="C69" s="55">
        <v>44691.5</v>
      </c>
      <c r="D69" s="55"/>
      <c r="E69" s="28">
        <f t="shared" si="6"/>
        <v>15128.988475885957</v>
      </c>
      <c r="F69" s="28">
        <f t="shared" si="7"/>
        <v>15129</v>
      </c>
      <c r="G69" s="28">
        <f t="shared" si="10"/>
        <v>-1.7992000000958797E-2</v>
      </c>
      <c r="I69" s="28">
        <f t="shared" si="11"/>
        <v>-1.7992000000958797E-2</v>
      </c>
      <c r="O69" s="28">
        <f t="shared" ca="1" si="8"/>
        <v>3.301617503432365E-3</v>
      </c>
      <c r="Q69" s="54">
        <f t="shared" si="9"/>
        <v>29673</v>
      </c>
    </row>
    <row r="70" spans="1:17" ht="12.95" customHeight="1">
      <c r="A70" s="10" t="s">
        <v>38</v>
      </c>
      <c r="C70" s="55">
        <v>44691.502</v>
      </c>
      <c r="D70" s="55"/>
      <c r="E70" s="28">
        <f t="shared" si="6"/>
        <v>15128.989756912419</v>
      </c>
      <c r="F70" s="28">
        <f t="shared" si="7"/>
        <v>15129</v>
      </c>
      <c r="G70" s="28">
        <f t="shared" si="10"/>
        <v>-1.5992000000551343E-2</v>
      </c>
      <c r="I70" s="28">
        <f t="shared" si="11"/>
        <v>-1.5992000000551343E-2</v>
      </c>
      <c r="O70" s="28">
        <f t="shared" ca="1" si="8"/>
        <v>3.301617503432365E-3</v>
      </c>
      <c r="Q70" s="54">
        <f t="shared" si="9"/>
        <v>29673.002</v>
      </c>
    </row>
    <row r="71" spans="1:17" ht="12.95" customHeight="1">
      <c r="A71" s="10" t="s">
        <v>38</v>
      </c>
      <c r="C71" s="55">
        <v>44691.508000000002</v>
      </c>
      <c r="D71" s="55"/>
      <c r="E71" s="28">
        <f t="shared" si="6"/>
        <v>15128.993599991802</v>
      </c>
      <c r="F71" s="28">
        <f t="shared" si="7"/>
        <v>15129</v>
      </c>
      <c r="G71" s="28">
        <f t="shared" si="10"/>
        <v>-9.9919999993289821E-3</v>
      </c>
      <c r="I71" s="28">
        <f t="shared" si="11"/>
        <v>-9.9919999993289821E-3</v>
      </c>
      <c r="O71" s="28">
        <f t="shared" ca="1" si="8"/>
        <v>3.301617503432365E-3</v>
      </c>
      <c r="Q71" s="54">
        <f t="shared" si="9"/>
        <v>29673.008000000002</v>
      </c>
    </row>
    <row r="72" spans="1:17" ht="12.95" customHeight="1">
      <c r="A72" s="10" t="s">
        <v>38</v>
      </c>
      <c r="C72" s="55">
        <v>44727.436999999998</v>
      </c>
      <c r="D72" s="55"/>
      <c r="E72" s="28">
        <f t="shared" si="6"/>
        <v>15152.006599848324</v>
      </c>
      <c r="F72" s="28">
        <f t="shared" si="7"/>
        <v>15152</v>
      </c>
      <c r="G72" s="28">
        <f t="shared" si="10"/>
        <v>1.0304000003088731E-2</v>
      </c>
      <c r="I72" s="28">
        <f t="shared" si="11"/>
        <v>1.0304000003088731E-2</v>
      </c>
      <c r="O72" s="28">
        <f t="shared" ca="1" si="8"/>
        <v>3.3571124550833067E-3</v>
      </c>
      <c r="Q72" s="54">
        <f t="shared" si="9"/>
        <v>29708.936999999998</v>
      </c>
    </row>
    <row r="73" spans="1:17" ht="12.95" customHeight="1">
      <c r="A73" s="10" t="s">
        <v>40</v>
      </c>
      <c r="C73" s="55">
        <v>45428.449000000001</v>
      </c>
      <c r="D73" s="55"/>
      <c r="E73" s="28">
        <f t="shared" si="6"/>
        <v>15601.014060546435</v>
      </c>
      <c r="F73" s="28">
        <f t="shared" si="7"/>
        <v>15601</v>
      </c>
      <c r="G73" s="28">
        <f t="shared" si="10"/>
        <v>2.1952000002784189E-2</v>
      </c>
      <c r="I73" s="28">
        <f t="shared" si="11"/>
        <v>2.1952000002784189E-2</v>
      </c>
      <c r="O73" s="28">
        <f t="shared" ca="1" si="8"/>
        <v>4.4404704242689552E-3</v>
      </c>
      <c r="Q73" s="54">
        <f t="shared" si="9"/>
        <v>30409.949000000001</v>
      </c>
    </row>
    <row r="74" spans="1:17" ht="12.95" customHeight="1">
      <c r="A74" s="10" t="s">
        <v>38</v>
      </c>
      <c r="C74" s="55">
        <v>45823.421000000002</v>
      </c>
      <c r="D74" s="55"/>
      <c r="E74" s="28">
        <f t="shared" si="6"/>
        <v>15853.998852200291</v>
      </c>
      <c r="F74" s="28">
        <f t="shared" si="7"/>
        <v>15854</v>
      </c>
      <c r="G74" s="28">
        <f t="shared" si="10"/>
        <v>-1.7919999954756349E-3</v>
      </c>
      <c r="I74" s="28">
        <f t="shared" si="11"/>
        <v>-1.7919999954756349E-3</v>
      </c>
      <c r="O74" s="28">
        <f t="shared" ca="1" si="8"/>
        <v>5.0509148924292452E-3</v>
      </c>
      <c r="Q74" s="54">
        <f t="shared" si="9"/>
        <v>30804.921000000002</v>
      </c>
    </row>
    <row r="75" spans="1:17" ht="12.95" customHeight="1">
      <c r="A75" s="10" t="s">
        <v>38</v>
      </c>
      <c r="C75" s="55">
        <v>45823.423999999999</v>
      </c>
      <c r="D75" s="55"/>
      <c r="E75" s="28">
        <f t="shared" si="6"/>
        <v>15854.000773739981</v>
      </c>
      <c r="F75" s="28">
        <f t="shared" si="7"/>
        <v>15854</v>
      </c>
      <c r="G75" s="28">
        <f t="shared" si="10"/>
        <v>1.2080000014975667E-3</v>
      </c>
      <c r="I75" s="28">
        <f t="shared" si="11"/>
        <v>1.2080000014975667E-3</v>
      </c>
      <c r="O75" s="28">
        <f t="shared" ca="1" si="8"/>
        <v>5.0509148924292452E-3</v>
      </c>
      <c r="Q75" s="54">
        <f t="shared" si="9"/>
        <v>30804.923999999999</v>
      </c>
    </row>
    <row r="76" spans="1:17" ht="12.95" customHeight="1">
      <c r="A76" s="10" t="s">
        <v>41</v>
      </c>
      <c r="C76" s="55">
        <v>46182.504000000001</v>
      </c>
      <c r="D76" s="55"/>
      <c r="E76" s="28">
        <f t="shared" si="6"/>
        <v>16083.996264526841</v>
      </c>
      <c r="F76" s="28">
        <f t="shared" si="7"/>
        <v>16084</v>
      </c>
      <c r="G76" s="28">
        <f t="shared" si="10"/>
        <v>-5.8319999952800572E-3</v>
      </c>
      <c r="I76" s="28">
        <f t="shared" si="11"/>
        <v>-5.8319999952800572E-3</v>
      </c>
      <c r="O76" s="28">
        <f t="shared" ca="1" si="8"/>
        <v>5.6058644089385934E-3</v>
      </c>
      <c r="Q76" s="54">
        <f t="shared" si="9"/>
        <v>31164.004000000001</v>
      </c>
    </row>
    <row r="77" spans="1:17" ht="12.95" customHeight="1">
      <c r="A77" s="10" t="s">
        <v>42</v>
      </c>
      <c r="C77" s="55">
        <v>47289.436000000002</v>
      </c>
      <c r="D77" s="55"/>
      <c r="E77" s="28">
        <f t="shared" si="6"/>
        <v>16793.000855725677</v>
      </c>
      <c r="F77" s="28">
        <f t="shared" si="7"/>
        <v>16793</v>
      </c>
      <c r="G77" s="28">
        <f t="shared" si="10"/>
        <v>1.3360000011743978E-3</v>
      </c>
      <c r="I77" s="28">
        <f t="shared" si="11"/>
        <v>1.3360000011743978E-3</v>
      </c>
      <c r="O77" s="28">
        <f t="shared" ca="1" si="8"/>
        <v>7.3165566141783003E-3</v>
      </c>
      <c r="Q77" s="54">
        <f t="shared" si="9"/>
        <v>32270.936000000002</v>
      </c>
    </row>
    <row r="78" spans="1:17" ht="12.95" customHeight="1">
      <c r="A78" s="10" t="s">
        <v>42</v>
      </c>
      <c r="C78" s="55">
        <v>47289.442000000003</v>
      </c>
      <c r="D78" s="55"/>
      <c r="E78" s="28">
        <f t="shared" si="6"/>
        <v>16793.00469880506</v>
      </c>
      <c r="F78" s="28">
        <f t="shared" si="7"/>
        <v>16793</v>
      </c>
      <c r="G78" s="28">
        <f t="shared" si="10"/>
        <v>7.3360000023967586E-3</v>
      </c>
      <c r="I78" s="28">
        <f t="shared" si="11"/>
        <v>7.3360000023967586E-3</v>
      </c>
      <c r="O78" s="28">
        <f t="shared" ca="1" si="8"/>
        <v>7.3165566141783003E-3</v>
      </c>
      <c r="Q78" s="54">
        <f t="shared" si="9"/>
        <v>32270.942000000003</v>
      </c>
    </row>
    <row r="79" spans="1:17" ht="12.95" customHeight="1">
      <c r="A79" s="10" t="s">
        <v>43</v>
      </c>
      <c r="C79" s="55">
        <v>48385.432999999997</v>
      </c>
      <c r="D79" s="55"/>
      <c r="E79" s="28">
        <f t="shared" si="6"/>
        <v>17495.001434749633</v>
      </c>
      <c r="F79" s="28">
        <f t="shared" si="7"/>
        <v>17495</v>
      </c>
      <c r="G79" s="28">
        <f t="shared" si="10"/>
        <v>2.2399999943445437E-3</v>
      </c>
      <c r="I79" s="28">
        <f t="shared" si="11"/>
        <v>2.2399999943445437E-3</v>
      </c>
      <c r="O79" s="28">
        <f t="shared" ca="1" si="8"/>
        <v>9.0103590515242388E-3</v>
      </c>
      <c r="Q79" s="54">
        <f t="shared" si="9"/>
        <v>33366.932999999997</v>
      </c>
    </row>
    <row r="80" spans="1:17" ht="12.95" customHeight="1">
      <c r="A80" s="10" t="s">
        <v>43</v>
      </c>
      <c r="C80" s="55">
        <v>48385.442000000003</v>
      </c>
      <c r="D80" s="55"/>
      <c r="E80" s="28">
        <f t="shared" si="6"/>
        <v>17495.007199368712</v>
      </c>
      <c r="F80" s="28">
        <f t="shared" si="7"/>
        <v>17495</v>
      </c>
      <c r="G80" s="28">
        <f t="shared" si="10"/>
        <v>1.1239999999816064E-2</v>
      </c>
      <c r="I80" s="28">
        <f t="shared" si="11"/>
        <v>1.1239999999816064E-2</v>
      </c>
      <c r="O80" s="28">
        <f t="shared" ca="1" si="8"/>
        <v>9.0103590515242388E-3</v>
      </c>
      <c r="Q80" s="54">
        <f t="shared" si="9"/>
        <v>33366.942000000003</v>
      </c>
    </row>
    <row r="81" spans="1:21" ht="12.95" customHeight="1">
      <c r="A81" s="10" t="s">
        <v>45</v>
      </c>
      <c r="C81" s="55">
        <v>49409.587</v>
      </c>
      <c r="D81" s="55"/>
      <c r="E81" s="28">
        <f t="shared" si="6"/>
        <v>18150.985621759002</v>
      </c>
      <c r="F81" s="28">
        <f t="shared" si="7"/>
        <v>18151</v>
      </c>
      <c r="G81" s="28">
        <f t="shared" si="10"/>
        <v>-2.2448000003350899E-2</v>
      </c>
      <c r="I81" s="28">
        <f t="shared" si="11"/>
        <v>-2.2448000003350899E-2</v>
      </c>
      <c r="O81" s="28">
        <f t="shared" ca="1" si="8"/>
        <v>1.0593171585568308E-2</v>
      </c>
      <c r="Q81" s="54">
        <f t="shared" si="9"/>
        <v>34391.087</v>
      </c>
    </row>
    <row r="82" spans="1:21" ht="12.95" customHeight="1">
      <c r="A82" s="10" t="s">
        <v>46</v>
      </c>
      <c r="C82" s="55">
        <v>50149.642999999996</v>
      </c>
      <c r="D82" s="55">
        <v>5.0000000000000001E-3</v>
      </c>
      <c r="E82" s="28">
        <f t="shared" si="6"/>
        <v>18625.00128102646</v>
      </c>
      <c r="F82" s="28">
        <f t="shared" si="7"/>
        <v>18625</v>
      </c>
      <c r="G82" s="28">
        <f t="shared" si="10"/>
        <v>1.999999993131496E-3</v>
      </c>
      <c r="I82" s="28">
        <f t="shared" si="11"/>
        <v>1.999999993131496E-3</v>
      </c>
      <c r="O82" s="28">
        <f t="shared" ca="1" si="8"/>
        <v>1.1736850154374534E-2</v>
      </c>
      <c r="Q82" s="54">
        <f t="shared" si="9"/>
        <v>35131.142999999996</v>
      </c>
    </row>
    <row r="83" spans="1:21" ht="12.95" customHeight="1">
      <c r="A83" s="10" t="s">
        <v>51</v>
      </c>
      <c r="C83" s="55">
        <v>50235.504800000002</v>
      </c>
      <c r="D83" s="55">
        <v>3.8E-3</v>
      </c>
      <c r="E83" s="28">
        <f t="shared" si="6"/>
        <v>18679.996899915965</v>
      </c>
      <c r="F83" s="28">
        <f t="shared" si="7"/>
        <v>18680</v>
      </c>
      <c r="G83" s="28">
        <f t="shared" si="10"/>
        <v>-4.8400000014225952E-3</v>
      </c>
      <c r="K83" s="28">
        <f>G83</f>
        <v>-4.8400000014225952E-3</v>
      </c>
      <c r="O83" s="28">
        <f t="shared" ca="1" si="8"/>
        <v>1.1869555473539815E-2</v>
      </c>
      <c r="Q83" s="54">
        <f t="shared" si="9"/>
        <v>35217.004800000002</v>
      </c>
    </row>
    <row r="84" spans="1:21" ht="12.95" customHeight="1">
      <c r="A84" s="10" t="s">
        <v>48</v>
      </c>
      <c r="C84" s="55">
        <v>50541.512999999999</v>
      </c>
      <c r="D84" s="55">
        <v>8.9999999999999993E-3</v>
      </c>
      <c r="E84" s="28">
        <f t="shared" si="6"/>
        <v>18875.999200639486</v>
      </c>
      <c r="F84" s="28">
        <f t="shared" si="7"/>
        <v>18876</v>
      </c>
      <c r="G84" s="28">
        <f t="shared" si="10"/>
        <v>-1.2480000004870817E-3</v>
      </c>
      <c r="I84" s="28">
        <f>G84</f>
        <v>-1.2480000004870817E-3</v>
      </c>
      <c r="O84" s="28">
        <f t="shared" ca="1" si="8"/>
        <v>1.2342468974565181E-2</v>
      </c>
      <c r="Q84" s="54">
        <f t="shared" si="9"/>
        <v>35523.012999999999</v>
      </c>
    </row>
    <row r="85" spans="1:21" ht="12.95" customHeight="1">
      <c r="A85" s="10" t="s">
        <v>49</v>
      </c>
      <c r="C85" s="55">
        <v>50947.457399999999</v>
      </c>
      <c r="D85" s="55">
        <v>1.1999999999999999E-3</v>
      </c>
      <c r="E85" s="28">
        <f t="shared" ref="E85:E114" si="12">+(C85-C$7)/C$8</f>
        <v>19136.011959663039</v>
      </c>
      <c r="F85" s="28">
        <f t="shared" ref="F85:F116" si="13">ROUND(2*E85,0)/2</f>
        <v>19136</v>
      </c>
      <c r="G85" s="28">
        <f t="shared" si="10"/>
        <v>1.8671999998332467E-2</v>
      </c>
      <c r="J85" s="28">
        <f>G85</f>
        <v>1.8671999998332467E-2</v>
      </c>
      <c r="O85" s="28">
        <f t="shared" ref="O85:O114" ca="1" si="14">+C$11+C$12*F85</f>
        <v>1.2969803210619232E-2</v>
      </c>
      <c r="Q85" s="54">
        <f t="shared" ref="Q85:Q114" si="15">+C85-15018.5</f>
        <v>35928.957399999999</v>
      </c>
    </row>
    <row r="86" spans="1:21" ht="12.95" customHeight="1">
      <c r="A86" s="52" t="s">
        <v>338</v>
      </c>
      <c r="B86" s="53" t="s">
        <v>53</v>
      </c>
      <c r="C86" s="52">
        <v>52032.521000000001</v>
      </c>
      <c r="D86" s="52" t="s">
        <v>94</v>
      </c>
      <c r="E86" s="10">
        <f t="shared" si="12"/>
        <v>19831.009551333293</v>
      </c>
      <c r="F86" s="28">
        <f t="shared" si="13"/>
        <v>19831</v>
      </c>
      <c r="G86" s="28">
        <f>+C86-(C$7+F86*C$8)</f>
        <v>1.4911999998730607E-2</v>
      </c>
      <c r="I86" s="28">
        <f>G86</f>
        <v>1.4911999998730607E-2</v>
      </c>
      <c r="O86" s="28">
        <f t="shared" ca="1" si="14"/>
        <v>1.4646715880071409E-2</v>
      </c>
      <c r="Q86" s="54">
        <f t="shared" si="15"/>
        <v>37014.021000000001</v>
      </c>
    </row>
    <row r="87" spans="1:21" ht="12.95" customHeight="1">
      <c r="A87" s="4" t="s">
        <v>56</v>
      </c>
      <c r="B87" s="3" t="s">
        <v>53</v>
      </c>
      <c r="C87" s="8">
        <v>52363.501700000001</v>
      </c>
      <c r="D87" s="8">
        <v>1E-4</v>
      </c>
      <c r="E87" s="28">
        <f t="shared" si="12"/>
        <v>20043.00706870401</v>
      </c>
      <c r="F87" s="28">
        <f t="shared" si="13"/>
        <v>20043</v>
      </c>
      <c r="G87" s="28">
        <f>+C87-(C$7+F87*C$8)</f>
        <v>1.1036000003514346E-2</v>
      </c>
      <c r="K87" s="28">
        <f>G87</f>
        <v>1.1036000003514346E-2</v>
      </c>
      <c r="O87" s="28">
        <f t="shared" ca="1" si="14"/>
        <v>1.5158234564853941E-2</v>
      </c>
      <c r="Q87" s="54">
        <f t="shared" si="15"/>
        <v>37345.001700000001</v>
      </c>
    </row>
    <row r="88" spans="1:21" ht="12.95" customHeight="1">
      <c r="A88" s="52" t="s">
        <v>52</v>
      </c>
      <c r="B88" s="53" t="s">
        <v>83</v>
      </c>
      <c r="C88" s="52">
        <v>52667.248699999996</v>
      </c>
      <c r="D88" s="52" t="s">
        <v>94</v>
      </c>
      <c r="E88" s="10">
        <f t="shared" si="12"/>
        <v>20237.561040910859</v>
      </c>
      <c r="F88" s="28">
        <f t="shared" si="13"/>
        <v>20237.5</v>
      </c>
      <c r="O88" s="28">
        <f t="shared" ca="1" si="14"/>
        <v>1.5627528829902065E-2</v>
      </c>
      <c r="Q88" s="54">
        <f t="shared" si="15"/>
        <v>37648.748699999996</v>
      </c>
      <c r="U88" s="28">
        <f>+C88-(C$7+F88*C$8)</f>
        <v>9.5300000000861473E-2</v>
      </c>
    </row>
    <row r="89" spans="1:21" ht="12.95" customHeight="1">
      <c r="A89" s="56" t="s">
        <v>52</v>
      </c>
      <c r="C89" s="55">
        <v>52667.943399999996</v>
      </c>
      <c r="D89" s="55">
        <v>2.0000000000000001E-4</v>
      </c>
      <c r="E89" s="28">
        <f t="shared" si="12"/>
        <v>20238.006005452047</v>
      </c>
      <c r="F89" s="28">
        <f t="shared" si="13"/>
        <v>20238</v>
      </c>
      <c r="G89" s="28">
        <f t="shared" ref="G89:G114" si="16">+C89-(C$7+F89*C$8)</f>
        <v>9.3759999945177697E-3</v>
      </c>
      <c r="K89" s="28">
        <f>G89</f>
        <v>9.3759999945177697E-3</v>
      </c>
      <c r="O89" s="28">
        <f t="shared" ca="1" si="14"/>
        <v>1.5628735241894481E-2</v>
      </c>
      <c r="Q89" s="54">
        <f t="shared" si="15"/>
        <v>37649.443399999996</v>
      </c>
    </row>
    <row r="90" spans="1:21" ht="12.95" customHeight="1">
      <c r="A90" s="10" t="s">
        <v>54</v>
      </c>
      <c r="B90" s="57" t="s">
        <v>53</v>
      </c>
      <c r="C90" s="58">
        <v>52730.393400000001</v>
      </c>
      <c r="D90" s="58">
        <v>5.3E-3</v>
      </c>
      <c r="E90" s="28">
        <f t="shared" si="12"/>
        <v>20278.006056693106</v>
      </c>
      <c r="F90" s="28">
        <f t="shared" si="13"/>
        <v>20278</v>
      </c>
      <c r="G90" s="28">
        <f t="shared" si="16"/>
        <v>9.4559999997727573E-3</v>
      </c>
      <c r="K90" s="28">
        <f>G90</f>
        <v>9.4559999997727573E-3</v>
      </c>
      <c r="O90" s="28">
        <f t="shared" ca="1" si="14"/>
        <v>1.5725248201287408E-2</v>
      </c>
      <c r="Q90" s="54">
        <f t="shared" si="15"/>
        <v>37711.893400000001</v>
      </c>
    </row>
    <row r="91" spans="1:21" ht="12.95" customHeight="1">
      <c r="A91" s="10" t="s">
        <v>57</v>
      </c>
      <c r="B91" s="59"/>
      <c r="C91" s="4">
        <v>53164.426399999997</v>
      </c>
      <c r="D91" s="4">
        <v>4.0000000000000001E-3</v>
      </c>
      <c r="E91" s="10">
        <f t="shared" si="12"/>
        <v>20556.009935641228</v>
      </c>
      <c r="F91" s="28">
        <f t="shared" si="13"/>
        <v>20556</v>
      </c>
      <c r="G91" s="28">
        <f t="shared" si="16"/>
        <v>1.5511999998125248E-2</v>
      </c>
      <c r="J91" s="28">
        <f>G91</f>
        <v>1.5511999998125248E-2</v>
      </c>
      <c r="O91" s="28">
        <f t="shared" ca="1" si="14"/>
        <v>1.6396013269068282E-2</v>
      </c>
      <c r="Q91" s="54">
        <f t="shared" si="15"/>
        <v>38145.926399999997</v>
      </c>
    </row>
    <row r="92" spans="1:21" ht="12.95" customHeight="1">
      <c r="A92" s="10" t="s">
        <v>62</v>
      </c>
      <c r="B92" s="59"/>
      <c r="C92" s="4">
        <v>53534.4496</v>
      </c>
      <c r="D92" s="4">
        <v>1.6000000000000001E-3</v>
      </c>
      <c r="E92" s="10">
        <f t="shared" si="12"/>
        <v>20793.014690811455</v>
      </c>
      <c r="F92" s="28">
        <f t="shared" si="13"/>
        <v>20793</v>
      </c>
      <c r="G92" s="28">
        <f t="shared" si="16"/>
        <v>2.2936000001209322E-2</v>
      </c>
      <c r="J92" s="28">
        <f>G92</f>
        <v>2.2936000001209322E-2</v>
      </c>
      <c r="O92" s="28">
        <f t="shared" ca="1" si="14"/>
        <v>1.6967852553471399E-2</v>
      </c>
      <c r="Q92" s="54">
        <f t="shared" si="15"/>
        <v>38515.9496</v>
      </c>
    </row>
    <row r="93" spans="1:21" ht="12.95" customHeight="1">
      <c r="A93" s="56" t="s">
        <v>68</v>
      </c>
      <c r="B93" s="11"/>
      <c r="C93" s="4">
        <v>53738.977200000001</v>
      </c>
      <c r="D93" s="4">
        <v>1E-4</v>
      </c>
      <c r="E93" s="10">
        <f t="shared" si="12"/>
        <v>20924.017324601857</v>
      </c>
      <c r="F93" s="28">
        <f t="shared" si="13"/>
        <v>20924</v>
      </c>
      <c r="G93" s="28">
        <f t="shared" si="16"/>
        <v>2.7047999996284489E-2</v>
      </c>
      <c r="K93" s="28">
        <f>G93</f>
        <v>2.7047999996284489E-2</v>
      </c>
      <c r="O93" s="28">
        <f t="shared" ca="1" si="14"/>
        <v>1.7283932495483247E-2</v>
      </c>
      <c r="Q93" s="54">
        <f t="shared" si="15"/>
        <v>38720.477200000001</v>
      </c>
    </row>
    <row r="94" spans="1:21" ht="12.95" customHeight="1">
      <c r="A94" s="4" t="s">
        <v>71</v>
      </c>
      <c r="B94" s="11" t="s">
        <v>53</v>
      </c>
      <c r="C94" s="4">
        <v>54149.5887</v>
      </c>
      <c r="D94" s="4">
        <v>5.0000000000000001E-4</v>
      </c>
      <c r="E94" s="10">
        <f t="shared" si="12"/>
        <v>21187.019422923197</v>
      </c>
      <c r="F94" s="28">
        <f t="shared" si="13"/>
        <v>21187</v>
      </c>
      <c r="G94" s="28">
        <f t="shared" si="16"/>
        <v>3.0323999999382067E-2</v>
      </c>
      <c r="J94" s="28">
        <f>G94</f>
        <v>3.0323999999382067E-2</v>
      </c>
      <c r="O94" s="28">
        <f t="shared" ca="1" si="14"/>
        <v>1.7918505203491766E-2</v>
      </c>
      <c r="Q94" s="54">
        <f t="shared" si="15"/>
        <v>39131.0887</v>
      </c>
    </row>
    <row r="95" spans="1:21" ht="12.95" customHeight="1">
      <c r="A95" s="4" t="s">
        <v>69</v>
      </c>
      <c r="B95" s="59"/>
      <c r="C95" s="4">
        <v>54185.497199999998</v>
      </c>
      <c r="D95" s="4">
        <v>5.9999999999999995E-4</v>
      </c>
      <c r="E95" s="10">
        <f t="shared" si="12"/>
        <v>21210.019292258501</v>
      </c>
      <c r="F95" s="28">
        <f t="shared" si="13"/>
        <v>21210</v>
      </c>
      <c r="G95" s="28">
        <f t="shared" si="16"/>
        <v>3.0119999995804392E-2</v>
      </c>
      <c r="J95" s="28">
        <f>G95</f>
        <v>3.0119999995804392E-2</v>
      </c>
      <c r="O95" s="28">
        <f t="shared" ca="1" si="14"/>
        <v>1.7974000155142701E-2</v>
      </c>
      <c r="Q95" s="54">
        <f t="shared" si="15"/>
        <v>39166.997199999998</v>
      </c>
    </row>
    <row r="96" spans="1:21" ht="12.95" customHeight="1">
      <c r="A96" s="4" t="s">
        <v>74</v>
      </c>
      <c r="B96" s="11" t="s">
        <v>53</v>
      </c>
      <c r="C96" s="4">
        <v>54861.507700000002</v>
      </c>
      <c r="D96" s="84">
        <v>2.9999999999999997E-4</v>
      </c>
      <c r="E96" s="10">
        <f t="shared" si="12"/>
        <v>21643.012961425735</v>
      </c>
      <c r="F96" s="28">
        <f t="shared" si="13"/>
        <v>21643</v>
      </c>
      <c r="G96" s="28">
        <f t="shared" si="16"/>
        <v>2.0235999996657483E-2</v>
      </c>
      <c r="J96" s="28">
        <f>G96</f>
        <v>2.0235999996657483E-2</v>
      </c>
      <c r="O96" s="28">
        <f t="shared" ca="1" si="14"/>
        <v>1.9018752940571176E-2</v>
      </c>
      <c r="Q96" s="54">
        <f t="shared" si="15"/>
        <v>39843.007700000002</v>
      </c>
    </row>
    <row r="97" spans="1:17" ht="12.95" customHeight="1">
      <c r="A97" s="4" t="s">
        <v>75</v>
      </c>
      <c r="B97" s="11" t="s">
        <v>53</v>
      </c>
      <c r="C97" s="4">
        <v>54947.374799999998</v>
      </c>
      <c r="D97" s="84">
        <v>5.0000000000000001E-4</v>
      </c>
      <c r="E97" s="10">
        <f t="shared" si="12"/>
        <v>21698.011975035351</v>
      </c>
      <c r="F97" s="28">
        <f t="shared" si="13"/>
        <v>21698</v>
      </c>
      <c r="G97" s="28">
        <f t="shared" si="16"/>
        <v>1.869599999190541E-2</v>
      </c>
      <c r="J97" s="28">
        <f>G97</f>
        <v>1.869599999190541E-2</v>
      </c>
      <c r="O97" s="28">
        <f t="shared" ca="1" si="14"/>
        <v>1.9151458259736458E-2</v>
      </c>
      <c r="Q97" s="54">
        <f t="shared" si="15"/>
        <v>39928.874799999998</v>
      </c>
    </row>
    <row r="98" spans="1:17" ht="12.95" customHeight="1">
      <c r="A98" s="52" t="s">
        <v>460</v>
      </c>
      <c r="B98" s="53" t="s">
        <v>83</v>
      </c>
      <c r="C98" s="52">
        <v>54990.315000000002</v>
      </c>
      <c r="D98" s="52" t="s">
        <v>94</v>
      </c>
      <c r="E98" s="10">
        <f t="shared" si="12"/>
        <v>21725.515741253155</v>
      </c>
      <c r="F98" s="28">
        <f t="shared" si="13"/>
        <v>21725.5</v>
      </c>
      <c r="G98" s="28">
        <f t="shared" si="16"/>
        <v>2.4575999996159226E-2</v>
      </c>
      <c r="I98" s="28">
        <f>G98</f>
        <v>2.4575999996159226E-2</v>
      </c>
      <c r="O98" s="28">
        <f t="shared" ca="1" si="14"/>
        <v>1.9217810919319102E-2</v>
      </c>
      <c r="Q98" s="54">
        <f t="shared" si="15"/>
        <v>39971.815000000002</v>
      </c>
    </row>
    <row r="99" spans="1:17" ht="12.95" customHeight="1">
      <c r="A99" s="52" t="s">
        <v>407</v>
      </c>
      <c r="B99" s="53" t="s">
        <v>53</v>
      </c>
      <c r="C99" s="52">
        <v>55601.535300000003</v>
      </c>
      <c r="D99" s="52" t="s">
        <v>94</v>
      </c>
      <c r="E99" s="10">
        <f t="shared" si="12"/>
        <v>22117.010430117447</v>
      </c>
      <c r="F99" s="28">
        <f t="shared" si="13"/>
        <v>22117</v>
      </c>
      <c r="G99" s="28">
        <f t="shared" si="16"/>
        <v>1.6283999997540377E-2</v>
      </c>
      <c r="I99" s="28">
        <f>G99</f>
        <v>1.6283999997540377E-2</v>
      </c>
      <c r="O99" s="28">
        <f t="shared" ca="1" si="14"/>
        <v>2.016243150937741E-2</v>
      </c>
      <c r="Q99" s="54">
        <f t="shared" si="15"/>
        <v>40583.035300000003</v>
      </c>
    </row>
    <row r="100" spans="1:17" ht="12.95" customHeight="1">
      <c r="A100" s="10" t="s">
        <v>80</v>
      </c>
      <c r="B100" s="11" t="s">
        <v>53</v>
      </c>
      <c r="C100" s="4">
        <v>55601.5357</v>
      </c>
      <c r="D100" s="4">
        <v>5.0000000000000001E-4</v>
      </c>
      <c r="E100" s="10">
        <f t="shared" si="12"/>
        <v>22117.010686322734</v>
      </c>
      <c r="F100" s="28">
        <f t="shared" si="13"/>
        <v>22117</v>
      </c>
      <c r="G100" s="28">
        <f t="shared" si="16"/>
        <v>1.6683999994711485E-2</v>
      </c>
      <c r="K100" s="28">
        <f>G100</f>
        <v>1.6683999994711485E-2</v>
      </c>
      <c r="O100" s="28">
        <f t="shared" ca="1" si="14"/>
        <v>2.016243150937741E-2</v>
      </c>
      <c r="Q100" s="54">
        <f t="shared" si="15"/>
        <v>40583.0357</v>
      </c>
    </row>
    <row r="101" spans="1:17" ht="12.95" customHeight="1">
      <c r="A101" s="4" t="s">
        <v>76</v>
      </c>
      <c r="B101" s="11" t="s">
        <v>53</v>
      </c>
      <c r="C101" s="4">
        <v>55615.584199999998</v>
      </c>
      <c r="D101" s="84">
        <v>1.9E-3</v>
      </c>
      <c r="E101" s="10">
        <f t="shared" si="12"/>
        <v>22126.00893644059</v>
      </c>
      <c r="F101" s="28">
        <f t="shared" si="13"/>
        <v>22126</v>
      </c>
      <c r="G101" s="28">
        <f t="shared" si="16"/>
        <v>1.3951999993878417E-2</v>
      </c>
      <c r="J101" s="28">
        <f>G101</f>
        <v>1.3951999993878417E-2</v>
      </c>
      <c r="O101" s="28">
        <f t="shared" ca="1" si="14"/>
        <v>2.0184146925240821E-2</v>
      </c>
      <c r="Q101" s="54">
        <f t="shared" si="15"/>
        <v>40597.084199999998</v>
      </c>
    </row>
    <row r="102" spans="1:17" ht="12.95" customHeight="1">
      <c r="A102" s="4" t="s">
        <v>77</v>
      </c>
      <c r="B102" s="11" t="s">
        <v>53</v>
      </c>
      <c r="C102" s="4">
        <v>55649.934999999998</v>
      </c>
      <c r="D102" s="4">
        <v>5.0000000000000001E-4</v>
      </c>
      <c r="E102" s="10">
        <f t="shared" si="12"/>
        <v>22148.011078316835</v>
      </c>
      <c r="F102" s="28">
        <f t="shared" si="13"/>
        <v>22148</v>
      </c>
      <c r="G102" s="28">
        <f t="shared" si="16"/>
        <v>1.7295999990892597E-2</v>
      </c>
      <c r="K102" s="28">
        <f>G102</f>
        <v>1.7295999990892597E-2</v>
      </c>
      <c r="O102" s="28">
        <f t="shared" ca="1" si="14"/>
        <v>2.0237229052906931E-2</v>
      </c>
      <c r="Q102" s="54">
        <f t="shared" si="15"/>
        <v>40631.434999999998</v>
      </c>
    </row>
    <row r="103" spans="1:17" ht="12.95" customHeight="1">
      <c r="A103" s="4" t="s">
        <v>77</v>
      </c>
      <c r="B103" s="11" t="s">
        <v>53</v>
      </c>
      <c r="C103" s="4">
        <v>55660.863299999997</v>
      </c>
      <c r="D103" s="4">
        <v>2.9999999999999997E-4</v>
      </c>
      <c r="E103" s="10">
        <f t="shared" si="12"/>
        <v>22155.010799053067</v>
      </c>
      <c r="F103" s="28">
        <f t="shared" si="13"/>
        <v>22155</v>
      </c>
      <c r="G103" s="28">
        <f t="shared" si="16"/>
        <v>1.6860000003362074E-2</v>
      </c>
      <c r="K103" s="28">
        <f>G103</f>
        <v>1.6860000003362074E-2</v>
      </c>
      <c r="O103" s="28">
        <f t="shared" ca="1" si="14"/>
        <v>2.02541188208007E-2</v>
      </c>
      <c r="Q103" s="54">
        <f t="shared" si="15"/>
        <v>40642.363299999997</v>
      </c>
    </row>
    <row r="104" spans="1:17" ht="12.95" customHeight="1">
      <c r="A104" s="10" t="s">
        <v>80</v>
      </c>
      <c r="B104" s="11" t="s">
        <v>53</v>
      </c>
      <c r="C104" s="4">
        <v>55662.424809999997</v>
      </c>
      <c r="D104" s="4">
        <v>5.0000000000000001E-4</v>
      </c>
      <c r="E104" s="10">
        <f t="shared" si="12"/>
        <v>22156.010966867532</v>
      </c>
      <c r="F104" s="28">
        <f t="shared" si="13"/>
        <v>22156</v>
      </c>
      <c r="G104" s="28">
        <f t="shared" si="16"/>
        <v>1.7121999990195036E-2</v>
      </c>
      <c r="K104" s="28">
        <f>G104</f>
        <v>1.7121999990195036E-2</v>
      </c>
      <c r="O104" s="28">
        <f t="shared" ca="1" si="14"/>
        <v>2.0256531644785518E-2</v>
      </c>
      <c r="Q104" s="54">
        <f t="shared" si="15"/>
        <v>40643.924809999997</v>
      </c>
    </row>
    <row r="105" spans="1:17" ht="12.95" customHeight="1">
      <c r="A105" s="4" t="s">
        <v>76</v>
      </c>
      <c r="B105" s="11" t="s">
        <v>53</v>
      </c>
      <c r="C105" s="4">
        <v>55687.4067</v>
      </c>
      <c r="D105" s="84">
        <v>2.2000000000000001E-3</v>
      </c>
      <c r="E105" s="10">
        <f t="shared" si="12"/>
        <v>22172.012197933956</v>
      </c>
      <c r="F105" s="28">
        <f t="shared" si="13"/>
        <v>22172</v>
      </c>
      <c r="G105" s="28">
        <f t="shared" si="16"/>
        <v>1.9043999993300531E-2</v>
      </c>
      <c r="J105" s="28">
        <f>G105</f>
        <v>1.9043999993300531E-2</v>
      </c>
      <c r="O105" s="28">
        <f t="shared" ca="1" si="14"/>
        <v>2.0295136828542691E-2</v>
      </c>
      <c r="Q105" s="54">
        <f t="shared" si="15"/>
        <v>40668.9067</v>
      </c>
    </row>
    <row r="106" spans="1:17" ht="12.95" customHeight="1">
      <c r="A106" s="4" t="s">
        <v>78</v>
      </c>
      <c r="B106" s="11" t="s">
        <v>53</v>
      </c>
      <c r="C106" s="4">
        <v>55740.487999999998</v>
      </c>
      <c r="D106" s="4">
        <v>3.0000000000000001E-3</v>
      </c>
      <c r="E106" s="10">
        <f t="shared" si="12"/>
        <v>22206.011472872986</v>
      </c>
      <c r="F106" s="28">
        <f t="shared" si="13"/>
        <v>22206</v>
      </c>
      <c r="G106" s="28">
        <f t="shared" si="16"/>
        <v>1.7911999995703809E-2</v>
      </c>
      <c r="I106" s="28">
        <f>G106</f>
        <v>1.7911999995703809E-2</v>
      </c>
      <c r="O106" s="28">
        <f t="shared" ca="1" si="14"/>
        <v>2.0377172844026681E-2</v>
      </c>
      <c r="Q106" s="54">
        <f t="shared" si="15"/>
        <v>40721.987999999998</v>
      </c>
    </row>
    <row r="107" spans="1:17" ht="12.95" customHeight="1">
      <c r="A107" s="10" t="s">
        <v>80</v>
      </c>
      <c r="B107" s="11" t="s">
        <v>53</v>
      </c>
      <c r="C107" s="4">
        <v>55960.628499999999</v>
      </c>
      <c r="D107" s="4">
        <v>1E-4</v>
      </c>
      <c r="E107" s="10">
        <f t="shared" si="12"/>
        <v>22347.01437567894</v>
      </c>
      <c r="F107" s="28">
        <f t="shared" si="13"/>
        <v>22347</v>
      </c>
      <c r="G107" s="28">
        <f t="shared" si="16"/>
        <v>2.2443999994720798E-2</v>
      </c>
      <c r="K107" s="28">
        <f>G107</f>
        <v>2.2443999994720798E-2</v>
      </c>
      <c r="O107" s="28">
        <f t="shared" ca="1" si="14"/>
        <v>2.0717381025886765E-2</v>
      </c>
      <c r="Q107" s="54">
        <f t="shared" si="15"/>
        <v>40942.128499999999</v>
      </c>
    </row>
    <row r="108" spans="1:17" ht="12.95" customHeight="1">
      <c r="A108" s="60" t="s">
        <v>80</v>
      </c>
      <c r="B108" s="61" t="s">
        <v>53</v>
      </c>
      <c r="C108" s="62">
        <v>56010.58887</v>
      </c>
      <c r="D108" s="62">
        <v>1E-4</v>
      </c>
      <c r="E108" s="10">
        <f t="shared" si="12"/>
        <v>22379.014653661685</v>
      </c>
      <c r="F108" s="28">
        <f t="shared" si="13"/>
        <v>22379</v>
      </c>
      <c r="G108" s="28">
        <f t="shared" si="16"/>
        <v>2.2877999996126164E-2</v>
      </c>
      <c r="K108" s="28">
        <f>G108</f>
        <v>2.2877999996126164E-2</v>
      </c>
      <c r="O108" s="28">
        <f t="shared" ca="1" si="14"/>
        <v>2.0794591393401111E-2</v>
      </c>
      <c r="Q108" s="54">
        <f t="shared" si="15"/>
        <v>40992.08887</v>
      </c>
    </row>
    <row r="109" spans="1:17" ht="12.95" customHeight="1">
      <c r="A109" s="62" t="s">
        <v>79</v>
      </c>
      <c r="B109" s="61" t="s">
        <v>53</v>
      </c>
      <c r="C109" s="62">
        <v>56030.8842</v>
      </c>
      <c r="D109" s="62">
        <v>2.9999999999999997E-4</v>
      </c>
      <c r="E109" s="10">
        <f t="shared" si="12"/>
        <v>22392.01408104286</v>
      </c>
      <c r="F109" s="28">
        <f t="shared" si="13"/>
        <v>22392</v>
      </c>
      <c r="G109" s="28">
        <f t="shared" si="16"/>
        <v>2.1984000006341375E-2</v>
      </c>
      <c r="K109" s="28">
        <f>G109</f>
        <v>2.1984000006341375E-2</v>
      </c>
      <c r="O109" s="28">
        <f t="shared" ca="1" si="14"/>
        <v>2.082595810520381E-2</v>
      </c>
      <c r="Q109" s="54">
        <f t="shared" si="15"/>
        <v>41012.3842</v>
      </c>
    </row>
    <row r="110" spans="1:17" ht="12.95" customHeight="1">
      <c r="A110" s="62" t="s">
        <v>82</v>
      </c>
      <c r="B110" s="61" t="s">
        <v>53</v>
      </c>
      <c r="C110" s="63">
        <v>56711.600030000001</v>
      </c>
      <c r="D110" s="62">
        <v>2.0000000000000001E-4</v>
      </c>
      <c r="E110" s="10">
        <f t="shared" si="12"/>
        <v>22828.021576328683</v>
      </c>
      <c r="F110" s="28">
        <f t="shared" si="13"/>
        <v>22828</v>
      </c>
      <c r="G110" s="28">
        <f t="shared" si="16"/>
        <v>3.3685999995213933E-2</v>
      </c>
      <c r="K110" s="28">
        <f>G110</f>
        <v>3.3685999995213933E-2</v>
      </c>
      <c r="O110" s="28">
        <f t="shared" ca="1" si="14"/>
        <v>2.187794936258676E-2</v>
      </c>
      <c r="Q110" s="54">
        <f t="shared" si="15"/>
        <v>41693.100030000001</v>
      </c>
    </row>
    <row r="111" spans="1:17" ht="12.95" customHeight="1">
      <c r="A111" s="62" t="s">
        <v>82</v>
      </c>
      <c r="B111" s="61" t="s">
        <v>83</v>
      </c>
      <c r="C111" s="63">
        <v>56729.547299999998</v>
      </c>
      <c r="D111" s="62">
        <v>6.9999999999999999E-4</v>
      </c>
      <c r="E111" s="10">
        <f t="shared" si="12"/>
        <v>22839.517040213977</v>
      </c>
      <c r="F111" s="28">
        <f t="shared" si="13"/>
        <v>22839.5</v>
      </c>
      <c r="G111" s="28">
        <f t="shared" si="16"/>
        <v>2.6603999991493765E-2</v>
      </c>
      <c r="K111" s="28">
        <f>G111</f>
        <v>2.6603999991493765E-2</v>
      </c>
      <c r="O111" s="28">
        <f t="shared" ca="1" si="14"/>
        <v>2.1905696838412231E-2</v>
      </c>
      <c r="Q111" s="54">
        <f t="shared" si="15"/>
        <v>41711.047299999998</v>
      </c>
    </row>
    <row r="112" spans="1:17" ht="12.95" customHeight="1">
      <c r="A112" s="64" t="s">
        <v>81</v>
      </c>
      <c r="B112" s="65" t="s">
        <v>53</v>
      </c>
      <c r="C112" s="64">
        <v>56747.508699999998</v>
      </c>
      <c r="D112" s="64">
        <v>2.2000000000000001E-3</v>
      </c>
      <c r="E112" s="10">
        <f t="shared" si="12"/>
        <v>22851.021554551229</v>
      </c>
      <c r="F112" s="28">
        <f t="shared" si="13"/>
        <v>22851</v>
      </c>
      <c r="G112" s="28">
        <f t="shared" si="16"/>
        <v>3.365200000553159E-2</v>
      </c>
      <c r="J112" s="28">
        <f>G112</f>
        <v>3.365200000553159E-2</v>
      </c>
      <c r="O112" s="28">
        <f t="shared" ca="1" si="14"/>
        <v>2.1933444314237695E-2</v>
      </c>
      <c r="Q112" s="54">
        <f t="shared" si="15"/>
        <v>41729.008699999998</v>
      </c>
    </row>
    <row r="113" spans="1:17" ht="12.95" customHeight="1">
      <c r="A113" s="66" t="s">
        <v>0</v>
      </c>
      <c r="B113" s="67" t="s">
        <v>53</v>
      </c>
      <c r="C113" s="68">
        <v>57128.452100000002</v>
      </c>
      <c r="D113" s="83">
        <v>1.6000000000000001E-3</v>
      </c>
      <c r="E113" s="10">
        <f t="shared" si="12"/>
        <v>23095.020842300517</v>
      </c>
      <c r="F113" s="28">
        <f t="shared" si="13"/>
        <v>23095</v>
      </c>
      <c r="G113" s="28">
        <f t="shared" si="16"/>
        <v>3.2540000007429626E-2</v>
      </c>
      <c r="K113" s="28">
        <f t="shared" ref="K113:K118" si="17">G113</f>
        <v>3.2540000007429626E-2</v>
      </c>
      <c r="O113" s="28">
        <f t="shared" ca="1" si="14"/>
        <v>2.2522173366534573E-2</v>
      </c>
      <c r="Q113" s="54">
        <f t="shared" si="15"/>
        <v>42109.952100000002</v>
      </c>
    </row>
    <row r="114" spans="1:17" ht="12.95" customHeight="1">
      <c r="A114" s="69" t="s">
        <v>462</v>
      </c>
      <c r="B114" s="70" t="s">
        <v>53</v>
      </c>
      <c r="C114" s="71">
        <v>57178.409800000001</v>
      </c>
      <c r="D114" s="71">
        <v>2.0000000000000001E-4</v>
      </c>
      <c r="E114" s="10">
        <f t="shared" si="12"/>
        <v>23127.019410112935</v>
      </c>
      <c r="F114" s="28">
        <f t="shared" si="13"/>
        <v>23127</v>
      </c>
      <c r="G114" s="28">
        <f t="shared" si="16"/>
        <v>3.0304000007163268E-2</v>
      </c>
      <c r="K114" s="28">
        <f t="shared" si="17"/>
        <v>3.0304000007163268E-2</v>
      </c>
      <c r="O114" s="28">
        <f t="shared" ca="1" si="14"/>
        <v>2.259938373404892E-2</v>
      </c>
      <c r="Q114" s="54">
        <f t="shared" si="15"/>
        <v>42159.909800000001</v>
      </c>
    </row>
    <row r="115" spans="1:17" ht="12.95" customHeight="1">
      <c r="A115" s="25" t="s">
        <v>463</v>
      </c>
      <c r="B115" s="26" t="s">
        <v>53</v>
      </c>
      <c r="C115" s="25">
        <v>57493.777399999999</v>
      </c>
      <c r="D115" s="25">
        <v>2.0000000000000001E-4</v>
      </c>
      <c r="E115" s="10">
        <f>+(C115-C$7)/C$8</f>
        <v>23329.016530365447</v>
      </c>
      <c r="F115" s="28">
        <f t="shared" si="13"/>
        <v>23329</v>
      </c>
      <c r="G115" s="28">
        <f>+C115-(C$7+F115*C$8)</f>
        <v>2.5807999998505693E-2</v>
      </c>
      <c r="K115" s="28">
        <f t="shared" si="17"/>
        <v>2.5807999998505693E-2</v>
      </c>
      <c r="O115" s="28">
        <f ca="1">+C$11+C$12*F115</f>
        <v>2.3086774178983221E-2</v>
      </c>
      <c r="Q115" s="54">
        <f>+C115-15018.5</f>
        <v>42475.277399999999</v>
      </c>
    </row>
    <row r="116" spans="1:17" ht="12.95" customHeight="1">
      <c r="A116" s="72" t="s">
        <v>464</v>
      </c>
      <c r="B116" s="73" t="s">
        <v>83</v>
      </c>
      <c r="C116" s="74">
        <v>57800.558569999877</v>
      </c>
      <c r="D116" s="74">
        <v>2E-3</v>
      </c>
      <c r="E116" s="10">
        <f>+(C116-C$7)/C$8</f>
        <v>23525.513928600634</v>
      </c>
      <c r="F116" s="28">
        <f t="shared" si="13"/>
        <v>23525.5</v>
      </c>
      <c r="G116" s="28">
        <f>+C116-(C$7+F116*C$8)</f>
        <v>2.174599988211412E-2</v>
      </c>
      <c r="K116" s="28">
        <f t="shared" si="17"/>
        <v>2.174599988211412E-2</v>
      </c>
      <c r="O116" s="28">
        <f ca="1">+C$11+C$12*F116</f>
        <v>2.3560894092000996E-2</v>
      </c>
      <c r="Q116" s="54">
        <f>+C116-15018.5</f>
        <v>42782.058569999877</v>
      </c>
    </row>
    <row r="117" spans="1:17" ht="12.95" customHeight="1">
      <c r="A117" s="27" t="s">
        <v>465</v>
      </c>
      <c r="B117" s="76" t="s">
        <v>53</v>
      </c>
      <c r="C117" s="75">
        <v>59699.826300000001</v>
      </c>
      <c r="D117" s="75">
        <v>4.0000000000000002E-4</v>
      </c>
      <c r="E117" s="10">
        <f>+(C117-C$7)/C$8</f>
        <v>24742.020037815902</v>
      </c>
      <c r="F117" s="28">
        <f t="shared" ref="F117" si="18">ROUND(2*E117,0)/2</f>
        <v>24742</v>
      </c>
      <c r="G117" s="28">
        <f>+C117-(C$7+F117*C$8)</f>
        <v>3.12839999969583E-2</v>
      </c>
      <c r="K117" s="28">
        <f t="shared" si="17"/>
        <v>3.12839999969583E-2</v>
      </c>
      <c r="O117" s="28">
        <f ca="1">+C$11+C$12*F117</f>
        <v>2.649609446953851E-2</v>
      </c>
      <c r="Q117" s="54">
        <f>+C117-15018.5</f>
        <v>44681.326300000001</v>
      </c>
    </row>
    <row r="118" spans="1:17" ht="12.95" customHeight="1">
      <c r="A118" s="77" t="s">
        <v>466</v>
      </c>
      <c r="B118" s="78" t="s">
        <v>53</v>
      </c>
      <c r="C118" s="80">
        <v>60110.429499999998</v>
      </c>
      <c r="D118" s="80">
        <v>2.0000000000000001E-4</v>
      </c>
      <c r="E118" s="10">
        <f>+(C118-C$7)/C$8</f>
        <v>25005.016819877434</v>
      </c>
      <c r="F118" s="28">
        <f t="shared" ref="F118" si="19">ROUND(2*E118,0)/2</f>
        <v>25005</v>
      </c>
      <c r="G118" s="28">
        <f>+C118-(C$7+F118*C$8)</f>
        <v>2.6259999998728745E-2</v>
      </c>
      <c r="K118" s="28">
        <f t="shared" si="17"/>
        <v>2.6259999998728745E-2</v>
      </c>
      <c r="O118" s="28">
        <f ca="1">+C$11+C$12*F118</f>
        <v>2.713066717754703E-2</v>
      </c>
      <c r="Q118" s="54">
        <f>+C118-15018.5</f>
        <v>45091.929499999998</v>
      </c>
    </row>
    <row r="119" spans="1:17" ht="12.95" customHeight="1">
      <c r="A119" s="62"/>
      <c r="B119" s="61"/>
      <c r="C119" s="62"/>
      <c r="D119" s="62"/>
    </row>
    <row r="120" spans="1:17" ht="12.95" customHeight="1">
      <c r="A120" s="52"/>
      <c r="B120" s="53"/>
      <c r="C120" s="52"/>
      <c r="D120" s="52"/>
    </row>
    <row r="121" spans="1:17" ht="12.95" customHeight="1">
      <c r="A121" s="52"/>
      <c r="B121" s="53"/>
      <c r="C121" s="52"/>
      <c r="D121" s="52"/>
    </row>
    <row r="122" spans="1:17" ht="12.95" customHeight="1">
      <c r="A122" s="52"/>
      <c r="B122" s="53"/>
      <c r="C122" s="52"/>
      <c r="D122" s="52"/>
    </row>
    <row r="123" spans="1:17" ht="12.95" customHeight="1">
      <c r="A123" s="52"/>
      <c r="B123" s="53"/>
      <c r="C123" s="52"/>
      <c r="D123" s="52"/>
    </row>
    <row r="124" spans="1:17" ht="12.95" customHeight="1">
      <c r="A124" s="52"/>
      <c r="B124" s="53"/>
      <c r="C124" s="52"/>
      <c r="D124" s="52"/>
    </row>
    <row r="125" spans="1:17" ht="12.95" customHeight="1">
      <c r="A125" s="52"/>
      <c r="B125" s="53"/>
      <c r="C125" s="52"/>
      <c r="D125" s="52"/>
    </row>
    <row r="126" spans="1:17" ht="12.95" customHeight="1">
      <c r="C126" s="55"/>
      <c r="D126" s="55"/>
    </row>
    <row r="127" spans="1:17" ht="12.95" customHeight="1">
      <c r="C127" s="55"/>
      <c r="D127" s="55"/>
    </row>
    <row r="128" spans="1:17" ht="12.95" customHeight="1">
      <c r="C128" s="55"/>
      <c r="D128" s="55"/>
    </row>
    <row r="129" spans="3:4" ht="12.95" customHeight="1">
      <c r="C129" s="55"/>
      <c r="D129" s="55"/>
    </row>
    <row r="130" spans="3:4" ht="12.95" customHeight="1">
      <c r="C130" s="55"/>
      <c r="D130" s="55"/>
    </row>
    <row r="131" spans="3:4" ht="12.95" customHeight="1">
      <c r="C131" s="55"/>
      <c r="D131" s="55"/>
    </row>
    <row r="132" spans="3:4" ht="12.95" customHeight="1">
      <c r="C132" s="55"/>
      <c r="D132" s="55"/>
    </row>
    <row r="133" spans="3:4" ht="12.95" customHeight="1">
      <c r="C133" s="55"/>
      <c r="D133" s="55"/>
    </row>
    <row r="134" spans="3:4" ht="12.95" customHeight="1">
      <c r="C134" s="55"/>
      <c r="D134" s="55"/>
    </row>
    <row r="135" spans="3:4" ht="12.95" customHeight="1">
      <c r="C135" s="55"/>
      <c r="D135" s="55"/>
    </row>
    <row r="136" spans="3:4" ht="12.95" customHeight="1">
      <c r="C136" s="55"/>
      <c r="D136" s="55"/>
    </row>
    <row r="137" spans="3:4" ht="12.95" customHeight="1">
      <c r="C137" s="55"/>
      <c r="D137" s="55"/>
    </row>
    <row r="138" spans="3:4" ht="12.95" customHeight="1">
      <c r="C138" s="55"/>
      <c r="D138" s="55"/>
    </row>
    <row r="139" spans="3:4" ht="12.95" customHeight="1">
      <c r="C139" s="55"/>
      <c r="D139" s="55"/>
    </row>
    <row r="140" spans="3:4" ht="12.95" customHeight="1">
      <c r="C140" s="55"/>
      <c r="D140" s="55"/>
    </row>
    <row r="141" spans="3:4" ht="12.95" customHeight="1">
      <c r="C141" s="55"/>
      <c r="D141" s="55"/>
    </row>
    <row r="142" spans="3:4" ht="12.95" customHeight="1">
      <c r="C142" s="55"/>
      <c r="D142" s="55"/>
    </row>
    <row r="143" spans="3:4" ht="12.95" customHeight="1">
      <c r="C143" s="55"/>
      <c r="D143" s="55"/>
    </row>
    <row r="144" spans="3:4" ht="12.95" customHeight="1">
      <c r="C144" s="55"/>
      <c r="D144" s="55"/>
    </row>
    <row r="145" spans="3:4" ht="12.95" customHeight="1">
      <c r="C145" s="55"/>
      <c r="D145" s="55"/>
    </row>
    <row r="146" spans="3:4" ht="12.95" customHeight="1">
      <c r="C146" s="55"/>
      <c r="D146" s="55"/>
    </row>
    <row r="147" spans="3:4" ht="12.95" customHeight="1">
      <c r="C147" s="55"/>
      <c r="D147" s="55"/>
    </row>
    <row r="148" spans="3:4" ht="12.95" customHeight="1">
      <c r="C148" s="55"/>
      <c r="D148" s="55"/>
    </row>
    <row r="149" spans="3:4" ht="12.95" customHeight="1">
      <c r="C149" s="55"/>
      <c r="D149" s="55"/>
    </row>
    <row r="150" spans="3:4" ht="12.95" customHeight="1">
      <c r="C150" s="55"/>
      <c r="D150" s="55"/>
    </row>
    <row r="151" spans="3:4" ht="12.95" customHeight="1">
      <c r="C151" s="55"/>
      <c r="D151" s="55"/>
    </row>
    <row r="152" spans="3:4" ht="12.95" customHeight="1">
      <c r="C152" s="55"/>
      <c r="D152" s="55"/>
    </row>
    <row r="153" spans="3:4" ht="12.95" customHeight="1">
      <c r="C153" s="55"/>
      <c r="D153" s="55"/>
    </row>
    <row r="154" spans="3:4" ht="12.95" customHeight="1">
      <c r="C154" s="55"/>
      <c r="D154" s="55"/>
    </row>
    <row r="155" spans="3:4" ht="12.95" customHeight="1">
      <c r="C155" s="55"/>
      <c r="D155" s="55"/>
    </row>
    <row r="156" spans="3:4" ht="12.95" customHeight="1">
      <c r="C156" s="55"/>
      <c r="D156" s="55"/>
    </row>
    <row r="157" spans="3:4" ht="12.95" customHeight="1">
      <c r="C157" s="55"/>
      <c r="D157" s="55"/>
    </row>
    <row r="158" spans="3:4" ht="12.95" customHeight="1">
      <c r="C158" s="55"/>
      <c r="D158" s="55"/>
    </row>
    <row r="159" spans="3:4" ht="12.95" customHeight="1">
      <c r="C159" s="55"/>
      <c r="D159" s="55"/>
    </row>
    <row r="160" spans="3:4" ht="12.95" customHeight="1">
      <c r="C160" s="55"/>
      <c r="D160" s="55"/>
    </row>
    <row r="161" spans="3:4" ht="12.95" customHeight="1">
      <c r="C161" s="55"/>
      <c r="D161" s="55"/>
    </row>
    <row r="162" spans="3:4" ht="12.95" customHeight="1">
      <c r="C162" s="55"/>
      <c r="D162" s="55"/>
    </row>
    <row r="163" spans="3:4" ht="12.95" customHeight="1">
      <c r="C163" s="55"/>
      <c r="D163" s="55"/>
    </row>
    <row r="164" spans="3:4" ht="12.95" customHeight="1">
      <c r="C164" s="55"/>
      <c r="D164" s="55"/>
    </row>
    <row r="165" spans="3:4" ht="12.95" customHeight="1">
      <c r="C165" s="55"/>
      <c r="D165" s="55"/>
    </row>
    <row r="166" spans="3:4" ht="12.95" customHeight="1">
      <c r="C166" s="55"/>
      <c r="D166" s="55"/>
    </row>
    <row r="167" spans="3:4" ht="12.95" customHeight="1">
      <c r="C167" s="55"/>
      <c r="D167" s="55"/>
    </row>
    <row r="168" spans="3:4" ht="12.95" customHeight="1">
      <c r="C168" s="55"/>
      <c r="D168" s="55"/>
    </row>
    <row r="169" spans="3:4" ht="12.95" customHeight="1">
      <c r="C169" s="55"/>
      <c r="D169" s="55"/>
    </row>
    <row r="170" spans="3:4" ht="12.95" customHeight="1">
      <c r="C170" s="55"/>
      <c r="D170" s="55"/>
    </row>
    <row r="171" spans="3:4" ht="12.95" customHeight="1">
      <c r="C171" s="55"/>
      <c r="D171" s="55"/>
    </row>
    <row r="172" spans="3:4" ht="12.95" customHeight="1">
      <c r="C172" s="55"/>
      <c r="D172" s="55"/>
    </row>
    <row r="173" spans="3:4" ht="12.95" customHeight="1">
      <c r="C173" s="55"/>
      <c r="D173" s="55"/>
    </row>
    <row r="174" spans="3:4" ht="12.95" customHeight="1">
      <c r="C174" s="55"/>
      <c r="D174" s="55"/>
    </row>
    <row r="175" spans="3:4" ht="12.95" customHeight="1">
      <c r="C175" s="55"/>
      <c r="D175" s="55"/>
    </row>
    <row r="176" spans="3:4" ht="12.95" customHeight="1">
      <c r="C176" s="55"/>
      <c r="D176" s="55"/>
    </row>
    <row r="177" spans="3:4" ht="12.95" customHeight="1">
      <c r="C177" s="55"/>
      <c r="D177" s="55"/>
    </row>
    <row r="178" spans="3:4" ht="12.95" customHeight="1">
      <c r="C178" s="55"/>
      <c r="D178" s="55"/>
    </row>
    <row r="179" spans="3:4" ht="12.95" customHeight="1">
      <c r="C179" s="55"/>
      <c r="D179" s="55"/>
    </row>
    <row r="180" spans="3:4" ht="12.95" customHeight="1">
      <c r="C180" s="55"/>
      <c r="D180" s="55"/>
    </row>
    <row r="181" spans="3:4" ht="12.95" customHeight="1">
      <c r="C181" s="55"/>
      <c r="D181" s="55"/>
    </row>
    <row r="182" spans="3:4" ht="12.95" customHeight="1">
      <c r="C182" s="55"/>
      <c r="D182" s="55"/>
    </row>
    <row r="183" spans="3:4" ht="12.95" customHeight="1">
      <c r="C183" s="55"/>
      <c r="D183" s="55"/>
    </row>
    <row r="184" spans="3:4" ht="12.95" customHeight="1">
      <c r="C184" s="55"/>
      <c r="D184" s="55"/>
    </row>
    <row r="185" spans="3:4" ht="12.95" customHeight="1">
      <c r="C185" s="55"/>
      <c r="D185" s="55"/>
    </row>
    <row r="186" spans="3:4" ht="12.95" customHeight="1">
      <c r="C186" s="55"/>
      <c r="D186" s="55"/>
    </row>
    <row r="187" spans="3:4" ht="12.95" customHeight="1">
      <c r="C187" s="55"/>
      <c r="D187" s="55"/>
    </row>
    <row r="188" spans="3:4" ht="12.95" customHeight="1">
      <c r="C188" s="55"/>
      <c r="D188" s="55"/>
    </row>
    <row r="189" spans="3:4" ht="12.95" customHeight="1">
      <c r="C189" s="55"/>
      <c r="D189" s="55"/>
    </row>
    <row r="190" spans="3:4" ht="12.95" customHeight="1">
      <c r="C190" s="55"/>
      <c r="D190" s="55"/>
    </row>
    <row r="191" spans="3:4" ht="12.95" customHeight="1">
      <c r="C191" s="55"/>
      <c r="D191" s="55"/>
    </row>
    <row r="192" spans="3:4" ht="12.95" customHeight="1">
      <c r="C192" s="55"/>
      <c r="D192" s="55"/>
    </row>
    <row r="193" spans="3:4" ht="12.95" customHeight="1">
      <c r="C193" s="55"/>
      <c r="D193" s="55"/>
    </row>
    <row r="194" spans="3:4" ht="12.95" customHeight="1">
      <c r="C194" s="55"/>
      <c r="D194" s="55"/>
    </row>
    <row r="195" spans="3:4" ht="12.95" customHeight="1">
      <c r="C195" s="55"/>
      <c r="D195" s="55"/>
    </row>
    <row r="196" spans="3:4" ht="12.95" customHeight="1">
      <c r="C196" s="55"/>
      <c r="D196" s="55"/>
    </row>
    <row r="197" spans="3:4" ht="12.95" customHeight="1">
      <c r="C197" s="55"/>
      <c r="D197" s="55"/>
    </row>
    <row r="198" spans="3:4" ht="12.95" customHeight="1">
      <c r="C198" s="55"/>
      <c r="D198" s="55"/>
    </row>
    <row r="199" spans="3:4" ht="12.95" customHeight="1">
      <c r="C199" s="55"/>
      <c r="D199" s="55"/>
    </row>
    <row r="200" spans="3:4" ht="12.95" customHeight="1">
      <c r="C200" s="55"/>
      <c r="D200" s="55"/>
    </row>
    <row r="201" spans="3:4" ht="12.95" customHeight="1">
      <c r="C201" s="55"/>
      <c r="D201" s="55"/>
    </row>
    <row r="202" spans="3:4" ht="12.95" customHeight="1">
      <c r="C202" s="55"/>
      <c r="D202" s="55"/>
    </row>
    <row r="203" spans="3:4" ht="12.95" customHeight="1">
      <c r="C203" s="55"/>
      <c r="D203" s="55"/>
    </row>
    <row r="204" spans="3:4" ht="12.95" customHeight="1">
      <c r="C204" s="55"/>
      <c r="D204" s="55"/>
    </row>
    <row r="205" spans="3:4" ht="12.95" customHeight="1">
      <c r="C205" s="55"/>
      <c r="D205" s="55"/>
    </row>
    <row r="206" spans="3:4" ht="12.95" customHeight="1">
      <c r="C206" s="55"/>
      <c r="D206" s="55"/>
    </row>
    <row r="207" spans="3:4" ht="12.95" customHeight="1">
      <c r="C207" s="55"/>
      <c r="D207" s="55"/>
    </row>
    <row r="208" spans="3:4" ht="12.95" customHeight="1">
      <c r="C208" s="55"/>
      <c r="D208" s="55"/>
    </row>
    <row r="209" spans="3:4" ht="12.95" customHeight="1">
      <c r="C209" s="55"/>
      <c r="D209" s="55"/>
    </row>
    <row r="210" spans="3:4" ht="12.95" customHeight="1">
      <c r="C210" s="55"/>
      <c r="D210" s="55"/>
    </row>
    <row r="211" spans="3:4" ht="12.95" customHeight="1">
      <c r="C211" s="55"/>
      <c r="D211" s="55"/>
    </row>
    <row r="212" spans="3:4" ht="12.95" customHeight="1">
      <c r="C212" s="55"/>
      <c r="D212" s="55"/>
    </row>
    <row r="213" spans="3:4" ht="12.95" customHeight="1">
      <c r="C213" s="55"/>
      <c r="D213" s="55"/>
    </row>
    <row r="214" spans="3:4" ht="12.95" customHeight="1">
      <c r="C214" s="55"/>
      <c r="D214" s="55"/>
    </row>
    <row r="215" spans="3:4" ht="12.95" customHeight="1">
      <c r="C215" s="55"/>
      <c r="D215" s="55"/>
    </row>
    <row r="216" spans="3:4" ht="12.95" customHeight="1">
      <c r="C216" s="55"/>
      <c r="D216" s="55"/>
    </row>
    <row r="217" spans="3:4" ht="12.95" customHeight="1">
      <c r="C217" s="55"/>
      <c r="D217" s="55"/>
    </row>
    <row r="218" spans="3:4" ht="12.95" customHeight="1">
      <c r="C218" s="55"/>
      <c r="D218" s="55"/>
    </row>
    <row r="219" spans="3:4" ht="12.95" customHeight="1">
      <c r="C219" s="55"/>
      <c r="D219" s="55"/>
    </row>
    <row r="220" spans="3:4" ht="12.95" customHeight="1">
      <c r="C220" s="55"/>
      <c r="D220" s="55"/>
    </row>
    <row r="221" spans="3:4" ht="12.95" customHeight="1">
      <c r="C221" s="55"/>
      <c r="D221" s="55"/>
    </row>
    <row r="222" spans="3:4" ht="12.95" customHeight="1">
      <c r="C222" s="55"/>
      <c r="D222" s="55"/>
    </row>
    <row r="223" spans="3:4" ht="12.95" customHeight="1">
      <c r="C223" s="55"/>
      <c r="D223" s="55"/>
    </row>
    <row r="224" spans="3:4" ht="12.95" customHeight="1">
      <c r="C224" s="55"/>
      <c r="D224" s="55"/>
    </row>
    <row r="225" spans="3:4" ht="12.95" customHeight="1">
      <c r="C225" s="55"/>
      <c r="D225" s="55"/>
    </row>
    <row r="226" spans="3:4" ht="12.95" customHeight="1">
      <c r="C226" s="55"/>
      <c r="D226" s="55"/>
    </row>
    <row r="227" spans="3:4" ht="12.95" customHeight="1">
      <c r="C227" s="55"/>
      <c r="D227" s="55"/>
    </row>
    <row r="228" spans="3:4" ht="12.95" customHeight="1">
      <c r="C228" s="55"/>
      <c r="D228" s="55"/>
    </row>
    <row r="229" spans="3:4" ht="12.95" customHeight="1">
      <c r="C229" s="55"/>
      <c r="D229" s="55"/>
    </row>
    <row r="230" spans="3:4" ht="12.95" customHeight="1">
      <c r="C230" s="55"/>
      <c r="D230" s="55"/>
    </row>
    <row r="231" spans="3:4" ht="12.95" customHeight="1">
      <c r="C231" s="55"/>
      <c r="D231" s="55"/>
    </row>
    <row r="232" spans="3:4" ht="12.95" customHeight="1">
      <c r="C232" s="55"/>
      <c r="D232" s="55"/>
    </row>
    <row r="233" spans="3:4" ht="12.95" customHeight="1">
      <c r="C233" s="55"/>
      <c r="D233" s="55"/>
    </row>
    <row r="234" spans="3:4" ht="12.95" customHeight="1">
      <c r="C234" s="55"/>
      <c r="D234" s="55"/>
    </row>
    <row r="235" spans="3:4" ht="12.95" customHeight="1">
      <c r="C235" s="55"/>
      <c r="D235" s="55"/>
    </row>
    <row r="236" spans="3:4" ht="12.95" customHeight="1">
      <c r="C236" s="55"/>
      <c r="D236" s="55"/>
    </row>
    <row r="237" spans="3:4" ht="12.95" customHeight="1">
      <c r="C237" s="55"/>
      <c r="D237" s="55"/>
    </row>
    <row r="238" spans="3:4" ht="12.95" customHeight="1">
      <c r="C238" s="55"/>
      <c r="D238" s="55"/>
    </row>
    <row r="239" spans="3:4" ht="12.95" customHeight="1">
      <c r="C239" s="55"/>
      <c r="D239" s="55"/>
    </row>
    <row r="240" spans="3:4" ht="12.95" customHeight="1">
      <c r="C240" s="55"/>
      <c r="D240" s="55"/>
    </row>
    <row r="241" spans="3:4" ht="12.95" customHeight="1">
      <c r="C241" s="55"/>
      <c r="D241" s="55"/>
    </row>
    <row r="242" spans="3:4" ht="12.95" customHeight="1">
      <c r="C242" s="55"/>
      <c r="D242" s="55"/>
    </row>
    <row r="243" spans="3:4" ht="12.95" customHeight="1">
      <c r="C243" s="55"/>
      <c r="D243" s="55"/>
    </row>
    <row r="244" spans="3:4" ht="12.95" customHeight="1">
      <c r="C244" s="55"/>
      <c r="D244" s="55"/>
    </row>
    <row r="245" spans="3:4" ht="12.95" customHeight="1">
      <c r="C245" s="55"/>
      <c r="D245" s="55"/>
    </row>
    <row r="246" spans="3:4" ht="12.95" customHeight="1">
      <c r="C246" s="55"/>
      <c r="D246" s="55"/>
    </row>
    <row r="247" spans="3:4" ht="12.95" customHeight="1">
      <c r="C247" s="55"/>
      <c r="D247" s="55"/>
    </row>
    <row r="248" spans="3:4" ht="12.95" customHeight="1">
      <c r="C248" s="55"/>
      <c r="D248" s="55"/>
    </row>
    <row r="249" spans="3:4" ht="12.95" customHeight="1">
      <c r="C249" s="55"/>
      <c r="D249" s="55"/>
    </row>
    <row r="250" spans="3:4" ht="12.95" customHeight="1">
      <c r="C250" s="55"/>
      <c r="D250" s="55"/>
    </row>
    <row r="251" spans="3:4" ht="12.95" customHeight="1">
      <c r="C251" s="55"/>
      <c r="D251" s="55"/>
    </row>
    <row r="252" spans="3:4" ht="12.95" customHeight="1">
      <c r="C252" s="55"/>
      <c r="D252" s="55"/>
    </row>
    <row r="253" spans="3:4" ht="12.95" customHeight="1">
      <c r="C253" s="55"/>
      <c r="D253" s="55"/>
    </row>
    <row r="254" spans="3:4" ht="12.95" customHeight="1">
      <c r="C254" s="55"/>
      <c r="D254" s="55"/>
    </row>
    <row r="255" spans="3:4" ht="12.95" customHeight="1">
      <c r="C255" s="55"/>
      <c r="D255" s="55"/>
    </row>
    <row r="256" spans="3:4" ht="12.95" customHeight="1">
      <c r="C256" s="55"/>
      <c r="D256" s="55"/>
    </row>
    <row r="257" spans="3:4" ht="12.95" customHeight="1">
      <c r="C257" s="55"/>
      <c r="D257" s="55"/>
    </row>
    <row r="258" spans="3:4" ht="12.95" customHeight="1">
      <c r="C258" s="55"/>
      <c r="D258" s="55"/>
    </row>
    <row r="259" spans="3:4" ht="12.95" customHeight="1">
      <c r="C259" s="55"/>
      <c r="D259" s="55"/>
    </row>
    <row r="260" spans="3:4" ht="12.95" customHeight="1">
      <c r="C260" s="55"/>
      <c r="D260" s="55"/>
    </row>
    <row r="261" spans="3:4" ht="12.95" customHeight="1">
      <c r="C261" s="55"/>
      <c r="D261" s="55"/>
    </row>
    <row r="262" spans="3:4" ht="12.95" customHeight="1">
      <c r="C262" s="55"/>
      <c r="D262" s="55"/>
    </row>
    <row r="263" spans="3:4" ht="12.95" customHeight="1">
      <c r="C263" s="55"/>
      <c r="D263" s="55"/>
    </row>
    <row r="264" spans="3:4" ht="12.95" customHeight="1">
      <c r="C264" s="55"/>
      <c r="D264" s="55"/>
    </row>
    <row r="265" spans="3:4" ht="12.95" customHeight="1">
      <c r="C265" s="55"/>
      <c r="D265" s="55"/>
    </row>
    <row r="266" spans="3:4" ht="12.95" customHeight="1">
      <c r="C266" s="55"/>
      <c r="D266" s="55"/>
    </row>
    <row r="267" spans="3:4" ht="12.95" customHeight="1">
      <c r="C267" s="55"/>
      <c r="D267" s="55"/>
    </row>
    <row r="268" spans="3:4" ht="12.95" customHeight="1">
      <c r="C268" s="55"/>
      <c r="D268" s="55"/>
    </row>
    <row r="269" spans="3:4" ht="12.95" customHeight="1">
      <c r="C269" s="55"/>
      <c r="D269" s="55"/>
    </row>
  </sheetData>
  <protectedRanges>
    <protectedRange sqref="A116:D116" name="Range1"/>
  </protectedRanges>
  <phoneticPr fontId="0" type="noConversion"/>
  <hyperlinks>
    <hyperlink ref="H2861" r:id="rId1" display="http://vsolj.cetus-net.org/bulletin.html" xr:uid="{00000000-0004-0000-0000-000000000000}"/>
  </hyperlinks>
  <pageMargins left="0.75" right="0.75" top="1" bottom="1" header="0.5" footer="0.5"/>
  <pageSetup orientation="portrait" horizontalDpi="4294967293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849"/>
  <sheetViews>
    <sheetView topLeftCell="A63" workbookViewId="0">
      <selection activeCell="A60" sqref="A60:D111"/>
    </sheetView>
  </sheetViews>
  <sheetFormatPr defaultRowHeight="12.75"/>
  <cols>
    <col min="1" max="1" width="19.7109375" style="6" customWidth="1"/>
    <col min="2" max="2" width="4.42578125" style="5" customWidth="1"/>
    <col min="3" max="3" width="12.7109375" style="6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6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>
      <c r="A1" s="12" t="s">
        <v>84</v>
      </c>
      <c r="I1" s="13" t="s">
        <v>85</v>
      </c>
      <c r="J1" s="14" t="s">
        <v>86</v>
      </c>
    </row>
    <row r="2" spans="1:16">
      <c r="I2" s="15" t="s">
        <v>87</v>
      </c>
      <c r="J2" s="16" t="s">
        <v>88</v>
      </c>
    </row>
    <row r="3" spans="1:16">
      <c r="A3" s="17" t="s">
        <v>89</v>
      </c>
      <c r="I3" s="15" t="s">
        <v>90</v>
      </c>
      <c r="J3" s="16" t="s">
        <v>91</v>
      </c>
    </row>
    <row r="4" spans="1:16">
      <c r="I4" s="15" t="s">
        <v>92</v>
      </c>
      <c r="J4" s="16" t="s">
        <v>91</v>
      </c>
    </row>
    <row r="5" spans="1:16" ht="13.5" thickBot="1">
      <c r="I5" s="18" t="s">
        <v>93</v>
      </c>
      <c r="J5" s="19" t="s">
        <v>94</v>
      </c>
    </row>
    <row r="10" spans="1:16" ht="13.5" thickBot="1"/>
    <row r="11" spans="1:16" ht="12.75" customHeight="1" thickBot="1">
      <c r="A11" s="6" t="str">
        <f t="shared" ref="A11:A42" si="0">P11</f>
        <v>IBVS 779 </v>
      </c>
      <c r="B11" s="9" t="str">
        <f t="shared" ref="B11:B42" si="1">IF(H11=INT(H11),"I","II")</f>
        <v>I</v>
      </c>
      <c r="C11" s="6">
        <f t="shared" ref="C11:C42" si="2">1*G11</f>
        <v>41392.597000000002</v>
      </c>
      <c r="D11" s="5" t="str">
        <f t="shared" ref="D11:D42" si="3">VLOOKUP(F11,I$1:J$5,2,FALSE)</f>
        <v>vis</v>
      </c>
      <c r="E11" s="20">
        <f>VLOOKUP(C11,Active!C$21:E$973,3,FALSE)</f>
        <v>13015.997458443502</v>
      </c>
      <c r="F11" s="9" t="s">
        <v>93</v>
      </c>
      <c r="G11" s="5" t="str">
        <f t="shared" ref="G11:G42" si="4">MID(I11,3,LEN(I11)-3)</f>
        <v>41392.597</v>
      </c>
      <c r="H11" s="6">
        <f t="shared" ref="H11:H42" si="5">1*K11</f>
        <v>-7115</v>
      </c>
      <c r="I11" s="21" t="s">
        <v>219</v>
      </c>
      <c r="J11" s="22" t="s">
        <v>220</v>
      </c>
      <c r="K11" s="21">
        <v>-7115</v>
      </c>
      <c r="L11" s="21" t="s">
        <v>221</v>
      </c>
      <c r="M11" s="22" t="s">
        <v>106</v>
      </c>
      <c r="N11" s="22"/>
      <c r="O11" s="23" t="s">
        <v>222</v>
      </c>
      <c r="P11" s="24" t="s">
        <v>223</v>
      </c>
    </row>
    <row r="12" spans="1:16" ht="12.75" customHeight="1" thickBot="1">
      <c r="A12" s="6" t="str">
        <f t="shared" si="0"/>
        <v> BBS 9 </v>
      </c>
      <c r="B12" s="9" t="str">
        <f t="shared" si="1"/>
        <v>I</v>
      </c>
      <c r="C12" s="6">
        <f t="shared" si="2"/>
        <v>41795.374000000003</v>
      </c>
      <c r="D12" s="5" t="str">
        <f t="shared" si="3"/>
        <v>vis</v>
      </c>
      <c r="E12" s="20">
        <f>VLOOKUP(C12,Active!C$21:E$973,3,FALSE)</f>
        <v>13273.981455860954</v>
      </c>
      <c r="F12" s="9" t="s">
        <v>93</v>
      </c>
      <c r="G12" s="5" t="str">
        <f t="shared" si="4"/>
        <v>41795.374</v>
      </c>
      <c r="H12" s="6">
        <f t="shared" si="5"/>
        <v>-6857</v>
      </c>
      <c r="I12" s="21" t="s">
        <v>224</v>
      </c>
      <c r="J12" s="22" t="s">
        <v>225</v>
      </c>
      <c r="K12" s="21">
        <v>-6857</v>
      </c>
      <c r="L12" s="21" t="s">
        <v>226</v>
      </c>
      <c r="M12" s="22" t="s">
        <v>106</v>
      </c>
      <c r="N12" s="22"/>
      <c r="O12" s="23" t="s">
        <v>227</v>
      </c>
      <c r="P12" s="23" t="s">
        <v>228</v>
      </c>
    </row>
    <row r="13" spans="1:16" ht="12.75" customHeight="1" thickBot="1">
      <c r="A13" s="6" t="str">
        <f t="shared" si="0"/>
        <v> BRNO 20 </v>
      </c>
      <c r="B13" s="9" t="str">
        <f t="shared" si="1"/>
        <v>I</v>
      </c>
      <c r="C13" s="6">
        <f t="shared" si="2"/>
        <v>42624.415999999997</v>
      </c>
      <c r="D13" s="5" t="str">
        <f t="shared" si="3"/>
        <v>vis</v>
      </c>
      <c r="E13" s="20">
        <f>VLOOKUP(C13,Active!C$21:E$973,3,FALSE)</f>
        <v>13804.993825452457</v>
      </c>
      <c r="F13" s="9" t="s">
        <v>93</v>
      </c>
      <c r="G13" s="5" t="str">
        <f t="shared" si="4"/>
        <v>42624.416</v>
      </c>
      <c r="H13" s="6">
        <f t="shared" si="5"/>
        <v>-6326</v>
      </c>
      <c r="I13" s="21" t="s">
        <v>229</v>
      </c>
      <c r="J13" s="22" t="s">
        <v>230</v>
      </c>
      <c r="K13" s="21">
        <v>-6326</v>
      </c>
      <c r="L13" s="21" t="s">
        <v>231</v>
      </c>
      <c r="M13" s="22" t="s">
        <v>106</v>
      </c>
      <c r="N13" s="22"/>
      <c r="O13" s="23" t="s">
        <v>232</v>
      </c>
      <c r="P13" s="23" t="s">
        <v>233</v>
      </c>
    </row>
    <row r="14" spans="1:16" ht="12.75" customHeight="1" thickBot="1">
      <c r="A14" s="6" t="str">
        <f t="shared" si="0"/>
        <v> BRNO 20 </v>
      </c>
      <c r="B14" s="9" t="str">
        <f t="shared" si="1"/>
        <v>I</v>
      </c>
      <c r="C14" s="6">
        <f t="shared" si="2"/>
        <v>42624.417999999998</v>
      </c>
      <c r="D14" s="5" t="str">
        <f t="shared" si="3"/>
        <v>vis</v>
      </c>
      <c r="E14" s="20">
        <f>VLOOKUP(C14,Active!C$21:E$973,3,FALSE)</f>
        <v>13804.995106478918</v>
      </c>
      <c r="F14" s="9" t="s">
        <v>93</v>
      </c>
      <c r="G14" s="5" t="str">
        <f t="shared" si="4"/>
        <v>42624.418</v>
      </c>
      <c r="H14" s="6">
        <f t="shared" si="5"/>
        <v>-6326</v>
      </c>
      <c r="I14" s="21" t="s">
        <v>234</v>
      </c>
      <c r="J14" s="22" t="s">
        <v>235</v>
      </c>
      <c r="K14" s="21">
        <v>-6326</v>
      </c>
      <c r="L14" s="21" t="s">
        <v>236</v>
      </c>
      <c r="M14" s="22" t="s">
        <v>106</v>
      </c>
      <c r="N14" s="22"/>
      <c r="O14" s="23" t="s">
        <v>237</v>
      </c>
      <c r="P14" s="23" t="s">
        <v>233</v>
      </c>
    </row>
    <row r="15" spans="1:16" ht="12.75" customHeight="1" thickBot="1">
      <c r="A15" s="6" t="str">
        <f t="shared" si="0"/>
        <v> BRNO 20 </v>
      </c>
      <c r="B15" s="9" t="str">
        <f t="shared" si="1"/>
        <v>I</v>
      </c>
      <c r="C15" s="6">
        <f t="shared" si="2"/>
        <v>42624.417999999998</v>
      </c>
      <c r="D15" s="5" t="str">
        <f t="shared" si="3"/>
        <v>vis</v>
      </c>
      <c r="E15" s="20">
        <f>VLOOKUP(C15,Active!C$21:E$973,3,FALSE)</f>
        <v>13804.995106478918</v>
      </c>
      <c r="F15" s="9" t="s">
        <v>93</v>
      </c>
      <c r="G15" s="5" t="str">
        <f t="shared" si="4"/>
        <v>42624.418</v>
      </c>
      <c r="H15" s="6">
        <f t="shared" si="5"/>
        <v>-6326</v>
      </c>
      <c r="I15" s="21" t="s">
        <v>234</v>
      </c>
      <c r="J15" s="22" t="s">
        <v>235</v>
      </c>
      <c r="K15" s="21">
        <v>-6326</v>
      </c>
      <c r="L15" s="21" t="s">
        <v>236</v>
      </c>
      <c r="M15" s="22" t="s">
        <v>106</v>
      </c>
      <c r="N15" s="22"/>
      <c r="O15" s="23" t="s">
        <v>238</v>
      </c>
      <c r="P15" s="23" t="s">
        <v>233</v>
      </c>
    </row>
    <row r="16" spans="1:16" ht="12.75" customHeight="1" thickBot="1">
      <c r="A16" s="6" t="str">
        <f t="shared" si="0"/>
        <v> AN 301.327 </v>
      </c>
      <c r="B16" s="9" t="str">
        <f t="shared" si="1"/>
        <v>I</v>
      </c>
      <c r="C16" s="6">
        <f t="shared" si="2"/>
        <v>42869.559000000001</v>
      </c>
      <c r="D16" s="5" t="str">
        <f t="shared" si="3"/>
        <v>vis</v>
      </c>
      <c r="E16" s="20">
        <f>VLOOKUP(C16,Active!C$21:E$973,3,FALSE)</f>
        <v>13962.011160302527</v>
      </c>
      <c r="F16" s="9" t="s">
        <v>93</v>
      </c>
      <c r="G16" s="5" t="str">
        <f t="shared" si="4"/>
        <v>42869.559</v>
      </c>
      <c r="H16" s="6">
        <f t="shared" si="5"/>
        <v>-6169</v>
      </c>
      <c r="I16" s="21" t="s">
        <v>239</v>
      </c>
      <c r="J16" s="22" t="s">
        <v>240</v>
      </c>
      <c r="K16" s="21">
        <v>-6169</v>
      </c>
      <c r="L16" s="21" t="s">
        <v>241</v>
      </c>
      <c r="M16" s="22" t="s">
        <v>106</v>
      </c>
      <c r="N16" s="22"/>
      <c r="O16" s="23" t="s">
        <v>242</v>
      </c>
      <c r="P16" s="23" t="s">
        <v>243</v>
      </c>
    </row>
    <row r="17" spans="1:16" ht="12.75" customHeight="1" thickBot="1">
      <c r="A17" s="6" t="str">
        <f t="shared" si="0"/>
        <v> BBS 28 </v>
      </c>
      <c r="B17" s="9" t="str">
        <f t="shared" si="1"/>
        <v>I</v>
      </c>
      <c r="C17" s="6">
        <f t="shared" si="2"/>
        <v>42905.464</v>
      </c>
      <c r="D17" s="5" t="str">
        <f t="shared" si="3"/>
        <v>vis</v>
      </c>
      <c r="E17" s="20">
        <f>VLOOKUP(C17,Active!C$21:E$973,3,FALSE)</f>
        <v>13985.008787841522</v>
      </c>
      <c r="F17" s="9" t="s">
        <v>93</v>
      </c>
      <c r="G17" s="5" t="str">
        <f t="shared" si="4"/>
        <v>42905.464</v>
      </c>
      <c r="H17" s="6">
        <f t="shared" si="5"/>
        <v>-6146</v>
      </c>
      <c r="I17" s="21" t="s">
        <v>244</v>
      </c>
      <c r="J17" s="22" t="s">
        <v>245</v>
      </c>
      <c r="K17" s="21">
        <v>-6146</v>
      </c>
      <c r="L17" s="21" t="s">
        <v>246</v>
      </c>
      <c r="M17" s="22" t="s">
        <v>106</v>
      </c>
      <c r="N17" s="22"/>
      <c r="O17" s="23" t="s">
        <v>247</v>
      </c>
      <c r="P17" s="23" t="s">
        <v>248</v>
      </c>
    </row>
    <row r="18" spans="1:16" ht="12.75" customHeight="1" thickBot="1">
      <c r="A18" s="6" t="str">
        <f t="shared" si="0"/>
        <v> BRNO 21 </v>
      </c>
      <c r="B18" s="9" t="str">
        <f t="shared" si="1"/>
        <v>I</v>
      </c>
      <c r="C18" s="6">
        <f t="shared" si="2"/>
        <v>42955.387000000002</v>
      </c>
      <c r="D18" s="5" t="str">
        <f t="shared" si="3"/>
        <v>vis</v>
      </c>
      <c r="E18" s="20">
        <f>VLOOKUP(C18,Active!C$21:E$973,3,FALSE)</f>
        <v>14016.985129844843</v>
      </c>
      <c r="F18" s="9" t="s">
        <v>93</v>
      </c>
      <c r="G18" s="5" t="str">
        <f t="shared" si="4"/>
        <v>42955.387</v>
      </c>
      <c r="H18" s="6">
        <f t="shared" si="5"/>
        <v>-6114</v>
      </c>
      <c r="I18" s="21" t="s">
        <v>249</v>
      </c>
      <c r="J18" s="22" t="s">
        <v>250</v>
      </c>
      <c r="K18" s="21">
        <v>-6114</v>
      </c>
      <c r="L18" s="21" t="s">
        <v>251</v>
      </c>
      <c r="M18" s="22" t="s">
        <v>106</v>
      </c>
      <c r="N18" s="22"/>
      <c r="O18" s="23" t="s">
        <v>237</v>
      </c>
      <c r="P18" s="23" t="s">
        <v>252</v>
      </c>
    </row>
    <row r="19" spans="1:16" ht="12.75" customHeight="1" thickBot="1">
      <c r="A19" s="6" t="str">
        <f t="shared" si="0"/>
        <v> BRNO 21 </v>
      </c>
      <c r="B19" s="9" t="str">
        <f t="shared" si="1"/>
        <v>I</v>
      </c>
      <c r="C19" s="6">
        <f t="shared" si="2"/>
        <v>42980.402000000002</v>
      </c>
      <c r="D19" s="5" t="str">
        <f t="shared" si="3"/>
        <v>vis</v>
      </c>
      <c r="E19" s="20">
        <f>VLOOKUP(C19,Active!C$21:E$973,3,FALSE)</f>
        <v>14033.007568304332</v>
      </c>
      <c r="F19" s="9" t="s">
        <v>93</v>
      </c>
      <c r="G19" s="5" t="str">
        <f t="shared" si="4"/>
        <v>42980.402</v>
      </c>
      <c r="H19" s="6">
        <f t="shared" si="5"/>
        <v>-6098</v>
      </c>
      <c r="I19" s="21" t="s">
        <v>253</v>
      </c>
      <c r="J19" s="22" t="s">
        <v>254</v>
      </c>
      <c r="K19" s="21">
        <v>-6098</v>
      </c>
      <c r="L19" s="21" t="s">
        <v>255</v>
      </c>
      <c r="M19" s="22" t="s">
        <v>106</v>
      </c>
      <c r="N19" s="22"/>
      <c r="O19" s="23" t="s">
        <v>237</v>
      </c>
      <c r="P19" s="23" t="s">
        <v>252</v>
      </c>
    </row>
    <row r="20" spans="1:16" ht="12.75" customHeight="1" thickBot="1">
      <c r="A20" s="6" t="str">
        <f t="shared" si="0"/>
        <v> BRNO 23 </v>
      </c>
      <c r="B20" s="9" t="str">
        <f t="shared" si="1"/>
        <v>I</v>
      </c>
      <c r="C20" s="6">
        <f t="shared" si="2"/>
        <v>44371.44</v>
      </c>
      <c r="D20" s="5" t="str">
        <f t="shared" si="3"/>
        <v>vis</v>
      </c>
      <c r="E20" s="20">
        <f>VLOOKUP(C20,Active!C$21:E$973,3,FALSE)</f>
        <v>14923.98581135092</v>
      </c>
      <c r="F20" s="9" t="s">
        <v>93</v>
      </c>
      <c r="G20" s="5" t="str">
        <f t="shared" si="4"/>
        <v>44371.440</v>
      </c>
      <c r="H20" s="6">
        <f t="shared" si="5"/>
        <v>-5207</v>
      </c>
      <c r="I20" s="21" t="s">
        <v>256</v>
      </c>
      <c r="J20" s="22" t="s">
        <v>257</v>
      </c>
      <c r="K20" s="21">
        <v>-5207</v>
      </c>
      <c r="L20" s="21" t="s">
        <v>258</v>
      </c>
      <c r="M20" s="22" t="s">
        <v>106</v>
      </c>
      <c r="N20" s="22"/>
      <c r="O20" s="23" t="s">
        <v>259</v>
      </c>
      <c r="P20" s="23" t="s">
        <v>260</v>
      </c>
    </row>
    <row r="21" spans="1:16" ht="12.75" customHeight="1" thickBot="1">
      <c r="A21" s="6" t="str">
        <f t="shared" si="0"/>
        <v> BRNO 23 </v>
      </c>
      <c r="B21" s="9" t="str">
        <f t="shared" si="1"/>
        <v>I</v>
      </c>
      <c r="C21" s="6">
        <f t="shared" si="2"/>
        <v>44371.457999999999</v>
      </c>
      <c r="D21" s="5" t="str">
        <f t="shared" si="3"/>
        <v>vis</v>
      </c>
      <c r="E21" s="20">
        <f>VLOOKUP(C21,Active!C$21:E$973,3,FALSE)</f>
        <v>14923.997340589067</v>
      </c>
      <c r="F21" s="9" t="s">
        <v>93</v>
      </c>
      <c r="G21" s="5" t="str">
        <f t="shared" si="4"/>
        <v>44371.458</v>
      </c>
      <c r="H21" s="6">
        <f t="shared" si="5"/>
        <v>-5207</v>
      </c>
      <c r="I21" s="21" t="s">
        <v>261</v>
      </c>
      <c r="J21" s="22" t="s">
        <v>262</v>
      </c>
      <c r="K21" s="21">
        <v>-5207</v>
      </c>
      <c r="L21" s="21" t="s">
        <v>263</v>
      </c>
      <c r="M21" s="22" t="s">
        <v>106</v>
      </c>
      <c r="N21" s="22"/>
      <c r="O21" s="23" t="s">
        <v>264</v>
      </c>
      <c r="P21" s="23" t="s">
        <v>260</v>
      </c>
    </row>
    <row r="22" spans="1:16" ht="12.75" customHeight="1" thickBot="1">
      <c r="A22" s="6" t="str">
        <f t="shared" si="0"/>
        <v> BRNO 23 </v>
      </c>
      <c r="B22" s="9" t="str">
        <f t="shared" si="1"/>
        <v>I</v>
      </c>
      <c r="C22" s="6">
        <f t="shared" si="2"/>
        <v>44371.472000000002</v>
      </c>
      <c r="D22" s="5" t="str">
        <f t="shared" si="3"/>
        <v>vis</v>
      </c>
      <c r="E22" s="20">
        <f>VLOOKUP(C22,Active!C$21:E$973,3,FALSE)</f>
        <v>14924.006307774294</v>
      </c>
      <c r="F22" s="9" t="s">
        <v>93</v>
      </c>
      <c r="G22" s="5" t="str">
        <f t="shared" si="4"/>
        <v>44371.472</v>
      </c>
      <c r="H22" s="6">
        <f t="shared" si="5"/>
        <v>-5207</v>
      </c>
      <c r="I22" s="21" t="s">
        <v>265</v>
      </c>
      <c r="J22" s="22" t="s">
        <v>266</v>
      </c>
      <c r="K22" s="21">
        <v>-5207</v>
      </c>
      <c r="L22" s="21" t="s">
        <v>267</v>
      </c>
      <c r="M22" s="22" t="s">
        <v>106</v>
      </c>
      <c r="N22" s="22"/>
      <c r="O22" s="23" t="s">
        <v>268</v>
      </c>
      <c r="P22" s="23" t="s">
        <v>260</v>
      </c>
    </row>
    <row r="23" spans="1:16" ht="12.75" customHeight="1" thickBot="1">
      <c r="A23" s="6" t="str">
        <f t="shared" si="0"/>
        <v> BRNO 26 </v>
      </c>
      <c r="B23" s="9" t="str">
        <f t="shared" si="1"/>
        <v>I</v>
      </c>
      <c r="C23" s="6">
        <f t="shared" si="2"/>
        <v>44691.5</v>
      </c>
      <c r="D23" s="5" t="str">
        <f t="shared" si="3"/>
        <v>vis</v>
      </c>
      <c r="E23" s="20">
        <f>VLOOKUP(C23,Active!C$21:E$973,3,FALSE)</f>
        <v>15128.988475885957</v>
      </c>
      <c r="F23" s="9" t="s">
        <v>93</v>
      </c>
      <c r="G23" s="5" t="str">
        <f t="shared" si="4"/>
        <v>44691.500</v>
      </c>
      <c r="H23" s="6">
        <f t="shared" si="5"/>
        <v>-5002</v>
      </c>
      <c r="I23" s="21" t="s">
        <v>269</v>
      </c>
      <c r="J23" s="22" t="s">
        <v>270</v>
      </c>
      <c r="K23" s="21">
        <v>-5002</v>
      </c>
      <c r="L23" s="21" t="s">
        <v>271</v>
      </c>
      <c r="M23" s="22" t="s">
        <v>106</v>
      </c>
      <c r="N23" s="22"/>
      <c r="O23" s="23" t="s">
        <v>272</v>
      </c>
      <c r="P23" s="23" t="s">
        <v>273</v>
      </c>
    </row>
    <row r="24" spans="1:16" ht="12.75" customHeight="1" thickBot="1">
      <c r="A24" s="6" t="str">
        <f t="shared" si="0"/>
        <v> BRNO 26 </v>
      </c>
      <c r="B24" s="9" t="str">
        <f t="shared" si="1"/>
        <v>I</v>
      </c>
      <c r="C24" s="6">
        <f t="shared" si="2"/>
        <v>44691.502</v>
      </c>
      <c r="D24" s="5" t="str">
        <f t="shared" si="3"/>
        <v>vis</v>
      </c>
      <c r="E24" s="20">
        <f>VLOOKUP(C24,Active!C$21:E$973,3,FALSE)</f>
        <v>15128.989756912419</v>
      </c>
      <c r="F24" s="9" t="s">
        <v>93</v>
      </c>
      <c r="G24" s="5" t="str">
        <f t="shared" si="4"/>
        <v>44691.502</v>
      </c>
      <c r="H24" s="6">
        <f t="shared" si="5"/>
        <v>-5002</v>
      </c>
      <c r="I24" s="21" t="s">
        <v>274</v>
      </c>
      <c r="J24" s="22" t="s">
        <v>275</v>
      </c>
      <c r="K24" s="21">
        <v>-5002</v>
      </c>
      <c r="L24" s="21" t="s">
        <v>276</v>
      </c>
      <c r="M24" s="22" t="s">
        <v>106</v>
      </c>
      <c r="N24" s="22"/>
      <c r="O24" s="23" t="s">
        <v>277</v>
      </c>
      <c r="P24" s="23" t="s">
        <v>273</v>
      </c>
    </row>
    <row r="25" spans="1:16" ht="12.75" customHeight="1" thickBot="1">
      <c r="A25" s="6" t="str">
        <f t="shared" si="0"/>
        <v> BRNO 26 </v>
      </c>
      <c r="B25" s="9" t="str">
        <f t="shared" si="1"/>
        <v>I</v>
      </c>
      <c r="C25" s="6">
        <f t="shared" si="2"/>
        <v>44691.508000000002</v>
      </c>
      <c r="D25" s="5" t="str">
        <f t="shared" si="3"/>
        <v>vis</v>
      </c>
      <c r="E25" s="20">
        <f>VLOOKUP(C25,Active!C$21:E$973,3,FALSE)</f>
        <v>15128.993599991802</v>
      </c>
      <c r="F25" s="9" t="s">
        <v>93</v>
      </c>
      <c r="G25" s="5" t="str">
        <f t="shared" si="4"/>
        <v>44691.508</v>
      </c>
      <c r="H25" s="6">
        <f t="shared" si="5"/>
        <v>-5002</v>
      </c>
      <c r="I25" s="21" t="s">
        <v>278</v>
      </c>
      <c r="J25" s="22" t="s">
        <v>279</v>
      </c>
      <c r="K25" s="21">
        <v>-5002</v>
      </c>
      <c r="L25" s="21" t="s">
        <v>280</v>
      </c>
      <c r="M25" s="22" t="s">
        <v>106</v>
      </c>
      <c r="N25" s="22"/>
      <c r="O25" s="23" t="s">
        <v>259</v>
      </c>
      <c r="P25" s="23" t="s">
        <v>273</v>
      </c>
    </row>
    <row r="26" spans="1:16" ht="12.75" customHeight="1" thickBot="1">
      <c r="A26" s="6" t="str">
        <f t="shared" si="0"/>
        <v> BRNO 26 </v>
      </c>
      <c r="B26" s="9" t="str">
        <f t="shared" si="1"/>
        <v>I</v>
      </c>
      <c r="C26" s="6">
        <f t="shared" si="2"/>
        <v>44727.436999999998</v>
      </c>
      <c r="D26" s="5" t="str">
        <f t="shared" si="3"/>
        <v>vis</v>
      </c>
      <c r="E26" s="20">
        <f>VLOOKUP(C26,Active!C$21:E$973,3,FALSE)</f>
        <v>15152.006599848324</v>
      </c>
      <c r="F26" s="9" t="s">
        <v>93</v>
      </c>
      <c r="G26" s="5" t="str">
        <f t="shared" si="4"/>
        <v>44727.437</v>
      </c>
      <c r="H26" s="6">
        <f t="shared" si="5"/>
        <v>-4979</v>
      </c>
      <c r="I26" s="21" t="s">
        <v>281</v>
      </c>
      <c r="J26" s="22" t="s">
        <v>282</v>
      </c>
      <c r="K26" s="21">
        <v>-4979</v>
      </c>
      <c r="L26" s="21" t="s">
        <v>283</v>
      </c>
      <c r="M26" s="22" t="s">
        <v>106</v>
      </c>
      <c r="N26" s="22"/>
      <c r="O26" s="23" t="s">
        <v>284</v>
      </c>
      <c r="P26" s="23" t="s">
        <v>273</v>
      </c>
    </row>
    <row r="27" spans="1:16" ht="12.75" customHeight="1" thickBot="1">
      <c r="A27" s="6" t="str">
        <f t="shared" si="0"/>
        <v> BBS 66 </v>
      </c>
      <c r="B27" s="9" t="str">
        <f t="shared" si="1"/>
        <v>I</v>
      </c>
      <c r="C27" s="6">
        <f t="shared" si="2"/>
        <v>45428.449000000001</v>
      </c>
      <c r="D27" s="5" t="str">
        <f t="shared" si="3"/>
        <v>vis</v>
      </c>
      <c r="E27" s="20">
        <f>VLOOKUP(C27,Active!C$21:E$973,3,FALSE)</f>
        <v>15601.014060546435</v>
      </c>
      <c r="F27" s="9" t="s">
        <v>93</v>
      </c>
      <c r="G27" s="5" t="str">
        <f t="shared" si="4"/>
        <v>45428.449</v>
      </c>
      <c r="H27" s="6">
        <f t="shared" si="5"/>
        <v>-4530</v>
      </c>
      <c r="I27" s="21" t="s">
        <v>285</v>
      </c>
      <c r="J27" s="22" t="s">
        <v>286</v>
      </c>
      <c r="K27" s="21">
        <v>-4530</v>
      </c>
      <c r="L27" s="21" t="s">
        <v>221</v>
      </c>
      <c r="M27" s="22" t="s">
        <v>106</v>
      </c>
      <c r="N27" s="22"/>
      <c r="O27" s="23" t="s">
        <v>287</v>
      </c>
      <c r="P27" s="23" t="s">
        <v>288</v>
      </c>
    </row>
    <row r="28" spans="1:16" ht="12.75" customHeight="1" thickBot="1">
      <c r="A28" s="6" t="str">
        <f t="shared" si="0"/>
        <v> BRNO 26 </v>
      </c>
      <c r="B28" s="9" t="str">
        <f t="shared" si="1"/>
        <v>I</v>
      </c>
      <c r="C28" s="6">
        <f t="shared" si="2"/>
        <v>45823.421000000002</v>
      </c>
      <c r="D28" s="5" t="str">
        <f t="shared" si="3"/>
        <v>vis</v>
      </c>
      <c r="E28" s="20">
        <f>VLOOKUP(C28,Active!C$21:E$973,3,FALSE)</f>
        <v>15853.998852200291</v>
      </c>
      <c r="F28" s="9" t="s">
        <v>93</v>
      </c>
      <c r="G28" s="5" t="str">
        <f t="shared" si="4"/>
        <v>45823.421</v>
      </c>
      <c r="H28" s="6">
        <f t="shared" si="5"/>
        <v>-4277</v>
      </c>
      <c r="I28" s="21" t="s">
        <v>289</v>
      </c>
      <c r="J28" s="22" t="s">
        <v>290</v>
      </c>
      <c r="K28" s="21">
        <v>-4277</v>
      </c>
      <c r="L28" s="21" t="s">
        <v>280</v>
      </c>
      <c r="M28" s="22" t="s">
        <v>106</v>
      </c>
      <c r="N28" s="22"/>
      <c r="O28" s="23" t="s">
        <v>291</v>
      </c>
      <c r="P28" s="23" t="s">
        <v>273</v>
      </c>
    </row>
    <row r="29" spans="1:16" ht="12.75" customHeight="1" thickBot="1">
      <c r="A29" s="6" t="str">
        <f t="shared" si="0"/>
        <v> BRNO 26 </v>
      </c>
      <c r="B29" s="9" t="str">
        <f t="shared" si="1"/>
        <v>I</v>
      </c>
      <c r="C29" s="6">
        <f t="shared" si="2"/>
        <v>45823.423999999999</v>
      </c>
      <c r="D29" s="5" t="str">
        <f t="shared" si="3"/>
        <v>vis</v>
      </c>
      <c r="E29" s="20">
        <f>VLOOKUP(C29,Active!C$21:E$973,3,FALSE)</f>
        <v>15854.000773739981</v>
      </c>
      <c r="F29" s="9" t="s">
        <v>93</v>
      </c>
      <c r="G29" s="5" t="str">
        <f t="shared" si="4"/>
        <v>45823.424</v>
      </c>
      <c r="H29" s="6">
        <f t="shared" si="5"/>
        <v>-4277</v>
      </c>
      <c r="I29" s="21" t="s">
        <v>292</v>
      </c>
      <c r="J29" s="22" t="s">
        <v>293</v>
      </c>
      <c r="K29" s="21">
        <v>-4277</v>
      </c>
      <c r="L29" s="21" t="s">
        <v>294</v>
      </c>
      <c r="M29" s="22" t="s">
        <v>106</v>
      </c>
      <c r="N29" s="22"/>
      <c r="O29" s="23" t="s">
        <v>268</v>
      </c>
      <c r="P29" s="23" t="s">
        <v>273</v>
      </c>
    </row>
    <row r="30" spans="1:16" ht="12.75" customHeight="1" thickBot="1">
      <c r="A30" s="6" t="str">
        <f t="shared" si="0"/>
        <v> BRNO 27 </v>
      </c>
      <c r="B30" s="9" t="str">
        <f t="shared" si="1"/>
        <v>I</v>
      </c>
      <c r="C30" s="6">
        <f t="shared" si="2"/>
        <v>46182.504000000001</v>
      </c>
      <c r="D30" s="5" t="str">
        <f t="shared" si="3"/>
        <v>vis</v>
      </c>
      <c r="E30" s="20">
        <f>VLOOKUP(C30,Active!C$21:E$973,3,FALSE)</f>
        <v>16083.996264526841</v>
      </c>
      <c r="F30" s="9" t="s">
        <v>93</v>
      </c>
      <c r="G30" s="5" t="str">
        <f t="shared" si="4"/>
        <v>46182.504</v>
      </c>
      <c r="H30" s="6">
        <f t="shared" si="5"/>
        <v>-4047</v>
      </c>
      <c r="I30" s="21" t="s">
        <v>295</v>
      </c>
      <c r="J30" s="22" t="s">
        <v>296</v>
      </c>
      <c r="K30" s="21">
        <v>-4047</v>
      </c>
      <c r="L30" s="21" t="s">
        <v>276</v>
      </c>
      <c r="M30" s="22" t="s">
        <v>106</v>
      </c>
      <c r="N30" s="22"/>
      <c r="O30" s="23" t="s">
        <v>297</v>
      </c>
      <c r="P30" s="23" t="s">
        <v>298</v>
      </c>
    </row>
    <row r="31" spans="1:16" ht="12.75" customHeight="1" thickBot="1">
      <c r="A31" s="6" t="str">
        <f t="shared" si="0"/>
        <v> BRNO 30 </v>
      </c>
      <c r="B31" s="9" t="str">
        <f t="shared" si="1"/>
        <v>I</v>
      </c>
      <c r="C31" s="6">
        <f t="shared" si="2"/>
        <v>47289.436000000002</v>
      </c>
      <c r="D31" s="5" t="str">
        <f t="shared" si="3"/>
        <v>vis</v>
      </c>
      <c r="E31" s="20">
        <f>VLOOKUP(C31,Active!C$21:E$973,3,FALSE)</f>
        <v>16793.000855725677</v>
      </c>
      <c r="F31" s="9" t="s">
        <v>93</v>
      </c>
      <c r="G31" s="5" t="str">
        <f t="shared" si="4"/>
        <v>47289.436</v>
      </c>
      <c r="H31" s="6">
        <f t="shared" si="5"/>
        <v>-3338</v>
      </c>
      <c r="I31" s="21" t="s">
        <v>299</v>
      </c>
      <c r="J31" s="22" t="s">
        <v>300</v>
      </c>
      <c r="K31" s="21">
        <v>-3338</v>
      </c>
      <c r="L31" s="21" t="s">
        <v>276</v>
      </c>
      <c r="M31" s="22" t="s">
        <v>106</v>
      </c>
      <c r="N31" s="22"/>
      <c r="O31" s="23" t="s">
        <v>301</v>
      </c>
      <c r="P31" s="23" t="s">
        <v>302</v>
      </c>
    </row>
    <row r="32" spans="1:16" ht="12.75" customHeight="1" thickBot="1">
      <c r="A32" s="6" t="str">
        <f t="shared" si="0"/>
        <v> BRNO 30 </v>
      </c>
      <c r="B32" s="9" t="str">
        <f t="shared" si="1"/>
        <v>I</v>
      </c>
      <c r="C32" s="6">
        <f t="shared" si="2"/>
        <v>47289.442000000003</v>
      </c>
      <c r="D32" s="5" t="str">
        <f t="shared" si="3"/>
        <v>vis</v>
      </c>
      <c r="E32" s="20">
        <f>VLOOKUP(C32,Active!C$21:E$973,3,FALSE)</f>
        <v>16793.00469880506</v>
      </c>
      <c r="F32" s="9" t="s">
        <v>93</v>
      </c>
      <c r="G32" s="5" t="str">
        <f t="shared" si="4"/>
        <v>47289.442</v>
      </c>
      <c r="H32" s="6">
        <f t="shared" si="5"/>
        <v>-3338</v>
      </c>
      <c r="I32" s="21" t="s">
        <v>303</v>
      </c>
      <c r="J32" s="22" t="s">
        <v>304</v>
      </c>
      <c r="K32" s="21">
        <v>-3338</v>
      </c>
      <c r="L32" s="21" t="s">
        <v>280</v>
      </c>
      <c r="M32" s="22" t="s">
        <v>106</v>
      </c>
      <c r="N32" s="22"/>
      <c r="O32" s="23" t="s">
        <v>305</v>
      </c>
      <c r="P32" s="23" t="s">
        <v>302</v>
      </c>
    </row>
    <row r="33" spans="1:16" ht="12.75" customHeight="1" thickBot="1">
      <c r="A33" s="6" t="str">
        <f t="shared" si="0"/>
        <v> BRNO 31 </v>
      </c>
      <c r="B33" s="9" t="str">
        <f t="shared" si="1"/>
        <v>I</v>
      </c>
      <c r="C33" s="6">
        <f t="shared" si="2"/>
        <v>48385.432999999997</v>
      </c>
      <c r="D33" s="5" t="str">
        <f t="shared" si="3"/>
        <v>vis</v>
      </c>
      <c r="E33" s="20">
        <f>VLOOKUP(C33,Active!C$21:E$973,3,FALSE)</f>
        <v>17495.001434749633</v>
      </c>
      <c r="F33" s="9" t="s">
        <v>93</v>
      </c>
      <c r="G33" s="5" t="str">
        <f t="shared" si="4"/>
        <v>48385.433</v>
      </c>
      <c r="H33" s="6">
        <f t="shared" si="5"/>
        <v>-2636</v>
      </c>
      <c r="I33" s="21" t="s">
        <v>306</v>
      </c>
      <c r="J33" s="22" t="s">
        <v>307</v>
      </c>
      <c r="K33" s="21">
        <v>-2636</v>
      </c>
      <c r="L33" s="21" t="s">
        <v>308</v>
      </c>
      <c r="M33" s="22" t="s">
        <v>106</v>
      </c>
      <c r="N33" s="22"/>
      <c r="O33" s="23" t="s">
        <v>309</v>
      </c>
      <c r="P33" s="23" t="s">
        <v>310</v>
      </c>
    </row>
    <row r="34" spans="1:16" ht="12.75" customHeight="1" thickBot="1">
      <c r="A34" s="6" t="str">
        <f t="shared" si="0"/>
        <v> BRNO 31 </v>
      </c>
      <c r="B34" s="9" t="str">
        <f t="shared" si="1"/>
        <v>I</v>
      </c>
      <c r="C34" s="6">
        <f t="shared" si="2"/>
        <v>48385.442000000003</v>
      </c>
      <c r="D34" s="5" t="str">
        <f t="shared" si="3"/>
        <v>vis</v>
      </c>
      <c r="E34" s="20">
        <f>VLOOKUP(C34,Active!C$21:E$973,3,FALSE)</f>
        <v>17495.007199368712</v>
      </c>
      <c r="F34" s="9" t="s">
        <v>93</v>
      </c>
      <c r="G34" s="5" t="str">
        <f t="shared" si="4"/>
        <v>48385.442</v>
      </c>
      <c r="H34" s="6">
        <f t="shared" si="5"/>
        <v>-2636</v>
      </c>
      <c r="I34" s="21" t="s">
        <v>311</v>
      </c>
      <c r="J34" s="22" t="s">
        <v>312</v>
      </c>
      <c r="K34" s="21">
        <v>-2636</v>
      </c>
      <c r="L34" s="21" t="s">
        <v>251</v>
      </c>
      <c r="M34" s="22" t="s">
        <v>106</v>
      </c>
      <c r="N34" s="22"/>
      <c r="O34" s="23" t="s">
        <v>313</v>
      </c>
      <c r="P34" s="23" t="s">
        <v>310</v>
      </c>
    </row>
    <row r="35" spans="1:16" ht="12.75" customHeight="1" thickBot="1">
      <c r="A35" s="6" t="str">
        <f t="shared" si="0"/>
        <v> BBS 106 </v>
      </c>
      <c r="B35" s="9" t="str">
        <f t="shared" si="1"/>
        <v>I</v>
      </c>
      <c r="C35" s="6">
        <f t="shared" si="2"/>
        <v>49409.587</v>
      </c>
      <c r="D35" s="5" t="str">
        <f t="shared" si="3"/>
        <v>vis</v>
      </c>
      <c r="E35" s="20">
        <f>VLOOKUP(C35,Active!C$21:E$973,3,FALSE)</f>
        <v>18150.985621759002</v>
      </c>
      <c r="F35" s="9" t="s">
        <v>93</v>
      </c>
      <c r="G35" s="5" t="str">
        <f t="shared" si="4"/>
        <v>49409.587</v>
      </c>
      <c r="H35" s="6">
        <f t="shared" si="5"/>
        <v>-1980</v>
      </c>
      <c r="I35" s="21" t="s">
        <v>314</v>
      </c>
      <c r="J35" s="22" t="s">
        <v>315</v>
      </c>
      <c r="K35" s="21">
        <v>-1980</v>
      </c>
      <c r="L35" s="21" t="s">
        <v>316</v>
      </c>
      <c r="M35" s="22" t="s">
        <v>176</v>
      </c>
      <c r="N35" s="22" t="s">
        <v>177</v>
      </c>
      <c r="O35" s="23" t="s">
        <v>317</v>
      </c>
      <c r="P35" s="23" t="s">
        <v>318</v>
      </c>
    </row>
    <row r="36" spans="1:16" ht="12.75" customHeight="1" thickBot="1">
      <c r="A36" s="6" t="str">
        <f t="shared" si="0"/>
        <v> BBS 113 </v>
      </c>
      <c r="B36" s="9" t="str">
        <f t="shared" si="1"/>
        <v>I</v>
      </c>
      <c r="C36" s="6">
        <f t="shared" si="2"/>
        <v>50149.642999999996</v>
      </c>
      <c r="D36" s="5" t="str">
        <f t="shared" si="3"/>
        <v>vis</v>
      </c>
      <c r="E36" s="20">
        <f>VLOOKUP(C36,Active!C$21:E$973,3,FALSE)</f>
        <v>18625.00128102646</v>
      </c>
      <c r="F36" s="9" t="s">
        <v>93</v>
      </c>
      <c r="G36" s="5" t="str">
        <f t="shared" si="4"/>
        <v>50149.643</v>
      </c>
      <c r="H36" s="6">
        <f t="shared" si="5"/>
        <v>-1506</v>
      </c>
      <c r="I36" s="21" t="s">
        <v>319</v>
      </c>
      <c r="J36" s="22" t="s">
        <v>320</v>
      </c>
      <c r="K36" s="21">
        <v>-1506</v>
      </c>
      <c r="L36" s="21" t="s">
        <v>321</v>
      </c>
      <c r="M36" s="22" t="s">
        <v>176</v>
      </c>
      <c r="N36" s="22" t="s">
        <v>177</v>
      </c>
      <c r="O36" s="23" t="s">
        <v>317</v>
      </c>
      <c r="P36" s="23" t="s">
        <v>322</v>
      </c>
    </row>
    <row r="37" spans="1:16" ht="12.75" customHeight="1" thickBot="1">
      <c r="A37" s="6" t="str">
        <f t="shared" si="0"/>
        <v>IBVS 4887 </v>
      </c>
      <c r="B37" s="9" t="str">
        <f t="shared" si="1"/>
        <v>I</v>
      </c>
      <c r="C37" s="6">
        <f t="shared" si="2"/>
        <v>50235.504800000002</v>
      </c>
      <c r="D37" s="5" t="str">
        <f t="shared" si="3"/>
        <v>vis</v>
      </c>
      <c r="E37" s="20">
        <f>VLOOKUP(C37,Active!C$21:E$973,3,FALSE)</f>
        <v>18679.996899915965</v>
      </c>
      <c r="F37" s="9" t="s">
        <v>93</v>
      </c>
      <c r="G37" s="5" t="str">
        <f t="shared" si="4"/>
        <v>50235.5048</v>
      </c>
      <c r="H37" s="6">
        <f t="shared" si="5"/>
        <v>-1451</v>
      </c>
      <c r="I37" s="21" t="s">
        <v>323</v>
      </c>
      <c r="J37" s="22" t="s">
        <v>324</v>
      </c>
      <c r="K37" s="21">
        <v>-1451</v>
      </c>
      <c r="L37" s="21" t="s">
        <v>325</v>
      </c>
      <c r="M37" s="22" t="s">
        <v>176</v>
      </c>
      <c r="N37" s="22" t="s">
        <v>177</v>
      </c>
      <c r="O37" s="23" t="s">
        <v>326</v>
      </c>
      <c r="P37" s="24" t="s">
        <v>327</v>
      </c>
    </row>
    <row r="38" spans="1:16" ht="12.75" customHeight="1" thickBot="1">
      <c r="A38" s="6" t="str">
        <f t="shared" si="0"/>
        <v> BBS 115 </v>
      </c>
      <c r="B38" s="9" t="str">
        <f t="shared" si="1"/>
        <v>I</v>
      </c>
      <c r="C38" s="6">
        <f t="shared" si="2"/>
        <v>50541.512999999999</v>
      </c>
      <c r="D38" s="5" t="str">
        <f t="shared" si="3"/>
        <v>vis</v>
      </c>
      <c r="E38" s="20">
        <f>VLOOKUP(C38,Active!C$21:E$973,3,FALSE)</f>
        <v>18875.999200639486</v>
      </c>
      <c r="F38" s="9" t="s">
        <v>93</v>
      </c>
      <c r="G38" s="5" t="str">
        <f t="shared" si="4"/>
        <v>50541.513</v>
      </c>
      <c r="H38" s="6">
        <f t="shared" si="5"/>
        <v>-1255</v>
      </c>
      <c r="I38" s="21" t="s">
        <v>328</v>
      </c>
      <c r="J38" s="22" t="s">
        <v>329</v>
      </c>
      <c r="K38" s="21">
        <v>-1255</v>
      </c>
      <c r="L38" s="21" t="s">
        <v>95</v>
      </c>
      <c r="M38" s="22" t="s">
        <v>106</v>
      </c>
      <c r="N38" s="22"/>
      <c r="O38" s="23" t="s">
        <v>330</v>
      </c>
      <c r="P38" s="23" t="s">
        <v>331</v>
      </c>
    </row>
    <row r="39" spans="1:16" ht="12.75" customHeight="1" thickBot="1">
      <c r="A39" s="6" t="str">
        <f t="shared" si="0"/>
        <v> BBS 118 </v>
      </c>
      <c r="B39" s="9" t="str">
        <f t="shared" si="1"/>
        <v>I</v>
      </c>
      <c r="C39" s="6">
        <f t="shared" si="2"/>
        <v>50947.457399999999</v>
      </c>
      <c r="D39" s="5" t="str">
        <f t="shared" si="3"/>
        <v>vis</v>
      </c>
      <c r="E39" s="20">
        <f>VLOOKUP(C39,Active!C$21:E$973,3,FALSE)</f>
        <v>19136.011959663039</v>
      </c>
      <c r="F39" s="9" t="s">
        <v>93</v>
      </c>
      <c r="G39" s="5" t="str">
        <f t="shared" si="4"/>
        <v>50947.4574</v>
      </c>
      <c r="H39" s="6">
        <f t="shared" si="5"/>
        <v>-995</v>
      </c>
      <c r="I39" s="21" t="s">
        <v>332</v>
      </c>
      <c r="J39" s="22" t="s">
        <v>333</v>
      </c>
      <c r="K39" s="21">
        <v>-995</v>
      </c>
      <c r="L39" s="21" t="s">
        <v>334</v>
      </c>
      <c r="M39" s="22" t="s">
        <v>176</v>
      </c>
      <c r="N39" s="22" t="s">
        <v>177</v>
      </c>
      <c r="O39" s="23" t="s">
        <v>227</v>
      </c>
      <c r="P39" s="23" t="s">
        <v>335</v>
      </c>
    </row>
    <row r="40" spans="1:16" ht="12.75" customHeight="1" thickBot="1">
      <c r="A40" s="6" t="str">
        <f t="shared" si="0"/>
        <v>IBVS 5594 </v>
      </c>
      <c r="B40" s="9" t="str">
        <f t="shared" si="1"/>
        <v>I</v>
      </c>
      <c r="C40" s="6">
        <f t="shared" si="2"/>
        <v>52363.501700000001</v>
      </c>
      <c r="D40" s="5" t="str">
        <f t="shared" si="3"/>
        <v>vis</v>
      </c>
      <c r="E40" s="20">
        <f>VLOOKUP(C40,Active!C$21:E$973,3,FALSE)</f>
        <v>20043.00706870401</v>
      </c>
      <c r="F40" s="9" t="s">
        <v>93</v>
      </c>
      <c r="G40" s="5" t="str">
        <f t="shared" si="4"/>
        <v>52363.5017</v>
      </c>
      <c r="H40" s="6">
        <f t="shared" si="5"/>
        <v>-88</v>
      </c>
      <c r="I40" s="21" t="s">
        <v>339</v>
      </c>
      <c r="J40" s="22" t="s">
        <v>340</v>
      </c>
      <c r="K40" s="21">
        <v>-88</v>
      </c>
      <c r="L40" s="21" t="s">
        <v>341</v>
      </c>
      <c r="M40" s="22" t="s">
        <v>176</v>
      </c>
      <c r="N40" s="22" t="s">
        <v>177</v>
      </c>
      <c r="O40" s="23" t="s">
        <v>342</v>
      </c>
      <c r="P40" s="24" t="s">
        <v>343</v>
      </c>
    </row>
    <row r="41" spans="1:16" ht="12.75" customHeight="1" thickBot="1">
      <c r="A41" s="6" t="str">
        <f t="shared" si="0"/>
        <v>IBVS 5583 </v>
      </c>
      <c r="B41" s="9" t="str">
        <f t="shared" si="1"/>
        <v>I</v>
      </c>
      <c r="C41" s="6">
        <f t="shared" si="2"/>
        <v>52730.393400000001</v>
      </c>
      <c r="D41" s="5" t="str">
        <f t="shared" si="3"/>
        <v>PE</v>
      </c>
      <c r="E41" s="20">
        <f>VLOOKUP(C41,Active!C$21:E$973,3,FALSE)</f>
        <v>20278.006056693106</v>
      </c>
      <c r="F41" s="9" t="str">
        <f>LEFT(M41,1)</f>
        <v>E</v>
      </c>
      <c r="G41" s="5" t="str">
        <f t="shared" si="4"/>
        <v>52730.3934</v>
      </c>
      <c r="H41" s="6">
        <f t="shared" si="5"/>
        <v>147</v>
      </c>
      <c r="I41" s="21" t="s">
        <v>349</v>
      </c>
      <c r="J41" s="22" t="s">
        <v>350</v>
      </c>
      <c r="K41" s="21">
        <v>147</v>
      </c>
      <c r="L41" s="21" t="s">
        <v>351</v>
      </c>
      <c r="M41" s="22" t="s">
        <v>176</v>
      </c>
      <c r="N41" s="22" t="s">
        <v>177</v>
      </c>
      <c r="O41" s="23" t="s">
        <v>352</v>
      </c>
      <c r="P41" s="24" t="s">
        <v>353</v>
      </c>
    </row>
    <row r="42" spans="1:16" ht="12.75" customHeight="1" thickBot="1">
      <c r="A42" s="6" t="str">
        <f t="shared" si="0"/>
        <v>BAVM 173 </v>
      </c>
      <c r="B42" s="9" t="str">
        <f t="shared" si="1"/>
        <v>I</v>
      </c>
      <c r="C42" s="6">
        <f t="shared" si="2"/>
        <v>53164.426399999997</v>
      </c>
      <c r="D42" s="5" t="str">
        <f t="shared" si="3"/>
        <v>PE</v>
      </c>
      <c r="E42" s="20">
        <f>VLOOKUP(C42,Active!C$21:E$973,3,FALSE)</f>
        <v>20556.009935641228</v>
      </c>
      <c r="F42" s="9" t="str">
        <f>LEFT(M42,1)</f>
        <v>E</v>
      </c>
      <c r="G42" s="5" t="str">
        <f t="shared" si="4"/>
        <v>53164.4264</v>
      </c>
      <c r="H42" s="6">
        <f t="shared" si="5"/>
        <v>425</v>
      </c>
      <c r="I42" s="21" t="s">
        <v>354</v>
      </c>
      <c r="J42" s="22" t="s">
        <v>355</v>
      </c>
      <c r="K42" s="21">
        <v>425</v>
      </c>
      <c r="L42" s="21" t="s">
        <v>356</v>
      </c>
      <c r="M42" s="22" t="s">
        <v>176</v>
      </c>
      <c r="N42" s="22" t="s">
        <v>357</v>
      </c>
      <c r="O42" s="23" t="s">
        <v>358</v>
      </c>
      <c r="P42" s="24" t="s">
        <v>359</v>
      </c>
    </row>
    <row r="43" spans="1:16" ht="12.75" customHeight="1" thickBot="1">
      <c r="A43" s="6" t="str">
        <f t="shared" ref="A43:A74" si="6">P43</f>
        <v>BAVM 178 </v>
      </c>
      <c r="B43" s="9" t="str">
        <f t="shared" ref="B43:B74" si="7">IF(H43=INT(H43),"I","II")</f>
        <v>I</v>
      </c>
      <c r="C43" s="6">
        <f t="shared" ref="C43:C74" si="8">1*G43</f>
        <v>53534.4496</v>
      </c>
      <c r="D43" s="5" t="str">
        <f t="shared" ref="D43:D74" si="9">VLOOKUP(F43,I$1:J$5,2,FALSE)</f>
        <v>CCD</v>
      </c>
      <c r="E43" s="20">
        <f>VLOOKUP(C43,Active!C$21:E$973,3,FALSE)</f>
        <v>20793.014690811455</v>
      </c>
      <c r="F43" s="9" t="str">
        <f>LEFT(M43,1)</f>
        <v>C</v>
      </c>
      <c r="G43" s="5" t="str">
        <f t="shared" ref="G43:G74" si="10">MID(I43,3,LEN(I43)-3)</f>
        <v>53534.4496</v>
      </c>
      <c r="H43" s="6">
        <f t="shared" ref="H43:H74" si="11">1*K43</f>
        <v>662</v>
      </c>
      <c r="I43" s="21" t="s">
        <v>360</v>
      </c>
      <c r="J43" s="22" t="s">
        <v>361</v>
      </c>
      <c r="K43" s="21" t="s">
        <v>362</v>
      </c>
      <c r="L43" s="21" t="s">
        <v>363</v>
      </c>
      <c r="M43" s="22" t="s">
        <v>364</v>
      </c>
      <c r="N43" s="22" t="s">
        <v>365</v>
      </c>
      <c r="O43" s="23" t="s">
        <v>366</v>
      </c>
      <c r="P43" s="24" t="s">
        <v>367</v>
      </c>
    </row>
    <row r="44" spans="1:16" ht="12.75" customHeight="1" thickBot="1">
      <c r="A44" s="6" t="str">
        <f t="shared" si="6"/>
        <v>IBVS 5760 </v>
      </c>
      <c r="B44" s="9" t="str">
        <f t="shared" si="7"/>
        <v>I</v>
      </c>
      <c r="C44" s="6">
        <f t="shared" si="8"/>
        <v>53738.977200000001</v>
      </c>
      <c r="D44" s="5" t="str">
        <f t="shared" si="9"/>
        <v>CCD</v>
      </c>
      <c r="E44" s="20">
        <f>VLOOKUP(C44,Active!C$21:E$973,3,FALSE)</f>
        <v>20924.017324601857</v>
      </c>
      <c r="F44" s="9" t="str">
        <f>LEFT(M44,1)</f>
        <v>C</v>
      </c>
      <c r="G44" s="5" t="str">
        <f t="shared" si="10"/>
        <v>53738.9772</v>
      </c>
      <c r="H44" s="6">
        <f t="shared" si="11"/>
        <v>793</v>
      </c>
      <c r="I44" s="21" t="s">
        <v>368</v>
      </c>
      <c r="J44" s="22" t="s">
        <v>369</v>
      </c>
      <c r="K44" s="21" t="s">
        <v>370</v>
      </c>
      <c r="L44" s="21" t="s">
        <v>371</v>
      </c>
      <c r="M44" s="22" t="s">
        <v>364</v>
      </c>
      <c r="N44" s="22" t="s">
        <v>372</v>
      </c>
      <c r="O44" s="23" t="s">
        <v>347</v>
      </c>
      <c r="P44" s="24" t="s">
        <v>373</v>
      </c>
    </row>
    <row r="45" spans="1:16" ht="12.75" customHeight="1" thickBot="1">
      <c r="A45" s="6" t="str">
        <f t="shared" si="6"/>
        <v>BAVM 201 </v>
      </c>
      <c r="B45" s="9" t="str">
        <f t="shared" si="7"/>
        <v>I</v>
      </c>
      <c r="C45" s="6">
        <f t="shared" si="8"/>
        <v>54149.5887</v>
      </c>
      <c r="D45" s="5" t="str">
        <f t="shared" si="9"/>
        <v>CCD</v>
      </c>
      <c r="E45" s="20">
        <f>VLOOKUP(C45,Active!C$21:E$973,3,FALSE)</f>
        <v>21187.019422923197</v>
      </c>
      <c r="F45" s="9" t="str">
        <f>LEFT(M45,1)</f>
        <v>C</v>
      </c>
      <c r="G45" s="5" t="str">
        <f t="shared" si="10"/>
        <v>54149.5887</v>
      </c>
      <c r="H45" s="6">
        <f t="shared" si="11"/>
        <v>1056</v>
      </c>
      <c r="I45" s="21" t="s">
        <v>374</v>
      </c>
      <c r="J45" s="22" t="s">
        <v>375</v>
      </c>
      <c r="K45" s="21" t="s">
        <v>376</v>
      </c>
      <c r="L45" s="21" t="s">
        <v>377</v>
      </c>
      <c r="M45" s="22" t="s">
        <v>364</v>
      </c>
      <c r="N45" s="22" t="s">
        <v>357</v>
      </c>
      <c r="O45" s="23" t="s">
        <v>378</v>
      </c>
      <c r="P45" s="24" t="s">
        <v>379</v>
      </c>
    </row>
    <row r="46" spans="1:16" ht="12.75" customHeight="1" thickBot="1">
      <c r="A46" s="6" t="str">
        <f t="shared" si="6"/>
        <v>BAVM 186 </v>
      </c>
      <c r="B46" s="9" t="str">
        <f t="shared" si="7"/>
        <v>I</v>
      </c>
      <c r="C46" s="6">
        <f t="shared" si="8"/>
        <v>54185.497199999998</v>
      </c>
      <c r="D46" s="5" t="str">
        <f t="shared" si="9"/>
        <v>vis</v>
      </c>
      <c r="E46" s="20">
        <f>VLOOKUP(C46,Active!C$21:E$973,3,FALSE)</f>
        <v>21210.019292258501</v>
      </c>
      <c r="F46" s="9" t="s">
        <v>93</v>
      </c>
      <c r="G46" s="5" t="str">
        <f t="shared" si="10"/>
        <v>54185.4972</v>
      </c>
      <c r="H46" s="6">
        <f t="shared" si="11"/>
        <v>1079</v>
      </c>
      <c r="I46" s="21" t="s">
        <v>380</v>
      </c>
      <c r="J46" s="22" t="s">
        <v>381</v>
      </c>
      <c r="K46" s="21" t="s">
        <v>382</v>
      </c>
      <c r="L46" s="21" t="s">
        <v>383</v>
      </c>
      <c r="M46" s="22" t="s">
        <v>364</v>
      </c>
      <c r="N46" s="22" t="s">
        <v>357</v>
      </c>
      <c r="O46" s="23" t="s">
        <v>384</v>
      </c>
      <c r="P46" s="24" t="s">
        <v>385</v>
      </c>
    </row>
    <row r="47" spans="1:16" ht="12.75" customHeight="1" thickBot="1">
      <c r="A47" s="6" t="str">
        <f t="shared" si="6"/>
        <v>BAVM 209 </v>
      </c>
      <c r="B47" s="9" t="str">
        <f t="shared" si="7"/>
        <v>I</v>
      </c>
      <c r="C47" s="6">
        <f t="shared" si="8"/>
        <v>54861.507700000002</v>
      </c>
      <c r="D47" s="5" t="str">
        <f t="shared" si="9"/>
        <v>vis</v>
      </c>
      <c r="E47" s="20">
        <f>VLOOKUP(C47,Active!C$21:E$973,3,FALSE)</f>
        <v>21643.012961425735</v>
      </c>
      <c r="F47" s="9" t="s">
        <v>93</v>
      </c>
      <c r="G47" s="5" t="str">
        <f t="shared" si="10"/>
        <v>54861.5077</v>
      </c>
      <c r="H47" s="6">
        <f t="shared" si="11"/>
        <v>1512</v>
      </c>
      <c r="I47" s="21" t="s">
        <v>386</v>
      </c>
      <c r="J47" s="22" t="s">
        <v>387</v>
      </c>
      <c r="K47" s="21" t="s">
        <v>388</v>
      </c>
      <c r="L47" s="21" t="s">
        <v>389</v>
      </c>
      <c r="M47" s="22" t="s">
        <v>364</v>
      </c>
      <c r="N47" s="22" t="s">
        <v>365</v>
      </c>
      <c r="O47" s="23" t="s">
        <v>390</v>
      </c>
      <c r="P47" s="24" t="s">
        <v>391</v>
      </c>
    </row>
    <row r="48" spans="1:16" ht="12.75" customHeight="1" thickBot="1">
      <c r="A48" s="6" t="str">
        <f t="shared" si="6"/>
        <v>BAVM 214 </v>
      </c>
      <c r="B48" s="9" t="str">
        <f t="shared" si="7"/>
        <v>I</v>
      </c>
      <c r="C48" s="6">
        <f t="shared" si="8"/>
        <v>54947.374799999998</v>
      </c>
      <c r="D48" s="5" t="str">
        <f t="shared" si="9"/>
        <v>vis</v>
      </c>
      <c r="E48" s="20">
        <f>VLOOKUP(C48,Active!C$21:E$973,3,FALSE)</f>
        <v>21698.011975035351</v>
      </c>
      <c r="F48" s="9" t="s">
        <v>93</v>
      </c>
      <c r="G48" s="5" t="str">
        <f t="shared" si="10"/>
        <v>54947.3748</v>
      </c>
      <c r="H48" s="6">
        <f t="shared" si="11"/>
        <v>1567</v>
      </c>
      <c r="I48" s="21" t="s">
        <v>392</v>
      </c>
      <c r="J48" s="22" t="s">
        <v>393</v>
      </c>
      <c r="K48" s="21" t="s">
        <v>394</v>
      </c>
      <c r="L48" s="21" t="s">
        <v>395</v>
      </c>
      <c r="M48" s="22" t="s">
        <v>364</v>
      </c>
      <c r="N48" s="22" t="s">
        <v>357</v>
      </c>
      <c r="O48" s="23" t="s">
        <v>396</v>
      </c>
      <c r="P48" s="24" t="s">
        <v>397</v>
      </c>
    </row>
    <row r="49" spans="1:16" ht="12.75" customHeight="1" thickBot="1">
      <c r="A49" s="6" t="str">
        <f t="shared" si="6"/>
        <v>OEJV 0160 </v>
      </c>
      <c r="B49" s="9" t="str">
        <f t="shared" si="7"/>
        <v>I</v>
      </c>
      <c r="C49" s="6">
        <f t="shared" si="8"/>
        <v>55601.5357</v>
      </c>
      <c r="D49" s="5" t="str">
        <f t="shared" si="9"/>
        <v>vis</v>
      </c>
      <c r="E49" s="20">
        <f>VLOOKUP(C49,Active!C$21:E$973,3,FALSE)</f>
        <v>22117.010686322734</v>
      </c>
      <c r="F49" s="9" t="s">
        <v>93</v>
      </c>
      <c r="G49" s="5" t="str">
        <f t="shared" si="10"/>
        <v>55601.5357</v>
      </c>
      <c r="H49" s="6">
        <f t="shared" si="11"/>
        <v>1986</v>
      </c>
      <c r="I49" s="21" t="s">
        <v>408</v>
      </c>
      <c r="J49" s="22" t="s">
        <v>409</v>
      </c>
      <c r="K49" s="21" t="s">
        <v>405</v>
      </c>
      <c r="L49" s="21" t="s">
        <v>410</v>
      </c>
      <c r="M49" s="22" t="s">
        <v>364</v>
      </c>
      <c r="N49" s="22" t="s">
        <v>372</v>
      </c>
      <c r="O49" s="23" t="s">
        <v>411</v>
      </c>
      <c r="P49" s="24" t="s">
        <v>412</v>
      </c>
    </row>
    <row r="50" spans="1:16" ht="12.75" customHeight="1" thickBot="1">
      <c r="A50" s="6" t="str">
        <f t="shared" si="6"/>
        <v>BAVM 220 </v>
      </c>
      <c r="B50" s="9" t="str">
        <f t="shared" si="7"/>
        <v>I</v>
      </c>
      <c r="C50" s="6">
        <f t="shared" si="8"/>
        <v>55615.584199999998</v>
      </c>
      <c r="D50" s="5" t="str">
        <f t="shared" si="9"/>
        <v>vis</v>
      </c>
      <c r="E50" s="20">
        <f>VLOOKUP(C50,Active!C$21:E$973,3,FALSE)</f>
        <v>22126.00893644059</v>
      </c>
      <c r="F50" s="9" t="s">
        <v>93</v>
      </c>
      <c r="G50" s="5" t="str">
        <f t="shared" si="10"/>
        <v>55615.5842</v>
      </c>
      <c r="H50" s="6">
        <f t="shared" si="11"/>
        <v>1995</v>
      </c>
      <c r="I50" s="21" t="s">
        <v>413</v>
      </c>
      <c r="J50" s="22" t="s">
        <v>414</v>
      </c>
      <c r="K50" s="21" t="s">
        <v>415</v>
      </c>
      <c r="L50" s="21" t="s">
        <v>416</v>
      </c>
      <c r="M50" s="22" t="s">
        <v>364</v>
      </c>
      <c r="N50" s="22" t="s">
        <v>365</v>
      </c>
      <c r="O50" s="23" t="s">
        <v>417</v>
      </c>
      <c r="P50" s="24" t="s">
        <v>418</v>
      </c>
    </row>
    <row r="51" spans="1:16" ht="12.75" customHeight="1" thickBot="1">
      <c r="A51" s="6" t="str">
        <f t="shared" si="6"/>
        <v>IBVS 5992 </v>
      </c>
      <c r="B51" s="9" t="str">
        <f t="shared" si="7"/>
        <v>I</v>
      </c>
      <c r="C51" s="6">
        <f t="shared" si="8"/>
        <v>55649.934999999998</v>
      </c>
      <c r="D51" s="5" t="str">
        <f t="shared" si="9"/>
        <v>vis</v>
      </c>
      <c r="E51" s="20">
        <f>VLOOKUP(C51,Active!C$21:E$973,3,FALSE)</f>
        <v>22148.011078316835</v>
      </c>
      <c r="F51" s="9" t="s">
        <v>93</v>
      </c>
      <c r="G51" s="5" t="str">
        <f t="shared" si="10"/>
        <v>55649.9350</v>
      </c>
      <c r="H51" s="6">
        <f t="shared" si="11"/>
        <v>2017</v>
      </c>
      <c r="I51" s="21" t="s">
        <v>419</v>
      </c>
      <c r="J51" s="22" t="s">
        <v>420</v>
      </c>
      <c r="K51" s="21" t="s">
        <v>421</v>
      </c>
      <c r="L51" s="21" t="s">
        <v>422</v>
      </c>
      <c r="M51" s="22" t="s">
        <v>364</v>
      </c>
      <c r="N51" s="22" t="s">
        <v>93</v>
      </c>
      <c r="O51" s="23" t="s">
        <v>227</v>
      </c>
      <c r="P51" s="24" t="s">
        <v>423</v>
      </c>
    </row>
    <row r="52" spans="1:16" ht="12.75" customHeight="1" thickBot="1">
      <c r="A52" s="6" t="str">
        <f t="shared" si="6"/>
        <v>IBVS 5992 </v>
      </c>
      <c r="B52" s="9" t="str">
        <f t="shared" si="7"/>
        <v>I</v>
      </c>
      <c r="C52" s="6">
        <f t="shared" si="8"/>
        <v>55660.863299999997</v>
      </c>
      <c r="D52" s="5" t="str">
        <f t="shared" si="9"/>
        <v>vis</v>
      </c>
      <c r="E52" s="20">
        <f>VLOOKUP(C52,Active!C$21:E$973,3,FALSE)</f>
        <v>22155.010799053067</v>
      </c>
      <c r="F52" s="9" t="s">
        <v>93</v>
      </c>
      <c r="G52" s="5" t="str">
        <f t="shared" si="10"/>
        <v>55660.8633</v>
      </c>
      <c r="H52" s="6">
        <f t="shared" si="11"/>
        <v>2024</v>
      </c>
      <c r="I52" s="21" t="s">
        <v>424</v>
      </c>
      <c r="J52" s="22" t="s">
        <v>425</v>
      </c>
      <c r="K52" s="21" t="s">
        <v>426</v>
      </c>
      <c r="L52" s="21" t="s">
        <v>427</v>
      </c>
      <c r="M52" s="22" t="s">
        <v>364</v>
      </c>
      <c r="N52" s="22" t="s">
        <v>93</v>
      </c>
      <c r="O52" s="23" t="s">
        <v>227</v>
      </c>
      <c r="P52" s="24" t="s">
        <v>423</v>
      </c>
    </row>
    <row r="53" spans="1:16" ht="12.75" customHeight="1" thickBot="1">
      <c r="A53" s="6" t="str">
        <f t="shared" si="6"/>
        <v>OEJV 0160 </v>
      </c>
      <c r="B53" s="9" t="str">
        <f t="shared" si="7"/>
        <v>I</v>
      </c>
      <c r="C53" s="6">
        <f t="shared" si="8"/>
        <v>55662.424809999997</v>
      </c>
      <c r="D53" s="5" t="str">
        <f t="shared" si="9"/>
        <v>vis</v>
      </c>
      <c r="E53" s="20">
        <f>VLOOKUP(C53,Active!C$21:E$973,3,FALSE)</f>
        <v>22156.010966867532</v>
      </c>
      <c r="F53" s="9" t="s">
        <v>93</v>
      </c>
      <c r="G53" s="5" t="str">
        <f t="shared" si="10"/>
        <v>55662.42481</v>
      </c>
      <c r="H53" s="6">
        <f t="shared" si="11"/>
        <v>2025</v>
      </c>
      <c r="I53" s="21" t="s">
        <v>428</v>
      </c>
      <c r="J53" s="22" t="s">
        <v>429</v>
      </c>
      <c r="K53" s="21" t="s">
        <v>430</v>
      </c>
      <c r="L53" s="21" t="s">
        <v>431</v>
      </c>
      <c r="M53" s="22" t="s">
        <v>364</v>
      </c>
      <c r="N53" s="22" t="s">
        <v>85</v>
      </c>
      <c r="O53" s="23" t="s">
        <v>432</v>
      </c>
      <c r="P53" s="24" t="s">
        <v>412</v>
      </c>
    </row>
    <row r="54" spans="1:16" ht="12.75" customHeight="1" thickBot="1">
      <c r="A54" s="6" t="str">
        <f t="shared" si="6"/>
        <v>BAVM 220 </v>
      </c>
      <c r="B54" s="9" t="str">
        <f t="shared" si="7"/>
        <v>I</v>
      </c>
      <c r="C54" s="6">
        <f t="shared" si="8"/>
        <v>55687.4067</v>
      </c>
      <c r="D54" s="5" t="str">
        <f t="shared" si="9"/>
        <v>vis</v>
      </c>
      <c r="E54" s="20">
        <f>VLOOKUP(C54,Active!C$21:E$973,3,FALSE)</f>
        <v>22172.012197933956</v>
      </c>
      <c r="F54" s="9" t="s">
        <v>93</v>
      </c>
      <c r="G54" s="5" t="str">
        <f t="shared" si="10"/>
        <v>55687.4067</v>
      </c>
      <c r="H54" s="6">
        <f t="shared" si="11"/>
        <v>2041</v>
      </c>
      <c r="I54" s="21" t="s">
        <v>433</v>
      </c>
      <c r="J54" s="22" t="s">
        <v>434</v>
      </c>
      <c r="K54" s="21" t="s">
        <v>435</v>
      </c>
      <c r="L54" s="21" t="s">
        <v>436</v>
      </c>
      <c r="M54" s="22" t="s">
        <v>364</v>
      </c>
      <c r="N54" s="22" t="s">
        <v>357</v>
      </c>
      <c r="O54" s="23" t="s">
        <v>384</v>
      </c>
      <c r="P54" s="24" t="s">
        <v>418</v>
      </c>
    </row>
    <row r="55" spans="1:16" ht="12.75" customHeight="1" thickBot="1">
      <c r="A55" s="6" t="str">
        <f t="shared" si="6"/>
        <v>OEJV 0142 </v>
      </c>
      <c r="B55" s="9" t="str">
        <f t="shared" si="7"/>
        <v>I</v>
      </c>
      <c r="C55" s="6">
        <f t="shared" si="8"/>
        <v>55740.487999999998</v>
      </c>
      <c r="D55" s="5" t="str">
        <f t="shared" si="9"/>
        <v>vis</v>
      </c>
      <c r="E55" s="20">
        <f>VLOOKUP(C55,Active!C$21:E$973,3,FALSE)</f>
        <v>22206.011472872986</v>
      </c>
      <c r="F55" s="9" t="s">
        <v>93</v>
      </c>
      <c r="G55" s="5" t="str">
        <f t="shared" si="10"/>
        <v>55740.488</v>
      </c>
      <c r="H55" s="6">
        <f t="shared" si="11"/>
        <v>2075</v>
      </c>
      <c r="I55" s="21" t="s">
        <v>437</v>
      </c>
      <c r="J55" s="22" t="s">
        <v>438</v>
      </c>
      <c r="K55" s="21" t="s">
        <v>439</v>
      </c>
      <c r="L55" s="21" t="s">
        <v>316</v>
      </c>
      <c r="M55" s="22" t="s">
        <v>364</v>
      </c>
      <c r="N55" s="22" t="s">
        <v>365</v>
      </c>
      <c r="O55" s="23" t="s">
        <v>317</v>
      </c>
      <c r="P55" s="24" t="s">
        <v>440</v>
      </c>
    </row>
    <row r="56" spans="1:16" ht="12.75" customHeight="1" thickBot="1">
      <c r="A56" s="6" t="str">
        <f t="shared" si="6"/>
        <v>OEJV 0160 </v>
      </c>
      <c r="B56" s="9" t="str">
        <f t="shared" si="7"/>
        <v>I</v>
      </c>
      <c r="C56" s="6">
        <f t="shared" si="8"/>
        <v>55960.628499999999</v>
      </c>
      <c r="D56" s="5" t="str">
        <f t="shared" si="9"/>
        <v>vis</v>
      </c>
      <c r="E56" s="20">
        <f>VLOOKUP(C56,Active!C$21:E$973,3,FALSE)</f>
        <v>22347.01437567894</v>
      </c>
      <c r="F56" s="9" t="s">
        <v>93</v>
      </c>
      <c r="G56" s="5" t="str">
        <f t="shared" si="10"/>
        <v>55960.6285</v>
      </c>
      <c r="H56" s="6">
        <f t="shared" si="11"/>
        <v>2216</v>
      </c>
      <c r="I56" s="21" t="s">
        <v>441</v>
      </c>
      <c r="J56" s="22" t="s">
        <v>442</v>
      </c>
      <c r="K56" s="21" t="s">
        <v>443</v>
      </c>
      <c r="L56" s="21" t="s">
        <v>444</v>
      </c>
      <c r="M56" s="22" t="s">
        <v>364</v>
      </c>
      <c r="N56" s="22" t="s">
        <v>372</v>
      </c>
      <c r="O56" s="23" t="s">
        <v>411</v>
      </c>
      <c r="P56" s="24" t="s">
        <v>412</v>
      </c>
    </row>
    <row r="57" spans="1:16" ht="12.75" customHeight="1" thickBot="1">
      <c r="A57" s="6" t="str">
        <f t="shared" si="6"/>
        <v>OEJV 0160 </v>
      </c>
      <c r="B57" s="9" t="str">
        <f t="shared" si="7"/>
        <v>I</v>
      </c>
      <c r="C57" s="6">
        <f t="shared" si="8"/>
        <v>56010.58887</v>
      </c>
      <c r="D57" s="5" t="str">
        <f t="shared" si="9"/>
        <v>vis</v>
      </c>
      <c r="E57" s="20">
        <f>VLOOKUP(C57,Active!C$21:E$973,3,FALSE)</f>
        <v>22379.014653661685</v>
      </c>
      <c r="F57" s="9" t="s">
        <v>93</v>
      </c>
      <c r="G57" s="5" t="str">
        <f t="shared" si="10"/>
        <v>56010.58887</v>
      </c>
      <c r="H57" s="6">
        <f t="shared" si="11"/>
        <v>2248</v>
      </c>
      <c r="I57" s="21" t="s">
        <v>445</v>
      </c>
      <c r="J57" s="22" t="s">
        <v>446</v>
      </c>
      <c r="K57" s="21" t="s">
        <v>447</v>
      </c>
      <c r="L57" s="21" t="s">
        <v>448</v>
      </c>
      <c r="M57" s="22" t="s">
        <v>364</v>
      </c>
      <c r="N57" s="22" t="s">
        <v>372</v>
      </c>
      <c r="O57" s="23" t="s">
        <v>449</v>
      </c>
      <c r="P57" s="24" t="s">
        <v>412</v>
      </c>
    </row>
    <row r="58" spans="1:16" ht="12.75" customHeight="1" thickBot="1">
      <c r="A58" s="6" t="str">
        <f t="shared" si="6"/>
        <v>IBVS 6029 </v>
      </c>
      <c r="B58" s="9" t="str">
        <f t="shared" si="7"/>
        <v>I</v>
      </c>
      <c r="C58" s="6">
        <f t="shared" si="8"/>
        <v>56030.8842</v>
      </c>
      <c r="D58" s="5" t="str">
        <f t="shared" si="9"/>
        <v>vis</v>
      </c>
      <c r="E58" s="20">
        <f>VLOOKUP(C58,Active!C$21:E$973,3,FALSE)</f>
        <v>22392.01408104286</v>
      </c>
      <c r="F58" s="9" t="s">
        <v>93</v>
      </c>
      <c r="G58" s="5" t="str">
        <f t="shared" si="10"/>
        <v>56030.8842</v>
      </c>
      <c r="H58" s="6">
        <f t="shared" si="11"/>
        <v>2261</v>
      </c>
      <c r="I58" s="21" t="s">
        <v>450</v>
      </c>
      <c r="J58" s="22" t="s">
        <v>451</v>
      </c>
      <c r="K58" s="21" t="s">
        <v>452</v>
      </c>
      <c r="L58" s="21" t="s">
        <v>453</v>
      </c>
      <c r="M58" s="22" t="s">
        <v>364</v>
      </c>
      <c r="N58" s="22" t="s">
        <v>93</v>
      </c>
      <c r="O58" s="23" t="s">
        <v>227</v>
      </c>
      <c r="P58" s="24" t="s">
        <v>454</v>
      </c>
    </row>
    <row r="59" spans="1:16" ht="12.75" customHeight="1" thickBot="1">
      <c r="A59" s="6" t="str">
        <f t="shared" si="6"/>
        <v>BAVM 238 </v>
      </c>
      <c r="B59" s="9" t="str">
        <f t="shared" si="7"/>
        <v>I</v>
      </c>
      <c r="C59" s="6">
        <f t="shared" si="8"/>
        <v>56747.508699999998</v>
      </c>
      <c r="D59" s="5" t="str">
        <f t="shared" si="9"/>
        <v>vis</v>
      </c>
      <c r="E59" s="20">
        <f>VLOOKUP(C59,Active!C$21:E$973,3,FALSE)</f>
        <v>22851.021554551229</v>
      </c>
      <c r="F59" s="9" t="s">
        <v>93</v>
      </c>
      <c r="G59" s="5" t="str">
        <f t="shared" si="10"/>
        <v>56747.5087</v>
      </c>
      <c r="H59" s="6">
        <f t="shared" si="11"/>
        <v>2720</v>
      </c>
      <c r="I59" s="21" t="s">
        <v>455</v>
      </c>
      <c r="J59" s="22" t="s">
        <v>456</v>
      </c>
      <c r="K59" s="21" t="s">
        <v>457</v>
      </c>
      <c r="L59" s="21" t="s">
        <v>458</v>
      </c>
      <c r="M59" s="22" t="s">
        <v>364</v>
      </c>
      <c r="N59" s="22" t="s">
        <v>357</v>
      </c>
      <c r="O59" s="23" t="s">
        <v>384</v>
      </c>
      <c r="P59" s="24" t="s">
        <v>459</v>
      </c>
    </row>
    <row r="60" spans="1:16" ht="12.75" customHeight="1" thickBot="1">
      <c r="A60" s="6" t="str">
        <f t="shared" si="6"/>
        <v> AN 198.371 </v>
      </c>
      <c r="B60" s="9" t="str">
        <f t="shared" si="7"/>
        <v>I</v>
      </c>
      <c r="C60" s="6">
        <f t="shared" si="8"/>
        <v>20242.46</v>
      </c>
      <c r="D60" s="5" t="str">
        <f t="shared" si="9"/>
        <v>vis</v>
      </c>
      <c r="E60" s="20">
        <f>VLOOKUP(C60,Active!C$21:E$973,3,FALSE)</f>
        <v>-530.94511570231111</v>
      </c>
      <c r="F60" s="9" t="s">
        <v>93</v>
      </c>
      <c r="G60" s="5" t="str">
        <f t="shared" si="10"/>
        <v>20242.46</v>
      </c>
      <c r="H60" s="6">
        <f t="shared" si="11"/>
        <v>-20662</v>
      </c>
      <c r="I60" s="21" t="s">
        <v>97</v>
      </c>
      <c r="J60" s="22" t="s">
        <v>98</v>
      </c>
      <c r="K60" s="21">
        <v>-20662</v>
      </c>
      <c r="L60" s="21" t="s">
        <v>99</v>
      </c>
      <c r="M60" s="22" t="s">
        <v>100</v>
      </c>
      <c r="N60" s="22"/>
      <c r="O60" s="23" t="s">
        <v>101</v>
      </c>
      <c r="P60" s="23" t="s">
        <v>102</v>
      </c>
    </row>
    <row r="61" spans="1:16" ht="12.75" customHeight="1" thickBot="1">
      <c r="A61" s="6" t="str">
        <f t="shared" si="6"/>
        <v> AN 214.3 </v>
      </c>
      <c r="B61" s="9" t="str">
        <f t="shared" si="7"/>
        <v>I</v>
      </c>
      <c r="C61" s="6">
        <f t="shared" si="8"/>
        <v>21071.37</v>
      </c>
      <c r="D61" s="5" t="str">
        <f t="shared" si="9"/>
        <v>vis</v>
      </c>
      <c r="E61" s="20">
        <f>VLOOKUP(C61,Active!C$21:E$973,3,FALSE)</f>
        <v>-1.7293857223107827E-2</v>
      </c>
      <c r="F61" s="9" t="s">
        <v>93</v>
      </c>
      <c r="G61" s="5" t="str">
        <f t="shared" si="10"/>
        <v>21071.37</v>
      </c>
      <c r="H61" s="6">
        <f t="shared" si="11"/>
        <v>-20131</v>
      </c>
      <c r="I61" s="21" t="s">
        <v>103</v>
      </c>
      <c r="J61" s="22" t="s">
        <v>104</v>
      </c>
      <c r="K61" s="21">
        <v>-20131</v>
      </c>
      <c r="L61" s="21" t="s">
        <v>105</v>
      </c>
      <c r="M61" s="22" t="s">
        <v>106</v>
      </c>
      <c r="N61" s="22"/>
      <c r="O61" s="23" t="s">
        <v>107</v>
      </c>
      <c r="P61" s="23" t="s">
        <v>108</v>
      </c>
    </row>
    <row r="62" spans="1:16" ht="12.75" customHeight="1" thickBot="1">
      <c r="A62" s="6" t="str">
        <f t="shared" si="6"/>
        <v> AN 214.3 </v>
      </c>
      <c r="B62" s="9" t="str">
        <f t="shared" si="7"/>
        <v>I</v>
      </c>
      <c r="C62" s="6">
        <f t="shared" si="8"/>
        <v>21132.31</v>
      </c>
      <c r="D62" s="5" t="str">
        <f t="shared" si="9"/>
        <v>vis</v>
      </c>
      <c r="E62" s="20">
        <f>VLOOKUP(C62,Active!C$21:E$973,3,FALSE)</f>
        <v>39.015582405870475</v>
      </c>
      <c r="F62" s="9" t="s">
        <v>93</v>
      </c>
      <c r="G62" s="5" t="str">
        <f t="shared" si="10"/>
        <v>21132.31</v>
      </c>
      <c r="H62" s="6">
        <f t="shared" si="11"/>
        <v>-20092</v>
      </c>
      <c r="I62" s="21" t="s">
        <v>109</v>
      </c>
      <c r="J62" s="22" t="s">
        <v>110</v>
      </c>
      <c r="K62" s="21">
        <v>-20092</v>
      </c>
      <c r="L62" s="21" t="s">
        <v>111</v>
      </c>
      <c r="M62" s="22" t="s">
        <v>106</v>
      </c>
      <c r="N62" s="22"/>
      <c r="O62" s="23" t="s">
        <v>107</v>
      </c>
      <c r="P62" s="23" t="s">
        <v>108</v>
      </c>
    </row>
    <row r="63" spans="1:16" ht="12.75" customHeight="1" thickBot="1">
      <c r="A63" s="6" t="str">
        <f t="shared" si="6"/>
        <v> AN 214.3 </v>
      </c>
      <c r="B63" s="9" t="str">
        <f t="shared" si="7"/>
        <v>I</v>
      </c>
      <c r="C63" s="6">
        <f t="shared" si="8"/>
        <v>21280.560000000001</v>
      </c>
      <c r="D63" s="5" t="str">
        <f t="shared" si="9"/>
        <v>vis</v>
      </c>
      <c r="E63" s="20">
        <f>VLOOKUP(C63,Active!C$21:E$973,3,FALSE)</f>
        <v>133.97166881879141</v>
      </c>
      <c r="F63" s="9" t="s">
        <v>93</v>
      </c>
      <c r="G63" s="5" t="str">
        <f t="shared" si="10"/>
        <v>21280.56</v>
      </c>
      <c r="H63" s="6">
        <f t="shared" si="11"/>
        <v>-19997</v>
      </c>
      <c r="I63" s="21" t="s">
        <v>112</v>
      </c>
      <c r="J63" s="22" t="s">
        <v>113</v>
      </c>
      <c r="K63" s="21">
        <v>-19997</v>
      </c>
      <c r="L63" s="21" t="s">
        <v>114</v>
      </c>
      <c r="M63" s="22" t="s">
        <v>106</v>
      </c>
      <c r="N63" s="22"/>
      <c r="O63" s="23" t="s">
        <v>107</v>
      </c>
      <c r="P63" s="23" t="s">
        <v>108</v>
      </c>
    </row>
    <row r="64" spans="1:16" ht="12.75" customHeight="1" thickBot="1">
      <c r="A64" s="6" t="str">
        <f t="shared" si="6"/>
        <v> AN 214.3 </v>
      </c>
      <c r="B64" s="9" t="str">
        <f t="shared" si="7"/>
        <v>I</v>
      </c>
      <c r="C64" s="6">
        <f t="shared" si="8"/>
        <v>21352.36</v>
      </c>
      <c r="D64" s="5" t="str">
        <f t="shared" si="9"/>
        <v>vis</v>
      </c>
      <c r="E64" s="20">
        <f>VLOOKUP(C64,Active!C$21:E$973,3,FALSE)</f>
        <v>179.96051876447544</v>
      </c>
      <c r="F64" s="9" t="s">
        <v>93</v>
      </c>
      <c r="G64" s="5" t="str">
        <f t="shared" si="10"/>
        <v>21352.36</v>
      </c>
      <c r="H64" s="6">
        <f t="shared" si="11"/>
        <v>-19951</v>
      </c>
      <c r="I64" s="21" t="s">
        <v>115</v>
      </c>
      <c r="J64" s="22" t="s">
        <v>116</v>
      </c>
      <c r="K64" s="21">
        <v>-19951</v>
      </c>
      <c r="L64" s="21" t="s">
        <v>117</v>
      </c>
      <c r="M64" s="22" t="s">
        <v>106</v>
      </c>
      <c r="N64" s="22"/>
      <c r="O64" s="23" t="s">
        <v>107</v>
      </c>
      <c r="P64" s="23" t="s">
        <v>108</v>
      </c>
    </row>
    <row r="65" spans="1:16" ht="12.75" customHeight="1" thickBot="1">
      <c r="A65" s="6" t="str">
        <f t="shared" si="6"/>
        <v> AN 214.3 </v>
      </c>
      <c r="B65" s="9" t="str">
        <f t="shared" si="7"/>
        <v>I</v>
      </c>
      <c r="C65" s="6">
        <f t="shared" si="8"/>
        <v>21416.38</v>
      </c>
      <c r="D65" s="5" t="str">
        <f t="shared" si="9"/>
        <v>vis</v>
      </c>
      <c r="E65" s="20">
        <f>VLOOKUP(C65,Active!C$21:E$973,3,FALSE)</f>
        <v>220.96617577732698</v>
      </c>
      <c r="F65" s="9" t="s">
        <v>93</v>
      </c>
      <c r="G65" s="5" t="str">
        <f t="shared" si="10"/>
        <v>21416.38</v>
      </c>
      <c r="H65" s="6">
        <f t="shared" si="11"/>
        <v>-19910</v>
      </c>
      <c r="I65" s="21" t="s">
        <v>118</v>
      </c>
      <c r="J65" s="22" t="s">
        <v>119</v>
      </c>
      <c r="K65" s="21">
        <v>-19910</v>
      </c>
      <c r="L65" s="21" t="s">
        <v>120</v>
      </c>
      <c r="M65" s="22" t="s">
        <v>106</v>
      </c>
      <c r="N65" s="22"/>
      <c r="O65" s="23" t="s">
        <v>107</v>
      </c>
      <c r="P65" s="23" t="s">
        <v>108</v>
      </c>
    </row>
    <row r="66" spans="1:16" ht="12.75" customHeight="1" thickBot="1">
      <c r="A66" s="6" t="str">
        <f t="shared" si="6"/>
        <v> AN 214.3 </v>
      </c>
      <c r="B66" s="9" t="str">
        <f t="shared" si="7"/>
        <v>I</v>
      </c>
      <c r="C66" s="6">
        <f t="shared" si="8"/>
        <v>21477.3</v>
      </c>
      <c r="D66" s="5" t="str">
        <f t="shared" si="9"/>
        <v>vis</v>
      </c>
      <c r="E66" s="20">
        <f>VLOOKUP(C66,Active!C$21:E$973,3,FALSE)</f>
        <v>259.98624177580911</v>
      </c>
      <c r="F66" s="9" t="s">
        <v>93</v>
      </c>
      <c r="G66" s="5" t="str">
        <f t="shared" si="10"/>
        <v>21477.30</v>
      </c>
      <c r="H66" s="6">
        <f t="shared" si="11"/>
        <v>-19871</v>
      </c>
      <c r="I66" s="21" t="s">
        <v>121</v>
      </c>
      <c r="J66" s="22" t="s">
        <v>122</v>
      </c>
      <c r="K66" s="21">
        <v>-19871</v>
      </c>
      <c r="L66" s="21" t="s">
        <v>105</v>
      </c>
      <c r="M66" s="22" t="s">
        <v>106</v>
      </c>
      <c r="N66" s="22"/>
      <c r="O66" s="23" t="s">
        <v>107</v>
      </c>
      <c r="P66" s="23" t="s">
        <v>108</v>
      </c>
    </row>
    <row r="67" spans="1:16" ht="12.75" customHeight="1" thickBot="1">
      <c r="A67" s="6" t="str">
        <f t="shared" si="6"/>
        <v> AN 214.3 </v>
      </c>
      <c r="B67" s="9" t="str">
        <f t="shared" si="7"/>
        <v>I</v>
      </c>
      <c r="C67" s="6">
        <f t="shared" si="8"/>
        <v>21491.360000000001</v>
      </c>
      <c r="D67" s="5" t="str">
        <f t="shared" si="9"/>
        <v>vis</v>
      </c>
      <c r="E67" s="20">
        <f>VLOOKUP(C67,Active!C$21:E$973,3,FALSE)</f>
        <v>268.99185779581444</v>
      </c>
      <c r="F67" s="9" t="s">
        <v>93</v>
      </c>
      <c r="G67" s="5" t="str">
        <f t="shared" si="10"/>
        <v>21491.36</v>
      </c>
      <c r="H67" s="6">
        <f t="shared" si="11"/>
        <v>-19862</v>
      </c>
      <c r="I67" s="21" t="s">
        <v>123</v>
      </c>
      <c r="J67" s="22" t="s">
        <v>124</v>
      </c>
      <c r="K67" s="21">
        <v>-19862</v>
      </c>
      <c r="L67" s="21" t="s">
        <v>125</v>
      </c>
      <c r="M67" s="22" t="s">
        <v>106</v>
      </c>
      <c r="N67" s="22"/>
      <c r="O67" s="23" t="s">
        <v>107</v>
      </c>
      <c r="P67" s="23" t="s">
        <v>108</v>
      </c>
    </row>
    <row r="68" spans="1:16" ht="12.75" customHeight="1" thickBot="1">
      <c r="A68" s="6" t="str">
        <f t="shared" si="6"/>
        <v> AN 214.3 </v>
      </c>
      <c r="B68" s="9" t="str">
        <f t="shared" si="7"/>
        <v>I</v>
      </c>
      <c r="C68" s="6">
        <f t="shared" si="8"/>
        <v>21747.4</v>
      </c>
      <c r="D68" s="5" t="str">
        <f t="shared" si="9"/>
        <v>vis</v>
      </c>
      <c r="E68" s="20">
        <f>VLOOKUP(C68,Active!C$21:E$973,3,FALSE)</f>
        <v>432.98886531800241</v>
      </c>
      <c r="F68" s="9" t="s">
        <v>93</v>
      </c>
      <c r="G68" s="5" t="str">
        <f t="shared" si="10"/>
        <v>21747.40</v>
      </c>
      <c r="H68" s="6">
        <f t="shared" si="11"/>
        <v>-19698</v>
      </c>
      <c r="I68" s="21" t="s">
        <v>126</v>
      </c>
      <c r="J68" s="22" t="s">
        <v>127</v>
      </c>
      <c r="K68" s="21">
        <v>-19698</v>
      </c>
      <c r="L68" s="21" t="s">
        <v>125</v>
      </c>
      <c r="M68" s="22" t="s">
        <v>106</v>
      </c>
      <c r="N68" s="22"/>
      <c r="O68" s="23" t="s">
        <v>107</v>
      </c>
      <c r="P68" s="23" t="s">
        <v>108</v>
      </c>
    </row>
    <row r="69" spans="1:16" ht="12.75" customHeight="1" thickBot="1">
      <c r="A69" s="6" t="str">
        <f t="shared" si="6"/>
        <v> AN 214.3 </v>
      </c>
      <c r="B69" s="9" t="str">
        <f t="shared" si="7"/>
        <v>I</v>
      </c>
      <c r="C69" s="6">
        <f t="shared" si="8"/>
        <v>21775.47</v>
      </c>
      <c r="D69" s="5" t="str">
        <f t="shared" si="9"/>
        <v>vis</v>
      </c>
      <c r="E69" s="20">
        <f>VLOOKUP(C69,Active!C$21:E$973,3,FALSE)</f>
        <v>450.96807169648918</v>
      </c>
      <c r="F69" s="9" t="s">
        <v>93</v>
      </c>
      <c r="G69" s="5" t="str">
        <f t="shared" si="10"/>
        <v>21775.47</v>
      </c>
      <c r="H69" s="6">
        <f t="shared" si="11"/>
        <v>-19680</v>
      </c>
      <c r="I69" s="21" t="s">
        <v>128</v>
      </c>
      <c r="J69" s="22" t="s">
        <v>129</v>
      </c>
      <c r="K69" s="21">
        <v>-19680</v>
      </c>
      <c r="L69" s="21" t="s">
        <v>120</v>
      </c>
      <c r="M69" s="22" t="s">
        <v>106</v>
      </c>
      <c r="N69" s="22"/>
      <c r="O69" s="23" t="s">
        <v>107</v>
      </c>
      <c r="P69" s="23" t="s">
        <v>108</v>
      </c>
    </row>
    <row r="70" spans="1:16" ht="12.75" customHeight="1" thickBot="1">
      <c r="A70" s="6" t="str">
        <f t="shared" si="6"/>
        <v> AN 214.3 </v>
      </c>
      <c r="B70" s="9" t="str">
        <f t="shared" si="7"/>
        <v>I</v>
      </c>
      <c r="C70" s="6">
        <f t="shared" si="8"/>
        <v>21786.35</v>
      </c>
      <c r="D70" s="5" t="str">
        <f t="shared" si="9"/>
        <v>vis</v>
      </c>
      <c r="E70" s="20">
        <f>VLOOKUP(C70,Active!C$21:E$973,3,FALSE)</f>
        <v>457.93685564368872</v>
      </c>
      <c r="F70" s="9" t="s">
        <v>93</v>
      </c>
      <c r="G70" s="5" t="str">
        <f t="shared" si="10"/>
        <v>21786.35</v>
      </c>
      <c r="H70" s="6">
        <f t="shared" si="11"/>
        <v>-19673</v>
      </c>
      <c r="I70" s="21" t="s">
        <v>130</v>
      </c>
      <c r="J70" s="22" t="s">
        <v>131</v>
      </c>
      <c r="K70" s="21">
        <v>-19673</v>
      </c>
      <c r="L70" s="21" t="s">
        <v>132</v>
      </c>
      <c r="M70" s="22" t="s">
        <v>106</v>
      </c>
      <c r="N70" s="22"/>
      <c r="O70" s="23" t="s">
        <v>107</v>
      </c>
      <c r="P70" s="23" t="s">
        <v>108</v>
      </c>
    </row>
    <row r="71" spans="1:16" ht="12.75" customHeight="1" thickBot="1">
      <c r="A71" s="6" t="str">
        <f t="shared" si="6"/>
        <v> AN 214.3 </v>
      </c>
      <c r="B71" s="9" t="str">
        <f t="shared" si="7"/>
        <v>I</v>
      </c>
      <c r="C71" s="6">
        <f t="shared" si="8"/>
        <v>21822.25</v>
      </c>
      <c r="D71" s="5" t="str">
        <f t="shared" si="9"/>
        <v>vis</v>
      </c>
      <c r="E71" s="20">
        <f>VLOOKUP(C71,Active!C$21:E$973,3,FALSE)</f>
        <v>480.93128061653186</v>
      </c>
      <c r="F71" s="9" t="s">
        <v>93</v>
      </c>
      <c r="G71" s="5" t="str">
        <f t="shared" si="10"/>
        <v>21822.25</v>
      </c>
      <c r="H71" s="6">
        <f t="shared" si="11"/>
        <v>-19650</v>
      </c>
      <c r="I71" s="21" t="s">
        <v>133</v>
      </c>
      <c r="J71" s="22" t="s">
        <v>134</v>
      </c>
      <c r="K71" s="21">
        <v>-19650</v>
      </c>
      <c r="L71" s="21" t="s">
        <v>135</v>
      </c>
      <c r="M71" s="22" t="s">
        <v>106</v>
      </c>
      <c r="N71" s="22"/>
      <c r="O71" s="23" t="s">
        <v>107</v>
      </c>
      <c r="P71" s="23" t="s">
        <v>108</v>
      </c>
    </row>
    <row r="72" spans="1:16" ht="12.75" customHeight="1" thickBot="1">
      <c r="A72" s="6" t="str">
        <f t="shared" si="6"/>
        <v> AN 214.3 </v>
      </c>
      <c r="B72" s="9" t="str">
        <f t="shared" si="7"/>
        <v>I</v>
      </c>
      <c r="C72" s="6">
        <f t="shared" si="8"/>
        <v>21825.5</v>
      </c>
      <c r="D72" s="5" t="str">
        <f t="shared" si="9"/>
        <v>vis</v>
      </c>
      <c r="E72" s="20">
        <f>VLOOKUP(C72,Active!C$21:E$973,3,FALSE)</f>
        <v>483.01294861546609</v>
      </c>
      <c r="F72" s="9" t="s">
        <v>93</v>
      </c>
      <c r="G72" s="5" t="str">
        <f t="shared" si="10"/>
        <v>21825.50</v>
      </c>
      <c r="H72" s="6">
        <f t="shared" si="11"/>
        <v>-19648</v>
      </c>
      <c r="I72" s="21" t="s">
        <v>136</v>
      </c>
      <c r="J72" s="22" t="s">
        <v>137</v>
      </c>
      <c r="K72" s="21">
        <v>-19648</v>
      </c>
      <c r="L72" s="21" t="s">
        <v>138</v>
      </c>
      <c r="M72" s="22" t="s">
        <v>106</v>
      </c>
      <c r="N72" s="22"/>
      <c r="O72" s="23" t="s">
        <v>107</v>
      </c>
      <c r="P72" s="23" t="s">
        <v>108</v>
      </c>
    </row>
    <row r="73" spans="1:16" ht="12.75" customHeight="1" thickBot="1">
      <c r="A73" s="6" t="str">
        <f t="shared" si="6"/>
        <v> AN 214.3 </v>
      </c>
      <c r="B73" s="9" t="str">
        <f t="shared" si="7"/>
        <v>I</v>
      </c>
      <c r="C73" s="6">
        <f t="shared" si="8"/>
        <v>21858.2</v>
      </c>
      <c r="D73" s="5" t="str">
        <f t="shared" si="9"/>
        <v>vis</v>
      </c>
      <c r="E73" s="20">
        <f>VLOOKUP(C73,Active!C$21:E$973,3,FALSE)</f>
        <v>503.95773125089664</v>
      </c>
      <c r="F73" s="9" t="s">
        <v>93</v>
      </c>
      <c r="G73" s="5" t="str">
        <f t="shared" si="10"/>
        <v>21858.20</v>
      </c>
      <c r="H73" s="6">
        <f t="shared" si="11"/>
        <v>-19627</v>
      </c>
      <c r="I73" s="21" t="s">
        <v>139</v>
      </c>
      <c r="J73" s="22" t="s">
        <v>140</v>
      </c>
      <c r="K73" s="21">
        <v>-19627</v>
      </c>
      <c r="L73" s="21" t="s">
        <v>117</v>
      </c>
      <c r="M73" s="22" t="s">
        <v>106</v>
      </c>
      <c r="N73" s="22"/>
      <c r="O73" s="23" t="s">
        <v>107</v>
      </c>
      <c r="P73" s="23" t="s">
        <v>108</v>
      </c>
    </row>
    <row r="74" spans="1:16" ht="12.75" customHeight="1" thickBot="1">
      <c r="A74" s="6" t="str">
        <f t="shared" si="6"/>
        <v> AN 240.328 </v>
      </c>
      <c r="B74" s="9" t="str">
        <f t="shared" si="7"/>
        <v>I</v>
      </c>
      <c r="C74" s="6">
        <f t="shared" si="8"/>
        <v>24615.383999999998</v>
      </c>
      <c r="D74" s="5" t="str">
        <f t="shared" si="9"/>
        <v>vis</v>
      </c>
      <c r="E74" s="20">
        <f>VLOOKUP(C74,Active!C$21:E$973,3,FALSE)</f>
        <v>2269.9705620119271</v>
      </c>
      <c r="F74" s="9" t="s">
        <v>93</v>
      </c>
      <c r="G74" s="5" t="str">
        <f t="shared" si="10"/>
        <v>24615.384</v>
      </c>
      <c r="H74" s="6">
        <f t="shared" si="11"/>
        <v>-17861</v>
      </c>
      <c r="I74" s="21" t="s">
        <v>141</v>
      </c>
      <c r="J74" s="22" t="s">
        <v>142</v>
      </c>
      <c r="K74" s="21">
        <v>-17861</v>
      </c>
      <c r="L74" s="21" t="s">
        <v>143</v>
      </c>
      <c r="M74" s="22" t="s">
        <v>96</v>
      </c>
      <c r="N74" s="22"/>
      <c r="O74" s="23" t="s">
        <v>144</v>
      </c>
      <c r="P74" s="23" t="s">
        <v>145</v>
      </c>
    </row>
    <row r="75" spans="1:16" ht="12.75" customHeight="1" thickBot="1">
      <c r="A75" s="6" t="str">
        <f t="shared" ref="A75:A98" si="12">P75</f>
        <v> AAC 5.5 </v>
      </c>
      <c r="B75" s="9" t="str">
        <f t="shared" ref="B75:B98" si="13">IF(H75=INT(H75),"I","II")</f>
        <v>I</v>
      </c>
      <c r="C75" s="6">
        <f t="shared" ref="C75:C98" si="14">1*G75</f>
        <v>33066.461000000003</v>
      </c>
      <c r="D75" s="5" t="str">
        <f t="shared" ref="D75:D98" si="15">VLOOKUP(F75,I$1:J$5,2,FALSE)</f>
        <v>vis</v>
      </c>
      <c r="E75" s="20">
        <f>VLOOKUP(C75,Active!C$21:E$973,3,FALSE)</f>
        <v>7682.997191989999</v>
      </c>
      <c r="F75" s="9" t="s">
        <v>93</v>
      </c>
      <c r="G75" s="5" t="str">
        <f t="shared" ref="G75:G98" si="16">MID(I75,3,LEN(I75)-3)</f>
        <v>33066.461</v>
      </c>
      <c r="H75" s="6">
        <f t="shared" ref="H75:H98" si="17">1*K75</f>
        <v>-12448</v>
      </c>
      <c r="I75" s="21" t="s">
        <v>146</v>
      </c>
      <c r="J75" s="22" t="s">
        <v>147</v>
      </c>
      <c r="K75" s="21">
        <v>-12448</v>
      </c>
      <c r="L75" s="21" t="s">
        <v>148</v>
      </c>
      <c r="M75" s="22" t="s">
        <v>106</v>
      </c>
      <c r="N75" s="22"/>
      <c r="O75" s="23" t="s">
        <v>149</v>
      </c>
      <c r="P75" s="23" t="s">
        <v>150</v>
      </c>
    </row>
    <row r="76" spans="1:16" ht="12.75" customHeight="1" thickBot="1">
      <c r="A76" s="6" t="str">
        <f t="shared" si="12"/>
        <v> AAC 5.7 </v>
      </c>
      <c r="B76" s="9" t="str">
        <f t="shared" si="13"/>
        <v>I</v>
      </c>
      <c r="C76" s="6">
        <f t="shared" si="14"/>
        <v>33358.404999999999</v>
      </c>
      <c r="D76" s="5" t="str">
        <f t="shared" si="15"/>
        <v>vis</v>
      </c>
      <c r="E76" s="20">
        <f>VLOOKUP(C76,Active!C$21:E$973,3,FALSE)</f>
        <v>7869.9911865379481</v>
      </c>
      <c r="F76" s="9" t="s">
        <v>93</v>
      </c>
      <c r="G76" s="5" t="str">
        <f t="shared" si="16"/>
        <v>33358.405</v>
      </c>
      <c r="H76" s="6">
        <f t="shared" si="17"/>
        <v>-12261</v>
      </c>
      <c r="I76" s="21" t="s">
        <v>151</v>
      </c>
      <c r="J76" s="22" t="s">
        <v>152</v>
      </c>
      <c r="K76" s="21">
        <v>-12261</v>
      </c>
      <c r="L76" s="21" t="s">
        <v>153</v>
      </c>
      <c r="M76" s="22" t="s">
        <v>106</v>
      </c>
      <c r="N76" s="22"/>
      <c r="O76" s="23" t="s">
        <v>149</v>
      </c>
      <c r="P76" s="23" t="s">
        <v>154</v>
      </c>
    </row>
    <row r="77" spans="1:16" ht="12.75" customHeight="1" thickBot="1">
      <c r="A77" s="6" t="str">
        <f t="shared" si="12"/>
        <v> AAC 5.10 </v>
      </c>
      <c r="B77" s="9" t="str">
        <f t="shared" si="13"/>
        <v>I</v>
      </c>
      <c r="C77" s="6">
        <f t="shared" si="14"/>
        <v>33753.425000000003</v>
      </c>
      <c r="D77" s="5" t="str">
        <f t="shared" si="15"/>
        <v>vis</v>
      </c>
      <c r="E77" s="20">
        <f>VLOOKUP(C77,Active!C$21:E$973,3,FALSE)</f>
        <v>8123.0067228268681</v>
      </c>
      <c r="F77" s="9" t="s">
        <v>93</v>
      </c>
      <c r="G77" s="5" t="str">
        <f t="shared" si="16"/>
        <v>33753.425</v>
      </c>
      <c r="H77" s="6">
        <f t="shared" si="17"/>
        <v>-12008</v>
      </c>
      <c r="I77" s="21" t="s">
        <v>155</v>
      </c>
      <c r="J77" s="22" t="s">
        <v>156</v>
      </c>
      <c r="K77" s="21">
        <v>-12008</v>
      </c>
      <c r="L77" s="21" t="s">
        <v>157</v>
      </c>
      <c r="M77" s="22" t="s">
        <v>106</v>
      </c>
      <c r="N77" s="22"/>
      <c r="O77" s="23" t="s">
        <v>149</v>
      </c>
      <c r="P77" s="23" t="s">
        <v>158</v>
      </c>
    </row>
    <row r="78" spans="1:16" ht="12.75" customHeight="1" thickBot="1">
      <c r="A78" s="6" t="str">
        <f t="shared" si="12"/>
        <v> AAC 5.52 </v>
      </c>
      <c r="B78" s="9" t="str">
        <f t="shared" si="13"/>
        <v>I</v>
      </c>
      <c r="C78" s="6">
        <f t="shared" si="14"/>
        <v>34123.428999999996</v>
      </c>
      <c r="D78" s="5" t="str">
        <f t="shared" si="15"/>
        <v>vis</v>
      </c>
      <c r="E78" s="20">
        <f>VLOOKUP(C78,Active!C$21:E$973,3,FALSE)</f>
        <v>8359.9991801430624</v>
      </c>
      <c r="F78" s="9" t="s">
        <v>93</v>
      </c>
      <c r="G78" s="5" t="str">
        <f t="shared" si="16"/>
        <v>34123.429</v>
      </c>
      <c r="H78" s="6">
        <f t="shared" si="17"/>
        <v>-11771</v>
      </c>
      <c r="I78" s="21" t="s">
        <v>159</v>
      </c>
      <c r="J78" s="22" t="s">
        <v>160</v>
      </c>
      <c r="K78" s="21">
        <v>-11771</v>
      </c>
      <c r="L78" s="21" t="s">
        <v>161</v>
      </c>
      <c r="M78" s="22" t="s">
        <v>106</v>
      </c>
      <c r="N78" s="22"/>
      <c r="O78" s="23" t="s">
        <v>149</v>
      </c>
      <c r="P78" s="23" t="s">
        <v>162</v>
      </c>
    </row>
    <row r="79" spans="1:16" ht="12.75" customHeight="1" thickBot="1">
      <c r="A79" s="6" t="str">
        <f t="shared" si="12"/>
        <v> AAC 5.189 </v>
      </c>
      <c r="B79" s="9" t="str">
        <f t="shared" si="13"/>
        <v>I</v>
      </c>
      <c r="C79" s="6">
        <f t="shared" si="14"/>
        <v>34454.417000000001</v>
      </c>
      <c r="D79" s="5" t="str">
        <f t="shared" si="15"/>
        <v>vis</v>
      </c>
      <c r="E79" s="20">
        <f>VLOOKUP(C79,Active!C$21:E$973,3,FALSE)</f>
        <v>8572.0013732603657</v>
      </c>
      <c r="F79" s="9" t="s">
        <v>93</v>
      </c>
      <c r="G79" s="5" t="str">
        <f t="shared" si="16"/>
        <v>34454.417</v>
      </c>
      <c r="H79" s="6">
        <f t="shared" si="17"/>
        <v>-11559</v>
      </c>
      <c r="I79" s="21" t="s">
        <v>163</v>
      </c>
      <c r="J79" s="22" t="s">
        <v>164</v>
      </c>
      <c r="K79" s="21">
        <v>-11559</v>
      </c>
      <c r="L79" s="21" t="s">
        <v>165</v>
      </c>
      <c r="M79" s="22" t="s">
        <v>106</v>
      </c>
      <c r="N79" s="22"/>
      <c r="O79" s="23" t="s">
        <v>149</v>
      </c>
      <c r="P79" s="23" t="s">
        <v>166</v>
      </c>
    </row>
    <row r="80" spans="1:16" ht="12.75" customHeight="1" thickBot="1">
      <c r="A80" s="6" t="str">
        <f t="shared" si="12"/>
        <v> AAC 5.189 </v>
      </c>
      <c r="B80" s="9" t="str">
        <f t="shared" si="13"/>
        <v>I</v>
      </c>
      <c r="C80" s="6">
        <f t="shared" si="14"/>
        <v>34457.540999999997</v>
      </c>
      <c r="D80" s="5" t="str">
        <f t="shared" si="15"/>
        <v>vis</v>
      </c>
      <c r="E80" s="20">
        <f>VLOOKUP(C80,Active!C$21:E$973,3,FALSE)</f>
        <v>8574.0023365922625</v>
      </c>
      <c r="F80" s="9" t="s">
        <v>93</v>
      </c>
      <c r="G80" s="5" t="str">
        <f t="shared" si="16"/>
        <v>34457.541</v>
      </c>
      <c r="H80" s="6">
        <f t="shared" si="17"/>
        <v>-11557</v>
      </c>
      <c r="I80" s="21" t="s">
        <v>167</v>
      </c>
      <c r="J80" s="22" t="s">
        <v>168</v>
      </c>
      <c r="K80" s="21">
        <v>-11557</v>
      </c>
      <c r="L80" s="21" t="s">
        <v>169</v>
      </c>
      <c r="M80" s="22" t="s">
        <v>106</v>
      </c>
      <c r="N80" s="22"/>
      <c r="O80" s="23" t="s">
        <v>149</v>
      </c>
      <c r="P80" s="23" t="s">
        <v>166</v>
      </c>
    </row>
    <row r="81" spans="1:16" ht="12.75" customHeight="1" thickBot="1">
      <c r="A81" s="6" t="str">
        <f t="shared" si="12"/>
        <v> AAC 5.189 </v>
      </c>
      <c r="B81" s="9" t="str">
        <f t="shared" si="13"/>
        <v>I</v>
      </c>
      <c r="C81" s="6">
        <f t="shared" si="14"/>
        <v>34479.398000000001</v>
      </c>
      <c r="D81" s="5" t="str">
        <f t="shared" si="15"/>
        <v>vis</v>
      </c>
      <c r="E81" s="20">
        <f>VLOOKUP(C81,Active!C$21:E$973,3,FALSE)</f>
        <v>8588.0020342700209</v>
      </c>
      <c r="F81" s="9" t="s">
        <v>93</v>
      </c>
      <c r="G81" s="5" t="str">
        <f t="shared" si="16"/>
        <v>34479.398</v>
      </c>
      <c r="H81" s="6">
        <f t="shared" si="17"/>
        <v>-11543</v>
      </c>
      <c r="I81" s="21" t="s">
        <v>170</v>
      </c>
      <c r="J81" s="22" t="s">
        <v>171</v>
      </c>
      <c r="K81" s="21">
        <v>-11543</v>
      </c>
      <c r="L81" s="21" t="s">
        <v>172</v>
      </c>
      <c r="M81" s="22" t="s">
        <v>106</v>
      </c>
      <c r="N81" s="22"/>
      <c r="O81" s="23" t="s">
        <v>149</v>
      </c>
      <c r="P81" s="23" t="s">
        <v>166</v>
      </c>
    </row>
    <row r="82" spans="1:16" ht="12.75" customHeight="1" thickBot="1">
      <c r="A82" s="6" t="str">
        <f t="shared" si="12"/>
        <v> MSAI 31.109 </v>
      </c>
      <c r="B82" s="9" t="str">
        <f t="shared" si="13"/>
        <v>I</v>
      </c>
      <c r="C82" s="6">
        <f t="shared" si="14"/>
        <v>35219.428399999997</v>
      </c>
      <c r="D82" s="5" t="str">
        <f t="shared" si="15"/>
        <v>vis</v>
      </c>
      <c r="E82" s="20">
        <f>VLOOKUP(C82,Active!C$21:E$973,3,FALSE)</f>
        <v>9062.0012963987756</v>
      </c>
      <c r="F82" s="9" t="s">
        <v>93</v>
      </c>
      <c r="G82" s="5" t="str">
        <f t="shared" si="16"/>
        <v>35219.4284</v>
      </c>
      <c r="H82" s="6">
        <f t="shared" si="17"/>
        <v>-11069</v>
      </c>
      <c r="I82" s="21" t="s">
        <v>173</v>
      </c>
      <c r="J82" s="22" t="s">
        <v>174</v>
      </c>
      <c r="K82" s="21">
        <v>-11069</v>
      </c>
      <c r="L82" s="21" t="s">
        <v>175</v>
      </c>
      <c r="M82" s="22" t="s">
        <v>176</v>
      </c>
      <c r="N82" s="22" t="s">
        <v>177</v>
      </c>
      <c r="O82" s="23" t="s">
        <v>178</v>
      </c>
      <c r="P82" s="23" t="s">
        <v>179</v>
      </c>
    </row>
    <row r="83" spans="1:16" ht="12.75" customHeight="1" thickBot="1">
      <c r="A83" s="6" t="str">
        <f t="shared" si="12"/>
        <v> MSAI 31.109 </v>
      </c>
      <c r="B83" s="9" t="str">
        <f t="shared" si="13"/>
        <v>I</v>
      </c>
      <c r="C83" s="6">
        <f t="shared" si="14"/>
        <v>35222.550300000003</v>
      </c>
      <c r="D83" s="5" t="str">
        <f t="shared" si="15"/>
        <v>vis</v>
      </c>
      <c r="E83" s="20">
        <f>VLOOKUP(C83,Active!C$21:E$973,3,FALSE)</f>
        <v>9064.0009146528937</v>
      </c>
      <c r="F83" s="9" t="s">
        <v>93</v>
      </c>
      <c r="G83" s="5" t="str">
        <f t="shared" si="16"/>
        <v>35222.5503</v>
      </c>
      <c r="H83" s="6">
        <f t="shared" si="17"/>
        <v>-11067</v>
      </c>
      <c r="I83" s="21" t="s">
        <v>180</v>
      </c>
      <c r="J83" s="22" t="s">
        <v>181</v>
      </c>
      <c r="K83" s="21">
        <v>-11067</v>
      </c>
      <c r="L83" s="21" t="s">
        <v>182</v>
      </c>
      <c r="M83" s="22" t="s">
        <v>176</v>
      </c>
      <c r="N83" s="22" t="s">
        <v>177</v>
      </c>
      <c r="O83" s="23" t="s">
        <v>178</v>
      </c>
      <c r="P83" s="23" t="s">
        <v>179</v>
      </c>
    </row>
    <row r="84" spans="1:16" ht="12.75" customHeight="1" thickBot="1">
      <c r="A84" s="6" t="str">
        <f t="shared" si="12"/>
        <v> MSAI 31.109 </v>
      </c>
      <c r="B84" s="9" t="str">
        <f t="shared" si="13"/>
        <v>I</v>
      </c>
      <c r="C84" s="6">
        <f t="shared" si="14"/>
        <v>35244.406199999998</v>
      </c>
      <c r="D84" s="5" t="str">
        <f t="shared" si="15"/>
        <v>vis</v>
      </c>
      <c r="E84" s="20">
        <f>VLOOKUP(C84,Active!C$21:E$973,3,FALSE)</f>
        <v>9077.9999077660923</v>
      </c>
      <c r="F84" s="9" t="s">
        <v>93</v>
      </c>
      <c r="G84" s="5" t="str">
        <f t="shared" si="16"/>
        <v>35244.4062</v>
      </c>
      <c r="H84" s="6">
        <f t="shared" si="17"/>
        <v>-11053</v>
      </c>
      <c r="I84" s="21" t="s">
        <v>183</v>
      </c>
      <c r="J84" s="22" t="s">
        <v>184</v>
      </c>
      <c r="K84" s="21">
        <v>-11053</v>
      </c>
      <c r="L84" s="21" t="s">
        <v>185</v>
      </c>
      <c r="M84" s="22" t="s">
        <v>176</v>
      </c>
      <c r="N84" s="22" t="s">
        <v>177</v>
      </c>
      <c r="O84" s="23" t="s">
        <v>178</v>
      </c>
      <c r="P84" s="23" t="s">
        <v>179</v>
      </c>
    </row>
    <row r="85" spans="1:16" ht="12.75" customHeight="1" thickBot="1">
      <c r="A85" s="6" t="str">
        <f t="shared" si="12"/>
        <v> AA 6.141 </v>
      </c>
      <c r="B85" s="9" t="str">
        <f t="shared" si="13"/>
        <v>I</v>
      </c>
      <c r="C85" s="6">
        <f t="shared" si="14"/>
        <v>35244.408000000003</v>
      </c>
      <c r="D85" s="5" t="str">
        <f t="shared" si="15"/>
        <v>vis</v>
      </c>
      <c r="E85" s="20">
        <f>VLOOKUP(C85,Active!C$21:E$973,3,FALSE)</f>
        <v>9078.0010606899104</v>
      </c>
      <c r="F85" s="9" t="s">
        <v>93</v>
      </c>
      <c r="G85" s="5" t="str">
        <f t="shared" si="16"/>
        <v>35244.408</v>
      </c>
      <c r="H85" s="6">
        <f t="shared" si="17"/>
        <v>-11053</v>
      </c>
      <c r="I85" s="21" t="s">
        <v>186</v>
      </c>
      <c r="J85" s="22" t="s">
        <v>187</v>
      </c>
      <c r="K85" s="21">
        <v>-11053</v>
      </c>
      <c r="L85" s="21" t="s">
        <v>188</v>
      </c>
      <c r="M85" s="22" t="s">
        <v>106</v>
      </c>
      <c r="N85" s="22"/>
      <c r="O85" s="23" t="s">
        <v>149</v>
      </c>
      <c r="P85" s="23" t="s">
        <v>189</v>
      </c>
    </row>
    <row r="86" spans="1:16" ht="12.75" customHeight="1" thickBot="1">
      <c r="A86" s="6" t="str">
        <f t="shared" si="12"/>
        <v> MSAI 31.109 </v>
      </c>
      <c r="B86" s="9" t="str">
        <f t="shared" si="13"/>
        <v>I</v>
      </c>
      <c r="C86" s="6">
        <f t="shared" si="14"/>
        <v>35247.529799999997</v>
      </c>
      <c r="D86" s="5" t="str">
        <f t="shared" si="15"/>
        <v>vis</v>
      </c>
      <c r="E86" s="20">
        <f>VLOOKUP(C86,Active!C$21:E$973,3,FALSE)</f>
        <v>9080.0006148926986</v>
      </c>
      <c r="F86" s="9" t="s">
        <v>93</v>
      </c>
      <c r="G86" s="5" t="str">
        <f t="shared" si="16"/>
        <v>35247.5298</v>
      </c>
      <c r="H86" s="6">
        <f t="shared" si="17"/>
        <v>-11051</v>
      </c>
      <c r="I86" s="21" t="s">
        <v>190</v>
      </c>
      <c r="J86" s="22" t="s">
        <v>191</v>
      </c>
      <c r="K86" s="21">
        <v>-11051</v>
      </c>
      <c r="L86" s="21" t="s">
        <v>192</v>
      </c>
      <c r="M86" s="22" t="s">
        <v>176</v>
      </c>
      <c r="N86" s="22" t="s">
        <v>177</v>
      </c>
      <c r="O86" s="23" t="s">
        <v>178</v>
      </c>
      <c r="P86" s="23" t="s">
        <v>179</v>
      </c>
    </row>
    <row r="87" spans="1:16" ht="12.75" customHeight="1" thickBot="1">
      <c r="A87" s="6" t="str">
        <f t="shared" si="12"/>
        <v> MSAI 31.109 </v>
      </c>
      <c r="B87" s="9" t="str">
        <f t="shared" si="13"/>
        <v>I</v>
      </c>
      <c r="C87" s="6">
        <f t="shared" si="14"/>
        <v>35272.509100000003</v>
      </c>
      <c r="D87" s="5" t="str">
        <f t="shared" si="15"/>
        <v>vis</v>
      </c>
      <c r="E87" s="20">
        <f>VLOOKUP(C87,Active!C$21:E$973,3,FALSE)</f>
        <v>9096.0001870298656</v>
      </c>
      <c r="F87" s="9" t="s">
        <v>93</v>
      </c>
      <c r="G87" s="5" t="str">
        <f t="shared" si="16"/>
        <v>35272.5091</v>
      </c>
      <c r="H87" s="6">
        <f t="shared" si="17"/>
        <v>-11035</v>
      </c>
      <c r="I87" s="21" t="s">
        <v>193</v>
      </c>
      <c r="J87" s="22" t="s">
        <v>194</v>
      </c>
      <c r="K87" s="21">
        <v>-11035</v>
      </c>
      <c r="L87" s="21" t="s">
        <v>195</v>
      </c>
      <c r="M87" s="22" t="s">
        <v>176</v>
      </c>
      <c r="N87" s="22" t="s">
        <v>177</v>
      </c>
      <c r="O87" s="23" t="s">
        <v>178</v>
      </c>
      <c r="P87" s="23" t="s">
        <v>179</v>
      </c>
    </row>
    <row r="88" spans="1:16" ht="12.75" customHeight="1" thickBot="1">
      <c r="A88" s="6" t="str">
        <f t="shared" si="12"/>
        <v> MSAI 31.109 </v>
      </c>
      <c r="B88" s="9" t="str">
        <f t="shared" si="13"/>
        <v>I</v>
      </c>
      <c r="C88" s="6">
        <f t="shared" si="14"/>
        <v>35311.539400000001</v>
      </c>
      <c r="D88" s="5" t="str">
        <f t="shared" si="15"/>
        <v>vis</v>
      </c>
      <c r="E88" s="20">
        <f>VLOOKUP(C88,Active!C$21:E$973,3,FALSE)</f>
        <v>9120.9996105679566</v>
      </c>
      <c r="F88" s="9" t="s">
        <v>93</v>
      </c>
      <c r="G88" s="5" t="str">
        <f t="shared" si="16"/>
        <v>35311.5394</v>
      </c>
      <c r="H88" s="6">
        <f t="shared" si="17"/>
        <v>-11010</v>
      </c>
      <c r="I88" s="21" t="s">
        <v>196</v>
      </c>
      <c r="J88" s="22" t="s">
        <v>197</v>
      </c>
      <c r="K88" s="21">
        <v>-11010</v>
      </c>
      <c r="L88" s="21" t="s">
        <v>198</v>
      </c>
      <c r="M88" s="22" t="s">
        <v>176</v>
      </c>
      <c r="N88" s="22" t="s">
        <v>177</v>
      </c>
      <c r="O88" s="23" t="s">
        <v>178</v>
      </c>
      <c r="P88" s="23" t="s">
        <v>179</v>
      </c>
    </row>
    <row r="89" spans="1:16" ht="12.75" customHeight="1" thickBot="1">
      <c r="A89" s="6" t="str">
        <f t="shared" si="12"/>
        <v> MSAI 31.109 </v>
      </c>
      <c r="B89" s="9" t="str">
        <f t="shared" si="13"/>
        <v>I</v>
      </c>
      <c r="C89" s="6">
        <f t="shared" si="14"/>
        <v>35600.3649</v>
      </c>
      <c r="D89" s="5" t="str">
        <f t="shared" si="15"/>
        <v>vis</v>
      </c>
      <c r="E89" s="20">
        <f>VLOOKUP(C89,Active!C$21:E$973,3,FALSE)</f>
        <v>9305.9961646067768</v>
      </c>
      <c r="F89" s="9" t="s">
        <v>93</v>
      </c>
      <c r="G89" s="5" t="str">
        <f t="shared" si="16"/>
        <v>35600.3649</v>
      </c>
      <c r="H89" s="6">
        <f t="shared" si="17"/>
        <v>-10825</v>
      </c>
      <c r="I89" s="21" t="s">
        <v>199</v>
      </c>
      <c r="J89" s="22" t="s">
        <v>200</v>
      </c>
      <c r="K89" s="21">
        <v>-10825</v>
      </c>
      <c r="L89" s="21" t="s">
        <v>201</v>
      </c>
      <c r="M89" s="22" t="s">
        <v>176</v>
      </c>
      <c r="N89" s="22" t="s">
        <v>177</v>
      </c>
      <c r="O89" s="23" t="s">
        <v>202</v>
      </c>
      <c r="P89" s="23" t="s">
        <v>179</v>
      </c>
    </row>
    <row r="90" spans="1:16" ht="12.75" customHeight="1" thickBot="1">
      <c r="A90" s="6" t="str">
        <f t="shared" si="12"/>
        <v> MSAI 31.109 </v>
      </c>
      <c r="B90" s="9" t="str">
        <f t="shared" si="13"/>
        <v>I</v>
      </c>
      <c r="C90" s="6">
        <f t="shared" si="14"/>
        <v>35603.487300000001</v>
      </c>
      <c r="D90" s="5" t="str">
        <f t="shared" si="15"/>
        <v>vis</v>
      </c>
      <c r="E90" s="20">
        <f>VLOOKUP(C90,Active!C$21:E$973,3,FALSE)</f>
        <v>9307.9961031175062</v>
      </c>
      <c r="F90" s="9" t="s">
        <v>93</v>
      </c>
      <c r="G90" s="5" t="str">
        <f t="shared" si="16"/>
        <v>35603.4873</v>
      </c>
      <c r="H90" s="6">
        <f t="shared" si="17"/>
        <v>-10823</v>
      </c>
      <c r="I90" s="21" t="s">
        <v>203</v>
      </c>
      <c r="J90" s="22" t="s">
        <v>204</v>
      </c>
      <c r="K90" s="21">
        <v>-10823</v>
      </c>
      <c r="L90" s="21" t="s">
        <v>205</v>
      </c>
      <c r="M90" s="22" t="s">
        <v>176</v>
      </c>
      <c r="N90" s="22" t="s">
        <v>177</v>
      </c>
      <c r="O90" s="23" t="s">
        <v>202</v>
      </c>
      <c r="P90" s="23" t="s">
        <v>179</v>
      </c>
    </row>
    <row r="91" spans="1:16" ht="12.75" customHeight="1" thickBot="1">
      <c r="A91" s="6" t="str">
        <f t="shared" si="12"/>
        <v> AA 7.188 </v>
      </c>
      <c r="B91" s="9" t="str">
        <f t="shared" si="13"/>
        <v>I</v>
      </c>
      <c r="C91" s="6">
        <f t="shared" si="14"/>
        <v>35603.498</v>
      </c>
      <c r="D91" s="5" t="str">
        <f t="shared" si="15"/>
        <v>vis</v>
      </c>
      <c r="E91" s="20">
        <f>VLOOKUP(C91,Active!C$21:E$973,3,FALSE)</f>
        <v>9308.0029566090707</v>
      </c>
      <c r="F91" s="9" t="s">
        <v>93</v>
      </c>
      <c r="G91" s="5" t="str">
        <f t="shared" si="16"/>
        <v>35603.498</v>
      </c>
      <c r="H91" s="6">
        <f t="shared" si="17"/>
        <v>-10823</v>
      </c>
      <c r="I91" s="21" t="s">
        <v>206</v>
      </c>
      <c r="J91" s="22" t="s">
        <v>207</v>
      </c>
      <c r="K91" s="21">
        <v>-10823</v>
      </c>
      <c r="L91" s="21" t="s">
        <v>188</v>
      </c>
      <c r="M91" s="22" t="s">
        <v>106</v>
      </c>
      <c r="N91" s="22"/>
      <c r="O91" s="23" t="s">
        <v>149</v>
      </c>
      <c r="P91" s="23" t="s">
        <v>208</v>
      </c>
    </row>
    <row r="92" spans="1:16" ht="12.75" customHeight="1" thickBot="1">
      <c r="A92" s="6" t="str">
        <f t="shared" si="12"/>
        <v> MSAI 31.109 </v>
      </c>
      <c r="B92" s="9" t="str">
        <f t="shared" si="13"/>
        <v>I</v>
      </c>
      <c r="C92" s="6">
        <f t="shared" si="14"/>
        <v>36254.524400000002</v>
      </c>
      <c r="D92" s="5" t="str">
        <f t="shared" si="15"/>
        <v>vis</v>
      </c>
      <c r="E92" s="20">
        <f>VLOOKUP(C92,Active!C$21:E$973,3,FALSE)</f>
        <v>9724.9939791756351</v>
      </c>
      <c r="F92" s="9" t="s">
        <v>93</v>
      </c>
      <c r="G92" s="5" t="str">
        <f t="shared" si="16"/>
        <v>36254.5244</v>
      </c>
      <c r="H92" s="6">
        <f t="shared" si="17"/>
        <v>-10406</v>
      </c>
      <c r="I92" s="21" t="s">
        <v>209</v>
      </c>
      <c r="J92" s="22" t="s">
        <v>210</v>
      </c>
      <c r="K92" s="21">
        <v>-10406</v>
      </c>
      <c r="L92" s="21" t="s">
        <v>211</v>
      </c>
      <c r="M92" s="22" t="s">
        <v>176</v>
      </c>
      <c r="N92" s="22" t="s">
        <v>177</v>
      </c>
      <c r="O92" s="23" t="s">
        <v>202</v>
      </c>
      <c r="P92" s="23" t="s">
        <v>179</v>
      </c>
    </row>
    <row r="93" spans="1:16" ht="12.75" customHeight="1" thickBot="1">
      <c r="A93" s="6" t="str">
        <f t="shared" si="12"/>
        <v> MSAI 31.109 </v>
      </c>
      <c r="B93" s="9" t="str">
        <f t="shared" si="13"/>
        <v>I</v>
      </c>
      <c r="C93" s="6">
        <f t="shared" si="14"/>
        <v>36257.646999999997</v>
      </c>
      <c r="D93" s="5" t="str">
        <f t="shared" si="15"/>
        <v>vis</v>
      </c>
      <c r="E93" s="20">
        <f>VLOOKUP(C93,Active!C$21:E$973,3,FALSE)</f>
        <v>9726.9940457890079</v>
      </c>
      <c r="F93" s="9" t="s">
        <v>93</v>
      </c>
      <c r="G93" s="5" t="str">
        <f t="shared" si="16"/>
        <v>36257.6470</v>
      </c>
      <c r="H93" s="6">
        <f t="shared" si="17"/>
        <v>-10404</v>
      </c>
      <c r="I93" s="21" t="s">
        <v>212</v>
      </c>
      <c r="J93" s="22" t="s">
        <v>213</v>
      </c>
      <c r="K93" s="21">
        <v>-10404</v>
      </c>
      <c r="L93" s="21" t="s">
        <v>214</v>
      </c>
      <c r="M93" s="22" t="s">
        <v>176</v>
      </c>
      <c r="N93" s="22" t="s">
        <v>177</v>
      </c>
      <c r="O93" s="23" t="s">
        <v>202</v>
      </c>
      <c r="P93" s="23" t="s">
        <v>179</v>
      </c>
    </row>
    <row r="94" spans="1:16" ht="12.75" customHeight="1" thickBot="1">
      <c r="A94" s="6" t="str">
        <f t="shared" si="12"/>
        <v> AA 13.79 </v>
      </c>
      <c r="B94" s="9" t="str">
        <f t="shared" si="13"/>
        <v>I</v>
      </c>
      <c r="C94" s="6">
        <f t="shared" si="14"/>
        <v>37027.351000000002</v>
      </c>
      <c r="D94" s="5" t="str">
        <f t="shared" si="15"/>
        <v>vis</v>
      </c>
      <c r="E94" s="20">
        <f>VLOOKUP(C94,Active!C$21:E$973,3,FALSE)</f>
        <v>10219.999641312592</v>
      </c>
      <c r="F94" s="9" t="s">
        <v>93</v>
      </c>
      <c r="G94" s="5" t="str">
        <f t="shared" si="16"/>
        <v>37027.351</v>
      </c>
      <c r="H94" s="6">
        <f t="shared" si="17"/>
        <v>-9911</v>
      </c>
      <c r="I94" s="21" t="s">
        <v>215</v>
      </c>
      <c r="J94" s="22" t="s">
        <v>216</v>
      </c>
      <c r="K94" s="21">
        <v>-9911</v>
      </c>
      <c r="L94" s="21" t="s">
        <v>217</v>
      </c>
      <c r="M94" s="22" t="s">
        <v>106</v>
      </c>
      <c r="N94" s="22"/>
      <c r="O94" s="23" t="s">
        <v>149</v>
      </c>
      <c r="P94" s="23" t="s">
        <v>218</v>
      </c>
    </row>
    <row r="95" spans="1:16" ht="12.75" customHeight="1" thickBot="1">
      <c r="A95" s="6" t="str">
        <f t="shared" si="12"/>
        <v> BBS 125 </v>
      </c>
      <c r="B95" s="9" t="str">
        <f t="shared" si="13"/>
        <v>I</v>
      </c>
      <c r="C95" s="6">
        <f t="shared" si="14"/>
        <v>52032.521000000001</v>
      </c>
      <c r="D95" s="5" t="str">
        <f t="shared" si="15"/>
        <v>vis</v>
      </c>
      <c r="E95" s="20">
        <f>VLOOKUP(C95,Active!C$21:E$973,3,FALSE)</f>
        <v>19831.009551333293</v>
      </c>
      <c r="F95" s="9" t="s">
        <v>93</v>
      </c>
      <c r="G95" s="5" t="str">
        <f t="shared" si="16"/>
        <v>52032.521</v>
      </c>
      <c r="H95" s="6">
        <f t="shared" si="17"/>
        <v>-300</v>
      </c>
      <c r="I95" s="21" t="s">
        <v>336</v>
      </c>
      <c r="J95" s="22" t="s">
        <v>337</v>
      </c>
      <c r="K95" s="21">
        <v>-300</v>
      </c>
      <c r="L95" s="21" t="s">
        <v>321</v>
      </c>
      <c r="M95" s="22" t="s">
        <v>176</v>
      </c>
      <c r="N95" s="22" t="s">
        <v>177</v>
      </c>
      <c r="O95" s="23" t="s">
        <v>227</v>
      </c>
      <c r="P95" s="23" t="s">
        <v>338</v>
      </c>
    </row>
    <row r="96" spans="1:16" ht="12.75" customHeight="1" thickBot="1">
      <c r="A96" s="6" t="str">
        <f t="shared" si="12"/>
        <v>IBVS 5493 </v>
      </c>
      <c r="B96" s="9" t="str">
        <f t="shared" si="13"/>
        <v>II</v>
      </c>
      <c r="C96" s="6">
        <f t="shared" si="14"/>
        <v>52667.248699999996</v>
      </c>
      <c r="D96" s="5" t="str">
        <f t="shared" si="15"/>
        <v>vis</v>
      </c>
      <c r="E96" s="20">
        <f>VLOOKUP(C96,Active!C$21:E$973,3,FALSE)</f>
        <v>20237.561040910859</v>
      </c>
      <c r="F96" s="9" t="s">
        <v>93</v>
      </c>
      <c r="G96" s="5" t="str">
        <f t="shared" si="16"/>
        <v>52667.2487</v>
      </c>
      <c r="H96" s="6">
        <f t="shared" si="17"/>
        <v>106.5</v>
      </c>
      <c r="I96" s="21" t="s">
        <v>344</v>
      </c>
      <c r="J96" s="22" t="s">
        <v>345</v>
      </c>
      <c r="K96" s="21">
        <v>106.5</v>
      </c>
      <c r="L96" s="21" t="s">
        <v>346</v>
      </c>
      <c r="M96" s="22" t="s">
        <v>176</v>
      </c>
      <c r="N96" s="22" t="s">
        <v>177</v>
      </c>
      <c r="O96" s="23" t="s">
        <v>347</v>
      </c>
      <c r="P96" s="24" t="s">
        <v>348</v>
      </c>
    </row>
    <row r="97" spans="1:16" ht="12.75" customHeight="1" thickBot="1">
      <c r="A97" s="6" t="str">
        <f t="shared" si="12"/>
        <v>OEJV 0116 </v>
      </c>
      <c r="B97" s="9" t="str">
        <f t="shared" si="13"/>
        <v>II</v>
      </c>
      <c r="C97" s="6">
        <f t="shared" si="14"/>
        <v>54990.315000000002</v>
      </c>
      <c r="D97" s="5" t="str">
        <f t="shared" si="15"/>
        <v>vis</v>
      </c>
      <c r="E97" s="20">
        <f>VLOOKUP(C97,Active!C$21:E$973,3,FALSE)</f>
        <v>21725.515741253155</v>
      </c>
      <c r="F97" s="9" t="s">
        <v>93</v>
      </c>
      <c r="G97" s="5" t="str">
        <f t="shared" si="16"/>
        <v>54990.315</v>
      </c>
      <c r="H97" s="6">
        <f t="shared" si="17"/>
        <v>1594.5</v>
      </c>
      <c r="I97" s="21" t="s">
        <v>398</v>
      </c>
      <c r="J97" s="22" t="s">
        <v>399</v>
      </c>
      <c r="K97" s="21" t="s">
        <v>400</v>
      </c>
      <c r="L97" s="21" t="s">
        <v>401</v>
      </c>
      <c r="M97" s="22" t="s">
        <v>364</v>
      </c>
      <c r="N97" s="22" t="s">
        <v>365</v>
      </c>
      <c r="O97" s="23" t="s">
        <v>317</v>
      </c>
      <c r="P97" s="24" t="s">
        <v>402</v>
      </c>
    </row>
    <row r="98" spans="1:16" ht="12.75" customHeight="1" thickBot="1">
      <c r="A98" s="6" t="str">
        <f t="shared" si="12"/>
        <v>BAVM 225 </v>
      </c>
      <c r="B98" s="9" t="str">
        <f t="shared" si="13"/>
        <v>I</v>
      </c>
      <c r="C98" s="6">
        <f t="shared" si="14"/>
        <v>55601.535300000003</v>
      </c>
      <c r="D98" s="5" t="str">
        <f t="shared" si="15"/>
        <v>vis</v>
      </c>
      <c r="E98" s="20">
        <f>VLOOKUP(C98,Active!C$21:E$973,3,FALSE)</f>
        <v>22117.010430117447</v>
      </c>
      <c r="F98" s="9" t="s">
        <v>93</v>
      </c>
      <c r="G98" s="5" t="str">
        <f t="shared" si="16"/>
        <v>55601.5353</v>
      </c>
      <c r="H98" s="6">
        <f t="shared" si="17"/>
        <v>1986</v>
      </c>
      <c r="I98" s="21" t="s">
        <v>403</v>
      </c>
      <c r="J98" s="22" t="s">
        <v>404</v>
      </c>
      <c r="K98" s="21" t="s">
        <v>405</v>
      </c>
      <c r="L98" s="21" t="s">
        <v>406</v>
      </c>
      <c r="M98" s="22" t="s">
        <v>364</v>
      </c>
      <c r="N98" s="22" t="s">
        <v>365</v>
      </c>
      <c r="O98" s="23" t="s">
        <v>390</v>
      </c>
      <c r="P98" s="24" t="s">
        <v>407</v>
      </c>
    </row>
    <row r="99" spans="1:16">
      <c r="B99" s="9"/>
      <c r="F99" s="9"/>
    </row>
    <row r="100" spans="1:16">
      <c r="B100" s="9"/>
      <c r="F100" s="9"/>
    </row>
    <row r="101" spans="1:16">
      <c r="B101" s="9"/>
      <c r="F101" s="9"/>
    </row>
    <row r="102" spans="1:16">
      <c r="B102" s="9"/>
      <c r="F102" s="9"/>
    </row>
    <row r="103" spans="1:16">
      <c r="B103" s="9"/>
      <c r="F103" s="9"/>
    </row>
    <row r="104" spans="1:16">
      <c r="B104" s="9"/>
      <c r="F104" s="9"/>
    </row>
    <row r="105" spans="1:16">
      <c r="B105" s="9"/>
      <c r="F105" s="9"/>
    </row>
    <row r="106" spans="1:16">
      <c r="B106" s="9"/>
      <c r="F106" s="9"/>
    </row>
    <row r="107" spans="1:16">
      <c r="B107" s="9"/>
      <c r="F107" s="9"/>
    </row>
    <row r="108" spans="1:16">
      <c r="B108" s="9"/>
      <c r="F108" s="9"/>
    </row>
    <row r="109" spans="1:16">
      <c r="B109" s="9"/>
      <c r="F109" s="9"/>
    </row>
    <row r="110" spans="1:16">
      <c r="B110" s="9"/>
      <c r="F110" s="9"/>
    </row>
    <row r="111" spans="1:16">
      <c r="B111" s="9"/>
      <c r="F111" s="9"/>
    </row>
    <row r="112" spans="1:16">
      <c r="B112" s="9"/>
      <c r="F112" s="9"/>
    </row>
    <row r="113" spans="2:6">
      <c r="B113" s="9"/>
      <c r="F113" s="9"/>
    </row>
    <row r="114" spans="2:6">
      <c r="B114" s="9"/>
      <c r="F114" s="9"/>
    </row>
    <row r="115" spans="2:6">
      <c r="B115" s="9"/>
      <c r="F115" s="9"/>
    </row>
    <row r="116" spans="2:6">
      <c r="B116" s="9"/>
      <c r="F116" s="9"/>
    </row>
    <row r="117" spans="2:6">
      <c r="B117" s="9"/>
      <c r="F117" s="9"/>
    </row>
    <row r="118" spans="2:6">
      <c r="B118" s="9"/>
      <c r="F118" s="9"/>
    </row>
    <row r="119" spans="2:6">
      <c r="B119" s="9"/>
      <c r="F119" s="9"/>
    </row>
    <row r="120" spans="2:6">
      <c r="B120" s="9"/>
      <c r="F120" s="9"/>
    </row>
    <row r="121" spans="2:6">
      <c r="B121" s="9"/>
      <c r="F121" s="9"/>
    </row>
    <row r="122" spans="2:6">
      <c r="B122" s="9"/>
      <c r="F122" s="9"/>
    </row>
    <row r="123" spans="2:6">
      <c r="B123" s="9"/>
      <c r="F123" s="9"/>
    </row>
    <row r="124" spans="2:6">
      <c r="B124" s="9"/>
      <c r="F124" s="9"/>
    </row>
    <row r="125" spans="2:6">
      <c r="B125" s="9"/>
      <c r="F125" s="9"/>
    </row>
    <row r="126" spans="2:6">
      <c r="B126" s="9"/>
      <c r="F126" s="9"/>
    </row>
    <row r="127" spans="2:6">
      <c r="B127" s="9"/>
      <c r="F127" s="9"/>
    </row>
    <row r="128" spans="2:6">
      <c r="B128" s="9"/>
      <c r="F128" s="9"/>
    </row>
    <row r="129" spans="2:6">
      <c r="B129" s="9"/>
      <c r="F129" s="9"/>
    </row>
    <row r="130" spans="2:6">
      <c r="B130" s="9"/>
      <c r="F130" s="9"/>
    </row>
    <row r="131" spans="2:6">
      <c r="B131" s="9"/>
      <c r="F131" s="9"/>
    </row>
    <row r="132" spans="2:6">
      <c r="B132" s="9"/>
      <c r="F132" s="9"/>
    </row>
    <row r="133" spans="2:6">
      <c r="B133" s="9"/>
      <c r="F133" s="9"/>
    </row>
    <row r="134" spans="2:6">
      <c r="B134" s="9"/>
      <c r="F134" s="9"/>
    </row>
    <row r="135" spans="2:6">
      <c r="B135" s="9"/>
      <c r="F135" s="9"/>
    </row>
    <row r="136" spans="2:6">
      <c r="B136" s="9"/>
      <c r="F136" s="9"/>
    </row>
    <row r="137" spans="2:6">
      <c r="B137" s="9"/>
      <c r="F137" s="9"/>
    </row>
    <row r="138" spans="2:6">
      <c r="B138" s="9"/>
      <c r="F138" s="9"/>
    </row>
    <row r="139" spans="2:6">
      <c r="B139" s="9"/>
      <c r="F139" s="9"/>
    </row>
    <row r="140" spans="2:6">
      <c r="B140" s="9"/>
      <c r="F140" s="9"/>
    </row>
    <row r="141" spans="2:6">
      <c r="B141" s="9"/>
      <c r="F141" s="9"/>
    </row>
    <row r="142" spans="2:6">
      <c r="B142" s="9"/>
      <c r="F142" s="9"/>
    </row>
    <row r="143" spans="2:6">
      <c r="B143" s="9"/>
      <c r="F143" s="9"/>
    </row>
    <row r="144" spans="2:6">
      <c r="B144" s="9"/>
      <c r="F144" s="9"/>
    </row>
    <row r="145" spans="2:6">
      <c r="B145" s="9"/>
      <c r="F145" s="9"/>
    </row>
    <row r="146" spans="2:6">
      <c r="B146" s="9"/>
      <c r="F146" s="9"/>
    </row>
    <row r="147" spans="2:6">
      <c r="B147" s="9"/>
      <c r="F147" s="9"/>
    </row>
    <row r="148" spans="2:6">
      <c r="B148" s="9"/>
      <c r="F148" s="9"/>
    </row>
    <row r="149" spans="2:6">
      <c r="B149" s="9"/>
      <c r="F149" s="9"/>
    </row>
    <row r="150" spans="2:6">
      <c r="B150" s="9"/>
      <c r="F150" s="9"/>
    </row>
    <row r="151" spans="2:6">
      <c r="B151" s="9"/>
      <c r="F151" s="9"/>
    </row>
    <row r="152" spans="2:6">
      <c r="B152" s="9"/>
      <c r="F152" s="9"/>
    </row>
    <row r="153" spans="2:6">
      <c r="B153" s="9"/>
      <c r="F153" s="9"/>
    </row>
    <row r="154" spans="2:6">
      <c r="B154" s="9"/>
      <c r="F154" s="9"/>
    </row>
    <row r="155" spans="2:6">
      <c r="B155" s="9"/>
      <c r="F155" s="9"/>
    </row>
    <row r="156" spans="2:6">
      <c r="B156" s="9"/>
      <c r="F156" s="9"/>
    </row>
    <row r="157" spans="2:6">
      <c r="B157" s="9"/>
      <c r="F157" s="9"/>
    </row>
    <row r="158" spans="2:6">
      <c r="B158" s="9"/>
      <c r="F158" s="9"/>
    </row>
    <row r="159" spans="2:6">
      <c r="B159" s="9"/>
      <c r="F159" s="9"/>
    </row>
    <row r="160" spans="2:6">
      <c r="B160" s="9"/>
      <c r="F160" s="9"/>
    </row>
    <row r="161" spans="2:6">
      <c r="B161" s="9"/>
      <c r="F161" s="9"/>
    </row>
    <row r="162" spans="2:6">
      <c r="B162" s="9"/>
      <c r="F162" s="9"/>
    </row>
    <row r="163" spans="2:6">
      <c r="B163" s="9"/>
      <c r="F163" s="9"/>
    </row>
    <row r="164" spans="2:6">
      <c r="B164" s="9"/>
      <c r="F164" s="9"/>
    </row>
    <row r="165" spans="2:6">
      <c r="B165" s="9"/>
      <c r="F165" s="9"/>
    </row>
    <row r="166" spans="2:6">
      <c r="B166" s="9"/>
      <c r="F166" s="9"/>
    </row>
    <row r="167" spans="2:6">
      <c r="B167" s="9"/>
      <c r="F167" s="9"/>
    </row>
    <row r="168" spans="2:6">
      <c r="B168" s="9"/>
      <c r="F168" s="9"/>
    </row>
    <row r="169" spans="2:6">
      <c r="B169" s="9"/>
      <c r="F169" s="9"/>
    </row>
    <row r="170" spans="2:6">
      <c r="B170" s="9"/>
      <c r="F170" s="9"/>
    </row>
    <row r="171" spans="2:6">
      <c r="B171" s="9"/>
      <c r="F171" s="9"/>
    </row>
    <row r="172" spans="2:6">
      <c r="B172" s="9"/>
      <c r="F172" s="9"/>
    </row>
    <row r="173" spans="2:6">
      <c r="B173" s="9"/>
      <c r="F173" s="9"/>
    </row>
    <row r="174" spans="2:6">
      <c r="B174" s="9"/>
      <c r="F174" s="9"/>
    </row>
    <row r="175" spans="2:6">
      <c r="B175" s="9"/>
      <c r="F175" s="9"/>
    </row>
    <row r="176" spans="2:6">
      <c r="B176" s="9"/>
      <c r="F176" s="9"/>
    </row>
    <row r="177" spans="2:6">
      <c r="B177" s="9"/>
      <c r="F177" s="9"/>
    </row>
    <row r="178" spans="2:6">
      <c r="B178" s="9"/>
      <c r="F178" s="9"/>
    </row>
    <row r="179" spans="2:6">
      <c r="B179" s="9"/>
      <c r="F179" s="9"/>
    </row>
    <row r="180" spans="2:6">
      <c r="B180" s="9"/>
      <c r="F180" s="9"/>
    </row>
    <row r="181" spans="2:6">
      <c r="B181" s="9"/>
      <c r="F181" s="9"/>
    </row>
    <row r="182" spans="2:6">
      <c r="B182" s="9"/>
      <c r="F182" s="9"/>
    </row>
    <row r="183" spans="2:6">
      <c r="B183" s="9"/>
      <c r="F183" s="9"/>
    </row>
    <row r="184" spans="2:6">
      <c r="B184" s="9"/>
      <c r="F184" s="9"/>
    </row>
    <row r="185" spans="2:6">
      <c r="B185" s="9"/>
      <c r="F185" s="9"/>
    </row>
    <row r="186" spans="2:6">
      <c r="B186" s="9"/>
      <c r="F186" s="9"/>
    </row>
    <row r="187" spans="2:6">
      <c r="B187" s="9"/>
      <c r="F187" s="9"/>
    </row>
    <row r="188" spans="2:6">
      <c r="B188" s="9"/>
      <c r="F188" s="9"/>
    </row>
    <row r="189" spans="2:6">
      <c r="B189" s="9"/>
      <c r="F189" s="9"/>
    </row>
    <row r="190" spans="2:6">
      <c r="B190" s="9"/>
      <c r="F190" s="9"/>
    </row>
    <row r="191" spans="2:6">
      <c r="B191" s="9"/>
      <c r="F191" s="9"/>
    </row>
    <row r="192" spans="2:6">
      <c r="B192" s="9"/>
      <c r="F192" s="9"/>
    </row>
    <row r="193" spans="2:6">
      <c r="B193" s="9"/>
      <c r="F193" s="9"/>
    </row>
    <row r="194" spans="2:6">
      <c r="B194" s="9"/>
      <c r="F194" s="9"/>
    </row>
    <row r="195" spans="2:6">
      <c r="B195" s="9"/>
      <c r="F195" s="9"/>
    </row>
    <row r="196" spans="2:6">
      <c r="B196" s="9"/>
      <c r="F196" s="9"/>
    </row>
    <row r="197" spans="2:6">
      <c r="B197" s="9"/>
      <c r="F197" s="9"/>
    </row>
    <row r="198" spans="2:6">
      <c r="B198" s="9"/>
      <c r="F198" s="9"/>
    </row>
    <row r="199" spans="2:6">
      <c r="B199" s="9"/>
      <c r="F199" s="9"/>
    </row>
    <row r="200" spans="2:6">
      <c r="B200" s="9"/>
      <c r="F200" s="9"/>
    </row>
    <row r="201" spans="2:6">
      <c r="B201" s="9"/>
      <c r="F201" s="9"/>
    </row>
    <row r="202" spans="2:6">
      <c r="B202" s="9"/>
      <c r="F202" s="9"/>
    </row>
    <row r="203" spans="2:6">
      <c r="B203" s="9"/>
      <c r="F203" s="9"/>
    </row>
    <row r="204" spans="2:6">
      <c r="B204" s="9"/>
      <c r="F204" s="9"/>
    </row>
    <row r="205" spans="2:6">
      <c r="B205" s="9"/>
      <c r="F205" s="9"/>
    </row>
    <row r="206" spans="2:6">
      <c r="B206" s="9"/>
      <c r="F206" s="9"/>
    </row>
    <row r="207" spans="2:6">
      <c r="B207" s="9"/>
      <c r="F207" s="9"/>
    </row>
    <row r="208" spans="2:6">
      <c r="B208" s="9"/>
      <c r="F208" s="9"/>
    </row>
    <row r="209" spans="2:6">
      <c r="B209" s="9"/>
      <c r="F209" s="9"/>
    </row>
    <row r="210" spans="2:6">
      <c r="B210" s="9"/>
      <c r="F210" s="9"/>
    </row>
    <row r="211" spans="2:6">
      <c r="B211" s="9"/>
      <c r="F211" s="9"/>
    </row>
    <row r="212" spans="2:6">
      <c r="B212" s="9"/>
      <c r="F212" s="9"/>
    </row>
    <row r="213" spans="2:6">
      <c r="B213" s="9"/>
      <c r="F213" s="9"/>
    </row>
    <row r="214" spans="2:6">
      <c r="B214" s="9"/>
      <c r="F214" s="9"/>
    </row>
    <row r="215" spans="2:6">
      <c r="B215" s="9"/>
      <c r="F215" s="9"/>
    </row>
    <row r="216" spans="2:6">
      <c r="B216" s="9"/>
      <c r="F216" s="9"/>
    </row>
    <row r="217" spans="2:6">
      <c r="B217" s="9"/>
      <c r="F217" s="9"/>
    </row>
    <row r="218" spans="2:6">
      <c r="B218" s="9"/>
      <c r="F218" s="9"/>
    </row>
    <row r="219" spans="2:6">
      <c r="B219" s="9"/>
      <c r="F219" s="9"/>
    </row>
    <row r="220" spans="2:6">
      <c r="B220" s="9"/>
      <c r="F220" s="9"/>
    </row>
    <row r="221" spans="2:6">
      <c r="B221" s="9"/>
      <c r="F221" s="9"/>
    </row>
    <row r="222" spans="2:6">
      <c r="B222" s="9"/>
      <c r="F222" s="9"/>
    </row>
    <row r="223" spans="2:6">
      <c r="B223" s="9"/>
      <c r="F223" s="9"/>
    </row>
    <row r="224" spans="2:6">
      <c r="B224" s="9"/>
      <c r="F224" s="9"/>
    </row>
    <row r="225" spans="2:6">
      <c r="B225" s="9"/>
      <c r="F225" s="9"/>
    </row>
    <row r="226" spans="2:6">
      <c r="B226" s="9"/>
      <c r="F226" s="9"/>
    </row>
    <row r="227" spans="2:6">
      <c r="B227" s="9"/>
      <c r="F227" s="9"/>
    </row>
    <row r="228" spans="2:6">
      <c r="B228" s="9"/>
      <c r="F228" s="9"/>
    </row>
    <row r="229" spans="2:6">
      <c r="B229" s="9"/>
      <c r="F229" s="9"/>
    </row>
    <row r="230" spans="2:6">
      <c r="B230" s="9"/>
      <c r="F230" s="9"/>
    </row>
    <row r="231" spans="2:6">
      <c r="B231" s="9"/>
      <c r="F231" s="9"/>
    </row>
    <row r="232" spans="2:6">
      <c r="B232" s="9"/>
      <c r="F232" s="9"/>
    </row>
    <row r="233" spans="2:6">
      <c r="B233" s="9"/>
      <c r="F233" s="9"/>
    </row>
    <row r="234" spans="2:6">
      <c r="B234" s="9"/>
      <c r="F234" s="9"/>
    </row>
    <row r="235" spans="2:6">
      <c r="B235" s="9"/>
      <c r="F235" s="9"/>
    </row>
    <row r="236" spans="2:6">
      <c r="B236" s="9"/>
      <c r="F236" s="9"/>
    </row>
    <row r="237" spans="2:6">
      <c r="B237" s="9"/>
      <c r="F237" s="9"/>
    </row>
    <row r="238" spans="2:6">
      <c r="B238" s="9"/>
      <c r="F238" s="9"/>
    </row>
    <row r="239" spans="2:6">
      <c r="B239" s="9"/>
      <c r="F239" s="9"/>
    </row>
    <row r="240" spans="2:6">
      <c r="B240" s="9"/>
      <c r="F240" s="9"/>
    </row>
    <row r="241" spans="2:6">
      <c r="B241" s="9"/>
      <c r="F241" s="9"/>
    </row>
    <row r="242" spans="2:6">
      <c r="B242" s="9"/>
      <c r="F242" s="9"/>
    </row>
    <row r="243" spans="2:6">
      <c r="B243" s="9"/>
      <c r="F243" s="9"/>
    </row>
    <row r="244" spans="2:6">
      <c r="B244" s="9"/>
      <c r="F244" s="9"/>
    </row>
    <row r="245" spans="2:6">
      <c r="B245" s="9"/>
      <c r="F245" s="9"/>
    </row>
    <row r="246" spans="2:6">
      <c r="B246" s="9"/>
      <c r="F246" s="9"/>
    </row>
    <row r="247" spans="2:6">
      <c r="B247" s="9"/>
      <c r="F247" s="9"/>
    </row>
    <row r="248" spans="2:6">
      <c r="B248" s="9"/>
      <c r="F248" s="9"/>
    </row>
    <row r="249" spans="2:6">
      <c r="B249" s="9"/>
      <c r="F249" s="9"/>
    </row>
    <row r="250" spans="2:6">
      <c r="B250" s="9"/>
      <c r="F250" s="9"/>
    </row>
    <row r="251" spans="2:6">
      <c r="B251" s="9"/>
      <c r="F251" s="9"/>
    </row>
    <row r="252" spans="2:6">
      <c r="B252" s="9"/>
      <c r="F252" s="9"/>
    </row>
    <row r="253" spans="2:6">
      <c r="B253" s="9"/>
      <c r="F253" s="9"/>
    </row>
    <row r="254" spans="2:6">
      <c r="B254" s="9"/>
      <c r="F254" s="9"/>
    </row>
    <row r="255" spans="2:6">
      <c r="B255" s="9"/>
      <c r="F255" s="9"/>
    </row>
    <row r="256" spans="2:6">
      <c r="B256" s="9"/>
      <c r="F256" s="9"/>
    </row>
    <row r="257" spans="2:6">
      <c r="B257" s="9"/>
      <c r="F257" s="9"/>
    </row>
    <row r="258" spans="2:6">
      <c r="B258" s="9"/>
      <c r="F258" s="9"/>
    </row>
    <row r="259" spans="2:6">
      <c r="B259" s="9"/>
      <c r="F259" s="9"/>
    </row>
    <row r="260" spans="2:6">
      <c r="B260" s="9"/>
      <c r="F260" s="9"/>
    </row>
    <row r="261" spans="2:6">
      <c r="B261" s="9"/>
      <c r="F261" s="9"/>
    </row>
    <row r="262" spans="2:6">
      <c r="B262" s="9"/>
      <c r="F262" s="9"/>
    </row>
    <row r="263" spans="2:6">
      <c r="B263" s="9"/>
      <c r="F263" s="9"/>
    </row>
    <row r="264" spans="2:6">
      <c r="B264" s="9"/>
      <c r="F264" s="9"/>
    </row>
    <row r="265" spans="2:6">
      <c r="B265" s="9"/>
      <c r="F265" s="9"/>
    </row>
    <row r="266" spans="2:6">
      <c r="B266" s="9"/>
      <c r="F266" s="9"/>
    </row>
    <row r="267" spans="2:6">
      <c r="B267" s="9"/>
      <c r="F267" s="9"/>
    </row>
    <row r="268" spans="2:6">
      <c r="B268" s="9"/>
      <c r="F268" s="9"/>
    </row>
    <row r="269" spans="2:6">
      <c r="B269" s="9"/>
      <c r="F269" s="9"/>
    </row>
    <row r="270" spans="2:6">
      <c r="B270" s="9"/>
      <c r="F270" s="9"/>
    </row>
    <row r="271" spans="2:6">
      <c r="B271" s="9"/>
      <c r="F271" s="9"/>
    </row>
    <row r="272" spans="2:6">
      <c r="B272" s="9"/>
      <c r="F272" s="9"/>
    </row>
    <row r="273" spans="2:6">
      <c r="B273" s="9"/>
      <c r="F273" s="9"/>
    </row>
    <row r="274" spans="2:6">
      <c r="B274" s="9"/>
      <c r="F274" s="9"/>
    </row>
    <row r="275" spans="2:6">
      <c r="B275" s="9"/>
      <c r="F275" s="9"/>
    </row>
    <row r="276" spans="2:6">
      <c r="B276" s="9"/>
      <c r="F276" s="9"/>
    </row>
    <row r="277" spans="2:6">
      <c r="B277" s="9"/>
      <c r="F277" s="9"/>
    </row>
    <row r="278" spans="2:6">
      <c r="B278" s="9"/>
      <c r="F278" s="9"/>
    </row>
    <row r="279" spans="2:6">
      <c r="B279" s="9"/>
      <c r="F279" s="9"/>
    </row>
    <row r="280" spans="2:6">
      <c r="B280" s="9"/>
      <c r="F280" s="9"/>
    </row>
    <row r="281" spans="2:6">
      <c r="B281" s="9"/>
      <c r="F281" s="9"/>
    </row>
    <row r="282" spans="2:6">
      <c r="B282" s="9"/>
      <c r="F282" s="9"/>
    </row>
    <row r="283" spans="2:6">
      <c r="B283" s="9"/>
      <c r="F283" s="9"/>
    </row>
    <row r="284" spans="2:6">
      <c r="B284" s="9"/>
      <c r="F284" s="9"/>
    </row>
    <row r="285" spans="2:6">
      <c r="B285" s="9"/>
      <c r="F285" s="9"/>
    </row>
    <row r="286" spans="2:6">
      <c r="B286" s="9"/>
      <c r="F286" s="9"/>
    </row>
    <row r="287" spans="2:6">
      <c r="B287" s="9"/>
      <c r="F287" s="9"/>
    </row>
    <row r="288" spans="2:6">
      <c r="B288" s="9"/>
      <c r="F288" s="9"/>
    </row>
    <row r="289" spans="2:6">
      <c r="B289" s="9"/>
      <c r="F289" s="9"/>
    </row>
    <row r="290" spans="2:6">
      <c r="B290" s="9"/>
      <c r="F290" s="9"/>
    </row>
    <row r="291" spans="2:6">
      <c r="B291" s="9"/>
      <c r="F291" s="9"/>
    </row>
    <row r="292" spans="2:6">
      <c r="B292" s="9"/>
      <c r="F292" s="9"/>
    </row>
    <row r="293" spans="2:6">
      <c r="B293" s="9"/>
      <c r="F293" s="9"/>
    </row>
    <row r="294" spans="2:6">
      <c r="B294" s="9"/>
      <c r="F294" s="9"/>
    </row>
    <row r="295" spans="2:6">
      <c r="B295" s="9"/>
      <c r="F295" s="9"/>
    </row>
    <row r="296" spans="2:6">
      <c r="B296" s="9"/>
      <c r="F296" s="9"/>
    </row>
    <row r="297" spans="2:6">
      <c r="B297" s="9"/>
      <c r="F297" s="9"/>
    </row>
    <row r="298" spans="2:6">
      <c r="B298" s="9"/>
      <c r="F298" s="9"/>
    </row>
    <row r="299" spans="2:6">
      <c r="B299" s="9"/>
      <c r="F299" s="9"/>
    </row>
    <row r="300" spans="2:6">
      <c r="B300" s="9"/>
      <c r="F300" s="9"/>
    </row>
    <row r="301" spans="2:6">
      <c r="B301" s="9"/>
      <c r="F301" s="9"/>
    </row>
    <row r="302" spans="2:6">
      <c r="B302" s="9"/>
      <c r="F302" s="9"/>
    </row>
    <row r="303" spans="2:6">
      <c r="B303" s="9"/>
      <c r="F303" s="9"/>
    </row>
    <row r="304" spans="2:6">
      <c r="B304" s="9"/>
      <c r="F304" s="9"/>
    </row>
    <row r="305" spans="2:6">
      <c r="B305" s="9"/>
      <c r="F305" s="9"/>
    </row>
    <row r="306" spans="2:6">
      <c r="B306" s="9"/>
      <c r="F306" s="9"/>
    </row>
    <row r="307" spans="2:6">
      <c r="B307" s="9"/>
      <c r="F307" s="9"/>
    </row>
    <row r="308" spans="2:6">
      <c r="B308" s="9"/>
      <c r="F308" s="9"/>
    </row>
    <row r="309" spans="2:6">
      <c r="B309" s="9"/>
      <c r="F309" s="9"/>
    </row>
    <row r="310" spans="2:6">
      <c r="B310" s="9"/>
      <c r="F310" s="9"/>
    </row>
    <row r="311" spans="2:6">
      <c r="B311" s="9"/>
      <c r="F311" s="9"/>
    </row>
    <row r="312" spans="2:6">
      <c r="B312" s="9"/>
      <c r="F312" s="9"/>
    </row>
    <row r="313" spans="2:6">
      <c r="B313" s="9"/>
      <c r="F313" s="9"/>
    </row>
    <row r="314" spans="2:6">
      <c r="B314" s="9"/>
      <c r="F314" s="9"/>
    </row>
    <row r="315" spans="2:6">
      <c r="B315" s="9"/>
      <c r="F315" s="9"/>
    </row>
    <row r="316" spans="2:6">
      <c r="B316" s="9"/>
      <c r="F316" s="9"/>
    </row>
    <row r="317" spans="2:6">
      <c r="B317" s="9"/>
      <c r="F317" s="9"/>
    </row>
    <row r="318" spans="2:6">
      <c r="B318" s="9"/>
      <c r="F318" s="9"/>
    </row>
    <row r="319" spans="2:6">
      <c r="B319" s="9"/>
      <c r="F319" s="9"/>
    </row>
    <row r="320" spans="2:6">
      <c r="B320" s="9"/>
      <c r="F320" s="9"/>
    </row>
    <row r="321" spans="2:6">
      <c r="B321" s="9"/>
      <c r="F321" s="9"/>
    </row>
    <row r="322" spans="2:6">
      <c r="B322" s="9"/>
      <c r="F322" s="9"/>
    </row>
    <row r="323" spans="2:6">
      <c r="B323" s="9"/>
      <c r="F323" s="9"/>
    </row>
    <row r="324" spans="2:6">
      <c r="B324" s="9"/>
      <c r="F324" s="9"/>
    </row>
    <row r="325" spans="2:6">
      <c r="B325" s="9"/>
      <c r="F325" s="9"/>
    </row>
    <row r="326" spans="2:6">
      <c r="B326" s="9"/>
      <c r="F326" s="9"/>
    </row>
    <row r="327" spans="2:6">
      <c r="B327" s="9"/>
      <c r="F327" s="9"/>
    </row>
    <row r="328" spans="2:6">
      <c r="B328" s="9"/>
      <c r="F328" s="9"/>
    </row>
    <row r="329" spans="2:6">
      <c r="B329" s="9"/>
      <c r="F329" s="9"/>
    </row>
    <row r="330" spans="2:6">
      <c r="B330" s="9"/>
      <c r="F330" s="9"/>
    </row>
    <row r="331" spans="2:6">
      <c r="B331" s="9"/>
      <c r="F331" s="9"/>
    </row>
    <row r="332" spans="2:6">
      <c r="B332" s="9"/>
      <c r="F332" s="9"/>
    </row>
    <row r="333" spans="2:6">
      <c r="B333" s="9"/>
      <c r="F333" s="9"/>
    </row>
    <row r="334" spans="2:6">
      <c r="B334" s="9"/>
      <c r="F334" s="9"/>
    </row>
    <row r="335" spans="2:6">
      <c r="B335" s="9"/>
      <c r="F335" s="9"/>
    </row>
    <row r="336" spans="2:6">
      <c r="B336" s="9"/>
      <c r="F336" s="9"/>
    </row>
    <row r="337" spans="2:6">
      <c r="B337" s="9"/>
      <c r="F337" s="9"/>
    </row>
    <row r="338" spans="2:6">
      <c r="B338" s="9"/>
      <c r="F338" s="9"/>
    </row>
    <row r="339" spans="2:6">
      <c r="B339" s="9"/>
      <c r="F339" s="9"/>
    </row>
    <row r="340" spans="2:6">
      <c r="B340" s="9"/>
      <c r="F340" s="9"/>
    </row>
    <row r="341" spans="2:6">
      <c r="B341" s="9"/>
      <c r="F341" s="9"/>
    </row>
    <row r="342" spans="2:6">
      <c r="B342" s="9"/>
      <c r="F342" s="9"/>
    </row>
    <row r="343" spans="2:6">
      <c r="B343" s="9"/>
      <c r="F343" s="9"/>
    </row>
    <row r="344" spans="2:6">
      <c r="B344" s="9"/>
      <c r="F344" s="9"/>
    </row>
    <row r="345" spans="2:6">
      <c r="B345" s="9"/>
      <c r="F345" s="9"/>
    </row>
    <row r="346" spans="2:6">
      <c r="B346" s="9"/>
      <c r="F346" s="9"/>
    </row>
    <row r="347" spans="2:6">
      <c r="B347" s="9"/>
      <c r="F347" s="9"/>
    </row>
    <row r="348" spans="2:6">
      <c r="B348" s="9"/>
      <c r="F348" s="9"/>
    </row>
    <row r="349" spans="2:6">
      <c r="B349" s="9"/>
      <c r="F349" s="9"/>
    </row>
    <row r="350" spans="2:6">
      <c r="B350" s="9"/>
      <c r="F350" s="9"/>
    </row>
    <row r="351" spans="2:6">
      <c r="B351" s="9"/>
      <c r="F351" s="9"/>
    </row>
    <row r="352" spans="2:6">
      <c r="B352" s="9"/>
      <c r="F352" s="9"/>
    </row>
    <row r="353" spans="2:6">
      <c r="B353" s="9"/>
      <c r="F353" s="9"/>
    </row>
    <row r="354" spans="2:6">
      <c r="B354" s="9"/>
      <c r="F354" s="9"/>
    </row>
    <row r="355" spans="2:6">
      <c r="B355" s="9"/>
      <c r="F355" s="9"/>
    </row>
    <row r="356" spans="2:6">
      <c r="B356" s="9"/>
      <c r="F356" s="9"/>
    </row>
    <row r="357" spans="2:6">
      <c r="B357" s="9"/>
      <c r="F357" s="9"/>
    </row>
    <row r="358" spans="2:6">
      <c r="B358" s="9"/>
      <c r="F358" s="9"/>
    </row>
    <row r="359" spans="2:6">
      <c r="B359" s="9"/>
      <c r="F359" s="9"/>
    </row>
    <row r="360" spans="2:6">
      <c r="B360" s="9"/>
      <c r="F360" s="9"/>
    </row>
    <row r="361" spans="2:6">
      <c r="B361" s="9"/>
      <c r="F361" s="9"/>
    </row>
    <row r="362" spans="2:6">
      <c r="B362" s="9"/>
      <c r="F362" s="9"/>
    </row>
    <row r="363" spans="2:6">
      <c r="B363" s="9"/>
      <c r="F363" s="9"/>
    </row>
    <row r="364" spans="2:6">
      <c r="B364" s="9"/>
      <c r="F364" s="9"/>
    </row>
    <row r="365" spans="2:6">
      <c r="B365" s="9"/>
      <c r="F365" s="9"/>
    </row>
    <row r="366" spans="2:6">
      <c r="B366" s="9"/>
      <c r="F366" s="9"/>
    </row>
    <row r="367" spans="2:6">
      <c r="B367" s="9"/>
      <c r="F367" s="9"/>
    </row>
    <row r="368" spans="2:6">
      <c r="B368" s="9"/>
      <c r="F368" s="9"/>
    </row>
    <row r="369" spans="2:6">
      <c r="B369" s="9"/>
      <c r="F369" s="9"/>
    </row>
    <row r="370" spans="2:6">
      <c r="B370" s="9"/>
      <c r="F370" s="9"/>
    </row>
    <row r="371" spans="2:6">
      <c r="B371" s="9"/>
      <c r="F371" s="9"/>
    </row>
    <row r="372" spans="2:6">
      <c r="B372" s="9"/>
      <c r="F372" s="9"/>
    </row>
    <row r="373" spans="2:6">
      <c r="B373" s="9"/>
      <c r="F373" s="9"/>
    </row>
    <row r="374" spans="2:6">
      <c r="B374" s="9"/>
      <c r="F374" s="9"/>
    </row>
    <row r="375" spans="2:6">
      <c r="B375" s="9"/>
      <c r="F375" s="9"/>
    </row>
    <row r="376" spans="2:6">
      <c r="B376" s="9"/>
      <c r="F376" s="9"/>
    </row>
    <row r="377" spans="2:6">
      <c r="B377" s="9"/>
      <c r="F377" s="9"/>
    </row>
    <row r="378" spans="2:6">
      <c r="B378" s="9"/>
      <c r="F378" s="9"/>
    </row>
    <row r="379" spans="2:6">
      <c r="B379" s="9"/>
      <c r="F379" s="9"/>
    </row>
    <row r="380" spans="2:6">
      <c r="B380" s="9"/>
      <c r="F380" s="9"/>
    </row>
    <row r="381" spans="2:6">
      <c r="B381" s="9"/>
      <c r="F381" s="9"/>
    </row>
    <row r="382" spans="2:6">
      <c r="B382" s="9"/>
      <c r="F382" s="9"/>
    </row>
    <row r="383" spans="2:6">
      <c r="B383" s="9"/>
      <c r="F383" s="9"/>
    </row>
    <row r="384" spans="2:6">
      <c r="B384" s="9"/>
      <c r="F384" s="9"/>
    </row>
    <row r="385" spans="2:6">
      <c r="B385" s="9"/>
      <c r="F385" s="9"/>
    </row>
    <row r="386" spans="2:6">
      <c r="B386" s="9"/>
      <c r="F386" s="9"/>
    </row>
    <row r="387" spans="2:6">
      <c r="B387" s="9"/>
      <c r="F387" s="9"/>
    </row>
    <row r="388" spans="2:6">
      <c r="B388" s="9"/>
      <c r="F388" s="9"/>
    </row>
    <row r="389" spans="2:6">
      <c r="B389" s="9"/>
      <c r="F389" s="9"/>
    </row>
    <row r="390" spans="2:6">
      <c r="B390" s="9"/>
      <c r="F390" s="9"/>
    </row>
    <row r="391" spans="2:6">
      <c r="B391" s="9"/>
      <c r="F391" s="9"/>
    </row>
    <row r="392" spans="2:6">
      <c r="B392" s="9"/>
      <c r="F392" s="9"/>
    </row>
    <row r="393" spans="2:6">
      <c r="B393" s="9"/>
      <c r="F393" s="9"/>
    </row>
    <row r="394" spans="2:6">
      <c r="B394" s="9"/>
      <c r="F394" s="9"/>
    </row>
    <row r="395" spans="2:6">
      <c r="B395" s="9"/>
      <c r="F395" s="9"/>
    </row>
    <row r="396" spans="2:6">
      <c r="B396" s="9"/>
      <c r="F396" s="9"/>
    </row>
    <row r="397" spans="2:6">
      <c r="B397" s="9"/>
      <c r="F397" s="9"/>
    </row>
    <row r="398" spans="2:6">
      <c r="B398" s="9"/>
      <c r="F398" s="9"/>
    </row>
    <row r="399" spans="2:6">
      <c r="B399" s="9"/>
      <c r="F399" s="9"/>
    </row>
    <row r="400" spans="2:6">
      <c r="B400" s="9"/>
      <c r="F400" s="9"/>
    </row>
    <row r="401" spans="2:6">
      <c r="B401" s="9"/>
      <c r="F401" s="9"/>
    </row>
    <row r="402" spans="2:6">
      <c r="B402" s="9"/>
      <c r="F402" s="9"/>
    </row>
    <row r="403" spans="2:6">
      <c r="B403" s="9"/>
      <c r="F403" s="9"/>
    </row>
    <row r="404" spans="2:6">
      <c r="B404" s="9"/>
      <c r="F404" s="9"/>
    </row>
    <row r="405" spans="2:6">
      <c r="B405" s="9"/>
      <c r="F405" s="9"/>
    </row>
    <row r="406" spans="2:6">
      <c r="B406" s="9"/>
      <c r="F406" s="9"/>
    </row>
    <row r="407" spans="2:6">
      <c r="B407" s="9"/>
      <c r="F407" s="9"/>
    </row>
    <row r="408" spans="2:6">
      <c r="B408" s="9"/>
      <c r="F408" s="9"/>
    </row>
    <row r="409" spans="2:6">
      <c r="B409" s="9"/>
      <c r="F409" s="9"/>
    </row>
    <row r="410" spans="2:6">
      <c r="B410" s="9"/>
      <c r="F410" s="9"/>
    </row>
    <row r="411" spans="2:6">
      <c r="B411" s="9"/>
      <c r="F411" s="9"/>
    </row>
    <row r="412" spans="2:6">
      <c r="B412" s="9"/>
      <c r="F412" s="9"/>
    </row>
    <row r="413" spans="2:6">
      <c r="B413" s="9"/>
      <c r="F413" s="9"/>
    </row>
    <row r="414" spans="2:6">
      <c r="B414" s="9"/>
      <c r="F414" s="9"/>
    </row>
    <row r="415" spans="2:6">
      <c r="B415" s="9"/>
      <c r="F415" s="9"/>
    </row>
    <row r="416" spans="2:6">
      <c r="B416" s="9"/>
      <c r="F416" s="9"/>
    </row>
    <row r="417" spans="2:6">
      <c r="B417" s="9"/>
      <c r="F417" s="9"/>
    </row>
    <row r="418" spans="2:6">
      <c r="B418" s="9"/>
      <c r="F418" s="9"/>
    </row>
    <row r="419" spans="2:6">
      <c r="B419" s="9"/>
      <c r="F419" s="9"/>
    </row>
    <row r="420" spans="2:6">
      <c r="B420" s="9"/>
      <c r="F420" s="9"/>
    </row>
    <row r="421" spans="2:6">
      <c r="B421" s="9"/>
      <c r="F421" s="9"/>
    </row>
    <row r="422" spans="2:6">
      <c r="B422" s="9"/>
      <c r="F422" s="9"/>
    </row>
    <row r="423" spans="2:6">
      <c r="B423" s="9"/>
      <c r="F423" s="9"/>
    </row>
    <row r="424" spans="2:6">
      <c r="B424" s="9"/>
      <c r="F424" s="9"/>
    </row>
    <row r="425" spans="2:6">
      <c r="B425" s="9"/>
      <c r="F425" s="9"/>
    </row>
    <row r="426" spans="2:6">
      <c r="B426" s="9"/>
      <c r="F426" s="9"/>
    </row>
    <row r="427" spans="2:6">
      <c r="B427" s="9"/>
      <c r="F427" s="9"/>
    </row>
    <row r="428" spans="2:6">
      <c r="B428" s="9"/>
      <c r="F428" s="9"/>
    </row>
    <row r="429" spans="2:6">
      <c r="B429" s="9"/>
      <c r="F429" s="9"/>
    </row>
    <row r="430" spans="2:6">
      <c r="B430" s="9"/>
      <c r="F430" s="9"/>
    </row>
    <row r="431" spans="2:6">
      <c r="B431" s="9"/>
      <c r="F431" s="9"/>
    </row>
    <row r="432" spans="2:6">
      <c r="B432" s="9"/>
      <c r="F432" s="9"/>
    </row>
    <row r="433" spans="2:6">
      <c r="B433" s="9"/>
      <c r="F433" s="9"/>
    </row>
    <row r="434" spans="2:6">
      <c r="B434" s="9"/>
      <c r="F434" s="9"/>
    </row>
    <row r="435" spans="2:6">
      <c r="B435" s="9"/>
      <c r="F435" s="9"/>
    </row>
    <row r="436" spans="2:6">
      <c r="B436" s="9"/>
      <c r="F436" s="9"/>
    </row>
    <row r="437" spans="2:6">
      <c r="B437" s="9"/>
      <c r="F437" s="9"/>
    </row>
    <row r="438" spans="2:6">
      <c r="B438" s="9"/>
      <c r="F438" s="9"/>
    </row>
    <row r="439" spans="2:6">
      <c r="B439" s="9"/>
      <c r="F439" s="9"/>
    </row>
    <row r="440" spans="2:6">
      <c r="B440" s="9"/>
      <c r="F440" s="9"/>
    </row>
    <row r="441" spans="2:6">
      <c r="B441" s="9"/>
      <c r="F441" s="9"/>
    </row>
    <row r="442" spans="2:6">
      <c r="B442" s="9"/>
      <c r="F442" s="9"/>
    </row>
    <row r="443" spans="2:6">
      <c r="B443" s="9"/>
      <c r="F443" s="9"/>
    </row>
    <row r="444" spans="2:6">
      <c r="B444" s="9"/>
      <c r="F444" s="9"/>
    </row>
    <row r="445" spans="2:6">
      <c r="B445" s="9"/>
      <c r="F445" s="9"/>
    </row>
    <row r="446" spans="2:6">
      <c r="B446" s="9"/>
      <c r="F446" s="9"/>
    </row>
    <row r="447" spans="2:6">
      <c r="B447" s="9"/>
      <c r="F447" s="9"/>
    </row>
    <row r="448" spans="2:6">
      <c r="B448" s="9"/>
      <c r="F448" s="9"/>
    </row>
    <row r="449" spans="2:6">
      <c r="B449" s="9"/>
      <c r="F449" s="9"/>
    </row>
    <row r="450" spans="2:6">
      <c r="B450" s="9"/>
      <c r="F450" s="9"/>
    </row>
    <row r="451" spans="2:6">
      <c r="B451" s="9"/>
      <c r="F451" s="9"/>
    </row>
    <row r="452" spans="2:6">
      <c r="B452" s="9"/>
      <c r="F452" s="9"/>
    </row>
    <row r="453" spans="2:6">
      <c r="B453" s="9"/>
      <c r="F453" s="9"/>
    </row>
    <row r="454" spans="2:6">
      <c r="B454" s="9"/>
      <c r="F454" s="9"/>
    </row>
    <row r="455" spans="2:6">
      <c r="B455" s="9"/>
      <c r="F455" s="9"/>
    </row>
    <row r="456" spans="2:6">
      <c r="B456" s="9"/>
      <c r="F456" s="9"/>
    </row>
    <row r="457" spans="2:6">
      <c r="B457" s="9"/>
      <c r="F457" s="9"/>
    </row>
    <row r="458" spans="2:6">
      <c r="B458" s="9"/>
      <c r="F458" s="9"/>
    </row>
    <row r="459" spans="2:6">
      <c r="B459" s="9"/>
      <c r="F459" s="9"/>
    </row>
    <row r="460" spans="2:6">
      <c r="B460" s="9"/>
      <c r="F460" s="9"/>
    </row>
    <row r="461" spans="2:6">
      <c r="B461" s="9"/>
      <c r="F461" s="9"/>
    </row>
    <row r="462" spans="2:6">
      <c r="B462" s="9"/>
      <c r="F462" s="9"/>
    </row>
    <row r="463" spans="2:6">
      <c r="B463" s="9"/>
      <c r="F463" s="9"/>
    </row>
    <row r="464" spans="2:6">
      <c r="B464" s="9"/>
      <c r="F464" s="9"/>
    </row>
    <row r="465" spans="2:6">
      <c r="B465" s="9"/>
      <c r="F465" s="9"/>
    </row>
    <row r="466" spans="2:6">
      <c r="B466" s="9"/>
      <c r="F466" s="9"/>
    </row>
    <row r="467" spans="2:6">
      <c r="B467" s="9"/>
      <c r="F467" s="9"/>
    </row>
    <row r="468" spans="2:6">
      <c r="B468" s="9"/>
      <c r="F468" s="9"/>
    </row>
    <row r="469" spans="2:6">
      <c r="B469" s="9"/>
      <c r="F469" s="9"/>
    </row>
    <row r="470" spans="2:6">
      <c r="B470" s="9"/>
      <c r="F470" s="9"/>
    </row>
    <row r="471" spans="2:6">
      <c r="B471" s="9"/>
      <c r="F471" s="9"/>
    </row>
    <row r="472" spans="2:6">
      <c r="B472" s="9"/>
      <c r="F472" s="9"/>
    </row>
    <row r="473" spans="2:6">
      <c r="B473" s="9"/>
      <c r="F473" s="9"/>
    </row>
    <row r="474" spans="2:6">
      <c r="B474" s="9"/>
      <c r="F474" s="9"/>
    </row>
    <row r="475" spans="2:6">
      <c r="B475" s="9"/>
      <c r="F475" s="9"/>
    </row>
    <row r="476" spans="2:6">
      <c r="B476" s="9"/>
      <c r="F476" s="9"/>
    </row>
    <row r="477" spans="2:6">
      <c r="B477" s="9"/>
      <c r="F477" s="9"/>
    </row>
    <row r="478" spans="2:6">
      <c r="B478" s="9"/>
      <c r="F478" s="9"/>
    </row>
    <row r="479" spans="2:6">
      <c r="B479" s="9"/>
      <c r="F479" s="9"/>
    </row>
    <row r="480" spans="2:6">
      <c r="B480" s="9"/>
      <c r="F480" s="9"/>
    </row>
    <row r="481" spans="2:6">
      <c r="B481" s="9"/>
      <c r="F481" s="9"/>
    </row>
    <row r="482" spans="2:6">
      <c r="B482" s="9"/>
      <c r="F482" s="9"/>
    </row>
    <row r="483" spans="2:6">
      <c r="B483" s="9"/>
      <c r="F483" s="9"/>
    </row>
    <row r="484" spans="2:6">
      <c r="B484" s="9"/>
      <c r="F484" s="9"/>
    </row>
    <row r="485" spans="2:6">
      <c r="B485" s="9"/>
      <c r="F485" s="9"/>
    </row>
    <row r="486" spans="2:6">
      <c r="B486" s="9"/>
      <c r="F486" s="9"/>
    </row>
    <row r="487" spans="2:6">
      <c r="B487" s="9"/>
      <c r="F487" s="9"/>
    </row>
    <row r="488" spans="2:6">
      <c r="B488" s="9"/>
      <c r="F488" s="9"/>
    </row>
    <row r="489" spans="2:6">
      <c r="B489" s="9"/>
      <c r="F489" s="9"/>
    </row>
    <row r="490" spans="2:6">
      <c r="B490" s="9"/>
      <c r="F490" s="9"/>
    </row>
    <row r="491" spans="2:6">
      <c r="B491" s="9"/>
      <c r="F491" s="9"/>
    </row>
    <row r="492" spans="2:6">
      <c r="B492" s="9"/>
      <c r="F492" s="9"/>
    </row>
    <row r="493" spans="2:6">
      <c r="B493" s="9"/>
      <c r="F493" s="9"/>
    </row>
    <row r="494" spans="2:6">
      <c r="B494" s="9"/>
      <c r="F494" s="9"/>
    </row>
    <row r="495" spans="2:6">
      <c r="B495" s="9"/>
      <c r="F495" s="9"/>
    </row>
    <row r="496" spans="2:6">
      <c r="B496" s="9"/>
      <c r="F496" s="9"/>
    </row>
    <row r="497" spans="2:6">
      <c r="B497" s="9"/>
      <c r="F497" s="9"/>
    </row>
    <row r="498" spans="2:6">
      <c r="B498" s="9"/>
      <c r="F498" s="9"/>
    </row>
    <row r="499" spans="2:6">
      <c r="B499" s="9"/>
      <c r="F499" s="9"/>
    </row>
    <row r="500" spans="2:6">
      <c r="B500" s="9"/>
      <c r="F500" s="9"/>
    </row>
    <row r="501" spans="2:6">
      <c r="B501" s="9"/>
      <c r="F501" s="9"/>
    </row>
    <row r="502" spans="2:6">
      <c r="B502" s="9"/>
      <c r="F502" s="9"/>
    </row>
    <row r="503" spans="2:6">
      <c r="B503" s="9"/>
      <c r="F503" s="9"/>
    </row>
    <row r="504" spans="2:6">
      <c r="B504" s="9"/>
      <c r="F504" s="9"/>
    </row>
    <row r="505" spans="2:6">
      <c r="B505" s="9"/>
      <c r="F505" s="9"/>
    </row>
    <row r="506" spans="2:6">
      <c r="B506" s="9"/>
      <c r="F506" s="9"/>
    </row>
    <row r="507" spans="2:6">
      <c r="B507" s="9"/>
      <c r="F507" s="9"/>
    </row>
    <row r="508" spans="2:6">
      <c r="B508" s="9"/>
      <c r="F508" s="9"/>
    </row>
    <row r="509" spans="2:6">
      <c r="B509" s="9"/>
      <c r="F509" s="9"/>
    </row>
    <row r="510" spans="2:6">
      <c r="B510" s="9"/>
      <c r="F510" s="9"/>
    </row>
    <row r="511" spans="2:6">
      <c r="B511" s="9"/>
      <c r="F511" s="9"/>
    </row>
    <row r="512" spans="2:6">
      <c r="B512" s="9"/>
      <c r="F512" s="9"/>
    </row>
    <row r="513" spans="2:6">
      <c r="B513" s="9"/>
      <c r="F513" s="9"/>
    </row>
    <row r="514" spans="2:6">
      <c r="B514" s="9"/>
      <c r="F514" s="9"/>
    </row>
    <row r="515" spans="2:6">
      <c r="B515" s="9"/>
      <c r="F515" s="9"/>
    </row>
    <row r="516" spans="2:6">
      <c r="B516" s="9"/>
      <c r="F516" s="9"/>
    </row>
    <row r="517" spans="2:6">
      <c r="B517" s="9"/>
      <c r="F517" s="9"/>
    </row>
    <row r="518" spans="2:6">
      <c r="B518" s="9"/>
      <c r="F518" s="9"/>
    </row>
    <row r="519" spans="2:6">
      <c r="B519" s="9"/>
      <c r="F519" s="9"/>
    </row>
    <row r="520" spans="2:6">
      <c r="B520" s="9"/>
      <c r="F520" s="9"/>
    </row>
    <row r="521" spans="2:6">
      <c r="B521" s="9"/>
      <c r="F521" s="9"/>
    </row>
    <row r="522" spans="2:6">
      <c r="B522" s="9"/>
      <c r="F522" s="9"/>
    </row>
    <row r="523" spans="2:6">
      <c r="B523" s="9"/>
      <c r="F523" s="9"/>
    </row>
    <row r="524" spans="2:6">
      <c r="B524" s="9"/>
      <c r="F524" s="9"/>
    </row>
    <row r="525" spans="2:6">
      <c r="B525" s="9"/>
      <c r="F525" s="9"/>
    </row>
    <row r="526" spans="2:6">
      <c r="B526" s="9"/>
      <c r="F526" s="9"/>
    </row>
    <row r="527" spans="2:6">
      <c r="B527" s="9"/>
      <c r="F527" s="9"/>
    </row>
    <row r="528" spans="2:6">
      <c r="B528" s="9"/>
      <c r="F528" s="9"/>
    </row>
    <row r="529" spans="2:6">
      <c r="B529" s="9"/>
      <c r="F529" s="9"/>
    </row>
    <row r="530" spans="2:6">
      <c r="B530" s="9"/>
      <c r="F530" s="9"/>
    </row>
    <row r="531" spans="2:6">
      <c r="B531" s="9"/>
      <c r="F531" s="9"/>
    </row>
    <row r="532" spans="2:6">
      <c r="B532" s="9"/>
      <c r="F532" s="9"/>
    </row>
    <row r="533" spans="2:6">
      <c r="B533" s="9"/>
      <c r="F533" s="9"/>
    </row>
    <row r="534" spans="2:6">
      <c r="B534" s="9"/>
      <c r="F534" s="9"/>
    </row>
    <row r="535" spans="2:6">
      <c r="B535" s="9"/>
      <c r="F535" s="9"/>
    </row>
    <row r="536" spans="2:6">
      <c r="B536" s="9"/>
      <c r="F536" s="9"/>
    </row>
    <row r="537" spans="2:6">
      <c r="B537" s="9"/>
      <c r="F537" s="9"/>
    </row>
    <row r="538" spans="2:6">
      <c r="B538" s="9"/>
      <c r="F538" s="9"/>
    </row>
    <row r="539" spans="2:6">
      <c r="B539" s="9"/>
      <c r="F539" s="9"/>
    </row>
    <row r="540" spans="2:6">
      <c r="B540" s="9"/>
      <c r="F540" s="9"/>
    </row>
    <row r="541" spans="2:6">
      <c r="B541" s="9"/>
      <c r="F541" s="9"/>
    </row>
    <row r="542" spans="2:6">
      <c r="B542" s="9"/>
      <c r="F542" s="9"/>
    </row>
    <row r="543" spans="2:6">
      <c r="B543" s="9"/>
      <c r="F543" s="9"/>
    </row>
    <row r="544" spans="2:6">
      <c r="B544" s="9"/>
      <c r="F544" s="9"/>
    </row>
    <row r="545" spans="2:6">
      <c r="B545" s="9"/>
      <c r="F545" s="9"/>
    </row>
    <row r="546" spans="2:6">
      <c r="B546" s="9"/>
      <c r="F546" s="9"/>
    </row>
    <row r="547" spans="2:6">
      <c r="B547" s="9"/>
      <c r="F547" s="9"/>
    </row>
    <row r="548" spans="2:6">
      <c r="B548" s="9"/>
      <c r="F548" s="9"/>
    </row>
    <row r="549" spans="2:6">
      <c r="B549" s="9"/>
      <c r="F549" s="9"/>
    </row>
    <row r="550" spans="2:6">
      <c r="B550" s="9"/>
      <c r="F550" s="9"/>
    </row>
    <row r="551" spans="2:6">
      <c r="B551" s="9"/>
      <c r="F551" s="9"/>
    </row>
    <row r="552" spans="2:6">
      <c r="B552" s="9"/>
      <c r="F552" s="9"/>
    </row>
    <row r="553" spans="2:6">
      <c r="B553" s="9"/>
      <c r="F553" s="9"/>
    </row>
    <row r="554" spans="2:6">
      <c r="B554" s="9"/>
      <c r="F554" s="9"/>
    </row>
    <row r="555" spans="2:6">
      <c r="B555" s="9"/>
      <c r="F555" s="9"/>
    </row>
    <row r="556" spans="2:6">
      <c r="B556" s="9"/>
      <c r="F556" s="9"/>
    </row>
    <row r="557" spans="2:6">
      <c r="B557" s="9"/>
      <c r="F557" s="9"/>
    </row>
    <row r="558" spans="2:6">
      <c r="B558" s="9"/>
      <c r="F558" s="9"/>
    </row>
    <row r="559" spans="2:6">
      <c r="B559" s="9"/>
      <c r="F559" s="9"/>
    </row>
    <row r="560" spans="2:6">
      <c r="B560" s="9"/>
      <c r="F560" s="9"/>
    </row>
    <row r="561" spans="2:6">
      <c r="B561" s="9"/>
      <c r="F561" s="9"/>
    </row>
    <row r="562" spans="2:6">
      <c r="B562" s="9"/>
      <c r="F562" s="9"/>
    </row>
    <row r="563" spans="2:6">
      <c r="B563" s="9"/>
      <c r="F563" s="9"/>
    </row>
    <row r="564" spans="2:6">
      <c r="B564" s="9"/>
      <c r="F564" s="9"/>
    </row>
    <row r="565" spans="2:6">
      <c r="B565" s="9"/>
      <c r="F565" s="9"/>
    </row>
    <row r="566" spans="2:6">
      <c r="B566" s="9"/>
      <c r="F566" s="9"/>
    </row>
    <row r="567" spans="2:6">
      <c r="B567" s="9"/>
      <c r="F567" s="9"/>
    </row>
    <row r="568" spans="2:6">
      <c r="B568" s="9"/>
      <c r="F568" s="9"/>
    </row>
    <row r="569" spans="2:6">
      <c r="B569" s="9"/>
      <c r="F569" s="9"/>
    </row>
    <row r="570" spans="2:6">
      <c r="B570" s="9"/>
      <c r="F570" s="9"/>
    </row>
    <row r="571" spans="2:6">
      <c r="B571" s="9"/>
      <c r="F571" s="9"/>
    </row>
    <row r="572" spans="2:6">
      <c r="B572" s="9"/>
      <c r="F572" s="9"/>
    </row>
    <row r="573" spans="2:6">
      <c r="B573" s="9"/>
      <c r="F573" s="9"/>
    </row>
    <row r="574" spans="2:6">
      <c r="B574" s="9"/>
      <c r="F574" s="9"/>
    </row>
    <row r="575" spans="2:6">
      <c r="B575" s="9"/>
      <c r="F575" s="9"/>
    </row>
    <row r="576" spans="2:6">
      <c r="B576" s="9"/>
      <c r="F576" s="9"/>
    </row>
    <row r="577" spans="2:6">
      <c r="B577" s="9"/>
      <c r="F577" s="9"/>
    </row>
    <row r="578" spans="2:6">
      <c r="B578" s="9"/>
      <c r="F578" s="9"/>
    </row>
    <row r="579" spans="2:6">
      <c r="B579" s="9"/>
      <c r="F579" s="9"/>
    </row>
    <row r="580" spans="2:6">
      <c r="B580" s="9"/>
      <c r="F580" s="9"/>
    </row>
    <row r="581" spans="2:6">
      <c r="B581" s="9"/>
      <c r="F581" s="9"/>
    </row>
    <row r="582" spans="2:6">
      <c r="B582" s="9"/>
      <c r="F582" s="9"/>
    </row>
    <row r="583" spans="2:6">
      <c r="B583" s="9"/>
      <c r="F583" s="9"/>
    </row>
    <row r="584" spans="2:6">
      <c r="B584" s="9"/>
      <c r="F584" s="9"/>
    </row>
    <row r="585" spans="2:6">
      <c r="B585" s="9"/>
      <c r="F585" s="9"/>
    </row>
    <row r="586" spans="2:6">
      <c r="B586" s="9"/>
      <c r="F586" s="9"/>
    </row>
    <row r="587" spans="2:6">
      <c r="B587" s="9"/>
      <c r="F587" s="9"/>
    </row>
    <row r="588" spans="2:6">
      <c r="B588" s="9"/>
      <c r="F588" s="9"/>
    </row>
    <row r="589" spans="2:6">
      <c r="B589" s="9"/>
      <c r="F589" s="9"/>
    </row>
    <row r="590" spans="2:6">
      <c r="B590" s="9"/>
      <c r="F590" s="9"/>
    </row>
    <row r="591" spans="2:6">
      <c r="B591" s="9"/>
      <c r="F591" s="9"/>
    </row>
    <row r="592" spans="2:6">
      <c r="B592" s="9"/>
      <c r="F592" s="9"/>
    </row>
    <row r="593" spans="2:6">
      <c r="B593" s="9"/>
      <c r="F593" s="9"/>
    </row>
    <row r="594" spans="2:6">
      <c r="B594" s="9"/>
      <c r="F594" s="9"/>
    </row>
    <row r="595" spans="2:6">
      <c r="B595" s="9"/>
      <c r="F595" s="9"/>
    </row>
    <row r="596" spans="2:6">
      <c r="B596" s="9"/>
      <c r="F596" s="9"/>
    </row>
    <row r="597" spans="2:6">
      <c r="B597" s="9"/>
      <c r="F597" s="9"/>
    </row>
    <row r="598" spans="2:6">
      <c r="B598" s="9"/>
      <c r="F598" s="9"/>
    </row>
    <row r="599" spans="2:6">
      <c r="B599" s="9"/>
      <c r="F599" s="9"/>
    </row>
    <row r="600" spans="2:6">
      <c r="B600" s="9"/>
      <c r="F600" s="9"/>
    </row>
    <row r="601" spans="2:6">
      <c r="B601" s="9"/>
      <c r="F601" s="9"/>
    </row>
    <row r="602" spans="2:6">
      <c r="B602" s="9"/>
      <c r="F602" s="9"/>
    </row>
    <row r="603" spans="2:6">
      <c r="B603" s="9"/>
      <c r="F603" s="9"/>
    </row>
    <row r="604" spans="2:6">
      <c r="B604" s="9"/>
      <c r="F604" s="9"/>
    </row>
    <row r="605" spans="2:6">
      <c r="B605" s="9"/>
      <c r="F605" s="9"/>
    </row>
    <row r="606" spans="2:6">
      <c r="B606" s="9"/>
      <c r="F606" s="9"/>
    </row>
    <row r="607" spans="2:6">
      <c r="B607" s="9"/>
      <c r="F607" s="9"/>
    </row>
    <row r="608" spans="2:6">
      <c r="B608" s="9"/>
      <c r="F608" s="9"/>
    </row>
    <row r="609" spans="2:6">
      <c r="B609" s="9"/>
      <c r="F609" s="9"/>
    </row>
    <row r="610" spans="2:6">
      <c r="B610" s="9"/>
      <c r="F610" s="9"/>
    </row>
    <row r="611" spans="2:6">
      <c r="B611" s="9"/>
      <c r="F611" s="9"/>
    </row>
    <row r="612" spans="2:6">
      <c r="B612" s="9"/>
      <c r="F612" s="9"/>
    </row>
    <row r="613" spans="2:6">
      <c r="B613" s="9"/>
      <c r="F613" s="9"/>
    </row>
    <row r="614" spans="2:6">
      <c r="B614" s="9"/>
      <c r="F614" s="9"/>
    </row>
    <row r="615" spans="2:6">
      <c r="B615" s="9"/>
      <c r="F615" s="9"/>
    </row>
    <row r="616" spans="2:6">
      <c r="B616" s="9"/>
      <c r="F616" s="9"/>
    </row>
    <row r="617" spans="2:6">
      <c r="B617" s="9"/>
      <c r="F617" s="9"/>
    </row>
    <row r="618" spans="2:6">
      <c r="B618" s="9"/>
      <c r="F618" s="9"/>
    </row>
    <row r="619" spans="2:6">
      <c r="B619" s="9"/>
      <c r="F619" s="9"/>
    </row>
    <row r="620" spans="2:6">
      <c r="B620" s="9"/>
      <c r="F620" s="9"/>
    </row>
    <row r="621" spans="2:6">
      <c r="B621" s="9"/>
      <c r="F621" s="9"/>
    </row>
    <row r="622" spans="2:6">
      <c r="B622" s="9"/>
      <c r="F622" s="9"/>
    </row>
    <row r="623" spans="2:6">
      <c r="B623" s="9"/>
      <c r="F623" s="9"/>
    </row>
    <row r="624" spans="2:6">
      <c r="B624" s="9"/>
      <c r="F624" s="9"/>
    </row>
    <row r="625" spans="2:6">
      <c r="B625" s="9"/>
      <c r="F625" s="9"/>
    </row>
    <row r="626" spans="2:6">
      <c r="B626" s="9"/>
      <c r="F626" s="9"/>
    </row>
    <row r="627" spans="2:6">
      <c r="B627" s="9"/>
      <c r="F627" s="9"/>
    </row>
    <row r="628" spans="2:6">
      <c r="B628" s="9"/>
      <c r="F628" s="9"/>
    </row>
    <row r="629" spans="2:6">
      <c r="B629" s="9"/>
      <c r="F629" s="9"/>
    </row>
    <row r="630" spans="2:6">
      <c r="B630" s="9"/>
      <c r="F630" s="9"/>
    </row>
    <row r="631" spans="2:6">
      <c r="B631" s="9"/>
      <c r="F631" s="9"/>
    </row>
    <row r="632" spans="2:6">
      <c r="B632" s="9"/>
      <c r="F632" s="9"/>
    </row>
    <row r="633" spans="2:6">
      <c r="B633" s="9"/>
      <c r="F633" s="9"/>
    </row>
    <row r="634" spans="2:6">
      <c r="B634" s="9"/>
      <c r="F634" s="9"/>
    </row>
    <row r="635" spans="2:6">
      <c r="B635" s="9"/>
      <c r="F635" s="9"/>
    </row>
    <row r="636" spans="2:6">
      <c r="B636" s="9"/>
      <c r="F636" s="9"/>
    </row>
    <row r="637" spans="2:6">
      <c r="B637" s="9"/>
      <c r="F637" s="9"/>
    </row>
    <row r="638" spans="2:6">
      <c r="B638" s="9"/>
      <c r="F638" s="9"/>
    </row>
    <row r="639" spans="2:6">
      <c r="B639" s="9"/>
      <c r="F639" s="9"/>
    </row>
    <row r="640" spans="2:6">
      <c r="B640" s="9"/>
      <c r="F640" s="9"/>
    </row>
    <row r="641" spans="2:6">
      <c r="B641" s="9"/>
      <c r="F641" s="9"/>
    </row>
    <row r="642" spans="2:6">
      <c r="B642" s="9"/>
      <c r="F642" s="9"/>
    </row>
    <row r="643" spans="2:6">
      <c r="B643" s="9"/>
      <c r="F643" s="9"/>
    </row>
    <row r="644" spans="2:6">
      <c r="B644" s="9"/>
      <c r="F644" s="9"/>
    </row>
    <row r="645" spans="2:6">
      <c r="B645" s="9"/>
      <c r="F645" s="9"/>
    </row>
    <row r="646" spans="2:6">
      <c r="B646" s="9"/>
      <c r="F646" s="9"/>
    </row>
    <row r="647" spans="2:6">
      <c r="B647" s="9"/>
      <c r="F647" s="9"/>
    </row>
    <row r="648" spans="2:6">
      <c r="B648" s="9"/>
      <c r="F648" s="9"/>
    </row>
    <row r="649" spans="2:6">
      <c r="B649" s="9"/>
      <c r="F649" s="9"/>
    </row>
    <row r="650" spans="2:6">
      <c r="B650" s="9"/>
      <c r="F650" s="9"/>
    </row>
    <row r="651" spans="2:6">
      <c r="B651" s="9"/>
      <c r="F651" s="9"/>
    </row>
    <row r="652" spans="2:6">
      <c r="B652" s="9"/>
      <c r="F652" s="9"/>
    </row>
    <row r="653" spans="2:6">
      <c r="B653" s="9"/>
      <c r="F653" s="9"/>
    </row>
    <row r="654" spans="2:6">
      <c r="B654" s="9"/>
      <c r="F654" s="9"/>
    </row>
    <row r="655" spans="2:6">
      <c r="B655" s="9"/>
      <c r="F655" s="9"/>
    </row>
    <row r="656" spans="2:6">
      <c r="B656" s="9"/>
      <c r="F656" s="9"/>
    </row>
    <row r="657" spans="2:6">
      <c r="B657" s="9"/>
      <c r="F657" s="9"/>
    </row>
    <row r="658" spans="2:6">
      <c r="B658" s="9"/>
      <c r="F658" s="9"/>
    </row>
    <row r="659" spans="2:6">
      <c r="B659" s="9"/>
      <c r="F659" s="9"/>
    </row>
    <row r="660" spans="2:6">
      <c r="B660" s="9"/>
      <c r="F660" s="9"/>
    </row>
    <row r="661" spans="2:6">
      <c r="B661" s="9"/>
      <c r="F661" s="9"/>
    </row>
    <row r="662" spans="2:6">
      <c r="B662" s="9"/>
      <c r="F662" s="9"/>
    </row>
    <row r="663" spans="2:6">
      <c r="B663" s="9"/>
      <c r="F663" s="9"/>
    </row>
    <row r="664" spans="2:6">
      <c r="B664" s="9"/>
      <c r="F664" s="9"/>
    </row>
    <row r="665" spans="2:6">
      <c r="B665" s="9"/>
      <c r="F665" s="9"/>
    </row>
    <row r="666" spans="2:6">
      <c r="B666" s="9"/>
      <c r="F666" s="9"/>
    </row>
    <row r="667" spans="2:6">
      <c r="B667" s="9"/>
      <c r="F667" s="9"/>
    </row>
    <row r="668" spans="2:6">
      <c r="B668" s="9"/>
      <c r="F668" s="9"/>
    </row>
    <row r="669" spans="2:6">
      <c r="B669" s="9"/>
      <c r="F669" s="9"/>
    </row>
    <row r="670" spans="2:6">
      <c r="B670" s="9"/>
      <c r="F670" s="9"/>
    </row>
    <row r="671" spans="2:6">
      <c r="B671" s="9"/>
      <c r="F671" s="9"/>
    </row>
    <row r="672" spans="2:6">
      <c r="B672" s="9"/>
      <c r="F672" s="9"/>
    </row>
    <row r="673" spans="2:6">
      <c r="B673" s="9"/>
      <c r="F673" s="9"/>
    </row>
    <row r="674" spans="2:6">
      <c r="B674" s="9"/>
      <c r="F674" s="9"/>
    </row>
    <row r="675" spans="2:6">
      <c r="B675" s="9"/>
      <c r="F675" s="9"/>
    </row>
    <row r="676" spans="2:6">
      <c r="B676" s="9"/>
      <c r="F676" s="9"/>
    </row>
    <row r="677" spans="2:6">
      <c r="B677" s="9"/>
      <c r="F677" s="9"/>
    </row>
    <row r="678" spans="2:6">
      <c r="B678" s="9"/>
      <c r="F678" s="9"/>
    </row>
    <row r="679" spans="2:6">
      <c r="B679" s="9"/>
      <c r="F679" s="9"/>
    </row>
    <row r="680" spans="2:6">
      <c r="B680" s="9"/>
      <c r="F680" s="9"/>
    </row>
    <row r="681" spans="2:6">
      <c r="B681" s="9"/>
      <c r="F681" s="9"/>
    </row>
    <row r="682" spans="2:6">
      <c r="B682" s="9"/>
      <c r="F682" s="9"/>
    </row>
    <row r="683" spans="2:6">
      <c r="B683" s="9"/>
      <c r="F683" s="9"/>
    </row>
    <row r="684" spans="2:6">
      <c r="B684" s="9"/>
      <c r="F684" s="9"/>
    </row>
    <row r="685" spans="2:6">
      <c r="B685" s="9"/>
      <c r="F685" s="9"/>
    </row>
    <row r="686" spans="2:6">
      <c r="B686" s="9"/>
      <c r="F686" s="9"/>
    </row>
    <row r="687" spans="2:6">
      <c r="B687" s="9"/>
      <c r="F687" s="9"/>
    </row>
    <row r="688" spans="2:6">
      <c r="B688" s="9"/>
      <c r="F688" s="9"/>
    </row>
    <row r="689" spans="2:6">
      <c r="B689" s="9"/>
      <c r="F689" s="9"/>
    </row>
    <row r="690" spans="2:6">
      <c r="B690" s="9"/>
      <c r="F690" s="9"/>
    </row>
    <row r="691" spans="2:6">
      <c r="B691" s="9"/>
      <c r="F691" s="9"/>
    </row>
    <row r="692" spans="2:6">
      <c r="B692" s="9"/>
      <c r="F692" s="9"/>
    </row>
    <row r="693" spans="2:6">
      <c r="B693" s="9"/>
      <c r="F693" s="9"/>
    </row>
    <row r="694" spans="2:6">
      <c r="B694" s="9"/>
      <c r="F694" s="9"/>
    </row>
    <row r="695" spans="2:6">
      <c r="B695" s="9"/>
      <c r="F695" s="9"/>
    </row>
    <row r="696" spans="2:6">
      <c r="B696" s="9"/>
      <c r="F696" s="9"/>
    </row>
    <row r="697" spans="2:6">
      <c r="B697" s="9"/>
      <c r="F697" s="9"/>
    </row>
    <row r="698" spans="2:6">
      <c r="B698" s="9"/>
      <c r="F698" s="9"/>
    </row>
    <row r="699" spans="2:6">
      <c r="B699" s="9"/>
      <c r="F699" s="9"/>
    </row>
    <row r="700" spans="2:6">
      <c r="B700" s="9"/>
      <c r="F700" s="9"/>
    </row>
    <row r="701" spans="2:6">
      <c r="B701" s="9"/>
      <c r="F701" s="9"/>
    </row>
    <row r="702" spans="2:6">
      <c r="B702" s="9"/>
      <c r="F702" s="9"/>
    </row>
    <row r="703" spans="2:6">
      <c r="B703" s="9"/>
      <c r="F703" s="9"/>
    </row>
    <row r="704" spans="2:6">
      <c r="B704" s="9"/>
      <c r="F704" s="9"/>
    </row>
    <row r="705" spans="2:6">
      <c r="B705" s="9"/>
      <c r="F705" s="9"/>
    </row>
    <row r="706" spans="2:6">
      <c r="B706" s="9"/>
      <c r="F706" s="9"/>
    </row>
    <row r="707" spans="2:6">
      <c r="B707" s="9"/>
      <c r="F707" s="9"/>
    </row>
    <row r="708" spans="2:6">
      <c r="B708" s="9"/>
      <c r="F708" s="9"/>
    </row>
    <row r="709" spans="2:6">
      <c r="B709" s="9"/>
      <c r="F709" s="9"/>
    </row>
    <row r="710" spans="2:6">
      <c r="B710" s="9"/>
      <c r="F710" s="9"/>
    </row>
    <row r="711" spans="2:6">
      <c r="B711" s="9"/>
      <c r="F711" s="9"/>
    </row>
    <row r="712" spans="2:6">
      <c r="B712" s="9"/>
      <c r="F712" s="9"/>
    </row>
    <row r="713" spans="2:6">
      <c r="B713" s="9"/>
      <c r="F713" s="9"/>
    </row>
    <row r="714" spans="2:6">
      <c r="B714" s="9"/>
      <c r="F714" s="9"/>
    </row>
    <row r="715" spans="2:6">
      <c r="B715" s="9"/>
      <c r="F715" s="9"/>
    </row>
    <row r="716" spans="2:6">
      <c r="B716" s="9"/>
      <c r="F716" s="9"/>
    </row>
    <row r="717" spans="2:6">
      <c r="B717" s="9"/>
      <c r="F717" s="9"/>
    </row>
    <row r="718" spans="2:6">
      <c r="B718" s="9"/>
      <c r="F718" s="9"/>
    </row>
    <row r="719" spans="2:6">
      <c r="B719" s="9"/>
      <c r="F719" s="9"/>
    </row>
    <row r="720" spans="2:6">
      <c r="B720" s="9"/>
      <c r="F720" s="9"/>
    </row>
    <row r="721" spans="2:6">
      <c r="B721" s="9"/>
      <c r="F721" s="9"/>
    </row>
    <row r="722" spans="2:6">
      <c r="B722" s="9"/>
      <c r="F722" s="9"/>
    </row>
    <row r="723" spans="2:6">
      <c r="B723" s="9"/>
      <c r="F723" s="9"/>
    </row>
    <row r="724" spans="2:6">
      <c r="B724" s="9"/>
      <c r="F724" s="9"/>
    </row>
    <row r="725" spans="2:6">
      <c r="B725" s="9"/>
      <c r="F725" s="9"/>
    </row>
    <row r="726" spans="2:6">
      <c r="B726" s="9"/>
      <c r="F726" s="9"/>
    </row>
    <row r="727" spans="2:6">
      <c r="B727" s="9"/>
      <c r="F727" s="9"/>
    </row>
    <row r="728" spans="2:6">
      <c r="B728" s="9"/>
      <c r="F728" s="9"/>
    </row>
    <row r="729" spans="2:6">
      <c r="B729" s="9"/>
      <c r="F729" s="9"/>
    </row>
    <row r="730" spans="2:6">
      <c r="B730" s="9"/>
      <c r="F730" s="9"/>
    </row>
    <row r="731" spans="2:6">
      <c r="B731" s="9"/>
      <c r="F731" s="9"/>
    </row>
    <row r="732" spans="2:6">
      <c r="B732" s="9"/>
      <c r="F732" s="9"/>
    </row>
    <row r="733" spans="2:6">
      <c r="B733" s="9"/>
      <c r="F733" s="9"/>
    </row>
    <row r="734" spans="2:6">
      <c r="B734" s="9"/>
      <c r="F734" s="9"/>
    </row>
    <row r="735" spans="2:6">
      <c r="B735" s="9"/>
      <c r="F735" s="9"/>
    </row>
    <row r="736" spans="2:6">
      <c r="B736" s="9"/>
      <c r="F736" s="9"/>
    </row>
    <row r="737" spans="2:6">
      <c r="B737" s="9"/>
      <c r="F737" s="9"/>
    </row>
    <row r="738" spans="2:6">
      <c r="B738" s="9"/>
      <c r="F738" s="9"/>
    </row>
    <row r="739" spans="2:6">
      <c r="B739" s="9"/>
      <c r="F739" s="9"/>
    </row>
    <row r="740" spans="2:6">
      <c r="B740" s="9"/>
      <c r="F740" s="9"/>
    </row>
    <row r="741" spans="2:6">
      <c r="B741" s="9"/>
      <c r="F741" s="9"/>
    </row>
    <row r="742" spans="2:6">
      <c r="B742" s="9"/>
      <c r="F742" s="9"/>
    </row>
    <row r="743" spans="2:6">
      <c r="B743" s="9"/>
      <c r="F743" s="9"/>
    </row>
    <row r="744" spans="2:6">
      <c r="B744" s="9"/>
      <c r="F744" s="9"/>
    </row>
    <row r="745" spans="2:6">
      <c r="B745" s="9"/>
      <c r="F745" s="9"/>
    </row>
    <row r="746" spans="2:6">
      <c r="B746" s="9"/>
      <c r="F746" s="9"/>
    </row>
    <row r="747" spans="2:6">
      <c r="B747" s="9"/>
      <c r="F747" s="9"/>
    </row>
    <row r="748" spans="2:6">
      <c r="B748" s="9"/>
      <c r="F748" s="9"/>
    </row>
    <row r="749" spans="2:6">
      <c r="B749" s="9"/>
      <c r="F749" s="9"/>
    </row>
    <row r="750" spans="2:6">
      <c r="B750" s="9"/>
      <c r="F750" s="9"/>
    </row>
    <row r="751" spans="2:6">
      <c r="B751" s="9"/>
      <c r="F751" s="9"/>
    </row>
    <row r="752" spans="2:6">
      <c r="B752" s="9"/>
      <c r="F752" s="9"/>
    </row>
    <row r="753" spans="2:6">
      <c r="B753" s="9"/>
      <c r="F753" s="9"/>
    </row>
    <row r="754" spans="2:6">
      <c r="B754" s="9"/>
      <c r="F754" s="9"/>
    </row>
    <row r="755" spans="2:6">
      <c r="B755" s="9"/>
      <c r="F755" s="9"/>
    </row>
    <row r="756" spans="2:6">
      <c r="B756" s="9"/>
      <c r="F756" s="9"/>
    </row>
    <row r="757" spans="2:6">
      <c r="B757" s="9"/>
      <c r="F757" s="9"/>
    </row>
    <row r="758" spans="2:6">
      <c r="B758" s="9"/>
      <c r="F758" s="9"/>
    </row>
    <row r="759" spans="2:6">
      <c r="B759" s="9"/>
      <c r="F759" s="9"/>
    </row>
    <row r="760" spans="2:6">
      <c r="B760" s="9"/>
      <c r="F760" s="9"/>
    </row>
    <row r="761" spans="2:6">
      <c r="B761" s="9"/>
      <c r="F761" s="9"/>
    </row>
    <row r="762" spans="2:6">
      <c r="B762" s="9"/>
      <c r="F762" s="9"/>
    </row>
    <row r="763" spans="2:6">
      <c r="B763" s="9"/>
      <c r="F763" s="9"/>
    </row>
    <row r="764" spans="2:6">
      <c r="B764" s="9"/>
      <c r="F764" s="9"/>
    </row>
    <row r="765" spans="2:6">
      <c r="B765" s="9"/>
      <c r="F765" s="9"/>
    </row>
    <row r="766" spans="2:6">
      <c r="B766" s="9"/>
      <c r="F766" s="9"/>
    </row>
    <row r="767" spans="2:6">
      <c r="B767" s="9"/>
      <c r="F767" s="9"/>
    </row>
    <row r="768" spans="2:6">
      <c r="B768" s="9"/>
      <c r="F768" s="9"/>
    </row>
    <row r="769" spans="2:6">
      <c r="B769" s="9"/>
      <c r="F769" s="9"/>
    </row>
    <row r="770" spans="2:6">
      <c r="B770" s="9"/>
      <c r="F770" s="9"/>
    </row>
    <row r="771" spans="2:6">
      <c r="B771" s="9"/>
      <c r="F771" s="9"/>
    </row>
    <row r="772" spans="2:6">
      <c r="B772" s="9"/>
      <c r="F772" s="9"/>
    </row>
    <row r="773" spans="2:6">
      <c r="B773" s="9"/>
      <c r="F773" s="9"/>
    </row>
    <row r="774" spans="2:6">
      <c r="B774" s="9"/>
      <c r="F774" s="9"/>
    </row>
    <row r="775" spans="2:6">
      <c r="B775" s="9"/>
      <c r="F775" s="9"/>
    </row>
    <row r="776" spans="2:6">
      <c r="B776" s="9"/>
      <c r="F776" s="9"/>
    </row>
    <row r="777" spans="2:6">
      <c r="B777" s="9"/>
      <c r="F777" s="9"/>
    </row>
    <row r="778" spans="2:6">
      <c r="B778" s="9"/>
      <c r="F778" s="9"/>
    </row>
    <row r="779" spans="2:6">
      <c r="B779" s="9"/>
      <c r="F779" s="9"/>
    </row>
    <row r="780" spans="2:6">
      <c r="B780" s="9"/>
      <c r="F780" s="9"/>
    </row>
    <row r="781" spans="2:6">
      <c r="B781" s="9"/>
      <c r="F781" s="9"/>
    </row>
    <row r="782" spans="2:6">
      <c r="B782" s="9"/>
      <c r="F782" s="9"/>
    </row>
    <row r="783" spans="2:6">
      <c r="B783" s="9"/>
      <c r="F783" s="9"/>
    </row>
    <row r="784" spans="2:6">
      <c r="B784" s="9"/>
      <c r="F784" s="9"/>
    </row>
    <row r="785" spans="2:6">
      <c r="B785" s="9"/>
      <c r="F785" s="9"/>
    </row>
    <row r="786" spans="2:6">
      <c r="B786" s="9"/>
      <c r="F786" s="9"/>
    </row>
    <row r="787" spans="2:6">
      <c r="B787" s="9"/>
      <c r="F787" s="9"/>
    </row>
    <row r="788" spans="2:6">
      <c r="B788" s="9"/>
      <c r="F788" s="9"/>
    </row>
    <row r="789" spans="2:6">
      <c r="B789" s="9"/>
      <c r="F789" s="9"/>
    </row>
    <row r="790" spans="2:6">
      <c r="B790" s="9"/>
      <c r="F790" s="9"/>
    </row>
    <row r="791" spans="2:6">
      <c r="B791" s="9"/>
      <c r="F791" s="9"/>
    </row>
    <row r="792" spans="2:6">
      <c r="B792" s="9"/>
      <c r="F792" s="9"/>
    </row>
    <row r="793" spans="2:6">
      <c r="B793" s="9"/>
      <c r="F793" s="9"/>
    </row>
    <row r="794" spans="2:6">
      <c r="B794" s="9"/>
      <c r="F794" s="9"/>
    </row>
    <row r="795" spans="2:6">
      <c r="B795" s="9"/>
      <c r="F795" s="9"/>
    </row>
    <row r="796" spans="2:6">
      <c r="B796" s="9"/>
      <c r="F796" s="9"/>
    </row>
    <row r="797" spans="2:6">
      <c r="B797" s="9"/>
      <c r="F797" s="9"/>
    </row>
    <row r="798" spans="2:6">
      <c r="B798" s="9"/>
      <c r="F798" s="9"/>
    </row>
    <row r="799" spans="2:6">
      <c r="B799" s="9"/>
      <c r="F799" s="9"/>
    </row>
    <row r="800" spans="2:6">
      <c r="B800" s="9"/>
      <c r="F800" s="9"/>
    </row>
    <row r="801" spans="2:6">
      <c r="B801" s="9"/>
      <c r="F801" s="9"/>
    </row>
    <row r="802" spans="2:6">
      <c r="B802" s="9"/>
      <c r="F802" s="9"/>
    </row>
    <row r="803" spans="2:6">
      <c r="B803" s="9"/>
      <c r="F803" s="9"/>
    </row>
    <row r="804" spans="2:6">
      <c r="B804" s="9"/>
      <c r="F804" s="9"/>
    </row>
    <row r="805" spans="2:6">
      <c r="B805" s="9"/>
      <c r="F805" s="9"/>
    </row>
    <row r="806" spans="2:6">
      <c r="B806" s="9"/>
      <c r="F806" s="9"/>
    </row>
    <row r="807" spans="2:6">
      <c r="B807" s="9"/>
      <c r="F807" s="9"/>
    </row>
    <row r="808" spans="2:6">
      <c r="B808" s="9"/>
      <c r="F808" s="9"/>
    </row>
    <row r="809" spans="2:6">
      <c r="B809" s="9"/>
      <c r="F809" s="9"/>
    </row>
    <row r="810" spans="2:6">
      <c r="B810" s="9"/>
      <c r="F810" s="9"/>
    </row>
    <row r="811" spans="2:6">
      <c r="B811" s="9"/>
      <c r="F811" s="9"/>
    </row>
    <row r="812" spans="2:6">
      <c r="B812" s="9"/>
      <c r="F812" s="9"/>
    </row>
    <row r="813" spans="2:6">
      <c r="B813" s="9"/>
      <c r="F813" s="9"/>
    </row>
    <row r="814" spans="2:6">
      <c r="B814" s="9"/>
      <c r="F814" s="9"/>
    </row>
    <row r="815" spans="2:6">
      <c r="B815" s="9"/>
      <c r="F815" s="9"/>
    </row>
    <row r="816" spans="2:6">
      <c r="B816" s="9"/>
      <c r="F816" s="9"/>
    </row>
    <row r="817" spans="2:6">
      <c r="B817" s="9"/>
      <c r="F817" s="9"/>
    </row>
    <row r="818" spans="2:6">
      <c r="B818" s="9"/>
      <c r="F818" s="9"/>
    </row>
    <row r="819" spans="2:6">
      <c r="B819" s="9"/>
      <c r="F819" s="9"/>
    </row>
    <row r="820" spans="2:6">
      <c r="B820" s="9"/>
      <c r="F820" s="9"/>
    </row>
    <row r="821" spans="2:6">
      <c r="B821" s="9"/>
      <c r="F821" s="9"/>
    </row>
    <row r="822" spans="2:6">
      <c r="B822" s="9"/>
      <c r="F822" s="9"/>
    </row>
    <row r="823" spans="2:6">
      <c r="B823" s="9"/>
      <c r="F823" s="9"/>
    </row>
    <row r="824" spans="2:6">
      <c r="B824" s="9"/>
      <c r="F824" s="9"/>
    </row>
    <row r="825" spans="2:6">
      <c r="B825" s="9"/>
      <c r="F825" s="9"/>
    </row>
    <row r="826" spans="2:6">
      <c r="B826" s="9"/>
      <c r="F826" s="9"/>
    </row>
    <row r="827" spans="2:6">
      <c r="B827" s="9"/>
      <c r="F827" s="9"/>
    </row>
    <row r="828" spans="2:6">
      <c r="B828" s="9"/>
      <c r="F828" s="9"/>
    </row>
    <row r="829" spans="2:6">
      <c r="B829" s="9"/>
      <c r="F829" s="9"/>
    </row>
    <row r="830" spans="2:6">
      <c r="B830" s="9"/>
      <c r="F830" s="9"/>
    </row>
    <row r="831" spans="2:6">
      <c r="B831" s="9"/>
      <c r="F831" s="9"/>
    </row>
    <row r="832" spans="2:6">
      <c r="B832" s="9"/>
      <c r="F832" s="9"/>
    </row>
    <row r="833" spans="2:6">
      <c r="B833" s="9"/>
      <c r="F833" s="9"/>
    </row>
    <row r="834" spans="2:6">
      <c r="B834" s="9"/>
      <c r="F834" s="9"/>
    </row>
    <row r="835" spans="2:6">
      <c r="B835" s="9"/>
      <c r="F835" s="9"/>
    </row>
    <row r="836" spans="2:6">
      <c r="B836" s="9"/>
      <c r="F836" s="9"/>
    </row>
    <row r="837" spans="2:6">
      <c r="B837" s="9"/>
      <c r="F837" s="9"/>
    </row>
    <row r="838" spans="2:6">
      <c r="B838" s="9"/>
      <c r="F838" s="9"/>
    </row>
    <row r="839" spans="2:6">
      <c r="B839" s="9"/>
      <c r="F839" s="9"/>
    </row>
    <row r="840" spans="2:6">
      <c r="B840" s="9"/>
      <c r="F840" s="9"/>
    </row>
    <row r="841" spans="2:6">
      <c r="B841" s="9"/>
      <c r="F841" s="9"/>
    </row>
    <row r="842" spans="2:6">
      <c r="B842" s="9"/>
      <c r="F842" s="9"/>
    </row>
    <row r="843" spans="2:6">
      <c r="B843" s="9"/>
      <c r="F843" s="9"/>
    </row>
    <row r="844" spans="2:6">
      <c r="B844" s="9"/>
      <c r="F844" s="9"/>
    </row>
    <row r="845" spans="2:6">
      <c r="B845" s="9"/>
      <c r="F845" s="9"/>
    </row>
    <row r="846" spans="2:6">
      <c r="B846" s="9"/>
      <c r="F846" s="9"/>
    </row>
    <row r="847" spans="2:6">
      <c r="B847" s="9"/>
      <c r="F847" s="9"/>
    </row>
    <row r="848" spans="2:6">
      <c r="B848" s="9"/>
      <c r="F848" s="9"/>
    </row>
    <row r="849" spans="2:6">
      <c r="B849" s="9"/>
      <c r="F849" s="9"/>
    </row>
  </sheetData>
  <phoneticPr fontId="20" type="noConversion"/>
  <hyperlinks>
    <hyperlink ref="A3" r:id="rId1" xr:uid="{00000000-0004-0000-0100-000000000000}"/>
    <hyperlink ref="P11" r:id="rId2" display="http://www.konkoly.hu/cgi-bin/IBVS?779" xr:uid="{00000000-0004-0000-0100-000001000000}"/>
    <hyperlink ref="P37" r:id="rId3" display="http://www.konkoly.hu/cgi-bin/IBVS?4887" xr:uid="{00000000-0004-0000-0100-000002000000}"/>
    <hyperlink ref="P40" r:id="rId4" display="http://www.konkoly.hu/cgi-bin/IBVS?5594" xr:uid="{00000000-0004-0000-0100-000003000000}"/>
    <hyperlink ref="P96" r:id="rId5" display="http://www.konkoly.hu/cgi-bin/IBVS?5493" xr:uid="{00000000-0004-0000-0100-000004000000}"/>
    <hyperlink ref="P41" r:id="rId6" display="http://www.konkoly.hu/cgi-bin/IBVS?5583" xr:uid="{00000000-0004-0000-0100-000005000000}"/>
    <hyperlink ref="P42" r:id="rId7" display="http://www.bav-astro.de/sfs/BAVM_link.php?BAVMnr=173" xr:uid="{00000000-0004-0000-0100-000006000000}"/>
    <hyperlink ref="P43" r:id="rId8" display="http://www.bav-astro.de/sfs/BAVM_link.php?BAVMnr=178" xr:uid="{00000000-0004-0000-0100-000007000000}"/>
    <hyperlink ref="P44" r:id="rId9" display="http://www.konkoly.hu/cgi-bin/IBVS?5760" xr:uid="{00000000-0004-0000-0100-000008000000}"/>
    <hyperlink ref="P45" r:id="rId10" display="http://www.bav-astro.de/sfs/BAVM_link.php?BAVMnr=201" xr:uid="{00000000-0004-0000-0100-000009000000}"/>
    <hyperlink ref="P46" r:id="rId11" display="http://www.bav-astro.de/sfs/BAVM_link.php?BAVMnr=186" xr:uid="{00000000-0004-0000-0100-00000A000000}"/>
    <hyperlink ref="P47" r:id="rId12" display="http://www.bav-astro.de/sfs/BAVM_link.php?BAVMnr=209" xr:uid="{00000000-0004-0000-0100-00000B000000}"/>
    <hyperlink ref="P48" r:id="rId13" display="http://www.bav-astro.de/sfs/BAVM_link.php?BAVMnr=214" xr:uid="{00000000-0004-0000-0100-00000C000000}"/>
    <hyperlink ref="P97" r:id="rId14" display="http://var.astro.cz/oejv/issues/oejv0116.pdf" xr:uid="{00000000-0004-0000-0100-00000D000000}"/>
    <hyperlink ref="P98" r:id="rId15" display="http://www.bav-astro.de/sfs/BAVM_link.php?BAVMnr=225" xr:uid="{00000000-0004-0000-0100-00000E000000}"/>
    <hyperlink ref="P49" r:id="rId16" display="http://var.astro.cz/oejv/issues/oejv0160.pdf" xr:uid="{00000000-0004-0000-0100-00000F000000}"/>
    <hyperlink ref="P50" r:id="rId17" display="http://www.bav-astro.de/sfs/BAVM_link.php?BAVMnr=220" xr:uid="{00000000-0004-0000-0100-000010000000}"/>
    <hyperlink ref="P51" r:id="rId18" display="http://www.konkoly.hu/cgi-bin/IBVS?5992" xr:uid="{00000000-0004-0000-0100-000011000000}"/>
    <hyperlink ref="P52" r:id="rId19" display="http://www.konkoly.hu/cgi-bin/IBVS?5992" xr:uid="{00000000-0004-0000-0100-000012000000}"/>
    <hyperlink ref="P53" r:id="rId20" display="http://var.astro.cz/oejv/issues/oejv0160.pdf" xr:uid="{00000000-0004-0000-0100-000013000000}"/>
    <hyperlink ref="P54" r:id="rId21" display="http://www.bav-astro.de/sfs/BAVM_link.php?BAVMnr=220" xr:uid="{00000000-0004-0000-0100-000014000000}"/>
    <hyperlink ref="P55" r:id="rId22" display="http://var.astro.cz/oejv/issues/oejv0142.pdf" xr:uid="{00000000-0004-0000-0100-000015000000}"/>
    <hyperlink ref="P56" r:id="rId23" display="http://var.astro.cz/oejv/issues/oejv0160.pdf" xr:uid="{00000000-0004-0000-0100-000016000000}"/>
    <hyperlink ref="P57" r:id="rId24" display="http://var.astro.cz/oejv/issues/oejv0160.pdf" xr:uid="{00000000-0004-0000-0100-000017000000}"/>
    <hyperlink ref="P58" r:id="rId25" display="http://www.konkoly.hu/cgi-bin/IBVS?6029" xr:uid="{00000000-0004-0000-0100-000018000000}"/>
    <hyperlink ref="P59" r:id="rId26" display="http://www.bav-astro.de/sfs/BAVM_link.php?BAVMnr=238" xr:uid="{00000000-0004-0000-0100-00001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2024-01-15T05:11:34Z</dcterms:modified>
</cp:coreProperties>
</file>