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0FDF321-2317-443B-A66E-930A9A1CF4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/>
  <c r="E36" i="1"/>
  <c r="F36" i="1"/>
  <c r="E23" i="1"/>
  <c r="F23" i="1"/>
  <c r="E26" i="1"/>
  <c r="F26" i="1"/>
  <c r="E31" i="1"/>
  <c r="F31" i="1"/>
  <c r="Q26" i="1"/>
  <c r="Q29" i="1"/>
  <c r="Q32" i="1"/>
  <c r="Q33" i="1"/>
  <c r="C7" i="1"/>
  <c r="G23" i="1"/>
  <c r="K23" i="1"/>
  <c r="C8" i="1"/>
  <c r="D9" i="1"/>
  <c r="C9" i="1"/>
  <c r="Q35" i="1"/>
  <c r="Q36" i="1"/>
  <c r="Q34" i="1"/>
  <c r="Q28" i="1"/>
  <c r="Q31" i="1"/>
  <c r="Q30" i="1"/>
  <c r="Q27" i="1"/>
  <c r="E21" i="1"/>
  <c r="F21" i="1"/>
  <c r="G21" i="1"/>
  <c r="H21" i="1"/>
  <c r="F16" i="1"/>
  <c r="F17" i="1" s="1"/>
  <c r="C17" i="1"/>
  <c r="Q25" i="1"/>
  <c r="Q22" i="1"/>
  <c r="Q23" i="1"/>
  <c r="Q24" i="1"/>
  <c r="Q21" i="1"/>
  <c r="E28" i="1"/>
  <c r="F28" i="1"/>
  <c r="G28" i="1"/>
  <c r="K28" i="1"/>
  <c r="E33" i="1"/>
  <c r="F33" i="1"/>
  <c r="G33" i="1"/>
  <c r="K33" i="1"/>
  <c r="G27" i="1"/>
  <c r="K27" i="1"/>
  <c r="E25" i="1"/>
  <c r="F25" i="1"/>
  <c r="G25" i="1"/>
  <c r="K25" i="1"/>
  <c r="E30" i="1"/>
  <c r="F30" i="1"/>
  <c r="G30" i="1"/>
  <c r="K30" i="1"/>
  <c r="E22" i="1"/>
  <c r="F22" i="1"/>
  <c r="G22" i="1"/>
  <c r="E35" i="1"/>
  <c r="F35" i="1"/>
  <c r="G35" i="1"/>
  <c r="K35" i="1"/>
  <c r="U34" i="1"/>
  <c r="G29" i="1"/>
  <c r="K29" i="1"/>
  <c r="E27" i="1"/>
  <c r="F27" i="1"/>
  <c r="E32" i="1"/>
  <c r="F32" i="1"/>
  <c r="G32" i="1"/>
  <c r="K32" i="1"/>
  <c r="G26" i="1"/>
  <c r="K26" i="1"/>
  <c r="E24" i="1"/>
  <c r="F24" i="1"/>
  <c r="G24" i="1"/>
  <c r="K24" i="1"/>
  <c r="G36" i="1"/>
  <c r="K36" i="1"/>
  <c r="G34" i="1"/>
  <c r="I34" i="1"/>
  <c r="G31" i="1"/>
  <c r="K31" i="1"/>
  <c r="E29" i="1"/>
  <c r="F29" i="1"/>
  <c r="K22" i="1"/>
  <c r="C11" i="1"/>
  <c r="C12" i="1"/>
  <c r="C16" i="1" l="1"/>
  <c r="D18" i="1" s="1"/>
  <c r="O25" i="1"/>
  <c r="O31" i="1"/>
  <c r="O26" i="1"/>
  <c r="O21" i="1"/>
  <c r="O34" i="1"/>
  <c r="O22" i="1"/>
  <c r="O35" i="1"/>
  <c r="O33" i="1"/>
  <c r="O36" i="1"/>
  <c r="C15" i="1"/>
  <c r="F18" i="1" s="1"/>
  <c r="O29" i="1"/>
  <c r="O27" i="1"/>
  <c r="O30" i="1"/>
  <c r="O32" i="1"/>
  <c r="O28" i="1"/>
  <c r="O24" i="1"/>
  <c r="O23" i="1"/>
  <c r="F19" i="1" l="1"/>
  <c r="C18" i="1"/>
</calcChain>
</file>

<file path=xl/sharedStrings.xml><?xml version="1.0" encoding="utf-8"?>
<sst xmlns="http://schemas.openxmlformats.org/spreadsheetml/2006/main" count="75" uniqueCount="56">
  <si>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</si>
  <si>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</si>
  <si>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</si>
  <si>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</si>
  <si>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</si>
  <si>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</si>
  <si>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</si>
  <si>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</si>
  <si>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</si>
  <si>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</si>
  <si>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</si>
  <si>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</si>
  <si>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</si>
  <si>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</si>
  <si>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</si>
  <si>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</si>
  <si>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</si>
  <si>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</si>
  <si>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</si>
  <si>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</si>
  <si>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</si>
  <si>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</si>
  <si>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</si>
  <si>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</si>
  <si>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</si>
  <si>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</si>
  <si>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</si>
  <si>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</si>
  <si>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</si>
  <si>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</si>
  <si>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</si>
  <si>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</si>
  <si>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</si>
  <si>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</si>
  <si>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</si>
  <si>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</si>
  <si>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</si>
  <si>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SY Boo / GSC 1471-0505</t>
  </si>
  <si>
    <t>EA?</t>
  </si>
  <si>
    <t>Kreiner Eph.</t>
  </si>
  <si>
    <t>Kreiner</t>
  </si>
  <si>
    <t>IBVS 5894</t>
  </si>
  <si>
    <t>I</t>
  </si>
  <si>
    <t>OEJV 0107</t>
  </si>
  <si>
    <t>II</t>
  </si>
  <si>
    <t>Add cycle</t>
  </si>
  <si>
    <t>Old Cycle</t>
  </si>
  <si>
    <t>OEJV 0137</t>
  </si>
  <si>
    <t>IBVS 5992</t>
  </si>
  <si>
    <t>IBVS 6018</t>
  </si>
  <si>
    <t>IBVS 6029</t>
  </si>
  <si>
    <t>OEJV 0160</t>
  </si>
  <si>
    <t>OEJV 0168</t>
  </si>
  <si>
    <t>OEJV 0172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</si>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</sst>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72" fontId="5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Alignment="1"/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7" fillId="0" borderId="8" xfId="0" applyFont="1" applyFill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Boo - O-C Diagr.</a:t>
            </a:r>
          </a:p>
        </c:rich>
      </c:tx>
      <c:layout>
        <c:manualLayout>
          <c:xMode val="edge"/>
          <c:yMode val="edge"/>
          <c:x val="0.3936022253129346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61-4ADB-98BE-C91B260EF8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3">
                  <c:v>3.9737999977660365E-3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1-4ADB-98BE-C91B260EF8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61-4ADB-98BE-C91B260EF8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4.7799999447306618E-4</c:v>
                </c:pt>
                <c:pt idx="2">
                  <c:v>2.8026999934809282E-3</c:v>
                </c:pt>
                <c:pt idx="3">
                  <c:v>3.6019999970449135E-4</c:v>
                </c:pt>
                <c:pt idx="4">
                  <c:v>2.3990000045159832E-3</c:v>
                </c:pt>
                <c:pt idx="5">
                  <c:v>2.2468999959528446E-3</c:v>
                </c:pt>
                <c:pt idx="6">
                  <c:v>4.0981999991345219E-3</c:v>
                </c:pt>
                <c:pt idx="7">
                  <c:v>-5.7440000091446564E-4</c:v>
                </c:pt>
                <c:pt idx="8">
                  <c:v>-4.9620000208960846E-4</c:v>
                </c:pt>
                <c:pt idx="9">
                  <c:v>-1.5278000064427033E-3</c:v>
                </c:pt>
                <c:pt idx="10">
                  <c:v>-1.7741999981808476E-3</c:v>
                </c:pt>
                <c:pt idx="11">
                  <c:v>7.936000038171187E-4</c:v>
                </c:pt>
                <c:pt idx="12">
                  <c:v>-2.451899999869056E-3</c:v>
                </c:pt>
                <c:pt idx="14">
                  <c:v>6.5800000447779894E-4</c:v>
                </c:pt>
                <c:pt idx="15">
                  <c:v>3.407399999559857E-3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61-4ADB-98BE-C91B260EF8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61-4ADB-98BE-C91B260EF8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61-4ADB-98BE-C91B260EF8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6.3E-3</c:v>
                  </c:pt>
                  <c:pt idx="6">
                    <c:v>1.2999999999999999E-3</c:v>
                  </c:pt>
                  <c:pt idx="7">
                    <c:v>2E-3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6.9999999999999999E-4</c:v>
                  </c:pt>
                  <c:pt idx="11">
                    <c:v>4.0000000000000002E-4</c:v>
                  </c:pt>
                  <c:pt idx="12">
                    <c:v>5.9999999999999995E-4</c:v>
                  </c:pt>
                  <c:pt idx="13">
                    <c:v>4.0000000000000001E-3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61-4ADB-98BE-C91B260EF8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3390</c:v>
                </c:pt>
                <c:pt idx="2">
                  <c:v>3398.5</c:v>
                </c:pt>
                <c:pt idx="3">
                  <c:v>3411</c:v>
                </c:pt>
                <c:pt idx="4">
                  <c:v>3445</c:v>
                </c:pt>
                <c:pt idx="5">
                  <c:v>4029.5</c:v>
                </c:pt>
                <c:pt idx="6">
                  <c:v>4401</c:v>
                </c:pt>
                <c:pt idx="7">
                  <c:v>4408</c:v>
                </c:pt>
                <c:pt idx="8">
                  <c:v>4409</c:v>
                </c:pt>
                <c:pt idx="9">
                  <c:v>4471</c:v>
                </c:pt>
                <c:pt idx="10">
                  <c:v>4919</c:v>
                </c:pt>
                <c:pt idx="11">
                  <c:v>4998</c:v>
                </c:pt>
                <c:pt idx="12">
                  <c:v>5895.5</c:v>
                </c:pt>
                <c:pt idx="13">
                  <c:v>6059</c:v>
                </c:pt>
                <c:pt idx="14">
                  <c:v>6490</c:v>
                </c:pt>
                <c:pt idx="15">
                  <c:v>6507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9.3494120054423075E-4</c:v>
                </c:pt>
                <c:pt idx="1">
                  <c:v>9.527612229385166E-4</c:v>
                </c:pt>
                <c:pt idx="2">
                  <c:v>9.5280590441059669E-4</c:v>
                </c:pt>
                <c:pt idx="3">
                  <c:v>9.5287161245777318E-4</c:v>
                </c:pt>
                <c:pt idx="4">
                  <c:v>9.5305033834609354E-4</c:v>
                </c:pt>
                <c:pt idx="5">
                  <c:v>9.561228466320699E-4</c:v>
                </c:pt>
                <c:pt idx="6">
                  <c:v>9.5807568979415763E-4</c:v>
                </c:pt>
                <c:pt idx="7">
                  <c:v>9.5811248630057653E-4</c:v>
                </c:pt>
                <c:pt idx="8">
                  <c:v>9.5811774294435065E-4</c:v>
                </c:pt>
                <c:pt idx="9">
                  <c:v>9.5844365485834638E-4</c:v>
                </c:pt>
                <c:pt idx="10">
                  <c:v>9.6079863126915469E-4</c:v>
                </c:pt>
                <c:pt idx="11">
                  <c:v>9.612139061273106E-4</c:v>
                </c:pt>
                <c:pt idx="12">
                  <c:v>9.659317439145883E-4</c:v>
                </c:pt>
                <c:pt idx="13">
                  <c:v>9.6679120517165792E-4</c:v>
                </c:pt>
                <c:pt idx="14">
                  <c:v>9.6905681863830606E-4</c:v>
                </c:pt>
                <c:pt idx="15">
                  <c:v>9.6914618158246613E-4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61-4ADB-98BE-C91B260EF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30968"/>
        <c:axId val="1"/>
      </c:scatterChart>
      <c:valAx>
        <c:axId val="71873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30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6411682892905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466725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FC62BA-C73B-7890-AC9D-1C39691EF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37</v>
      </c>
    </row>
    <row r="2" spans="1:6">
      <c r="A2" t="s">
        <v>26</v>
      </c>
      <c r="B2" s="28" t="s">
        <v>38</v>
      </c>
      <c r="C2" s="3"/>
      <c r="D2" s="3"/>
    </row>
    <row r="3" spans="1:6" ht="13.5" thickBot="1"/>
    <row r="4" spans="1:6" ht="14.25" thickTop="1" thickBot="1">
      <c r="A4" s="5" t="s">
        <v>39</v>
      </c>
      <c r="C4" s="8">
        <v>52500.392800000001</v>
      </c>
      <c r="D4" s="9">
        <v>0.71448179999999994</v>
      </c>
    </row>
    <row r="5" spans="1:6" ht="13.5" thickTop="1">
      <c r="A5" s="11" t="s">
        <v>31</v>
      </c>
      <c r="B5" s="12"/>
      <c r="C5" s="13">
        <v>-9.5</v>
      </c>
      <c r="D5" s="12" t="s">
        <v>32</v>
      </c>
    </row>
    <row r="6" spans="1:6">
      <c r="A6" s="5" t="s">
        <v>4</v>
      </c>
    </row>
    <row r="7" spans="1:6">
      <c r="A7" t="s">
        <v>5</v>
      </c>
      <c r="C7">
        <f>+C4</f>
        <v>52500.392800000001</v>
      </c>
    </row>
    <row r="8" spans="1:6">
      <c r="A8" t="s">
        <v>6</v>
      </c>
      <c r="C8">
        <f>+D4</f>
        <v>0.71448179999999994</v>
      </c>
    </row>
    <row r="9" spans="1:6">
      <c r="A9" s="26" t="s">
        <v>36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22</v>
      </c>
      <c r="D10" s="4" t="s">
        <v>23</v>
      </c>
      <c r="E10" s="12"/>
    </row>
    <row r="11" spans="1:6">
      <c r="A11" s="12" t="s">
        <v>18</v>
      </c>
      <c r="B11" s="12"/>
      <c r="C11" s="23">
        <f ca="1">INTERCEPT(INDIRECT($D$9):G992,INDIRECT($C$9):F992)</f>
        <v>9.3494120054423075E-4</v>
      </c>
      <c r="D11" s="3"/>
      <c r="E11" s="12"/>
    </row>
    <row r="12" spans="1:6">
      <c r="A12" s="12" t="s">
        <v>19</v>
      </c>
      <c r="B12" s="12"/>
      <c r="C12" s="23">
        <f ca="1">SLOPE(INDIRECT($D$9):G992,INDIRECT($C$9):F992)</f>
        <v>5.2566437741256193E-9</v>
      </c>
      <c r="D12" s="3"/>
      <c r="E12" s="12"/>
    </row>
    <row r="13" spans="1:6">
      <c r="A13" s="12" t="s">
        <v>21</v>
      </c>
      <c r="B13" s="12"/>
      <c r="C13" s="3" t="s">
        <v>16</v>
      </c>
    </row>
    <row r="14" spans="1:6">
      <c r="A14" s="12"/>
      <c r="B14" s="12"/>
      <c r="C14" s="12"/>
    </row>
    <row r="15" spans="1:6">
      <c r="A15" s="14" t="s">
        <v>20</v>
      </c>
      <c r="B15" s="12"/>
      <c r="C15" s="15">
        <f ca="1">(C7+C11)+(C8+C12)*INT(MAX(F21:F3533))</f>
        <v>57149.526841746178</v>
      </c>
      <c r="E15" s="16" t="s">
        <v>45</v>
      </c>
      <c r="F15" s="13">
        <v>1</v>
      </c>
    </row>
    <row r="16" spans="1:6">
      <c r="A16" s="18" t="s">
        <v>7</v>
      </c>
      <c r="B16" s="12"/>
      <c r="C16" s="19">
        <f ca="1">+C8+C12</f>
        <v>0.71448180525664373</v>
      </c>
      <c r="E16" s="16" t="s">
        <v>33</v>
      </c>
      <c r="F16" s="17">
        <f ca="1">NOW()+15018.5+$C$5/24</f>
        <v>60324.758407407404</v>
      </c>
    </row>
    <row r="17" spans="1:21" ht="13.5" thickBot="1">
      <c r="A17" s="16" t="s">
        <v>30</v>
      </c>
      <c r="B17" s="12"/>
      <c r="C17" s="12">
        <f>COUNT(C21:C2191)</f>
        <v>16</v>
      </c>
      <c r="E17" s="16" t="s">
        <v>46</v>
      </c>
      <c r="F17" s="17">
        <f ca="1">ROUND(2*(F16-$C$7)/$C$8,0)/2+F15</f>
        <v>10952</v>
      </c>
    </row>
    <row r="18" spans="1:21" ht="14.25" thickTop="1" thickBot="1">
      <c r="A18" s="18" t="s">
        <v>8</v>
      </c>
      <c r="B18" s="12"/>
      <c r="C18" s="21">
        <f ca="1">+C15</f>
        <v>57149.526841746178</v>
      </c>
      <c r="D18" s="22">
        <f ca="1">+C16</f>
        <v>0.71448180525664373</v>
      </c>
      <c r="E18" s="16" t="s">
        <v>34</v>
      </c>
      <c r="F18" s="25">
        <f ca="1">ROUND(2*(F16-$C$15)/$C$16,0)/2+F15</f>
        <v>4445</v>
      </c>
    </row>
    <row r="19" spans="1:21" ht="13.5" thickTop="1">
      <c r="E19" s="16" t="s">
        <v>35</v>
      </c>
      <c r="F19" s="20">
        <f ca="1">+$C$15+$C$16*F18-15018.5-$C$5/24</f>
        <v>45307.294299445297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54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2" t="s">
        <v>0</v>
      </c>
    </row>
    <row r="21" spans="1:21">
      <c r="A21" t="s">
        <v>40</v>
      </c>
      <c r="C21" s="10">
        <v>52500.392800000001</v>
      </c>
      <c r="D21" s="10" t="s">
        <v>16</v>
      </c>
      <c r="E21">
        <f t="shared" ref="E21:E36" si="0">+(C21-C$7)/C$8</f>
        <v>0</v>
      </c>
      <c r="F21">
        <f t="shared" ref="F21:F36" si="1">ROUND(2*E21,0)/2</f>
        <v>0</v>
      </c>
      <c r="G21">
        <f t="shared" ref="G21:G36" si="2">+C21-(C$7+F21*C$8)</f>
        <v>0</v>
      </c>
      <c r="H21">
        <f>+G21</f>
        <v>0</v>
      </c>
      <c r="O21">
        <f t="shared" ref="O21:O36" ca="1" si="3">+C$11+C$12*$F21</f>
        <v>9.3494120054423075E-4</v>
      </c>
      <c r="Q21" s="2">
        <f t="shared" ref="Q21:Q36" si="4">+C21-15018.5</f>
        <v>37481.892800000001</v>
      </c>
    </row>
    <row r="22" spans="1:21">
      <c r="A22" s="31" t="s">
        <v>43</v>
      </c>
      <c r="B22" s="30" t="s">
        <v>42</v>
      </c>
      <c r="C22" s="29">
        <v>54922.486579999997</v>
      </c>
      <c r="D22" s="29">
        <v>5.0000000000000001E-4</v>
      </c>
      <c r="E22">
        <f t="shared" si="0"/>
        <v>3390.0006690163359</v>
      </c>
      <c r="F22">
        <f t="shared" si="1"/>
        <v>3390</v>
      </c>
      <c r="G22">
        <f t="shared" si="2"/>
        <v>4.7799999447306618E-4</v>
      </c>
      <c r="K22">
        <f t="shared" ref="K22:K33" si="5">+G22</f>
        <v>4.7799999447306618E-4</v>
      </c>
      <c r="O22">
        <f t="shared" ca="1" si="3"/>
        <v>9.527612229385166E-4</v>
      </c>
      <c r="Q22" s="2">
        <f t="shared" si="4"/>
        <v>39903.986579999997</v>
      </c>
    </row>
    <row r="23" spans="1:21">
      <c r="A23" s="31" t="s">
        <v>43</v>
      </c>
      <c r="B23" s="30" t="s">
        <v>44</v>
      </c>
      <c r="C23" s="29">
        <v>54928.561999999998</v>
      </c>
      <c r="D23" s="29">
        <v>5.0000000000000001E-4</v>
      </c>
      <c r="E23">
        <f t="shared" si="0"/>
        <v>3398.5039227031352</v>
      </c>
      <c r="F23">
        <f t="shared" si="1"/>
        <v>3398.5</v>
      </c>
      <c r="G23">
        <f t="shared" si="2"/>
        <v>2.8026999934809282E-3</v>
      </c>
      <c r="K23">
        <f t="shared" si="5"/>
        <v>2.8026999934809282E-3</v>
      </c>
      <c r="O23">
        <f t="shared" ca="1" si="3"/>
        <v>9.5280590441059669E-4</v>
      </c>
      <c r="Q23" s="2">
        <f t="shared" si="4"/>
        <v>39910.061999999998</v>
      </c>
    </row>
    <row r="24" spans="1:21">
      <c r="A24" s="31" t="s">
        <v>43</v>
      </c>
      <c r="B24" s="30" t="s">
        <v>42</v>
      </c>
      <c r="C24" s="29">
        <v>54937.490579999998</v>
      </c>
      <c r="D24" s="29">
        <v>1E-4</v>
      </c>
      <c r="E24">
        <f t="shared" si="0"/>
        <v>3411.0005041415984</v>
      </c>
      <c r="F24">
        <f t="shared" si="1"/>
        <v>3411</v>
      </c>
      <c r="G24">
        <f t="shared" si="2"/>
        <v>3.6019999970449135E-4</v>
      </c>
      <c r="K24">
        <f t="shared" si="5"/>
        <v>3.6019999970449135E-4</v>
      </c>
      <c r="O24">
        <f t="shared" ca="1" si="3"/>
        <v>9.5287161245777318E-4</v>
      </c>
      <c r="Q24" s="2">
        <f t="shared" si="4"/>
        <v>39918.990579999998</v>
      </c>
    </row>
    <row r="25" spans="1:21">
      <c r="A25" s="29" t="s">
        <v>41</v>
      </c>
      <c r="B25" s="30" t="s">
        <v>42</v>
      </c>
      <c r="C25" s="29">
        <v>54961.785000000003</v>
      </c>
      <c r="D25" s="29">
        <v>2.0000000000000001E-4</v>
      </c>
      <c r="E25">
        <f t="shared" si="0"/>
        <v>3445.0033576782535</v>
      </c>
      <c r="F25">
        <f t="shared" si="1"/>
        <v>3445</v>
      </c>
      <c r="G25">
        <f t="shared" si="2"/>
        <v>2.3990000045159832E-3</v>
      </c>
      <c r="K25">
        <f t="shared" si="5"/>
        <v>2.3990000045159832E-3</v>
      </c>
      <c r="O25">
        <f t="shared" ca="1" si="3"/>
        <v>9.5305033834609354E-4</v>
      </c>
      <c r="Q25" s="2">
        <f t="shared" si="4"/>
        <v>39943.285000000003</v>
      </c>
    </row>
    <row r="26" spans="1:21">
      <c r="A26" s="31" t="s">
        <v>47</v>
      </c>
      <c r="B26" s="30" t="s">
        <v>44</v>
      </c>
      <c r="C26" s="29">
        <v>55379.399460000001</v>
      </c>
      <c r="D26" s="29">
        <v>6.3E-3</v>
      </c>
      <c r="E26">
        <f t="shared" si="0"/>
        <v>4029.5031447966894</v>
      </c>
      <c r="F26">
        <f t="shared" si="1"/>
        <v>4029.5</v>
      </c>
      <c r="G26">
        <f t="shared" si="2"/>
        <v>2.2468999959528446E-3</v>
      </c>
      <c r="K26">
        <f t="shared" si="5"/>
        <v>2.2468999959528446E-3</v>
      </c>
      <c r="O26">
        <f t="shared" ca="1" si="3"/>
        <v>9.561228466320699E-4</v>
      </c>
      <c r="Q26" s="2">
        <f t="shared" si="4"/>
        <v>40360.899460000001</v>
      </c>
    </row>
    <row r="27" spans="1:21">
      <c r="A27" s="32" t="s">
        <v>48</v>
      </c>
      <c r="B27" s="33" t="s">
        <v>42</v>
      </c>
      <c r="C27" s="32">
        <v>55644.831299999998</v>
      </c>
      <c r="D27" s="32">
        <v>1.2999999999999999E-3</v>
      </c>
      <c r="E27">
        <f t="shared" si="0"/>
        <v>4401.0057359053744</v>
      </c>
      <c r="F27">
        <f t="shared" si="1"/>
        <v>4401</v>
      </c>
      <c r="G27">
        <f t="shared" si="2"/>
        <v>4.0981999991345219E-3</v>
      </c>
      <c r="K27">
        <f t="shared" si="5"/>
        <v>4.0981999991345219E-3</v>
      </c>
      <c r="O27">
        <f t="shared" ca="1" si="3"/>
        <v>9.5807568979415763E-4</v>
      </c>
      <c r="Q27" s="2">
        <f t="shared" si="4"/>
        <v>40626.331299999998</v>
      </c>
    </row>
    <row r="28" spans="1:21">
      <c r="A28" s="29" t="s">
        <v>49</v>
      </c>
      <c r="B28" s="30" t="s">
        <v>42</v>
      </c>
      <c r="C28" s="29">
        <v>55649.828000000001</v>
      </c>
      <c r="D28" s="29">
        <v>2E-3</v>
      </c>
      <c r="E28">
        <f t="shared" si="0"/>
        <v>4407.9991960606976</v>
      </c>
      <c r="F28">
        <f t="shared" si="1"/>
        <v>4408</v>
      </c>
      <c r="G28">
        <f t="shared" si="2"/>
        <v>-5.7440000091446564E-4</v>
      </c>
      <c r="K28">
        <f t="shared" si="5"/>
        <v>-5.7440000091446564E-4</v>
      </c>
      <c r="O28">
        <f t="shared" ca="1" si="3"/>
        <v>9.5811248630057653E-4</v>
      </c>
      <c r="Q28" s="2">
        <f t="shared" si="4"/>
        <v>40631.328000000001</v>
      </c>
    </row>
    <row r="29" spans="1:21">
      <c r="A29" s="31" t="s">
        <v>51</v>
      </c>
      <c r="B29" s="30" t="s">
        <v>42</v>
      </c>
      <c r="C29" s="29">
        <v>55650.542560000002</v>
      </c>
      <c r="D29" s="29">
        <v>1E-4</v>
      </c>
      <c r="E29">
        <f t="shared" si="0"/>
        <v>4408.9993055106515</v>
      </c>
      <c r="F29">
        <f t="shared" si="1"/>
        <v>4409</v>
      </c>
      <c r="G29">
        <f t="shared" si="2"/>
        <v>-4.9620000208960846E-4</v>
      </c>
      <c r="K29">
        <f t="shared" si="5"/>
        <v>-4.9620000208960846E-4</v>
      </c>
      <c r="O29">
        <f t="shared" ca="1" si="3"/>
        <v>9.5811774294435065E-4</v>
      </c>
      <c r="Q29" s="2">
        <f t="shared" si="4"/>
        <v>40632.042560000002</v>
      </c>
    </row>
    <row r="30" spans="1:21">
      <c r="A30" s="32" t="s">
        <v>48</v>
      </c>
      <c r="B30" s="33" t="s">
        <v>42</v>
      </c>
      <c r="C30" s="32">
        <v>55694.839399999997</v>
      </c>
      <c r="D30" s="32">
        <v>4.0000000000000002E-4</v>
      </c>
      <c r="E30">
        <f t="shared" si="0"/>
        <v>4470.9978616670096</v>
      </c>
      <c r="F30">
        <f t="shared" si="1"/>
        <v>4471</v>
      </c>
      <c r="G30">
        <f t="shared" si="2"/>
        <v>-1.5278000064427033E-3</v>
      </c>
      <c r="K30">
        <f t="shared" si="5"/>
        <v>-1.5278000064427033E-3</v>
      </c>
      <c r="O30">
        <f t="shared" ca="1" si="3"/>
        <v>9.5844365485834638E-4</v>
      </c>
      <c r="Q30" s="2">
        <f t="shared" si="4"/>
        <v>40676.339399999997</v>
      </c>
    </row>
    <row r="31" spans="1:21">
      <c r="A31" s="29" t="s">
        <v>50</v>
      </c>
      <c r="B31" s="30" t="s">
        <v>42</v>
      </c>
      <c r="C31" s="29">
        <v>56014.927000000003</v>
      </c>
      <c r="D31" s="29">
        <v>6.9999999999999999E-4</v>
      </c>
      <c r="E31">
        <f t="shared" si="0"/>
        <v>4918.9975168016908</v>
      </c>
      <c r="F31">
        <f t="shared" si="1"/>
        <v>4919</v>
      </c>
      <c r="G31">
        <f t="shared" si="2"/>
        <v>-1.7741999981808476E-3</v>
      </c>
      <c r="K31">
        <f t="shared" si="5"/>
        <v>-1.7741999981808476E-3</v>
      </c>
      <c r="O31">
        <f t="shared" ca="1" si="3"/>
        <v>9.6079863126915469E-4</v>
      </c>
      <c r="Q31" s="2">
        <f t="shared" si="4"/>
        <v>40996.427000000003</v>
      </c>
    </row>
    <row r="32" spans="1:21">
      <c r="A32" s="31" t="s">
        <v>51</v>
      </c>
      <c r="B32" s="30" t="s">
        <v>42</v>
      </c>
      <c r="C32" s="29">
        <v>56071.373630000002</v>
      </c>
      <c r="D32" s="29">
        <v>4.0000000000000002E-4</v>
      </c>
      <c r="E32">
        <f t="shared" si="0"/>
        <v>4998.001110735082</v>
      </c>
      <c r="F32">
        <f t="shared" si="1"/>
        <v>4998</v>
      </c>
      <c r="G32">
        <f t="shared" si="2"/>
        <v>7.936000038171187E-4</v>
      </c>
      <c r="K32">
        <f t="shared" si="5"/>
        <v>7.936000038171187E-4</v>
      </c>
      <c r="O32">
        <f t="shared" ca="1" si="3"/>
        <v>9.612139061273106E-4</v>
      </c>
      <c r="Q32" s="2">
        <f t="shared" si="4"/>
        <v>41052.873630000002</v>
      </c>
    </row>
    <row r="33" spans="1:21">
      <c r="A33" s="29" t="s">
        <v>52</v>
      </c>
      <c r="B33" s="30" t="s">
        <v>44</v>
      </c>
      <c r="C33" s="34">
        <v>56712.6178</v>
      </c>
      <c r="D33" s="29">
        <v>5.9999999999999995E-4</v>
      </c>
      <c r="E33">
        <f t="shared" si="0"/>
        <v>5895.4965682820739</v>
      </c>
      <c r="F33">
        <f t="shared" si="1"/>
        <v>5895.5</v>
      </c>
      <c r="G33">
        <f t="shared" si="2"/>
        <v>-2.451899999869056E-3</v>
      </c>
      <c r="K33">
        <f t="shared" si="5"/>
        <v>-2.451899999869056E-3</v>
      </c>
      <c r="O33">
        <f t="shared" ca="1" si="3"/>
        <v>9.659317439145883E-4</v>
      </c>
      <c r="Q33" s="2">
        <f t="shared" si="4"/>
        <v>41694.1178</v>
      </c>
    </row>
    <row r="34" spans="1:21">
      <c r="A34" s="35" t="s">
        <v>53</v>
      </c>
      <c r="B34" s="36" t="s">
        <v>42</v>
      </c>
      <c r="C34" s="37">
        <v>56829.442000000003</v>
      </c>
      <c r="D34" s="37">
        <v>4.0000000000000001E-3</v>
      </c>
      <c r="E34">
        <f t="shared" si="0"/>
        <v>6059.0055617931785</v>
      </c>
      <c r="F34">
        <f t="shared" si="1"/>
        <v>6059</v>
      </c>
      <c r="G34">
        <f t="shared" si="2"/>
        <v>3.9737999977660365E-3</v>
      </c>
      <c r="I34">
        <f>+G34</f>
        <v>3.9737999977660365E-3</v>
      </c>
      <c r="O34">
        <f t="shared" ca="1" si="3"/>
        <v>9.6679120517165792E-4</v>
      </c>
      <c r="Q34" s="2">
        <f t="shared" si="4"/>
        <v>41810.942000000003</v>
      </c>
      <c r="U34">
        <f>+C34-(C$7+F34*C$8)</f>
        <v>3.9737999977660365E-3</v>
      </c>
    </row>
    <row r="35" spans="1:21">
      <c r="A35" s="39" t="s">
        <v>55</v>
      </c>
      <c r="B35" s="40" t="s">
        <v>42</v>
      </c>
      <c r="C35" s="41">
        <v>57137.380340000003</v>
      </c>
      <c r="D35" s="41">
        <v>2.0000000000000001E-4</v>
      </c>
      <c r="E35">
        <f t="shared" si="0"/>
        <v>6490.0009209471846</v>
      </c>
      <c r="F35">
        <f t="shared" si="1"/>
        <v>6490</v>
      </c>
      <c r="G35">
        <f t="shared" si="2"/>
        <v>6.5800000447779894E-4</v>
      </c>
      <c r="K35">
        <f>+G35</f>
        <v>6.5800000447779894E-4</v>
      </c>
      <c r="O35">
        <f t="shared" ca="1" si="3"/>
        <v>9.6905681863830606E-4</v>
      </c>
      <c r="Q35" s="2">
        <f t="shared" si="4"/>
        <v>42118.880340000003</v>
      </c>
    </row>
    <row r="36" spans="1:21">
      <c r="A36" s="39" t="s">
        <v>55</v>
      </c>
      <c r="B36" s="40" t="s">
        <v>42</v>
      </c>
      <c r="C36" s="41">
        <v>57149.529280000002</v>
      </c>
      <c r="D36" s="41">
        <v>2.0000000000000001E-4</v>
      </c>
      <c r="E36">
        <f t="shared" si="0"/>
        <v>6507.0047690508018</v>
      </c>
      <c r="F36">
        <f t="shared" si="1"/>
        <v>6507</v>
      </c>
      <c r="G36">
        <f t="shared" si="2"/>
        <v>3.407399999559857E-3</v>
      </c>
      <c r="K36">
        <f>+G36</f>
        <v>3.407399999559857E-3</v>
      </c>
      <c r="O36">
        <f t="shared" ca="1" si="3"/>
        <v>9.6914618158246613E-4</v>
      </c>
      <c r="Q36" s="2">
        <f t="shared" si="4"/>
        <v>42131.029280000002</v>
      </c>
    </row>
    <row r="37" spans="1:21">
      <c r="A37" s="38"/>
      <c r="B37" s="38"/>
      <c r="C37" s="29"/>
      <c r="D37" s="29"/>
    </row>
    <row r="38" spans="1:21">
      <c r="A38" s="38"/>
      <c r="B38" s="38"/>
      <c r="C38" s="29"/>
      <c r="D38" s="29"/>
    </row>
    <row r="39" spans="1:21">
      <c r="A39" s="38"/>
      <c r="B39" s="38"/>
      <c r="C39" s="29"/>
      <c r="D39" s="29"/>
    </row>
    <row r="40" spans="1:21">
      <c r="A40" s="38"/>
      <c r="B40" s="38"/>
      <c r="C40" s="29"/>
      <c r="D40" s="29"/>
    </row>
    <row r="41" spans="1:21">
      <c r="C41" s="10"/>
      <c r="D41" s="10"/>
    </row>
    <row r="42" spans="1:21">
      <c r="C42" s="10"/>
      <c r="D42" s="10"/>
    </row>
    <row r="43" spans="1:21">
      <c r="C43" s="10"/>
      <c r="D43" s="10"/>
    </row>
    <row r="44" spans="1:21">
      <c r="C44" s="10"/>
      <c r="D44" s="10"/>
    </row>
    <row r="45" spans="1:21">
      <c r="C45" s="10"/>
      <c r="D45" s="10"/>
    </row>
    <row r="46" spans="1:21">
      <c r="C46" s="10"/>
      <c r="D46" s="10"/>
    </row>
    <row r="47" spans="1:21">
      <c r="C47" s="10"/>
      <c r="D47" s="10"/>
    </row>
    <row r="48" spans="1:21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hyperlinks>
    <hyperlink ref="H278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2024-01-15T05:12:06Z</dcterms:modified>
</cp:coreProperties>
</file>