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AC7146A-0C65-47E3-BFD5-1535DEB24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Q_fit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8" i="1" l="1"/>
  <c r="F248" i="1" s="1"/>
  <c r="Q248" i="1"/>
  <c r="E245" i="1"/>
  <c r="F245" i="1" s="1"/>
  <c r="Q245" i="1"/>
  <c r="E246" i="1"/>
  <c r="F246" i="1" s="1"/>
  <c r="Q246" i="1"/>
  <c r="E247" i="1"/>
  <c r="F247" i="1" s="1"/>
  <c r="Q247" i="1"/>
  <c r="Q244" i="1"/>
  <c r="Q240" i="1"/>
  <c r="Q241" i="1"/>
  <c r="Q242" i="1"/>
  <c r="Q243" i="1"/>
  <c r="D11" i="1"/>
  <c r="P101" i="1" s="1"/>
  <c r="D12" i="1"/>
  <c r="Q239" i="1"/>
  <c r="Q221" i="1"/>
  <c r="Q238" i="1"/>
  <c r="Q237" i="1"/>
  <c r="Q236" i="1"/>
  <c r="Q234" i="1"/>
  <c r="Q235" i="1"/>
  <c r="D9" i="1"/>
  <c r="C9" i="1"/>
  <c r="Q233" i="1"/>
  <c r="T21" i="1"/>
  <c r="T22" i="1"/>
  <c r="T23" i="1"/>
  <c r="C7" i="1"/>
  <c r="C8" i="1"/>
  <c r="D13" i="1"/>
  <c r="Q24" i="1"/>
  <c r="Q25" i="1"/>
  <c r="Q26" i="1"/>
  <c r="Q38" i="1"/>
  <c r="Q56" i="1"/>
  <c r="Q154" i="1"/>
  <c r="Q155" i="1"/>
  <c r="Q156" i="1"/>
  <c r="Q157" i="1"/>
  <c r="Q158" i="1"/>
  <c r="Q159" i="1"/>
  <c r="Q160" i="1"/>
  <c r="Q164" i="1"/>
  <c r="Q165" i="1"/>
  <c r="Q166" i="1"/>
  <c r="Q167" i="1"/>
  <c r="Q169" i="1"/>
  <c r="Q170" i="1"/>
  <c r="Q171" i="1"/>
  <c r="Q172" i="1"/>
  <c r="Q174" i="1"/>
  <c r="Q175" i="1"/>
  <c r="Q177" i="1"/>
  <c r="Q178" i="1"/>
  <c r="Q180" i="1"/>
  <c r="Q181" i="1"/>
  <c r="Q187" i="1"/>
  <c r="Q195" i="1"/>
  <c r="Q196" i="1"/>
  <c r="Q197" i="1"/>
  <c r="Q209" i="1"/>
  <c r="Q210" i="1"/>
  <c r="Q212" i="1"/>
  <c r="Q213" i="1"/>
  <c r="Q218" i="1"/>
  <c r="Q222" i="1"/>
  <c r="Q223" i="1"/>
  <c r="G188" i="4"/>
  <c r="C188" i="4"/>
  <c r="G187" i="4"/>
  <c r="C187" i="4"/>
  <c r="G149" i="4"/>
  <c r="C149" i="4"/>
  <c r="G148" i="4"/>
  <c r="C148" i="4"/>
  <c r="G186" i="4"/>
  <c r="C186" i="4"/>
  <c r="G147" i="4"/>
  <c r="C147" i="4"/>
  <c r="G146" i="4"/>
  <c r="C146" i="4"/>
  <c r="G185" i="4"/>
  <c r="C185" i="4"/>
  <c r="E185" i="4"/>
  <c r="G145" i="4"/>
  <c r="C145" i="4"/>
  <c r="G184" i="4"/>
  <c r="C184" i="4"/>
  <c r="G183" i="4"/>
  <c r="C183" i="4"/>
  <c r="G144" i="4"/>
  <c r="C144" i="4"/>
  <c r="G182" i="4"/>
  <c r="C182" i="4"/>
  <c r="G181" i="4"/>
  <c r="C181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80" i="4"/>
  <c r="C180" i="4"/>
  <c r="G179" i="4"/>
  <c r="C179" i="4"/>
  <c r="G178" i="4"/>
  <c r="C178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77" i="4"/>
  <c r="C177" i="4"/>
  <c r="G126" i="4"/>
  <c r="C126" i="4"/>
  <c r="G125" i="4"/>
  <c r="C125" i="4"/>
  <c r="G124" i="4"/>
  <c r="C124" i="4"/>
  <c r="G123" i="4"/>
  <c r="C123" i="4"/>
  <c r="G122" i="4"/>
  <c r="C122" i="4"/>
  <c r="G176" i="4"/>
  <c r="C176" i="4"/>
  <c r="G175" i="4"/>
  <c r="C175" i="4"/>
  <c r="G174" i="4"/>
  <c r="C174" i="4"/>
  <c r="G173" i="4"/>
  <c r="C173" i="4"/>
  <c r="G121" i="4"/>
  <c r="C121" i="4"/>
  <c r="G172" i="4"/>
  <c r="C172" i="4"/>
  <c r="G171" i="4"/>
  <c r="C171" i="4"/>
  <c r="G120" i="4"/>
  <c r="C120" i="4"/>
  <c r="G170" i="4"/>
  <c r="C170" i="4"/>
  <c r="G169" i="4"/>
  <c r="C169" i="4"/>
  <c r="G168" i="4"/>
  <c r="C168" i="4"/>
  <c r="G167" i="4"/>
  <c r="C167" i="4"/>
  <c r="G119" i="4"/>
  <c r="C119" i="4"/>
  <c r="G166" i="4"/>
  <c r="C166" i="4"/>
  <c r="G165" i="4"/>
  <c r="C165" i="4"/>
  <c r="G164" i="4"/>
  <c r="C164" i="4"/>
  <c r="G163" i="4"/>
  <c r="C163" i="4"/>
  <c r="G118" i="4"/>
  <c r="C118" i="4"/>
  <c r="G117" i="4"/>
  <c r="C117" i="4"/>
  <c r="G116" i="4"/>
  <c r="C116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155" i="4"/>
  <c r="C155" i="4"/>
  <c r="E155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154" i="4"/>
  <c r="C154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153" i="4"/>
  <c r="C15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52" i="4"/>
  <c r="C152" i="4"/>
  <c r="G151" i="4"/>
  <c r="C151" i="4"/>
  <c r="G150" i="4"/>
  <c r="C150" i="4"/>
  <c r="G12" i="4"/>
  <c r="C12" i="4"/>
  <c r="G11" i="4"/>
  <c r="C11" i="4"/>
  <c r="H188" i="4"/>
  <c r="B188" i="4"/>
  <c r="D188" i="4"/>
  <c r="A188" i="4"/>
  <c r="H187" i="4"/>
  <c r="D187" i="4"/>
  <c r="B187" i="4"/>
  <c r="A187" i="4"/>
  <c r="H149" i="4"/>
  <c r="B149" i="4"/>
  <c r="D149" i="4"/>
  <c r="A149" i="4"/>
  <c r="H148" i="4"/>
  <c r="D148" i="4"/>
  <c r="B148" i="4"/>
  <c r="A148" i="4"/>
  <c r="H186" i="4"/>
  <c r="B186" i="4"/>
  <c r="D186" i="4"/>
  <c r="A186" i="4"/>
  <c r="H147" i="4"/>
  <c r="B147" i="4"/>
  <c r="D147" i="4"/>
  <c r="A147" i="4"/>
  <c r="H146" i="4"/>
  <c r="B146" i="4"/>
  <c r="D146" i="4"/>
  <c r="A146" i="4"/>
  <c r="H185" i="4"/>
  <c r="B185" i="4"/>
  <c r="D185" i="4"/>
  <c r="A185" i="4"/>
  <c r="H145" i="4"/>
  <c r="B145" i="4"/>
  <c r="D145" i="4"/>
  <c r="A145" i="4"/>
  <c r="H184" i="4"/>
  <c r="D184" i="4"/>
  <c r="B184" i="4"/>
  <c r="A184" i="4"/>
  <c r="H183" i="4"/>
  <c r="B183" i="4"/>
  <c r="D183" i="4"/>
  <c r="A183" i="4"/>
  <c r="H144" i="4"/>
  <c r="D144" i="4"/>
  <c r="B144" i="4"/>
  <c r="A144" i="4"/>
  <c r="H182" i="4"/>
  <c r="B182" i="4"/>
  <c r="D182" i="4"/>
  <c r="A182" i="4"/>
  <c r="H181" i="4"/>
  <c r="B181" i="4"/>
  <c r="D181" i="4"/>
  <c r="A181" i="4"/>
  <c r="H143" i="4"/>
  <c r="B143" i="4"/>
  <c r="D143" i="4"/>
  <c r="A143" i="4"/>
  <c r="H142" i="4"/>
  <c r="B142" i="4"/>
  <c r="D142" i="4"/>
  <c r="A142" i="4"/>
  <c r="H141" i="4"/>
  <c r="B141" i="4"/>
  <c r="D141" i="4"/>
  <c r="A141" i="4"/>
  <c r="H140" i="4"/>
  <c r="D140" i="4"/>
  <c r="B140" i="4"/>
  <c r="A140" i="4"/>
  <c r="H139" i="4"/>
  <c r="B139" i="4"/>
  <c r="D139" i="4"/>
  <c r="A139" i="4"/>
  <c r="H138" i="4"/>
  <c r="D138" i="4"/>
  <c r="B138" i="4"/>
  <c r="A138" i="4"/>
  <c r="H137" i="4"/>
  <c r="B137" i="4"/>
  <c r="D137" i="4"/>
  <c r="A137" i="4"/>
  <c r="H136" i="4"/>
  <c r="B136" i="4"/>
  <c r="D136" i="4"/>
  <c r="A136" i="4"/>
  <c r="H135" i="4"/>
  <c r="B135" i="4"/>
  <c r="D135" i="4"/>
  <c r="A135" i="4"/>
  <c r="H134" i="4"/>
  <c r="B134" i="4"/>
  <c r="D134" i="4"/>
  <c r="A134" i="4"/>
  <c r="H133" i="4"/>
  <c r="B133" i="4"/>
  <c r="D133" i="4"/>
  <c r="A133" i="4"/>
  <c r="H180" i="4"/>
  <c r="D180" i="4"/>
  <c r="B180" i="4"/>
  <c r="A180" i="4"/>
  <c r="H179" i="4"/>
  <c r="B179" i="4"/>
  <c r="D179" i="4"/>
  <c r="A179" i="4"/>
  <c r="H178" i="4"/>
  <c r="D178" i="4"/>
  <c r="B178" i="4"/>
  <c r="A178" i="4"/>
  <c r="H132" i="4"/>
  <c r="B132" i="4"/>
  <c r="D132" i="4"/>
  <c r="A132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127" i="4"/>
  <c r="D127" i="4"/>
  <c r="B127" i="4"/>
  <c r="A127" i="4"/>
  <c r="H177" i="4"/>
  <c r="B177" i="4"/>
  <c r="D177" i="4"/>
  <c r="A177" i="4"/>
  <c r="H126" i="4"/>
  <c r="D126" i="4"/>
  <c r="B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76" i="4"/>
  <c r="B176" i="4"/>
  <c r="D176" i="4"/>
  <c r="A176" i="4"/>
  <c r="H175" i="4"/>
  <c r="B175" i="4"/>
  <c r="D175" i="4"/>
  <c r="A175" i="4"/>
  <c r="H174" i="4"/>
  <c r="B174" i="4"/>
  <c r="D174" i="4"/>
  <c r="A174" i="4"/>
  <c r="H173" i="4"/>
  <c r="D173" i="4"/>
  <c r="B173" i="4"/>
  <c r="A173" i="4"/>
  <c r="H121" i="4"/>
  <c r="B121" i="4"/>
  <c r="D121" i="4"/>
  <c r="A121" i="4"/>
  <c r="H172" i="4"/>
  <c r="D172" i="4"/>
  <c r="B172" i="4"/>
  <c r="A172" i="4"/>
  <c r="H171" i="4"/>
  <c r="B171" i="4"/>
  <c r="D171" i="4"/>
  <c r="A171" i="4"/>
  <c r="H120" i="4"/>
  <c r="B120" i="4"/>
  <c r="D120" i="4"/>
  <c r="A120" i="4"/>
  <c r="H170" i="4"/>
  <c r="B170" i="4"/>
  <c r="D170" i="4"/>
  <c r="A170" i="4"/>
  <c r="H169" i="4"/>
  <c r="D169" i="4"/>
  <c r="B169" i="4"/>
  <c r="A169" i="4"/>
  <c r="H168" i="4"/>
  <c r="B168" i="4"/>
  <c r="D168" i="4"/>
  <c r="A168" i="4"/>
  <c r="H167" i="4"/>
  <c r="D167" i="4"/>
  <c r="B167" i="4"/>
  <c r="A167" i="4"/>
  <c r="H119" i="4"/>
  <c r="B119" i="4"/>
  <c r="D119" i="4"/>
  <c r="A119" i="4"/>
  <c r="H166" i="4"/>
  <c r="B166" i="4"/>
  <c r="D166" i="4"/>
  <c r="A166" i="4"/>
  <c r="H165" i="4"/>
  <c r="B165" i="4"/>
  <c r="D165" i="4"/>
  <c r="A165" i="4"/>
  <c r="H164" i="4"/>
  <c r="B164" i="4"/>
  <c r="D164" i="4"/>
  <c r="A164" i="4"/>
  <c r="H163" i="4"/>
  <c r="B163" i="4"/>
  <c r="D163" i="4"/>
  <c r="A163" i="4"/>
  <c r="H118" i="4"/>
  <c r="D118" i="4"/>
  <c r="B118" i="4"/>
  <c r="A118" i="4"/>
  <c r="H117" i="4"/>
  <c r="D117" i="4"/>
  <c r="B117" i="4"/>
  <c r="A117" i="4"/>
  <c r="H116" i="4"/>
  <c r="D116" i="4"/>
  <c r="B116" i="4"/>
  <c r="A116" i="4"/>
  <c r="H162" i="4"/>
  <c r="D162" i="4"/>
  <c r="B162" i="4"/>
  <c r="A162" i="4"/>
  <c r="H161" i="4"/>
  <c r="D161" i="4"/>
  <c r="B161" i="4"/>
  <c r="A161" i="4"/>
  <c r="H160" i="4"/>
  <c r="D160" i="4"/>
  <c r="B160" i="4"/>
  <c r="A160" i="4"/>
  <c r="H159" i="4"/>
  <c r="D159" i="4"/>
  <c r="B159" i="4"/>
  <c r="A159" i="4"/>
  <c r="H158" i="4"/>
  <c r="D158" i="4"/>
  <c r="B158" i="4"/>
  <c r="A158" i="4"/>
  <c r="H157" i="4"/>
  <c r="D157" i="4"/>
  <c r="B157" i="4"/>
  <c r="A157" i="4"/>
  <c r="H156" i="4"/>
  <c r="D156" i="4"/>
  <c r="B156" i="4"/>
  <c r="A156" i="4"/>
  <c r="H115" i="4"/>
  <c r="D115" i="4"/>
  <c r="B115" i="4"/>
  <c r="A115" i="4"/>
  <c r="H114" i="4"/>
  <c r="D114" i="4"/>
  <c r="B114" i="4"/>
  <c r="A114" i="4"/>
  <c r="H113" i="4"/>
  <c r="D113" i="4"/>
  <c r="B113" i="4"/>
  <c r="A113" i="4"/>
  <c r="H112" i="4"/>
  <c r="D112" i="4"/>
  <c r="B112" i="4"/>
  <c r="A112" i="4"/>
  <c r="H111" i="4"/>
  <c r="D111" i="4"/>
  <c r="B111" i="4"/>
  <c r="A111" i="4"/>
  <c r="H110" i="4"/>
  <c r="D110" i="4"/>
  <c r="B110" i="4"/>
  <c r="A110" i="4"/>
  <c r="H109" i="4"/>
  <c r="D109" i="4"/>
  <c r="B109" i="4"/>
  <c r="A109" i="4"/>
  <c r="H108" i="4"/>
  <c r="D108" i="4"/>
  <c r="B108" i="4"/>
  <c r="A108" i="4"/>
  <c r="H107" i="4"/>
  <c r="D107" i="4"/>
  <c r="B107" i="4"/>
  <c r="A107" i="4"/>
  <c r="H106" i="4"/>
  <c r="D106" i="4"/>
  <c r="B106" i="4"/>
  <c r="A106" i="4"/>
  <c r="H105" i="4"/>
  <c r="D105" i="4"/>
  <c r="B105" i="4"/>
  <c r="A105" i="4"/>
  <c r="H104" i="4"/>
  <c r="D104" i="4"/>
  <c r="B104" i="4"/>
  <c r="A104" i="4"/>
  <c r="H103" i="4"/>
  <c r="D103" i="4"/>
  <c r="B103" i="4"/>
  <c r="A103" i="4"/>
  <c r="H102" i="4"/>
  <c r="D102" i="4"/>
  <c r="B102" i="4"/>
  <c r="A102" i="4"/>
  <c r="H101" i="4"/>
  <c r="D101" i="4"/>
  <c r="B101" i="4"/>
  <c r="A101" i="4"/>
  <c r="H100" i="4"/>
  <c r="D100" i="4"/>
  <c r="B100" i="4"/>
  <c r="A100" i="4"/>
  <c r="H99" i="4"/>
  <c r="D99" i="4"/>
  <c r="B99" i="4"/>
  <c r="A99" i="4"/>
  <c r="H98" i="4"/>
  <c r="D98" i="4"/>
  <c r="B98" i="4"/>
  <c r="A98" i="4"/>
  <c r="H155" i="4"/>
  <c r="D155" i="4"/>
  <c r="B155" i="4"/>
  <c r="A155" i="4"/>
  <c r="H97" i="4"/>
  <c r="D97" i="4"/>
  <c r="B97" i="4"/>
  <c r="A97" i="4"/>
  <c r="H96" i="4"/>
  <c r="D96" i="4"/>
  <c r="B96" i="4"/>
  <c r="A96" i="4"/>
  <c r="H95" i="4"/>
  <c r="D95" i="4"/>
  <c r="B95" i="4"/>
  <c r="A95" i="4"/>
  <c r="H94" i="4"/>
  <c r="D94" i="4"/>
  <c r="B94" i="4"/>
  <c r="A94" i="4"/>
  <c r="H93" i="4"/>
  <c r="D93" i="4"/>
  <c r="B93" i="4"/>
  <c r="A93" i="4"/>
  <c r="H92" i="4"/>
  <c r="D92" i="4"/>
  <c r="B92" i="4"/>
  <c r="A92" i="4"/>
  <c r="H91" i="4"/>
  <c r="D91" i="4"/>
  <c r="B91" i="4"/>
  <c r="A91" i="4"/>
  <c r="H90" i="4"/>
  <c r="D90" i="4"/>
  <c r="B90" i="4"/>
  <c r="A90" i="4"/>
  <c r="H89" i="4"/>
  <c r="D89" i="4"/>
  <c r="B89" i="4"/>
  <c r="A89" i="4"/>
  <c r="H88" i="4"/>
  <c r="D88" i="4"/>
  <c r="B88" i="4"/>
  <c r="A88" i="4"/>
  <c r="H87" i="4"/>
  <c r="D87" i="4"/>
  <c r="B87" i="4"/>
  <c r="A87" i="4"/>
  <c r="H86" i="4"/>
  <c r="D86" i="4"/>
  <c r="B86" i="4"/>
  <c r="A86" i="4"/>
  <c r="H85" i="4"/>
  <c r="D85" i="4"/>
  <c r="B85" i="4"/>
  <c r="A85" i="4"/>
  <c r="H84" i="4"/>
  <c r="D84" i="4"/>
  <c r="B84" i="4"/>
  <c r="A84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79" i="4"/>
  <c r="D79" i="4"/>
  <c r="B79" i="4"/>
  <c r="A79" i="4"/>
  <c r="H78" i="4"/>
  <c r="D78" i="4"/>
  <c r="B78" i="4"/>
  <c r="A78" i="4"/>
  <c r="H77" i="4"/>
  <c r="B77" i="4"/>
  <c r="F77" i="4"/>
  <c r="D77" i="4"/>
  <c r="A77" i="4"/>
  <c r="H76" i="4"/>
  <c r="B76" i="4"/>
  <c r="F76" i="4"/>
  <c r="D76" i="4"/>
  <c r="A76" i="4"/>
  <c r="H75" i="4"/>
  <c r="F75" i="4"/>
  <c r="D75" i="4"/>
  <c r="B75" i="4"/>
  <c r="A75" i="4"/>
  <c r="H74" i="4"/>
  <c r="F74" i="4"/>
  <c r="D74" i="4"/>
  <c r="B74" i="4"/>
  <c r="A74" i="4"/>
  <c r="H73" i="4"/>
  <c r="B73" i="4"/>
  <c r="F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154" i="4"/>
  <c r="B154" i="4"/>
  <c r="D154" i="4"/>
  <c r="A154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153" i="4"/>
  <c r="B153" i="4"/>
  <c r="D153" i="4"/>
  <c r="A15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52" i="4"/>
  <c r="B152" i="4"/>
  <c r="D152" i="4"/>
  <c r="A152" i="4"/>
  <c r="H151" i="4"/>
  <c r="B151" i="4"/>
  <c r="D151" i="4"/>
  <c r="A151" i="4"/>
  <c r="H150" i="4"/>
  <c r="B150" i="4"/>
  <c r="D150" i="4"/>
  <c r="A150" i="4"/>
  <c r="H12" i="4"/>
  <c r="B12" i="4"/>
  <c r="D12" i="4"/>
  <c r="A12" i="4"/>
  <c r="H11" i="4"/>
  <c r="B11" i="4"/>
  <c r="D11" i="4"/>
  <c r="A11" i="4"/>
  <c r="Q232" i="1"/>
  <c r="Q229" i="1"/>
  <c r="Q230" i="1"/>
  <c r="Q231" i="1"/>
  <c r="Q228" i="1"/>
  <c r="Q227" i="1"/>
  <c r="Q226" i="1"/>
  <c r="Q199" i="1"/>
  <c r="Q211" i="1"/>
  <c r="Q216" i="1"/>
  <c r="Q219" i="1"/>
  <c r="Q224" i="1"/>
  <c r="Q225" i="1"/>
  <c r="Q220" i="1"/>
  <c r="Q217" i="1"/>
  <c r="E253" i="3"/>
  <c r="E16" i="3"/>
  <c r="E15" i="3"/>
  <c r="A13" i="3"/>
  <c r="C13" i="3"/>
  <c r="E21" i="3"/>
  <c r="E22" i="3"/>
  <c r="E23" i="3"/>
  <c r="E24" i="3"/>
  <c r="E25" i="3"/>
  <c r="I25" i="3" s="1"/>
  <c r="J25" i="3" s="1"/>
  <c r="E26" i="3"/>
  <c r="E27" i="3"/>
  <c r="E28" i="3"/>
  <c r="E29" i="3"/>
  <c r="E30" i="3"/>
  <c r="E31" i="3"/>
  <c r="E32" i="3"/>
  <c r="E33" i="3"/>
  <c r="E34" i="3"/>
  <c r="E35" i="3"/>
  <c r="I35" i="3" s="1"/>
  <c r="J35" i="3" s="1"/>
  <c r="E36" i="3"/>
  <c r="E37" i="3"/>
  <c r="E38" i="3"/>
  <c r="E39" i="3"/>
  <c r="E40" i="3"/>
  <c r="E41" i="3"/>
  <c r="E42" i="3"/>
  <c r="E43" i="3"/>
  <c r="E44" i="3"/>
  <c r="I44" i="3" s="1"/>
  <c r="J44" i="3" s="1"/>
  <c r="E45" i="3"/>
  <c r="E46" i="3"/>
  <c r="E47" i="3"/>
  <c r="E48" i="3"/>
  <c r="E49" i="3"/>
  <c r="E50" i="3"/>
  <c r="E51" i="3"/>
  <c r="I51" i="3" s="1"/>
  <c r="J51" i="3" s="1"/>
  <c r="E52" i="3"/>
  <c r="E53" i="3"/>
  <c r="E54" i="3"/>
  <c r="E55" i="3"/>
  <c r="I55" i="3"/>
  <c r="J55" i="3"/>
  <c r="E56" i="3"/>
  <c r="E57" i="3"/>
  <c r="E58" i="3"/>
  <c r="I58" i="3"/>
  <c r="J58" i="3"/>
  <c r="E59" i="3"/>
  <c r="E60" i="3"/>
  <c r="E61" i="3"/>
  <c r="E62" i="3"/>
  <c r="I62" i="3"/>
  <c r="E63" i="3"/>
  <c r="I63" i="3"/>
  <c r="E64" i="3"/>
  <c r="E65" i="3"/>
  <c r="E66" i="3"/>
  <c r="I66" i="3"/>
  <c r="J66" i="3"/>
  <c r="E67" i="3"/>
  <c r="E68" i="3"/>
  <c r="E69" i="3"/>
  <c r="I69" i="3"/>
  <c r="J69" i="3"/>
  <c r="E70" i="3"/>
  <c r="E71" i="3"/>
  <c r="E72" i="3"/>
  <c r="E73" i="3"/>
  <c r="E74" i="3"/>
  <c r="I74" i="3"/>
  <c r="J74" i="3"/>
  <c r="E75" i="3"/>
  <c r="E76" i="3"/>
  <c r="E77" i="3"/>
  <c r="E78" i="3"/>
  <c r="E79" i="3"/>
  <c r="E80" i="3"/>
  <c r="E81" i="3"/>
  <c r="E82" i="3"/>
  <c r="I82" i="3"/>
  <c r="J82" i="3"/>
  <c r="E83" i="3"/>
  <c r="E84" i="3"/>
  <c r="E85" i="3"/>
  <c r="E86" i="3"/>
  <c r="E87" i="3"/>
  <c r="E88" i="3"/>
  <c r="E89" i="3"/>
  <c r="E90" i="3"/>
  <c r="I90" i="3"/>
  <c r="J90" i="3"/>
  <c r="E91" i="3"/>
  <c r="E92" i="3"/>
  <c r="E93" i="3"/>
  <c r="E94" i="3"/>
  <c r="I94" i="3"/>
  <c r="E95" i="3"/>
  <c r="I95" i="3"/>
  <c r="E96" i="3"/>
  <c r="E97" i="3"/>
  <c r="E98" i="3"/>
  <c r="I98" i="3"/>
  <c r="J98" i="3"/>
  <c r="E99" i="3"/>
  <c r="E100" i="3"/>
  <c r="E101" i="3"/>
  <c r="I101" i="3"/>
  <c r="J101" i="3"/>
  <c r="E102" i="3"/>
  <c r="I102" i="3"/>
  <c r="E103" i="3"/>
  <c r="E104" i="3"/>
  <c r="E105" i="3"/>
  <c r="E106" i="3"/>
  <c r="E107" i="3"/>
  <c r="E108" i="3"/>
  <c r="E109" i="3"/>
  <c r="I109" i="3"/>
  <c r="E110" i="3"/>
  <c r="I110" i="3"/>
  <c r="E111" i="3"/>
  <c r="I111" i="3"/>
  <c r="J111" i="3"/>
  <c r="E112" i="3"/>
  <c r="E113" i="3"/>
  <c r="E114" i="3"/>
  <c r="I114" i="3"/>
  <c r="J114" i="3"/>
  <c r="E115" i="3"/>
  <c r="E116" i="3"/>
  <c r="E117" i="3"/>
  <c r="E118" i="3"/>
  <c r="E119" i="3"/>
  <c r="E120" i="3"/>
  <c r="E121" i="3"/>
  <c r="E122" i="3"/>
  <c r="I122" i="3"/>
  <c r="J122" i="3"/>
  <c r="E123" i="3"/>
  <c r="E124" i="3"/>
  <c r="E125" i="3"/>
  <c r="I125" i="3"/>
  <c r="E126" i="3"/>
  <c r="I126" i="3"/>
  <c r="E127" i="3"/>
  <c r="I127" i="3"/>
  <c r="E128" i="3"/>
  <c r="E129" i="3"/>
  <c r="E130" i="3"/>
  <c r="I130" i="3"/>
  <c r="J130" i="3"/>
  <c r="E131" i="3"/>
  <c r="E132" i="3"/>
  <c r="E133" i="3"/>
  <c r="I133" i="3"/>
  <c r="J133" i="3"/>
  <c r="E134" i="3"/>
  <c r="I134" i="3"/>
  <c r="E135" i="3"/>
  <c r="I135" i="3"/>
  <c r="J135" i="3"/>
  <c r="E136" i="3"/>
  <c r="E137" i="3"/>
  <c r="E138" i="3"/>
  <c r="I138" i="3"/>
  <c r="J138" i="3"/>
  <c r="E139" i="3"/>
  <c r="E140" i="3"/>
  <c r="E141" i="3"/>
  <c r="E142" i="3"/>
  <c r="I142" i="3"/>
  <c r="E143" i="3"/>
  <c r="E144" i="3"/>
  <c r="E145" i="3"/>
  <c r="E146" i="3"/>
  <c r="I146" i="3"/>
  <c r="J146" i="3"/>
  <c r="E147" i="3"/>
  <c r="E148" i="3"/>
  <c r="E149" i="3"/>
  <c r="E150" i="3"/>
  <c r="E151" i="3"/>
  <c r="I151" i="3"/>
  <c r="J151" i="3"/>
  <c r="E152" i="3"/>
  <c r="E153" i="3"/>
  <c r="E154" i="3"/>
  <c r="I154" i="3"/>
  <c r="J154" i="3"/>
  <c r="E155" i="3"/>
  <c r="E156" i="3"/>
  <c r="E157" i="3"/>
  <c r="E158" i="3"/>
  <c r="E159" i="3"/>
  <c r="E160" i="3"/>
  <c r="E161" i="3"/>
  <c r="E162" i="3"/>
  <c r="I162" i="3"/>
  <c r="J162" i="3"/>
  <c r="E163" i="3"/>
  <c r="E164" i="3"/>
  <c r="E165" i="3"/>
  <c r="E166" i="3"/>
  <c r="E167" i="3"/>
  <c r="E168" i="3"/>
  <c r="E169" i="3"/>
  <c r="E170" i="3"/>
  <c r="I170" i="3"/>
  <c r="J170" i="3"/>
  <c r="E171" i="3"/>
  <c r="E172" i="3"/>
  <c r="E173" i="3"/>
  <c r="E174" i="3"/>
  <c r="I174" i="3"/>
  <c r="E175" i="3"/>
  <c r="I175" i="3"/>
  <c r="E176" i="3"/>
  <c r="E177" i="3"/>
  <c r="E178" i="3"/>
  <c r="I178" i="3"/>
  <c r="J178" i="3"/>
  <c r="E179" i="3"/>
  <c r="F16" i="3"/>
  <c r="F15" i="3"/>
  <c r="F12" i="3"/>
  <c r="F13" i="3"/>
  <c r="D21" i="3"/>
  <c r="F21" i="3" s="1"/>
  <c r="D22" i="3"/>
  <c r="F22" i="3" s="1"/>
  <c r="H22" i="3" s="1"/>
  <c r="D23" i="3"/>
  <c r="F23" i="3" s="1"/>
  <c r="G23" i="3" s="1"/>
  <c r="D24" i="3"/>
  <c r="D25" i="3"/>
  <c r="F25" i="3"/>
  <c r="H25" i="3" s="1"/>
  <c r="D26" i="3"/>
  <c r="D27" i="3"/>
  <c r="D28" i="3"/>
  <c r="F28" i="3" s="1"/>
  <c r="D29" i="3"/>
  <c r="F29" i="3" s="1"/>
  <c r="D30" i="3"/>
  <c r="F30" i="3" s="1"/>
  <c r="H30" i="3" s="1"/>
  <c r="D31" i="3"/>
  <c r="F31" i="3"/>
  <c r="H31" i="3" s="1"/>
  <c r="D32" i="3"/>
  <c r="F32" i="3" s="1"/>
  <c r="D33" i="3"/>
  <c r="D34" i="3"/>
  <c r="F34" i="3" s="1"/>
  <c r="D35" i="3"/>
  <c r="F35" i="3" s="1"/>
  <c r="H35" i="3" s="1"/>
  <c r="D36" i="3"/>
  <c r="F36" i="3" s="1"/>
  <c r="D37" i="3"/>
  <c r="F37" i="3" s="1"/>
  <c r="H37" i="3" s="1"/>
  <c r="D38" i="3"/>
  <c r="F38" i="3" s="1"/>
  <c r="D39" i="3"/>
  <c r="F39" i="3" s="1"/>
  <c r="D40" i="3"/>
  <c r="D41" i="3"/>
  <c r="F41" i="3" s="1"/>
  <c r="D42" i="3"/>
  <c r="F42" i="3" s="1"/>
  <c r="D43" i="3"/>
  <c r="D44" i="3"/>
  <c r="F44" i="3" s="1"/>
  <c r="D45" i="3"/>
  <c r="D46" i="3"/>
  <c r="F46" i="3" s="1"/>
  <c r="D47" i="3"/>
  <c r="F47" i="3" s="1"/>
  <c r="D48" i="3"/>
  <c r="F48" i="3"/>
  <c r="H48" i="3" s="1"/>
  <c r="D49" i="3"/>
  <c r="D50" i="3"/>
  <c r="D51" i="3"/>
  <c r="F51" i="3" s="1"/>
  <c r="H51" i="3" s="1"/>
  <c r="D52" i="3"/>
  <c r="F52" i="3" s="1"/>
  <c r="D53" i="3"/>
  <c r="F53" i="3"/>
  <c r="H53" i="3"/>
  <c r="D54" i="3"/>
  <c r="D55" i="3"/>
  <c r="F55" i="3"/>
  <c r="H55" i="3"/>
  <c r="D56" i="3"/>
  <c r="F56" i="3"/>
  <c r="G56" i="3"/>
  <c r="D57" i="3"/>
  <c r="F57" i="3"/>
  <c r="H57" i="3"/>
  <c r="D58" i="3"/>
  <c r="F58" i="3"/>
  <c r="H58" i="3"/>
  <c r="G58" i="3"/>
  <c r="D59" i="3"/>
  <c r="D60" i="3"/>
  <c r="D61" i="3"/>
  <c r="D62" i="3"/>
  <c r="F62" i="3"/>
  <c r="H62" i="3"/>
  <c r="D63" i="3"/>
  <c r="F63" i="3"/>
  <c r="D64" i="3"/>
  <c r="D65" i="3"/>
  <c r="F65" i="3"/>
  <c r="D66" i="3"/>
  <c r="G66" i="3"/>
  <c r="F66" i="3"/>
  <c r="H66" i="3"/>
  <c r="D67" i="3"/>
  <c r="F67" i="3"/>
  <c r="H67" i="3"/>
  <c r="D68" i="3"/>
  <c r="F68" i="3"/>
  <c r="D69" i="3"/>
  <c r="F69" i="3"/>
  <c r="H69" i="3"/>
  <c r="D70" i="3"/>
  <c r="D71" i="3"/>
  <c r="F71" i="3"/>
  <c r="H71" i="3"/>
  <c r="D72" i="3"/>
  <c r="F72" i="3"/>
  <c r="H72" i="3"/>
  <c r="D73" i="3"/>
  <c r="D74" i="3"/>
  <c r="G74" i="3"/>
  <c r="F74" i="3"/>
  <c r="H74" i="3"/>
  <c r="D75" i="3"/>
  <c r="F75" i="3"/>
  <c r="D76" i="3"/>
  <c r="D77" i="3"/>
  <c r="F77" i="3"/>
  <c r="D78" i="3"/>
  <c r="G78" i="3"/>
  <c r="F78" i="3"/>
  <c r="H78" i="3"/>
  <c r="D79" i="3"/>
  <c r="F79" i="3"/>
  <c r="H79" i="3"/>
  <c r="D80" i="3"/>
  <c r="F80" i="3"/>
  <c r="H80" i="3"/>
  <c r="D81" i="3"/>
  <c r="F81" i="3"/>
  <c r="D82" i="3"/>
  <c r="F82" i="3"/>
  <c r="H82" i="3"/>
  <c r="G82" i="3"/>
  <c r="D83" i="3"/>
  <c r="F83" i="3"/>
  <c r="D84" i="3"/>
  <c r="D85" i="3"/>
  <c r="F85" i="3"/>
  <c r="H85" i="3"/>
  <c r="D86" i="3"/>
  <c r="D87" i="3"/>
  <c r="F87" i="3"/>
  <c r="H87" i="3"/>
  <c r="D88" i="3"/>
  <c r="F88" i="3"/>
  <c r="G88" i="3"/>
  <c r="H88" i="3"/>
  <c r="D89" i="3"/>
  <c r="F89" i="3"/>
  <c r="G89" i="3"/>
  <c r="D90" i="3"/>
  <c r="F90" i="3"/>
  <c r="G90" i="3"/>
  <c r="H90" i="3"/>
  <c r="D91" i="3"/>
  <c r="F91" i="3"/>
  <c r="D92" i="3"/>
  <c r="F92" i="3"/>
  <c r="D93" i="3"/>
  <c r="D94" i="3"/>
  <c r="F94" i="3"/>
  <c r="D95" i="3"/>
  <c r="F95" i="3"/>
  <c r="D96" i="3"/>
  <c r="F96" i="3"/>
  <c r="H96" i="3"/>
  <c r="D97" i="3"/>
  <c r="F97" i="3"/>
  <c r="D98" i="3"/>
  <c r="D99" i="3"/>
  <c r="F99" i="3"/>
  <c r="G99" i="3"/>
  <c r="D100" i="3"/>
  <c r="I100" i="3"/>
  <c r="F100" i="3"/>
  <c r="H100" i="3"/>
  <c r="D101" i="3"/>
  <c r="F101" i="3"/>
  <c r="D102" i="3"/>
  <c r="G102" i="3"/>
  <c r="F102" i="3"/>
  <c r="H102" i="3"/>
  <c r="D103" i="3"/>
  <c r="F103" i="3"/>
  <c r="D104" i="3"/>
  <c r="F104" i="3"/>
  <c r="H104" i="3"/>
  <c r="D105" i="3"/>
  <c r="F105" i="3"/>
  <c r="G105" i="3"/>
  <c r="D106" i="3"/>
  <c r="D107" i="3"/>
  <c r="F107" i="3"/>
  <c r="D108" i="3"/>
  <c r="F108" i="3"/>
  <c r="H108" i="3"/>
  <c r="D109" i="3"/>
  <c r="F109" i="3"/>
  <c r="D110" i="3"/>
  <c r="F110" i="3"/>
  <c r="H110" i="3"/>
  <c r="G110" i="3"/>
  <c r="D111" i="3"/>
  <c r="F111" i="3"/>
  <c r="H111" i="3"/>
  <c r="D112" i="3"/>
  <c r="F112" i="3"/>
  <c r="D113" i="3"/>
  <c r="I113" i="3"/>
  <c r="F113" i="3"/>
  <c r="H113" i="3"/>
  <c r="D114" i="3"/>
  <c r="F114" i="3"/>
  <c r="H114" i="3"/>
  <c r="D115" i="3"/>
  <c r="D116" i="3"/>
  <c r="F116" i="3"/>
  <c r="D117" i="3"/>
  <c r="F117" i="3"/>
  <c r="D118" i="3"/>
  <c r="F118" i="3"/>
  <c r="H118" i="3"/>
  <c r="D119" i="3"/>
  <c r="F119" i="3"/>
  <c r="H119" i="3"/>
  <c r="D120" i="3"/>
  <c r="F120" i="3"/>
  <c r="D121" i="3"/>
  <c r="F121" i="3"/>
  <c r="H121" i="3"/>
  <c r="D122" i="3"/>
  <c r="D123" i="3"/>
  <c r="F123" i="3"/>
  <c r="D124" i="3"/>
  <c r="F124" i="3"/>
  <c r="D125" i="3"/>
  <c r="F125" i="3"/>
  <c r="H125" i="3"/>
  <c r="D126" i="3"/>
  <c r="G126" i="3"/>
  <c r="F126" i="3"/>
  <c r="H126" i="3"/>
  <c r="D127" i="3"/>
  <c r="F127" i="3"/>
  <c r="H127" i="3"/>
  <c r="D128" i="3"/>
  <c r="F128" i="3"/>
  <c r="D129" i="3"/>
  <c r="F129" i="3"/>
  <c r="H129" i="3"/>
  <c r="D130" i="3"/>
  <c r="D131" i="3"/>
  <c r="D132" i="3"/>
  <c r="F132" i="3"/>
  <c r="H132" i="3"/>
  <c r="D133" i="3"/>
  <c r="F133" i="3"/>
  <c r="D134" i="3"/>
  <c r="F134" i="3"/>
  <c r="D135" i="3"/>
  <c r="F135" i="3"/>
  <c r="D136" i="3"/>
  <c r="D137" i="3"/>
  <c r="D138" i="3"/>
  <c r="F138" i="3"/>
  <c r="H138" i="3"/>
  <c r="G138" i="3"/>
  <c r="D139" i="3"/>
  <c r="D140" i="3"/>
  <c r="F140" i="3"/>
  <c r="G140" i="3"/>
  <c r="D141" i="3"/>
  <c r="D142" i="3"/>
  <c r="F142" i="3"/>
  <c r="H142" i="3"/>
  <c r="D143" i="3"/>
  <c r="F143" i="3"/>
  <c r="H143" i="3"/>
  <c r="D144" i="3"/>
  <c r="F144" i="3"/>
  <c r="D145" i="3"/>
  <c r="F145" i="3"/>
  <c r="D146" i="3"/>
  <c r="G146" i="3"/>
  <c r="F146" i="3"/>
  <c r="H146" i="3"/>
  <c r="D147" i="3"/>
  <c r="F147" i="3"/>
  <c r="H147" i="3"/>
  <c r="D148" i="3"/>
  <c r="F148" i="3"/>
  <c r="G148" i="3"/>
  <c r="D149" i="3"/>
  <c r="F149" i="3"/>
  <c r="H149" i="3"/>
  <c r="D150" i="3"/>
  <c r="F150" i="3"/>
  <c r="G150" i="3"/>
  <c r="H150" i="3"/>
  <c r="D151" i="3"/>
  <c r="F151" i="3"/>
  <c r="D152" i="3"/>
  <c r="D153" i="3"/>
  <c r="F153" i="3"/>
  <c r="H153" i="3"/>
  <c r="D154" i="3"/>
  <c r="D155" i="3"/>
  <c r="F155" i="3"/>
  <c r="G155" i="3"/>
  <c r="D156" i="3"/>
  <c r="D157" i="3"/>
  <c r="F157" i="3"/>
  <c r="D158" i="3"/>
  <c r="G158" i="3"/>
  <c r="F158" i="3"/>
  <c r="H158" i="3"/>
  <c r="D159" i="3"/>
  <c r="F159" i="3"/>
  <c r="H159" i="3"/>
  <c r="D160" i="3"/>
  <c r="F160" i="3"/>
  <c r="D161" i="3"/>
  <c r="F161" i="3"/>
  <c r="G161" i="3"/>
  <c r="D162" i="3"/>
  <c r="F162" i="3"/>
  <c r="H162" i="3"/>
  <c r="D163" i="3"/>
  <c r="D164" i="3"/>
  <c r="F164" i="3"/>
  <c r="H164" i="3"/>
  <c r="D165" i="3"/>
  <c r="F165" i="3"/>
  <c r="H165" i="3"/>
  <c r="D166" i="3"/>
  <c r="G166" i="3"/>
  <c r="F166" i="3"/>
  <c r="H166" i="3"/>
  <c r="D167" i="3"/>
  <c r="F167" i="3"/>
  <c r="D168" i="3"/>
  <c r="F168" i="3"/>
  <c r="G168" i="3"/>
  <c r="D169" i="3"/>
  <c r="D170" i="3"/>
  <c r="D171" i="3"/>
  <c r="F171" i="3"/>
  <c r="H171" i="3"/>
  <c r="D172" i="3"/>
  <c r="F172" i="3"/>
  <c r="H172" i="3"/>
  <c r="D173" i="3"/>
  <c r="I173" i="3"/>
  <c r="D174" i="3"/>
  <c r="F174" i="3"/>
  <c r="H174" i="3"/>
  <c r="D175" i="3"/>
  <c r="F175" i="3"/>
  <c r="D176" i="3"/>
  <c r="F176" i="3"/>
  <c r="H176" i="3"/>
  <c r="D177" i="3"/>
  <c r="F177" i="3"/>
  <c r="D178" i="3"/>
  <c r="G178" i="3"/>
  <c r="F178" i="3"/>
  <c r="H178" i="3"/>
  <c r="D179" i="3"/>
  <c r="F179" i="3"/>
  <c r="G179" i="3"/>
  <c r="H16" i="3"/>
  <c r="H15" i="3"/>
  <c r="H12" i="3"/>
  <c r="H65" i="3"/>
  <c r="H75" i="3"/>
  <c r="H77" i="3"/>
  <c r="H89" i="3"/>
  <c r="H92" i="3"/>
  <c r="H97" i="3"/>
  <c r="H99" i="3"/>
  <c r="H101" i="3"/>
  <c r="H105" i="3"/>
  <c r="H109" i="3"/>
  <c r="H112" i="3"/>
  <c r="H117" i="3"/>
  <c r="H124" i="3"/>
  <c r="H135" i="3"/>
  <c r="H145" i="3"/>
  <c r="H148" i="3"/>
  <c r="H155" i="3"/>
  <c r="H160" i="3"/>
  <c r="H161" i="3"/>
  <c r="H167" i="3"/>
  <c r="H175" i="3"/>
  <c r="H177" i="3"/>
  <c r="H179" i="3"/>
  <c r="G16" i="3"/>
  <c r="G15" i="3"/>
  <c r="G12" i="3"/>
  <c r="G53" i="3"/>
  <c r="G55" i="3"/>
  <c r="G65" i="3"/>
  <c r="G69" i="3"/>
  <c r="G71" i="3"/>
  <c r="G72" i="3"/>
  <c r="G75" i="3"/>
  <c r="G77" i="3"/>
  <c r="G79" i="3"/>
  <c r="G80" i="3"/>
  <c r="G85" i="3"/>
  <c r="G92" i="3"/>
  <c r="G97" i="3"/>
  <c r="G101" i="3"/>
  <c r="G104" i="3"/>
  <c r="G108" i="3"/>
  <c r="G112" i="3"/>
  <c r="G113" i="3"/>
  <c r="G117" i="3"/>
  <c r="G119" i="3"/>
  <c r="G121" i="3"/>
  <c r="G124" i="3"/>
  <c r="G129" i="3"/>
  <c r="G132" i="3"/>
  <c r="G135" i="3"/>
  <c r="G143" i="3"/>
  <c r="G145" i="3"/>
  <c r="G149" i="3"/>
  <c r="G153" i="3"/>
  <c r="G160" i="3"/>
  <c r="G164" i="3"/>
  <c r="G165" i="3"/>
  <c r="G167" i="3"/>
  <c r="G171" i="3"/>
  <c r="G172" i="3"/>
  <c r="G175" i="3"/>
  <c r="G176" i="3"/>
  <c r="G177" i="3"/>
  <c r="I16" i="3"/>
  <c r="I15" i="3"/>
  <c r="I38" i="3"/>
  <c r="J38" i="3" s="1"/>
  <c r="I41" i="3"/>
  <c r="J41" i="3" s="1"/>
  <c r="I53" i="3"/>
  <c r="J53" i="3"/>
  <c r="I54" i="3"/>
  <c r="J54" i="3"/>
  <c r="I56" i="3"/>
  <c r="I57" i="3"/>
  <c r="J57" i="3"/>
  <c r="I61" i="3"/>
  <c r="J63" i="3"/>
  <c r="I64" i="3"/>
  <c r="J64" i="3"/>
  <c r="I65" i="3"/>
  <c r="I67" i="3"/>
  <c r="J67" i="3"/>
  <c r="I68" i="3"/>
  <c r="I70" i="3"/>
  <c r="J70" i="3"/>
  <c r="I71" i="3"/>
  <c r="J71" i="3"/>
  <c r="I72" i="3"/>
  <c r="J72" i="3"/>
  <c r="I73" i="3"/>
  <c r="J73" i="3"/>
  <c r="I75" i="3"/>
  <c r="J75" i="3"/>
  <c r="I77" i="3"/>
  <c r="J77" i="3"/>
  <c r="I79" i="3"/>
  <c r="J79" i="3"/>
  <c r="I80" i="3"/>
  <c r="J80" i="3"/>
  <c r="I81" i="3"/>
  <c r="I83" i="3"/>
  <c r="J83" i="3"/>
  <c r="I86" i="3"/>
  <c r="I87" i="3"/>
  <c r="J87" i="3"/>
  <c r="I88" i="3"/>
  <c r="I89" i="3"/>
  <c r="I91" i="3"/>
  <c r="J91" i="3"/>
  <c r="I92" i="3"/>
  <c r="I93" i="3"/>
  <c r="J93" i="3"/>
  <c r="J95" i="3"/>
  <c r="I96" i="3"/>
  <c r="J96" i="3"/>
  <c r="I97" i="3"/>
  <c r="I99" i="3"/>
  <c r="J99" i="3"/>
  <c r="I103" i="3"/>
  <c r="J103" i="3"/>
  <c r="I104" i="3"/>
  <c r="I105" i="3"/>
  <c r="J105" i="3"/>
  <c r="I107" i="3"/>
  <c r="J107" i="3"/>
  <c r="I108" i="3"/>
  <c r="I112" i="3"/>
  <c r="J112" i="3"/>
  <c r="I115" i="3"/>
  <c r="J115" i="3"/>
  <c r="I116" i="3"/>
  <c r="I117" i="3"/>
  <c r="J117" i="3"/>
  <c r="I119" i="3"/>
  <c r="J119" i="3"/>
  <c r="I120" i="3"/>
  <c r="I121" i="3"/>
  <c r="J121" i="3"/>
  <c r="I123" i="3"/>
  <c r="J123" i="3"/>
  <c r="J127" i="3"/>
  <c r="I128" i="3"/>
  <c r="I129" i="3"/>
  <c r="I132" i="3"/>
  <c r="I136" i="3"/>
  <c r="J136" i="3"/>
  <c r="I140" i="3"/>
  <c r="I141" i="3"/>
  <c r="J141" i="3"/>
  <c r="I143" i="3"/>
  <c r="J143" i="3"/>
  <c r="I144" i="3"/>
  <c r="J144" i="3"/>
  <c r="I145" i="3"/>
  <c r="J145" i="3"/>
  <c r="I148" i="3"/>
  <c r="I149" i="3"/>
  <c r="I150" i="3"/>
  <c r="I153" i="3"/>
  <c r="I155" i="3"/>
  <c r="J155" i="3"/>
  <c r="I156" i="3"/>
  <c r="J156" i="3"/>
  <c r="I157" i="3"/>
  <c r="J157" i="3"/>
  <c r="I158" i="3"/>
  <c r="I159" i="3"/>
  <c r="J159" i="3"/>
  <c r="I160" i="3"/>
  <c r="J160" i="3"/>
  <c r="I161" i="3"/>
  <c r="J161" i="3"/>
  <c r="I163" i="3"/>
  <c r="J163" i="3"/>
  <c r="I164" i="3"/>
  <c r="I166" i="3"/>
  <c r="I167" i="3"/>
  <c r="J167" i="3"/>
  <c r="I168" i="3"/>
  <c r="I169" i="3"/>
  <c r="J169" i="3"/>
  <c r="I171" i="3"/>
  <c r="J171" i="3"/>
  <c r="I172" i="3"/>
  <c r="J172" i="3"/>
  <c r="J175" i="3"/>
  <c r="I176" i="3"/>
  <c r="J176" i="3"/>
  <c r="I177" i="3"/>
  <c r="J177" i="3"/>
  <c r="I179" i="3"/>
  <c r="J179" i="3"/>
  <c r="D16" i="3"/>
  <c r="D15" i="3"/>
  <c r="J16" i="3"/>
  <c r="J15" i="3"/>
  <c r="J56" i="3"/>
  <c r="J61" i="3"/>
  <c r="J62" i="3"/>
  <c r="J65" i="3"/>
  <c r="J68" i="3"/>
  <c r="J81" i="3"/>
  <c r="J86" i="3"/>
  <c r="J88" i="3"/>
  <c r="J89" i="3"/>
  <c r="J92" i="3"/>
  <c r="J94" i="3"/>
  <c r="J97" i="3"/>
  <c r="J100" i="3"/>
  <c r="J102" i="3"/>
  <c r="J104" i="3"/>
  <c r="J108" i="3"/>
  <c r="J109" i="3"/>
  <c r="J110" i="3"/>
  <c r="J113" i="3"/>
  <c r="J116" i="3"/>
  <c r="J120" i="3"/>
  <c r="J125" i="3"/>
  <c r="J126" i="3"/>
  <c r="J128" i="3"/>
  <c r="J129" i="3"/>
  <c r="J132" i="3"/>
  <c r="J134" i="3"/>
  <c r="J140" i="3"/>
  <c r="J142" i="3"/>
  <c r="J148" i="3"/>
  <c r="J149" i="3"/>
  <c r="J150" i="3"/>
  <c r="J153" i="3"/>
  <c r="J158" i="3"/>
  <c r="J164" i="3"/>
  <c r="J166" i="3"/>
  <c r="J168" i="3"/>
  <c r="J173" i="3"/>
  <c r="J174" i="3"/>
  <c r="D17" i="3"/>
  <c r="D253" i="3"/>
  <c r="I253" i="3"/>
  <c r="J253" i="3"/>
  <c r="E252" i="3"/>
  <c r="I252" i="3"/>
  <c r="J252" i="3"/>
  <c r="D252" i="3"/>
  <c r="F252" i="3"/>
  <c r="H252" i="3"/>
  <c r="E251" i="3"/>
  <c r="I251" i="3"/>
  <c r="D251" i="3"/>
  <c r="J251" i="3"/>
  <c r="E250" i="3"/>
  <c r="D250" i="3"/>
  <c r="E249" i="3"/>
  <c r="D249" i="3"/>
  <c r="I249" i="3"/>
  <c r="J249" i="3"/>
  <c r="E248" i="3"/>
  <c r="I248" i="3"/>
  <c r="D248" i="3"/>
  <c r="J248" i="3"/>
  <c r="E247" i="3"/>
  <c r="D247" i="3"/>
  <c r="I247" i="3"/>
  <c r="J247" i="3"/>
  <c r="E246" i="3"/>
  <c r="I246" i="3"/>
  <c r="J246" i="3"/>
  <c r="D246" i="3"/>
  <c r="F246" i="3"/>
  <c r="E245" i="3"/>
  <c r="I245" i="3"/>
  <c r="J245" i="3"/>
  <c r="D245" i="3"/>
  <c r="F245" i="3"/>
  <c r="H245" i="3"/>
  <c r="E244" i="3"/>
  <c r="I244" i="3"/>
  <c r="D244" i="3"/>
  <c r="F244" i="3"/>
  <c r="G244" i="3"/>
  <c r="J244" i="3"/>
  <c r="E243" i="3"/>
  <c r="D243" i="3"/>
  <c r="E242" i="3"/>
  <c r="I242" i="3"/>
  <c r="D242" i="3"/>
  <c r="F242" i="3"/>
  <c r="H242" i="3"/>
  <c r="J242" i="3"/>
  <c r="E241" i="3"/>
  <c r="I241" i="3"/>
  <c r="J241" i="3"/>
  <c r="D241" i="3"/>
  <c r="F241" i="3"/>
  <c r="E240" i="3"/>
  <c r="I240" i="3"/>
  <c r="D240" i="3"/>
  <c r="F240" i="3"/>
  <c r="H240" i="3"/>
  <c r="J240" i="3"/>
  <c r="E239" i="3"/>
  <c r="D239" i="3"/>
  <c r="I239" i="3"/>
  <c r="J239" i="3"/>
  <c r="E238" i="3"/>
  <c r="I238" i="3"/>
  <c r="D238" i="3"/>
  <c r="F238" i="3"/>
  <c r="H238" i="3"/>
  <c r="J238" i="3"/>
  <c r="E237" i="3"/>
  <c r="D237" i="3"/>
  <c r="F237" i="3"/>
  <c r="E236" i="3"/>
  <c r="I236" i="3"/>
  <c r="J236" i="3"/>
  <c r="D236" i="3"/>
  <c r="E235" i="3"/>
  <c r="I235" i="3"/>
  <c r="D235" i="3"/>
  <c r="J235" i="3"/>
  <c r="E234" i="3"/>
  <c r="D234" i="3"/>
  <c r="F234" i="3"/>
  <c r="E233" i="3"/>
  <c r="D233" i="3"/>
  <c r="F233" i="3"/>
  <c r="G233" i="3"/>
  <c r="I233" i="3"/>
  <c r="J233" i="3"/>
  <c r="E232" i="3"/>
  <c r="I232" i="3"/>
  <c r="J232" i="3"/>
  <c r="D232" i="3"/>
  <c r="F232" i="3"/>
  <c r="G232" i="3"/>
  <c r="H232" i="3"/>
  <c r="E231" i="3"/>
  <c r="D231" i="3"/>
  <c r="I231" i="3"/>
  <c r="J231" i="3"/>
  <c r="E230" i="3"/>
  <c r="I230" i="3"/>
  <c r="J230" i="3"/>
  <c r="D230" i="3"/>
  <c r="F230" i="3"/>
  <c r="E229" i="3"/>
  <c r="I229" i="3"/>
  <c r="J229" i="3"/>
  <c r="D229" i="3"/>
  <c r="F229" i="3"/>
  <c r="H229" i="3"/>
  <c r="E228" i="3"/>
  <c r="I228" i="3"/>
  <c r="J228" i="3"/>
  <c r="D228" i="3"/>
  <c r="E227" i="3"/>
  <c r="D227" i="3"/>
  <c r="E226" i="3"/>
  <c r="I226" i="3"/>
  <c r="D226" i="3"/>
  <c r="F226" i="3"/>
  <c r="H226" i="3"/>
  <c r="J226" i="3"/>
  <c r="E225" i="3"/>
  <c r="I225" i="3"/>
  <c r="J225" i="3"/>
  <c r="D225" i="3"/>
  <c r="F225" i="3"/>
  <c r="E224" i="3"/>
  <c r="I224" i="3"/>
  <c r="D224" i="3"/>
  <c r="F224" i="3"/>
  <c r="H224" i="3"/>
  <c r="J224" i="3"/>
  <c r="E223" i="3"/>
  <c r="I223" i="3"/>
  <c r="J223" i="3"/>
  <c r="D223" i="3"/>
  <c r="E222" i="3"/>
  <c r="D222" i="3"/>
  <c r="F222" i="3"/>
  <c r="H222" i="3"/>
  <c r="I222" i="3"/>
  <c r="J222" i="3"/>
  <c r="E221" i="3"/>
  <c r="D221" i="3"/>
  <c r="E220" i="3"/>
  <c r="I220" i="3"/>
  <c r="J220" i="3"/>
  <c r="D220" i="3"/>
  <c r="F220" i="3"/>
  <c r="H220" i="3"/>
  <c r="G220" i="3"/>
  <c r="E219" i="3"/>
  <c r="D219" i="3"/>
  <c r="I219" i="3"/>
  <c r="J219" i="3"/>
  <c r="E218" i="3"/>
  <c r="D218" i="3"/>
  <c r="F218" i="3"/>
  <c r="E217" i="3"/>
  <c r="I217" i="3"/>
  <c r="J217" i="3"/>
  <c r="D217" i="3"/>
  <c r="F217" i="3"/>
  <c r="G217" i="3"/>
  <c r="E216" i="3"/>
  <c r="I216" i="3"/>
  <c r="J216" i="3"/>
  <c r="D216" i="3"/>
  <c r="F216" i="3"/>
  <c r="H216" i="3"/>
  <c r="G216" i="3"/>
  <c r="E215" i="3"/>
  <c r="I215" i="3"/>
  <c r="D215" i="3"/>
  <c r="J215" i="3"/>
  <c r="E214" i="3"/>
  <c r="I214" i="3"/>
  <c r="J214" i="3"/>
  <c r="D214" i="3"/>
  <c r="F214" i="3"/>
  <c r="E213" i="3"/>
  <c r="I213" i="3"/>
  <c r="J213" i="3"/>
  <c r="D213" i="3"/>
  <c r="F213" i="3"/>
  <c r="H213" i="3"/>
  <c r="E212" i="3"/>
  <c r="I212" i="3"/>
  <c r="J212" i="3"/>
  <c r="D212" i="3"/>
  <c r="F212" i="3"/>
  <c r="E211" i="3"/>
  <c r="D211" i="3"/>
  <c r="E210" i="3"/>
  <c r="D210" i="3"/>
  <c r="E209" i="3"/>
  <c r="D209" i="3"/>
  <c r="F209" i="3"/>
  <c r="H209" i="3"/>
  <c r="E208" i="3"/>
  <c r="I208" i="3"/>
  <c r="J208" i="3"/>
  <c r="D208" i="3"/>
  <c r="F208" i="3"/>
  <c r="H208" i="3"/>
  <c r="E207" i="3"/>
  <c r="I207" i="3"/>
  <c r="J207" i="3"/>
  <c r="D207" i="3"/>
  <c r="E206" i="3"/>
  <c r="D206" i="3"/>
  <c r="F206" i="3"/>
  <c r="H206" i="3"/>
  <c r="I206" i="3"/>
  <c r="J206" i="3"/>
  <c r="E205" i="3"/>
  <c r="D205" i="3"/>
  <c r="F205" i="3"/>
  <c r="E204" i="3"/>
  <c r="I204" i="3"/>
  <c r="D204" i="3"/>
  <c r="F204" i="3"/>
  <c r="J204" i="3"/>
  <c r="E203" i="3"/>
  <c r="D203" i="3"/>
  <c r="F203" i="3"/>
  <c r="H203" i="3"/>
  <c r="G203" i="3"/>
  <c r="E202" i="3"/>
  <c r="I202" i="3"/>
  <c r="J202" i="3"/>
  <c r="D202" i="3"/>
  <c r="F202" i="3"/>
  <c r="G202" i="3"/>
  <c r="H202" i="3"/>
  <c r="E201" i="3"/>
  <c r="D201" i="3"/>
  <c r="E200" i="3"/>
  <c r="I200" i="3"/>
  <c r="J200" i="3"/>
  <c r="D200" i="3"/>
  <c r="F200" i="3"/>
  <c r="H200" i="3"/>
  <c r="E199" i="3"/>
  <c r="I199" i="3"/>
  <c r="J199" i="3"/>
  <c r="D199" i="3"/>
  <c r="F199" i="3"/>
  <c r="H199" i="3"/>
  <c r="E198" i="3"/>
  <c r="I198" i="3"/>
  <c r="J198" i="3"/>
  <c r="D198" i="3"/>
  <c r="F198" i="3"/>
  <c r="H198" i="3"/>
  <c r="E197" i="3"/>
  <c r="D197" i="3"/>
  <c r="E196" i="3"/>
  <c r="D196" i="3"/>
  <c r="I196" i="3"/>
  <c r="J196" i="3"/>
  <c r="E195" i="3"/>
  <c r="I195" i="3"/>
  <c r="J195" i="3"/>
  <c r="D195" i="3"/>
  <c r="F195" i="3"/>
  <c r="H195" i="3"/>
  <c r="E194" i="3"/>
  <c r="I194" i="3"/>
  <c r="J194" i="3"/>
  <c r="D194" i="3"/>
  <c r="F194" i="3"/>
  <c r="H194" i="3"/>
  <c r="E193" i="3"/>
  <c r="I193" i="3"/>
  <c r="J193" i="3"/>
  <c r="D193" i="3"/>
  <c r="E192" i="3"/>
  <c r="D192" i="3"/>
  <c r="F192" i="3"/>
  <c r="H192" i="3"/>
  <c r="I192" i="3"/>
  <c r="J192" i="3"/>
  <c r="E191" i="3"/>
  <c r="I191" i="3"/>
  <c r="J191" i="3"/>
  <c r="D191" i="3"/>
  <c r="F191" i="3"/>
  <c r="G191" i="3"/>
  <c r="E190" i="3"/>
  <c r="I190" i="3"/>
  <c r="J190" i="3"/>
  <c r="D190" i="3"/>
  <c r="F190" i="3"/>
  <c r="H190" i="3"/>
  <c r="G190" i="3"/>
  <c r="E189" i="3"/>
  <c r="I189" i="3"/>
  <c r="J189" i="3"/>
  <c r="D189" i="3"/>
  <c r="F189" i="3"/>
  <c r="E188" i="3"/>
  <c r="I188" i="3"/>
  <c r="J188" i="3"/>
  <c r="D188" i="3"/>
  <c r="F188" i="3"/>
  <c r="H188" i="3"/>
  <c r="E187" i="3"/>
  <c r="I187" i="3"/>
  <c r="J187" i="3"/>
  <c r="D187" i="3"/>
  <c r="E186" i="3"/>
  <c r="D186" i="3"/>
  <c r="E185" i="3"/>
  <c r="I185" i="3"/>
  <c r="J185" i="3"/>
  <c r="D185" i="3"/>
  <c r="F185" i="3"/>
  <c r="H185" i="3"/>
  <c r="E184" i="3"/>
  <c r="D184" i="3"/>
  <c r="F184" i="3"/>
  <c r="H184" i="3"/>
  <c r="E183" i="3"/>
  <c r="I183" i="3"/>
  <c r="J183" i="3"/>
  <c r="D183" i="3"/>
  <c r="F183" i="3"/>
  <c r="G183" i="3"/>
  <c r="H183" i="3"/>
  <c r="E182" i="3"/>
  <c r="I182" i="3"/>
  <c r="J182" i="3"/>
  <c r="D182" i="3"/>
  <c r="F182" i="3"/>
  <c r="H182" i="3"/>
  <c r="E181" i="3"/>
  <c r="I181" i="3"/>
  <c r="J181" i="3"/>
  <c r="D181" i="3"/>
  <c r="F181" i="3"/>
  <c r="E180" i="3"/>
  <c r="D180" i="3"/>
  <c r="F180" i="3"/>
  <c r="H180" i="3"/>
  <c r="O16" i="3"/>
  <c r="O15" i="3"/>
  <c r="N16" i="3"/>
  <c r="N15" i="3"/>
  <c r="M16" i="3"/>
  <c r="M15" i="3"/>
  <c r="L16" i="3"/>
  <c r="L15" i="3"/>
  <c r="L13" i="3"/>
  <c r="L12" i="3"/>
  <c r="K16" i="3"/>
  <c r="K15" i="3"/>
  <c r="G6" i="3"/>
  <c r="G7" i="3"/>
  <c r="G5" i="3"/>
  <c r="G4" i="3"/>
  <c r="Q149" i="1"/>
  <c r="Q150" i="1"/>
  <c r="Q179" i="1"/>
  <c r="Q192" i="1"/>
  <c r="Q198" i="1"/>
  <c r="Q201" i="1"/>
  <c r="Q207" i="1"/>
  <c r="Q208" i="1"/>
  <c r="Q214" i="1"/>
  <c r="Q215" i="1"/>
  <c r="Q186" i="1"/>
  <c r="Q161" i="1"/>
  <c r="Q162" i="1"/>
  <c r="Q189" i="1"/>
  <c r="Q205" i="1"/>
  <c r="Q203" i="1"/>
  <c r="Q206" i="1"/>
  <c r="C17" i="1"/>
  <c r="Q200" i="1"/>
  <c r="Q202" i="1"/>
  <c r="Q204" i="1"/>
  <c r="Q193" i="1"/>
  <c r="Q153" i="1"/>
  <c r="Q163" i="1"/>
  <c r="Q135" i="1"/>
  <c r="Q185" i="1"/>
  <c r="Q194" i="1"/>
  <c r="Q190" i="1"/>
  <c r="Q182" i="1"/>
  <c r="Q183" i="1"/>
  <c r="Q184" i="1"/>
  <c r="Q191" i="1"/>
  <c r="Q188" i="1"/>
  <c r="Q61" i="1"/>
  <c r="Q62" i="1"/>
  <c r="Q65" i="1"/>
  <c r="Q66" i="1"/>
  <c r="Q68" i="1"/>
  <c r="Q69" i="1"/>
  <c r="Q75" i="1"/>
  <c r="Q82" i="1"/>
  <c r="Q83" i="1"/>
  <c r="Q107" i="1"/>
  <c r="Q108" i="1"/>
  <c r="Q109" i="1"/>
  <c r="Q110" i="1"/>
  <c r="Q122" i="1"/>
  <c r="Q137" i="1"/>
  <c r="Q138" i="1"/>
  <c r="Q145" i="1"/>
  <c r="Q151" i="1"/>
  <c r="Q53" i="1"/>
  <c r="Q80" i="1"/>
  <c r="Q81" i="1"/>
  <c r="Q72" i="1"/>
  <c r="Q74" i="1"/>
  <c r="Q86" i="1"/>
  <c r="Q28" i="1"/>
  <c r="Q29" i="1"/>
  <c r="Q136" i="1"/>
  <c r="Q139" i="1"/>
  <c r="Q140" i="1"/>
  <c r="Q142" i="1"/>
  <c r="Q141" i="1"/>
  <c r="Q144" i="1"/>
  <c r="Q146" i="1"/>
  <c r="Q147" i="1"/>
  <c r="Q148" i="1"/>
  <c r="Q36" i="1"/>
  <c r="Q152" i="1"/>
  <c r="Q168" i="1"/>
  <c r="Q41" i="1"/>
  <c r="Q44" i="1"/>
  <c r="Q47" i="1"/>
  <c r="Q49" i="1"/>
  <c r="Q51" i="1"/>
  <c r="Q54" i="1"/>
  <c r="Q57" i="1"/>
  <c r="Q59" i="1"/>
  <c r="Q30" i="1"/>
  <c r="Q31" i="1"/>
  <c r="Q32" i="1"/>
  <c r="Q33" i="1"/>
  <c r="Q34" i="1"/>
  <c r="Q76" i="1"/>
  <c r="Q78" i="1"/>
  <c r="Q84" i="1"/>
  <c r="Q87" i="1"/>
  <c r="Q91" i="1"/>
  <c r="Q93" i="1"/>
  <c r="Q100" i="1"/>
  <c r="Q103" i="1"/>
  <c r="Q105" i="1"/>
  <c r="Q89" i="1"/>
  <c r="Q35" i="1"/>
  <c r="Q116" i="1"/>
  <c r="Q129" i="1"/>
  <c r="Q132" i="1"/>
  <c r="Q133" i="1"/>
  <c r="Q134" i="1"/>
  <c r="Q39" i="1"/>
  <c r="Q63" i="1"/>
  <c r="Q64" i="1"/>
  <c r="Q67" i="1"/>
  <c r="Q71" i="1"/>
  <c r="Q73" i="1"/>
  <c r="Q95" i="1"/>
  <c r="Q96" i="1"/>
  <c r="Q97" i="1"/>
  <c r="Q98" i="1"/>
  <c r="Q99" i="1"/>
  <c r="Q102" i="1"/>
  <c r="Q70" i="1"/>
  <c r="Q111" i="1"/>
  <c r="Q112" i="1"/>
  <c r="Q113" i="1"/>
  <c r="Q114" i="1"/>
  <c r="Q115" i="1"/>
  <c r="Q117" i="1"/>
  <c r="Q118" i="1"/>
  <c r="Q119" i="1"/>
  <c r="Q120" i="1"/>
  <c r="Q121" i="1"/>
  <c r="Q123" i="1"/>
  <c r="Q124" i="1"/>
  <c r="Q125" i="1"/>
  <c r="Q126" i="1"/>
  <c r="Q127" i="1"/>
  <c r="Q128" i="1"/>
  <c r="Q130" i="1"/>
  <c r="Q131" i="1"/>
  <c r="Q143" i="1"/>
  <c r="Q173" i="1"/>
  <c r="Q176" i="1"/>
  <c r="Q21" i="1"/>
  <c r="Q22" i="1"/>
  <c r="Q23" i="1"/>
  <c r="Q27" i="1"/>
  <c r="Q37" i="1"/>
  <c r="Q40" i="1"/>
  <c r="Q42" i="1"/>
  <c r="Q45" i="1"/>
  <c r="Q46" i="1"/>
  <c r="Q48" i="1"/>
  <c r="Q50" i="1"/>
  <c r="Q52" i="1"/>
  <c r="Q55" i="1"/>
  <c r="Q58" i="1"/>
  <c r="Q60" i="1"/>
  <c r="Q77" i="1"/>
  <c r="Q79" i="1"/>
  <c r="Q85" i="1"/>
  <c r="Q88" i="1"/>
  <c r="Q90" i="1"/>
  <c r="Q92" i="1"/>
  <c r="Q94" i="1"/>
  <c r="Q101" i="1"/>
  <c r="Q104" i="1"/>
  <c r="Q106" i="1"/>
  <c r="Q43" i="1"/>
  <c r="M12" i="3"/>
  <c r="M13" i="3"/>
  <c r="H218" i="3"/>
  <c r="G218" i="3"/>
  <c r="G241" i="3"/>
  <c r="H241" i="3"/>
  <c r="H246" i="3"/>
  <c r="G246" i="3"/>
  <c r="H230" i="3"/>
  <c r="G230" i="3"/>
  <c r="G205" i="3"/>
  <c r="H205" i="3"/>
  <c r="G209" i="3"/>
  <c r="H234" i="3"/>
  <c r="G234" i="3"/>
  <c r="F215" i="3"/>
  <c r="G215" i="3"/>
  <c r="H215" i="3"/>
  <c r="F231" i="3"/>
  <c r="H231" i="3"/>
  <c r="F247" i="3"/>
  <c r="H247" i="3"/>
  <c r="G184" i="3"/>
  <c r="G188" i="3"/>
  <c r="G200" i="3"/>
  <c r="I205" i="3"/>
  <c r="J205" i="3"/>
  <c r="G206" i="3"/>
  <c r="G208" i="3"/>
  <c r="G213" i="3"/>
  <c r="G222" i="3"/>
  <c r="G224" i="3"/>
  <c r="G229" i="3"/>
  <c r="I237" i="3"/>
  <c r="J237" i="3"/>
  <c r="G238" i="3"/>
  <c r="G240" i="3"/>
  <c r="G245" i="3"/>
  <c r="F227" i="3"/>
  <c r="H227" i="3"/>
  <c r="F243" i="3"/>
  <c r="H243" i="3"/>
  <c r="G243" i="3"/>
  <c r="F207" i="3"/>
  <c r="H207" i="3"/>
  <c r="F223" i="3"/>
  <c r="G223" i="3"/>
  <c r="F239" i="3"/>
  <c r="H239" i="3"/>
  <c r="E12" i="3"/>
  <c r="E13" i="3"/>
  <c r="H212" i="3"/>
  <c r="H217" i="3"/>
  <c r="H233" i="3"/>
  <c r="H244" i="3"/>
  <c r="F219" i="3"/>
  <c r="H219" i="3"/>
  <c r="G219" i="3"/>
  <c r="F235" i="3"/>
  <c r="G235" i="3"/>
  <c r="H235" i="3"/>
  <c r="F251" i="3"/>
  <c r="I209" i="3"/>
  <c r="J209" i="3"/>
  <c r="I218" i="3"/>
  <c r="J218" i="3"/>
  <c r="G226" i="3"/>
  <c r="I227" i="3"/>
  <c r="J227" i="3"/>
  <c r="I234" i="3"/>
  <c r="J234" i="3"/>
  <c r="G242" i="3"/>
  <c r="I243" i="3"/>
  <c r="J243" i="3"/>
  <c r="G13" i="3"/>
  <c r="H13" i="3"/>
  <c r="E173" i="1"/>
  <c r="E169" i="1"/>
  <c r="E24" i="1"/>
  <c r="E160" i="1"/>
  <c r="E162" i="4" s="1"/>
  <c r="F160" i="1"/>
  <c r="G160" i="1" s="1"/>
  <c r="I160" i="1" s="1"/>
  <c r="E192" i="1"/>
  <c r="E191" i="1"/>
  <c r="F191" i="1" s="1"/>
  <c r="G191" i="1" s="1"/>
  <c r="J191" i="1" s="1"/>
  <c r="E200" i="1"/>
  <c r="E186" i="1"/>
  <c r="E220" i="1"/>
  <c r="E218" i="1"/>
  <c r="F218" i="1" s="1"/>
  <c r="G218" i="1" s="1"/>
  <c r="K218" i="1" s="1"/>
  <c r="E190" i="1"/>
  <c r="E129" i="4" s="1"/>
  <c r="F190" i="1"/>
  <c r="G190" i="1" s="1"/>
  <c r="K190" i="1" s="1"/>
  <c r="E170" i="1"/>
  <c r="F170" i="1" s="1"/>
  <c r="G170" i="1" s="1"/>
  <c r="J170" i="1" s="1"/>
  <c r="E196" i="1"/>
  <c r="F196" i="1" s="1"/>
  <c r="E187" i="1"/>
  <c r="F187" i="1" s="1"/>
  <c r="G187" i="1" s="1"/>
  <c r="K187" i="1" s="1"/>
  <c r="E181" i="1"/>
  <c r="G227" i="3"/>
  <c r="G231" i="3"/>
  <c r="E179" i="4"/>
  <c r="G239" i="3"/>
  <c r="H214" i="3"/>
  <c r="G214" i="3"/>
  <c r="O12" i="3"/>
  <c r="O13" i="3"/>
  <c r="F211" i="3"/>
  <c r="H211" i="3"/>
  <c r="K12" i="3"/>
  <c r="K13" i="3"/>
  <c r="I184" i="3"/>
  <c r="J184" i="3"/>
  <c r="I211" i="3"/>
  <c r="J211" i="3"/>
  <c r="F201" i="3"/>
  <c r="H201" i="3"/>
  <c r="I201" i="3"/>
  <c r="J201" i="3"/>
  <c r="G106" i="3"/>
  <c r="F106" i="3"/>
  <c r="H106" i="3"/>
  <c r="H68" i="3"/>
  <c r="G68" i="3"/>
  <c r="H23" i="3"/>
  <c r="H81" i="3"/>
  <c r="G81" i="3"/>
  <c r="I106" i="3"/>
  <c r="J106" i="3"/>
  <c r="G180" i="3"/>
  <c r="F196" i="3"/>
  <c r="H196" i="3"/>
  <c r="F228" i="3"/>
  <c r="H228" i="3"/>
  <c r="G228" i="3"/>
  <c r="G237" i="3"/>
  <c r="H237" i="3"/>
  <c r="F221" i="3"/>
  <c r="I221" i="3"/>
  <c r="J221" i="3"/>
  <c r="F250" i="3"/>
  <c r="H250" i="3"/>
  <c r="I250" i="3"/>
  <c r="J250" i="3"/>
  <c r="G199" i="3"/>
  <c r="H181" i="3"/>
  <c r="G181" i="3"/>
  <c r="F197" i="3"/>
  <c r="H197" i="3"/>
  <c r="J12" i="3"/>
  <c r="J13" i="3"/>
  <c r="H251" i="3"/>
  <c r="G251" i="3"/>
  <c r="H223" i="3"/>
  <c r="G192" i="3"/>
  <c r="I186" i="3"/>
  <c r="J186" i="3"/>
  <c r="F186" i="3"/>
  <c r="H191" i="3"/>
  <c r="G204" i="3"/>
  <c r="H204" i="3"/>
  <c r="N13" i="3"/>
  <c r="N12" i="3"/>
  <c r="H189" i="3"/>
  <c r="G189" i="3"/>
  <c r="F210" i="3"/>
  <c r="I210" i="3"/>
  <c r="J210" i="3"/>
  <c r="G225" i="3"/>
  <c r="H225" i="3"/>
  <c r="F170" i="3"/>
  <c r="H170" i="3"/>
  <c r="G170" i="3"/>
  <c r="G194" i="3"/>
  <c r="I197" i="3"/>
  <c r="J197" i="3"/>
  <c r="F248" i="3"/>
  <c r="H248" i="3"/>
  <c r="I12" i="3"/>
  <c r="I13" i="3"/>
  <c r="F64" i="3"/>
  <c r="H64" i="3"/>
  <c r="G64" i="3"/>
  <c r="G207" i="3"/>
  <c r="G247" i="3"/>
  <c r="F193" i="3"/>
  <c r="H193" i="3"/>
  <c r="G198" i="3"/>
  <c r="I203" i="3"/>
  <c r="J203" i="3"/>
  <c r="G212" i="3"/>
  <c r="F253" i="3"/>
  <c r="H253" i="3"/>
  <c r="H144" i="3"/>
  <c r="G144" i="3"/>
  <c r="I139" i="3"/>
  <c r="J139" i="3"/>
  <c r="F139" i="3"/>
  <c r="H139" i="3"/>
  <c r="G139" i="3"/>
  <c r="H133" i="3"/>
  <c r="G133" i="3"/>
  <c r="H123" i="3"/>
  <c r="G123" i="3"/>
  <c r="G96" i="3"/>
  <c r="G87" i="3"/>
  <c r="F76" i="3"/>
  <c r="H76" i="3"/>
  <c r="I76" i="3"/>
  <c r="J76" i="3"/>
  <c r="G182" i="3"/>
  <c r="G185" i="3"/>
  <c r="G195" i="3"/>
  <c r="G236" i="3"/>
  <c r="F236" i="3"/>
  <c r="H236" i="3"/>
  <c r="F249" i="3"/>
  <c r="H249" i="3"/>
  <c r="D13" i="3"/>
  <c r="D12" i="3"/>
  <c r="F27" i="3"/>
  <c r="H157" i="3"/>
  <c r="G157" i="3"/>
  <c r="F152" i="3"/>
  <c r="H152" i="3"/>
  <c r="I152" i="3"/>
  <c r="J152" i="3"/>
  <c r="F122" i="3"/>
  <c r="H122" i="3"/>
  <c r="G122" i="3"/>
  <c r="H103" i="3"/>
  <c r="G103" i="3"/>
  <c r="I180" i="3"/>
  <c r="J180" i="3"/>
  <c r="G187" i="3"/>
  <c r="F187" i="3"/>
  <c r="H187" i="3"/>
  <c r="H151" i="3"/>
  <c r="G151" i="3"/>
  <c r="G147" i="3"/>
  <c r="I147" i="3"/>
  <c r="J147" i="3"/>
  <c r="F137" i="3"/>
  <c r="H137" i="3"/>
  <c r="I137" i="3"/>
  <c r="J137" i="3"/>
  <c r="F131" i="3"/>
  <c r="H131" i="3"/>
  <c r="G131" i="3"/>
  <c r="I131" i="3"/>
  <c r="J131" i="3"/>
  <c r="G70" i="3"/>
  <c r="F70" i="3"/>
  <c r="H70" i="3"/>
  <c r="F61" i="3"/>
  <c r="H61" i="3"/>
  <c r="G252" i="3"/>
  <c r="I124" i="3"/>
  <c r="J124" i="3"/>
  <c r="H168" i="3"/>
  <c r="H140" i="3"/>
  <c r="G118" i="3"/>
  <c r="G91" i="3"/>
  <c r="H91" i="3"/>
  <c r="F73" i="3"/>
  <c r="H73" i="3"/>
  <c r="F60" i="3"/>
  <c r="H60" i="3"/>
  <c r="I60" i="3"/>
  <c r="J60" i="3"/>
  <c r="F169" i="3"/>
  <c r="H169" i="3"/>
  <c r="F156" i="3"/>
  <c r="H156" i="3"/>
  <c r="G156" i="3"/>
  <c r="F136" i="3"/>
  <c r="H136" i="3"/>
  <c r="H116" i="3"/>
  <c r="G116" i="3"/>
  <c r="H95" i="3"/>
  <c r="G95" i="3"/>
  <c r="H120" i="3"/>
  <c r="G120" i="3"/>
  <c r="H94" i="3"/>
  <c r="G94" i="3"/>
  <c r="G100" i="3"/>
  <c r="G57" i="3"/>
  <c r="G174" i="3"/>
  <c r="F141" i="3"/>
  <c r="H141" i="3"/>
  <c r="G141" i="3"/>
  <c r="G134" i="3"/>
  <c r="H134" i="3"/>
  <c r="H128" i="3"/>
  <c r="G128" i="3"/>
  <c r="G125" i="3"/>
  <c r="F115" i="3"/>
  <c r="H115" i="3"/>
  <c r="H107" i="3"/>
  <c r="G107" i="3"/>
  <c r="H56" i="3"/>
  <c r="I118" i="3"/>
  <c r="J118" i="3"/>
  <c r="I78" i="3"/>
  <c r="J78" i="3"/>
  <c r="F173" i="3"/>
  <c r="H173" i="3"/>
  <c r="G173" i="3"/>
  <c r="F154" i="3"/>
  <c r="H154" i="3"/>
  <c r="G154" i="3"/>
  <c r="G111" i="3"/>
  <c r="F98" i="3"/>
  <c r="H98" i="3"/>
  <c r="G83" i="3"/>
  <c r="H83" i="3"/>
  <c r="I165" i="3"/>
  <c r="J165" i="3"/>
  <c r="I85" i="3"/>
  <c r="J85" i="3"/>
  <c r="F163" i="3"/>
  <c r="H163" i="3"/>
  <c r="G159" i="3"/>
  <c r="G127" i="3"/>
  <c r="F93" i="3"/>
  <c r="H93" i="3"/>
  <c r="H63" i="3"/>
  <c r="G63" i="3"/>
  <c r="F59" i="3"/>
  <c r="I59" i="3"/>
  <c r="J59" i="3"/>
  <c r="G162" i="3"/>
  <c r="G130" i="3"/>
  <c r="F130" i="3"/>
  <c r="H130" i="3"/>
  <c r="G109" i="3"/>
  <c r="F84" i="3"/>
  <c r="H84" i="3"/>
  <c r="I84" i="3"/>
  <c r="J84" i="3"/>
  <c r="G67" i="3"/>
  <c r="F54" i="3"/>
  <c r="H54" i="3"/>
  <c r="G114" i="3"/>
  <c r="G142" i="3"/>
  <c r="G62" i="3"/>
  <c r="E223" i="1"/>
  <c r="F223" i="1"/>
  <c r="G223" i="1" s="1"/>
  <c r="K223" i="1" s="1"/>
  <c r="E101" i="1"/>
  <c r="F101" i="1" s="1"/>
  <c r="E148" i="1"/>
  <c r="E51" i="1"/>
  <c r="E57" i="1"/>
  <c r="E78" i="1"/>
  <c r="E87" i="1"/>
  <c r="E132" i="1"/>
  <c r="F132" i="1" s="1"/>
  <c r="G132" i="1" s="1"/>
  <c r="I132" i="1" s="1"/>
  <c r="E98" i="1"/>
  <c r="F98" i="1" s="1"/>
  <c r="G98" i="1" s="1"/>
  <c r="I98" i="1" s="1"/>
  <c r="E120" i="1"/>
  <c r="F120" i="1" s="1"/>
  <c r="G120" i="1" s="1"/>
  <c r="E130" i="1"/>
  <c r="E143" i="1"/>
  <c r="F143" i="1" s="1"/>
  <c r="E83" i="1"/>
  <c r="F83" i="1" s="1"/>
  <c r="G83" i="1" s="1"/>
  <c r="I83" i="1" s="1"/>
  <c r="E108" i="1"/>
  <c r="F108" i="1" s="1"/>
  <c r="G108" i="1" s="1"/>
  <c r="I108" i="1" s="1"/>
  <c r="E81" i="1"/>
  <c r="F81" i="1" s="1"/>
  <c r="E199" i="1"/>
  <c r="F199" i="1" s="1"/>
  <c r="G199" i="1" s="1"/>
  <c r="I199" i="1" s="1"/>
  <c r="E45" i="1"/>
  <c r="F45" i="1" s="1"/>
  <c r="E52" i="1"/>
  <c r="F52" i="1" s="1"/>
  <c r="G52" i="1" s="1"/>
  <c r="I52" i="1" s="1"/>
  <c r="E37" i="1"/>
  <c r="F37" i="1" s="1"/>
  <c r="G37" i="1" s="1"/>
  <c r="I37" i="1" s="1"/>
  <c r="E46" i="1"/>
  <c r="E106" i="1"/>
  <c r="F106" i="1" s="1"/>
  <c r="G106" i="1" s="1"/>
  <c r="I106" i="1" s="1"/>
  <c r="E144" i="1"/>
  <c r="E147" i="1"/>
  <c r="F147" i="1" s="1"/>
  <c r="P147" i="1" s="1"/>
  <c r="E49" i="1"/>
  <c r="E76" i="1"/>
  <c r="F76" i="1" s="1"/>
  <c r="G76" i="1" s="1"/>
  <c r="I76" i="1" s="1"/>
  <c r="E129" i="1"/>
  <c r="F129" i="1" s="1"/>
  <c r="G129" i="1" s="1"/>
  <c r="I129" i="1" s="1"/>
  <c r="E97" i="1"/>
  <c r="E99" i="1"/>
  <c r="F99" i="1" s="1"/>
  <c r="E119" i="1"/>
  <c r="F119" i="1" s="1"/>
  <c r="G119" i="1" s="1"/>
  <c r="I119" i="1" s="1"/>
  <c r="E121" i="1"/>
  <c r="E131" i="1"/>
  <c r="E94" i="4" s="1"/>
  <c r="E107" i="1"/>
  <c r="E109" i="1"/>
  <c r="E61" i="1"/>
  <c r="F61" i="1" s="1"/>
  <c r="G61" i="1" s="1"/>
  <c r="I61" i="1" s="1"/>
  <c r="E233" i="1"/>
  <c r="F233" i="1" s="1"/>
  <c r="G233" i="1" s="1"/>
  <c r="J233" i="1" s="1"/>
  <c r="E238" i="1"/>
  <c r="F238" i="1" s="1"/>
  <c r="G238" i="1" s="1"/>
  <c r="K238" i="1" s="1"/>
  <c r="E85" i="1"/>
  <c r="F85" i="1" s="1"/>
  <c r="G85" i="1" s="1"/>
  <c r="I85" i="1" s="1"/>
  <c r="E242" i="1"/>
  <c r="F242" i="1" s="1"/>
  <c r="G242" i="1" s="1"/>
  <c r="K242" i="1" s="1"/>
  <c r="E216" i="1"/>
  <c r="E224" i="1"/>
  <c r="F224" i="1" s="1"/>
  <c r="G224" i="1" s="1"/>
  <c r="K224" i="1" s="1"/>
  <c r="F86" i="3"/>
  <c r="H86" i="3"/>
  <c r="E134" i="4"/>
  <c r="G84" i="3"/>
  <c r="G93" i="3"/>
  <c r="E34" i="4"/>
  <c r="G163" i="3"/>
  <c r="G60" i="3"/>
  <c r="G76" i="3"/>
  <c r="G250" i="3"/>
  <c r="E188" i="4"/>
  <c r="G169" i="3"/>
  <c r="G73" i="3"/>
  <c r="G249" i="3"/>
  <c r="G193" i="3"/>
  <c r="E83" i="4"/>
  <c r="E92" i="4"/>
  <c r="H221" i="3"/>
  <c r="G221" i="3"/>
  <c r="G211" i="3"/>
  <c r="G86" i="3"/>
  <c r="E64" i="4"/>
  <c r="G54" i="3"/>
  <c r="G61" i="3"/>
  <c r="G137" i="3"/>
  <c r="G253" i="3"/>
  <c r="G248" i="3"/>
  <c r="H210" i="3"/>
  <c r="G210" i="3"/>
  <c r="F216" i="1"/>
  <c r="E146" i="4"/>
  <c r="G45" i="1"/>
  <c r="I45" i="1" s="1"/>
  <c r="F78" i="1"/>
  <c r="E51" i="4"/>
  <c r="E50" i="4"/>
  <c r="H59" i="3"/>
  <c r="G59" i="3"/>
  <c r="E53" i="4"/>
  <c r="H186" i="3"/>
  <c r="G186" i="3"/>
  <c r="G196" i="3"/>
  <c r="G201" i="3"/>
  <c r="G81" i="1"/>
  <c r="I81" i="1" s="1"/>
  <c r="I120" i="1"/>
  <c r="G101" i="1"/>
  <c r="I101" i="1" s="1"/>
  <c r="G98" i="3"/>
  <c r="G115" i="3"/>
  <c r="G136" i="3"/>
  <c r="G152" i="3"/>
  <c r="G197" i="3"/>
  <c r="G216" i="1"/>
  <c r="G78" i="1"/>
  <c r="I78" i="1" s="1"/>
  <c r="J216" i="1"/>
  <c r="G25" i="3"/>
  <c r="H21" i="3"/>
  <c r="G44" i="3"/>
  <c r="H44" i="3"/>
  <c r="E18" i="3"/>
  <c r="D18" i="3"/>
  <c r="H42" i="3" l="1"/>
  <c r="G42" i="3"/>
  <c r="G48" i="3"/>
  <c r="I52" i="3"/>
  <c r="J52" i="3" s="1"/>
  <c r="I48" i="3"/>
  <c r="J48" i="3" s="1"/>
  <c r="I32" i="3"/>
  <c r="J32" i="3" s="1"/>
  <c r="I31" i="3"/>
  <c r="J31" i="3" s="1"/>
  <c r="I50" i="3"/>
  <c r="J50" i="3" s="1"/>
  <c r="I28" i="3"/>
  <c r="J28" i="3" s="1"/>
  <c r="G21" i="3"/>
  <c r="G248" i="1"/>
  <c r="K248" i="1" s="1"/>
  <c r="P248" i="1"/>
  <c r="R248" i="1" s="1"/>
  <c r="T248" i="1" s="1"/>
  <c r="H36" i="3"/>
  <c r="G36" i="3"/>
  <c r="I29" i="3"/>
  <c r="J29" i="3" s="1"/>
  <c r="I42" i="3"/>
  <c r="J42" i="3" s="1"/>
  <c r="I34" i="3"/>
  <c r="J34" i="3" s="1"/>
  <c r="F50" i="3"/>
  <c r="H50" i="3" s="1"/>
  <c r="I47" i="3"/>
  <c r="J47" i="3" s="1"/>
  <c r="I39" i="3"/>
  <c r="J39" i="3" s="1"/>
  <c r="I23" i="3"/>
  <c r="J23" i="3" s="1"/>
  <c r="I22" i="3"/>
  <c r="J22" i="3" s="1"/>
  <c r="G51" i="3"/>
  <c r="G37" i="3"/>
  <c r="G30" i="3"/>
  <c r="G22" i="3"/>
  <c r="H39" i="3"/>
  <c r="G39" i="3"/>
  <c r="G28" i="3"/>
  <c r="H28" i="3"/>
  <c r="G32" i="3"/>
  <c r="H32" i="3"/>
  <c r="G47" i="3"/>
  <c r="H47" i="3"/>
  <c r="H41" i="3"/>
  <c r="G41" i="3"/>
  <c r="I46" i="3"/>
  <c r="J46" i="3" s="1"/>
  <c r="I26" i="3"/>
  <c r="J26" i="3" s="1"/>
  <c r="I37" i="3"/>
  <c r="J37" i="3" s="1"/>
  <c r="G35" i="3"/>
  <c r="I36" i="3"/>
  <c r="J36" i="3" s="1"/>
  <c r="G31" i="3"/>
  <c r="I27" i="3"/>
  <c r="J27" i="3" s="1"/>
  <c r="P247" i="1"/>
  <c r="G247" i="1"/>
  <c r="K247" i="1" s="1"/>
  <c r="P246" i="1"/>
  <c r="G246" i="1"/>
  <c r="K246" i="1" s="1"/>
  <c r="G245" i="1"/>
  <c r="K245" i="1" s="1"/>
  <c r="P245" i="1"/>
  <c r="R245" i="1" s="1"/>
  <c r="T245" i="1" s="1"/>
  <c r="G143" i="1"/>
  <c r="I143" i="1" s="1"/>
  <c r="P143" i="1"/>
  <c r="F192" i="1"/>
  <c r="G192" i="1" s="1"/>
  <c r="K192" i="1" s="1"/>
  <c r="E130" i="4"/>
  <c r="F144" i="1"/>
  <c r="G144" i="1" s="1"/>
  <c r="I144" i="1" s="1"/>
  <c r="E106" i="4"/>
  <c r="E164" i="1"/>
  <c r="E158" i="1"/>
  <c r="E226" i="1"/>
  <c r="F226" i="1" s="1"/>
  <c r="G226" i="1" s="1"/>
  <c r="I226" i="1" s="1"/>
  <c r="E219" i="1"/>
  <c r="E176" i="1"/>
  <c r="E177" i="1"/>
  <c r="E165" i="1"/>
  <c r="E222" i="1"/>
  <c r="E50" i="1"/>
  <c r="F50" i="1" s="1"/>
  <c r="G50" i="1" s="1"/>
  <c r="I50" i="1" s="1"/>
  <c r="E28" i="1"/>
  <c r="E30" i="1"/>
  <c r="E103" i="1"/>
  <c r="E63" i="1"/>
  <c r="E123" i="1"/>
  <c r="E65" i="1"/>
  <c r="E234" i="1"/>
  <c r="F234" i="1" s="1"/>
  <c r="G234" i="1" s="1"/>
  <c r="K234" i="1" s="1"/>
  <c r="E77" i="1"/>
  <c r="F77" i="1" s="1"/>
  <c r="G77" i="1" s="1"/>
  <c r="I77" i="1" s="1"/>
  <c r="E241" i="1"/>
  <c r="F241" i="1" s="1"/>
  <c r="G241" i="1" s="1"/>
  <c r="K241" i="1" s="1"/>
  <c r="E55" i="1"/>
  <c r="F55" i="1" s="1"/>
  <c r="G55" i="1" s="1"/>
  <c r="I55" i="1" s="1"/>
  <c r="E59" i="1"/>
  <c r="E91" i="1"/>
  <c r="E39" i="1"/>
  <c r="E124" i="1"/>
  <c r="E138" i="1"/>
  <c r="E189" i="1"/>
  <c r="E150" i="1"/>
  <c r="E202" i="1"/>
  <c r="E232" i="1"/>
  <c r="F232" i="1" s="1"/>
  <c r="G232" i="1" s="1"/>
  <c r="J232" i="1" s="1"/>
  <c r="E21" i="1"/>
  <c r="F21" i="1" s="1"/>
  <c r="G21" i="1" s="1"/>
  <c r="H21" i="1" s="1"/>
  <c r="E210" i="1"/>
  <c r="E195" i="1"/>
  <c r="E215" i="1"/>
  <c r="F215" i="1" s="1"/>
  <c r="G215" i="1" s="1"/>
  <c r="K215" i="1" s="1"/>
  <c r="E211" i="1"/>
  <c r="E227" i="1"/>
  <c r="F227" i="1" s="1"/>
  <c r="G227" i="1" s="1"/>
  <c r="K227" i="1" s="1"/>
  <c r="E162" i="1"/>
  <c r="E231" i="1"/>
  <c r="F231" i="1" s="1"/>
  <c r="G231" i="1" s="1"/>
  <c r="K231" i="1" s="1"/>
  <c r="E154" i="1"/>
  <c r="E159" i="1"/>
  <c r="E136" i="1"/>
  <c r="E163" i="1"/>
  <c r="E67" i="1"/>
  <c r="E111" i="1"/>
  <c r="E68" i="1"/>
  <c r="E137" i="1"/>
  <c r="E99" i="4" s="1"/>
  <c r="E203" i="1"/>
  <c r="E243" i="1"/>
  <c r="F243" i="1" s="1"/>
  <c r="G243" i="1" s="1"/>
  <c r="K243" i="1" s="1"/>
  <c r="E29" i="1"/>
  <c r="E153" i="1"/>
  <c r="E100" i="1"/>
  <c r="E64" i="1"/>
  <c r="E112" i="1"/>
  <c r="E62" i="1"/>
  <c r="E213" i="1"/>
  <c r="F213" i="1" s="1"/>
  <c r="G213" i="1" s="1"/>
  <c r="K213" i="1" s="1"/>
  <c r="E40" i="1"/>
  <c r="F40" i="1" s="1"/>
  <c r="G40" i="1" s="1"/>
  <c r="I40" i="1" s="1"/>
  <c r="E184" i="1"/>
  <c r="E94" i="1"/>
  <c r="F94" i="1" s="1"/>
  <c r="G94" i="1" s="1"/>
  <c r="I94" i="1" s="1"/>
  <c r="E230" i="1"/>
  <c r="F230" i="1" s="1"/>
  <c r="G230" i="1" s="1"/>
  <c r="K230" i="1" s="1"/>
  <c r="E56" i="1"/>
  <c r="E156" i="1"/>
  <c r="E208" i="1"/>
  <c r="E149" i="1"/>
  <c r="E38" i="1"/>
  <c r="E27" i="1"/>
  <c r="E60" i="1"/>
  <c r="F60" i="1" s="1"/>
  <c r="G60" i="1" s="1"/>
  <c r="I60" i="1" s="1"/>
  <c r="E140" i="1"/>
  <c r="E41" i="1"/>
  <c r="E32" i="1"/>
  <c r="E89" i="1"/>
  <c r="E73" i="1"/>
  <c r="E113" i="1"/>
  <c r="E125" i="1"/>
  <c r="E145" i="1"/>
  <c r="E217" i="1"/>
  <c r="E147" i="4" s="1"/>
  <c r="E90" i="1"/>
  <c r="F90" i="1" s="1"/>
  <c r="G90" i="1" s="1"/>
  <c r="I90" i="1" s="1"/>
  <c r="E79" i="1"/>
  <c r="F79" i="1" s="1"/>
  <c r="G79" i="1" s="1"/>
  <c r="I79" i="1" s="1"/>
  <c r="E139" i="1"/>
  <c r="E168" i="1"/>
  <c r="E31" i="1"/>
  <c r="E71" i="1"/>
  <c r="E126" i="1"/>
  <c r="E66" i="1"/>
  <c r="E151" i="1"/>
  <c r="E194" i="1"/>
  <c r="E198" i="1"/>
  <c r="E178" i="1"/>
  <c r="E175" i="1"/>
  <c r="E180" i="1"/>
  <c r="E204" i="1"/>
  <c r="E212" i="1"/>
  <c r="E193" i="1"/>
  <c r="E229" i="1"/>
  <c r="F229" i="1" s="1"/>
  <c r="G229" i="1" s="1"/>
  <c r="K229" i="1" s="1"/>
  <c r="E157" i="1"/>
  <c r="E240" i="1"/>
  <c r="F240" i="1" s="1"/>
  <c r="G240" i="1" s="1"/>
  <c r="K240" i="1" s="1"/>
  <c r="E141" i="1"/>
  <c r="E47" i="1"/>
  <c r="E34" i="1"/>
  <c r="E116" i="1"/>
  <c r="E115" i="1"/>
  <c r="E75" i="1"/>
  <c r="E182" i="1"/>
  <c r="E221" i="1"/>
  <c r="F221" i="1" s="1"/>
  <c r="G221" i="1" s="1"/>
  <c r="K221" i="1" s="1"/>
  <c r="E236" i="1"/>
  <c r="F236" i="1" s="1"/>
  <c r="G236" i="1" s="1"/>
  <c r="K236" i="1" s="1"/>
  <c r="E142" i="1"/>
  <c r="E105" i="1"/>
  <c r="E114" i="1"/>
  <c r="E69" i="1"/>
  <c r="E43" i="4" s="1"/>
  <c r="E225" i="1"/>
  <c r="F225" i="1" s="1"/>
  <c r="G225" i="1" s="1"/>
  <c r="J225" i="1" s="1"/>
  <c r="E185" i="1"/>
  <c r="E171" i="1"/>
  <c r="E26" i="1"/>
  <c r="E209" i="1"/>
  <c r="E201" i="1"/>
  <c r="E174" i="1"/>
  <c r="E171" i="4" s="1"/>
  <c r="E25" i="1"/>
  <c r="E155" i="1"/>
  <c r="E88" i="1"/>
  <c r="F88" i="1" s="1"/>
  <c r="G88" i="1" s="1"/>
  <c r="I88" i="1" s="1"/>
  <c r="E146" i="1"/>
  <c r="E96" i="1"/>
  <c r="E118" i="1"/>
  <c r="E127" i="1"/>
  <c r="E53" i="1"/>
  <c r="E206" i="1"/>
  <c r="E197" i="1"/>
  <c r="E104" i="1"/>
  <c r="F104" i="1" s="1"/>
  <c r="G104" i="1" s="1"/>
  <c r="I104" i="1" s="1"/>
  <c r="E92" i="1"/>
  <c r="F92" i="1" s="1"/>
  <c r="G92" i="1" s="1"/>
  <c r="I92" i="1" s="1"/>
  <c r="E44" i="1"/>
  <c r="E33" i="1"/>
  <c r="E35" i="1"/>
  <c r="E95" i="1"/>
  <c r="E117" i="1"/>
  <c r="F117" i="1" s="1"/>
  <c r="G117" i="1" s="1"/>
  <c r="I117" i="1" s="1"/>
  <c r="E128" i="1"/>
  <c r="E82" i="1"/>
  <c r="E80" i="1"/>
  <c r="E179" i="1"/>
  <c r="F179" i="1" s="1"/>
  <c r="G179" i="1" s="1"/>
  <c r="K179" i="1" s="1"/>
  <c r="E135" i="1"/>
  <c r="F135" i="1" s="1"/>
  <c r="E214" i="1"/>
  <c r="E58" i="1"/>
  <c r="F58" i="1" s="1"/>
  <c r="G58" i="1" s="1"/>
  <c r="I58" i="1" s="1"/>
  <c r="E166" i="1"/>
  <c r="E235" i="1"/>
  <c r="F235" i="1" s="1"/>
  <c r="G235" i="1" s="1"/>
  <c r="K235" i="1" s="1"/>
  <c r="E228" i="1"/>
  <c r="F228" i="1" s="1"/>
  <c r="G228" i="1" s="1"/>
  <c r="J228" i="1" s="1"/>
  <c r="E183" i="1"/>
  <c r="E205" i="1"/>
  <c r="E188" i="1"/>
  <c r="E167" i="1"/>
  <c r="E172" i="1"/>
  <c r="E42" i="1"/>
  <c r="F42" i="1" s="1"/>
  <c r="G42" i="1" s="1"/>
  <c r="I42" i="1" s="1"/>
  <c r="E74" i="1"/>
  <c r="E152" i="1"/>
  <c r="E93" i="1"/>
  <c r="E134" i="1"/>
  <c r="E102" i="1"/>
  <c r="E72" i="1"/>
  <c r="E110" i="1"/>
  <c r="E237" i="1"/>
  <c r="F237" i="1" s="1"/>
  <c r="E207" i="1"/>
  <c r="E86" i="1"/>
  <c r="F86" i="1" s="1"/>
  <c r="E36" i="1"/>
  <c r="E54" i="1"/>
  <c r="F54" i="1" s="1"/>
  <c r="G54" i="1" s="1"/>
  <c r="I54" i="1" s="1"/>
  <c r="E84" i="1"/>
  <c r="E133" i="1"/>
  <c r="E70" i="1"/>
  <c r="E43" i="1"/>
  <c r="F43" i="1" s="1"/>
  <c r="G43" i="1" s="1"/>
  <c r="I43" i="1" s="1"/>
  <c r="E122" i="1"/>
  <c r="E161" i="1"/>
  <c r="E23" i="1"/>
  <c r="E105" i="4"/>
  <c r="E55" i="4"/>
  <c r="P199" i="1"/>
  <c r="R199" i="1" s="1"/>
  <c r="T199" i="1" s="1"/>
  <c r="F109" i="1"/>
  <c r="G109" i="1" s="1"/>
  <c r="I109" i="1" s="1"/>
  <c r="E72" i="4"/>
  <c r="F57" i="1"/>
  <c r="G57" i="1" s="1"/>
  <c r="I57" i="1" s="1"/>
  <c r="E32" i="4"/>
  <c r="E176" i="4"/>
  <c r="F181" i="1"/>
  <c r="G181" i="1" s="1"/>
  <c r="K181" i="1" s="1"/>
  <c r="E120" i="4"/>
  <c r="F173" i="1"/>
  <c r="G173" i="1" s="1"/>
  <c r="K173" i="1" s="1"/>
  <c r="F169" i="1"/>
  <c r="G169" i="1" s="1"/>
  <c r="J169" i="1" s="1"/>
  <c r="E167" i="4"/>
  <c r="P119" i="1"/>
  <c r="R119" i="1" s="1"/>
  <c r="T119" i="1" s="1"/>
  <c r="E109" i="4"/>
  <c r="F51" i="1"/>
  <c r="G51" i="1" s="1"/>
  <c r="I51" i="1" s="1"/>
  <c r="E29" i="4"/>
  <c r="W14" i="1"/>
  <c r="F220" i="1"/>
  <c r="G220" i="1" s="1"/>
  <c r="K220" i="1" s="1"/>
  <c r="E149" i="4"/>
  <c r="P83" i="1"/>
  <c r="R83" i="1" s="1"/>
  <c r="T83" i="1" s="1"/>
  <c r="P144" i="1"/>
  <c r="R144" i="1" s="1"/>
  <c r="T144" i="1" s="1"/>
  <c r="E82" i="4"/>
  <c r="F131" i="1"/>
  <c r="G131" i="1" s="1"/>
  <c r="I131" i="1" s="1"/>
  <c r="E26" i="4"/>
  <c r="F46" i="1"/>
  <c r="G46" i="1" s="1"/>
  <c r="I46" i="1" s="1"/>
  <c r="F148" i="1"/>
  <c r="E110" i="4"/>
  <c r="F200" i="1"/>
  <c r="G200" i="1" s="1"/>
  <c r="J200" i="1" s="1"/>
  <c r="E135" i="4"/>
  <c r="E95" i="4"/>
  <c r="P78" i="1"/>
  <c r="R78" i="1" s="1"/>
  <c r="T78" i="1" s="1"/>
  <c r="P216" i="1"/>
  <c r="R216" i="1" s="1"/>
  <c r="T216" i="1" s="1"/>
  <c r="P92" i="1"/>
  <c r="R92" i="1" s="1"/>
  <c r="T92" i="1" s="1"/>
  <c r="P233" i="1"/>
  <c r="R233" i="1" s="1"/>
  <c r="T233" i="1" s="1"/>
  <c r="E84" i="4"/>
  <c r="F121" i="1"/>
  <c r="G121" i="1" s="1"/>
  <c r="I121" i="1" s="1"/>
  <c r="F49" i="1"/>
  <c r="G49" i="1" s="1"/>
  <c r="I49" i="1" s="1"/>
  <c r="E28" i="4"/>
  <c r="E168" i="4"/>
  <c r="E150" i="4"/>
  <c r="F24" i="1"/>
  <c r="G24" i="1" s="1"/>
  <c r="I24" i="1" s="1"/>
  <c r="E244" i="1"/>
  <c r="F244" i="1" s="1"/>
  <c r="P244" i="1" s="1"/>
  <c r="R143" i="1"/>
  <c r="T143" i="1" s="1"/>
  <c r="G147" i="1"/>
  <c r="I147" i="1" s="1"/>
  <c r="P135" i="1"/>
  <c r="G135" i="1"/>
  <c r="J135" i="1" s="1"/>
  <c r="P179" i="1"/>
  <c r="R179" i="1" s="1"/>
  <c r="T179" i="1" s="1"/>
  <c r="W3" i="1"/>
  <c r="W8" i="1"/>
  <c r="W15" i="1"/>
  <c r="D16" i="1"/>
  <c r="D19" i="1" s="1"/>
  <c r="P106" i="1"/>
  <c r="R106" i="1" s="1"/>
  <c r="T106" i="1" s="1"/>
  <c r="F174" i="1"/>
  <c r="G174" i="1" s="1"/>
  <c r="J174" i="1" s="1"/>
  <c r="P196" i="1"/>
  <c r="G196" i="1"/>
  <c r="K196" i="1" s="1"/>
  <c r="P221" i="1"/>
  <c r="R221" i="1" s="1"/>
  <c r="T221" i="1" s="1"/>
  <c r="E70" i="4"/>
  <c r="F107" i="1"/>
  <c r="G107" i="1" s="1"/>
  <c r="I107" i="1" s="1"/>
  <c r="E142" i="4"/>
  <c r="F207" i="1"/>
  <c r="G207" i="1" s="1"/>
  <c r="K207" i="1" s="1"/>
  <c r="F136" i="1"/>
  <c r="E98" i="4"/>
  <c r="E63" i="4"/>
  <c r="F97" i="1"/>
  <c r="G97" i="1" s="1"/>
  <c r="I97" i="1" s="1"/>
  <c r="P225" i="1"/>
  <c r="R225" i="1" s="1"/>
  <c r="T225" i="1" s="1"/>
  <c r="R101" i="1"/>
  <c r="T101" i="1" s="1"/>
  <c r="E96" i="4"/>
  <c r="F133" i="1"/>
  <c r="G133" i="1" s="1"/>
  <c r="I133" i="1" s="1"/>
  <c r="G86" i="1"/>
  <c r="I86" i="1" s="1"/>
  <c r="P86" i="1"/>
  <c r="F165" i="1"/>
  <c r="G165" i="1" s="1"/>
  <c r="J165" i="1" s="1"/>
  <c r="E164" i="4"/>
  <c r="E173" i="4"/>
  <c r="F177" i="1"/>
  <c r="F219" i="1"/>
  <c r="E148" i="4"/>
  <c r="E126" i="4"/>
  <c r="F186" i="1"/>
  <c r="E184" i="4"/>
  <c r="P99" i="1"/>
  <c r="G99" i="1"/>
  <c r="I99" i="1" s="1"/>
  <c r="F130" i="1"/>
  <c r="G130" i="1" s="1"/>
  <c r="I130" i="1" s="1"/>
  <c r="E93" i="4"/>
  <c r="E57" i="4"/>
  <c r="F87" i="1"/>
  <c r="G87" i="1" s="1"/>
  <c r="I87" i="1" s="1"/>
  <c r="E165" i="4"/>
  <c r="F166" i="1"/>
  <c r="G166" i="1" s="1"/>
  <c r="J166" i="1" s="1"/>
  <c r="E65" i="4"/>
  <c r="E31" i="4"/>
  <c r="F137" i="1"/>
  <c r="E71" i="4"/>
  <c r="E177" i="4"/>
  <c r="F69" i="1"/>
  <c r="E186" i="4"/>
  <c r="E22" i="1"/>
  <c r="E48" i="1"/>
  <c r="F48" i="1" s="1"/>
  <c r="G48" i="1" s="1"/>
  <c r="I48" i="1" s="1"/>
  <c r="E239" i="1"/>
  <c r="F239" i="1" s="1"/>
  <c r="G239" i="1" s="1"/>
  <c r="K239" i="1" s="1"/>
  <c r="I24" i="3"/>
  <c r="J24" i="3" s="1"/>
  <c r="F24" i="3"/>
  <c r="G24" i="3" s="1"/>
  <c r="I30" i="3"/>
  <c r="J30" i="3" s="1"/>
  <c r="G29" i="3"/>
  <c r="H29" i="3"/>
  <c r="H38" i="3"/>
  <c r="G38" i="3"/>
  <c r="I33" i="3"/>
  <c r="J33" i="3" s="1"/>
  <c r="F33" i="3"/>
  <c r="H33" i="3" s="1"/>
  <c r="G52" i="3"/>
  <c r="H52" i="3"/>
  <c r="I21" i="3"/>
  <c r="W19" i="1"/>
  <c r="P166" i="1"/>
  <c r="R166" i="1" s="1"/>
  <c r="T166" i="1" s="1"/>
  <c r="P24" i="1"/>
  <c r="R24" i="1" s="1"/>
  <c r="T24" i="1" s="1"/>
  <c r="W10" i="1"/>
  <c r="P226" i="1"/>
  <c r="R226" i="1" s="1"/>
  <c r="T226" i="1" s="1"/>
  <c r="P191" i="1"/>
  <c r="R191" i="1" s="1"/>
  <c r="T191" i="1" s="1"/>
  <c r="P54" i="1"/>
  <c r="R54" i="1" s="1"/>
  <c r="T54" i="1" s="1"/>
  <c r="P129" i="1"/>
  <c r="R129" i="1" s="1"/>
  <c r="T129" i="1" s="1"/>
  <c r="P109" i="1"/>
  <c r="R109" i="1" s="1"/>
  <c r="T109" i="1" s="1"/>
  <c r="P55" i="1"/>
  <c r="R55" i="1" s="1"/>
  <c r="T55" i="1" s="1"/>
  <c r="P46" i="1"/>
  <c r="R46" i="1" s="1"/>
  <c r="T46" i="1" s="1"/>
  <c r="P37" i="1"/>
  <c r="R37" i="1" s="1"/>
  <c r="T37" i="1" s="1"/>
  <c r="P88" i="1"/>
  <c r="R88" i="1" s="1"/>
  <c r="T88" i="1" s="1"/>
  <c r="P224" i="1"/>
  <c r="R224" i="1" s="1"/>
  <c r="T224" i="1" s="1"/>
  <c r="P232" i="1"/>
  <c r="R232" i="1" s="1"/>
  <c r="T232" i="1" s="1"/>
  <c r="W9" i="1"/>
  <c r="W2" i="1"/>
  <c r="P187" i="1"/>
  <c r="R187" i="1" s="1"/>
  <c r="T187" i="1" s="1"/>
  <c r="W6" i="1"/>
  <c r="P170" i="1"/>
  <c r="R170" i="1" s="1"/>
  <c r="T170" i="1" s="1"/>
  <c r="P228" i="1"/>
  <c r="R228" i="1" s="1"/>
  <c r="T228" i="1" s="1"/>
  <c r="P200" i="1"/>
  <c r="R200" i="1" s="1"/>
  <c r="T200" i="1" s="1"/>
  <c r="P120" i="1"/>
  <c r="R120" i="1" s="1"/>
  <c r="T120" i="1" s="1"/>
  <c r="P117" i="1"/>
  <c r="R117" i="1" s="1"/>
  <c r="T117" i="1" s="1"/>
  <c r="W5" i="1"/>
  <c r="P220" i="1"/>
  <c r="R220" i="1" s="1"/>
  <c r="T220" i="1" s="1"/>
  <c r="P90" i="1"/>
  <c r="R90" i="1" s="1"/>
  <c r="T90" i="1" s="1"/>
  <c r="W13" i="1"/>
  <c r="P160" i="1"/>
  <c r="R160" i="1" s="1"/>
  <c r="T160" i="1" s="1"/>
  <c r="W16" i="1"/>
  <c r="P235" i="1"/>
  <c r="R235" i="1" s="1"/>
  <c r="T235" i="1" s="1"/>
  <c r="P190" i="1"/>
  <c r="R190" i="1" s="1"/>
  <c r="T190" i="1" s="1"/>
  <c r="P43" i="1"/>
  <c r="R43" i="1" s="1"/>
  <c r="T43" i="1" s="1"/>
  <c r="P61" i="1"/>
  <c r="R61" i="1" s="1"/>
  <c r="T61" i="1" s="1"/>
  <c r="P243" i="1"/>
  <c r="R243" i="1" s="1"/>
  <c r="T243" i="1" s="1"/>
  <c r="P94" i="1"/>
  <c r="R94" i="1" s="1"/>
  <c r="T94" i="1" s="1"/>
  <c r="P52" i="1"/>
  <c r="R52" i="1" s="1"/>
  <c r="T52" i="1" s="1"/>
  <c r="P79" i="1"/>
  <c r="R79" i="1" s="1"/>
  <c r="T79" i="1" s="1"/>
  <c r="P76" i="1"/>
  <c r="R76" i="1" s="1"/>
  <c r="T76" i="1" s="1"/>
  <c r="P45" i="1"/>
  <c r="R45" i="1" s="1"/>
  <c r="T45" i="1" s="1"/>
  <c r="P49" i="1"/>
  <c r="R49" i="1" s="1"/>
  <c r="T49" i="1" s="1"/>
  <c r="W17" i="1"/>
  <c r="P173" i="1"/>
  <c r="R173" i="1" s="1"/>
  <c r="T173" i="1" s="1"/>
  <c r="W12" i="1"/>
  <c r="P215" i="1"/>
  <c r="R215" i="1" s="1"/>
  <c r="T215" i="1" s="1"/>
  <c r="P165" i="1"/>
  <c r="R165" i="1" s="1"/>
  <c r="T165" i="1" s="1"/>
  <c r="P169" i="1"/>
  <c r="R169" i="1" s="1"/>
  <c r="T169" i="1" s="1"/>
  <c r="P98" i="1"/>
  <c r="R98" i="1" s="1"/>
  <c r="T98" i="1" s="1"/>
  <c r="P133" i="1"/>
  <c r="R133" i="1" s="1"/>
  <c r="T133" i="1" s="1"/>
  <c r="P241" i="1"/>
  <c r="R241" i="1" s="1"/>
  <c r="T241" i="1" s="1"/>
  <c r="P104" i="1"/>
  <c r="R104" i="1" s="1"/>
  <c r="T104" i="1" s="1"/>
  <c r="P236" i="1"/>
  <c r="R236" i="1" s="1"/>
  <c r="T236" i="1" s="1"/>
  <c r="P223" i="1"/>
  <c r="R223" i="1" s="1"/>
  <c r="T223" i="1" s="1"/>
  <c r="P238" i="1"/>
  <c r="R238" i="1" s="1"/>
  <c r="T238" i="1" s="1"/>
  <c r="P21" i="1"/>
  <c r="W7" i="1"/>
  <c r="W4" i="1"/>
  <c r="P181" i="1"/>
  <c r="R181" i="1" s="1"/>
  <c r="T181" i="1" s="1"/>
  <c r="P192" i="1"/>
  <c r="R192" i="1" s="1"/>
  <c r="T192" i="1" s="1"/>
  <c r="P231" i="1"/>
  <c r="R231" i="1" s="1"/>
  <c r="T231" i="1" s="1"/>
  <c r="P57" i="1"/>
  <c r="R57" i="1" s="1"/>
  <c r="T57" i="1" s="1"/>
  <c r="P132" i="1"/>
  <c r="R132" i="1" s="1"/>
  <c r="T132" i="1" s="1"/>
  <c r="P81" i="1"/>
  <c r="R81" i="1" s="1"/>
  <c r="T81" i="1" s="1"/>
  <c r="P121" i="1"/>
  <c r="R121" i="1" s="1"/>
  <c r="T121" i="1" s="1"/>
  <c r="P107" i="1"/>
  <c r="R107" i="1" s="1"/>
  <c r="T107" i="1" s="1"/>
  <c r="P240" i="1"/>
  <c r="R240" i="1" s="1"/>
  <c r="T240" i="1" s="1"/>
  <c r="P242" i="1"/>
  <c r="R242" i="1" s="1"/>
  <c r="T242" i="1" s="1"/>
  <c r="P60" i="1"/>
  <c r="R60" i="1" s="1"/>
  <c r="T60" i="1" s="1"/>
  <c r="P40" i="1"/>
  <c r="R40" i="1" s="1"/>
  <c r="T40" i="1" s="1"/>
  <c r="P42" i="1"/>
  <c r="R42" i="1" s="1"/>
  <c r="T42" i="1" s="1"/>
  <c r="P97" i="1"/>
  <c r="R97" i="1" s="1"/>
  <c r="T97" i="1" s="1"/>
  <c r="P213" i="1"/>
  <c r="R213" i="1" s="1"/>
  <c r="T213" i="1" s="1"/>
  <c r="W11" i="1"/>
  <c r="W18" i="1"/>
  <c r="P218" i="1"/>
  <c r="R218" i="1" s="1"/>
  <c r="T218" i="1" s="1"/>
  <c r="P227" i="1"/>
  <c r="R227" i="1" s="1"/>
  <c r="T227" i="1" s="1"/>
  <c r="P229" i="1"/>
  <c r="R229" i="1" s="1"/>
  <c r="T229" i="1" s="1"/>
  <c r="P108" i="1"/>
  <c r="R108" i="1" s="1"/>
  <c r="T108" i="1" s="1"/>
  <c r="P234" i="1"/>
  <c r="R234" i="1" s="1"/>
  <c r="T234" i="1" s="1"/>
  <c r="P239" i="1"/>
  <c r="R239" i="1" s="1"/>
  <c r="T239" i="1" s="1"/>
  <c r="P85" i="1"/>
  <c r="R85" i="1" s="1"/>
  <c r="T85" i="1" s="1"/>
  <c r="H46" i="3"/>
  <c r="G46" i="3"/>
  <c r="I45" i="3"/>
  <c r="J45" i="3" s="1"/>
  <c r="F45" i="3"/>
  <c r="F40" i="3"/>
  <c r="I40" i="3"/>
  <c r="J40" i="3" s="1"/>
  <c r="G27" i="3"/>
  <c r="H27" i="3"/>
  <c r="F49" i="3"/>
  <c r="H49" i="3" s="1"/>
  <c r="I49" i="3"/>
  <c r="J49" i="3" s="1"/>
  <c r="F43" i="3"/>
  <c r="I43" i="3"/>
  <c r="J43" i="3" s="1"/>
  <c r="H34" i="3"/>
  <c r="G34" i="3"/>
  <c r="F26" i="3"/>
  <c r="I18" i="3"/>
  <c r="F18" i="3"/>
  <c r="G33" i="3" l="1"/>
  <c r="G50" i="3"/>
  <c r="R246" i="1"/>
  <c r="T246" i="1" s="1"/>
  <c r="R247" i="1"/>
  <c r="T247" i="1" s="1"/>
  <c r="F70" i="1"/>
  <c r="E44" i="4"/>
  <c r="F110" i="1"/>
  <c r="E73" i="4"/>
  <c r="F172" i="1"/>
  <c r="E170" i="4"/>
  <c r="F95" i="1"/>
  <c r="E61" i="4"/>
  <c r="E30" i="4"/>
  <c r="F53" i="1"/>
  <c r="F114" i="1"/>
  <c r="E77" i="4"/>
  <c r="F116" i="1"/>
  <c r="E80" i="4"/>
  <c r="E79" i="4"/>
  <c r="F212" i="1"/>
  <c r="E183" i="4"/>
  <c r="E40" i="4"/>
  <c r="F66" i="1"/>
  <c r="F189" i="1"/>
  <c r="E128" i="4"/>
  <c r="F164" i="1"/>
  <c r="E163" i="4"/>
  <c r="P174" i="1"/>
  <c r="R174" i="1" s="1"/>
  <c r="T174" i="1" s="1"/>
  <c r="P130" i="1"/>
  <c r="R130" i="1" s="1"/>
  <c r="T130" i="1" s="1"/>
  <c r="F72" i="1"/>
  <c r="E46" i="4"/>
  <c r="F167" i="1"/>
  <c r="E166" i="4"/>
  <c r="F214" i="1"/>
  <c r="E145" i="4"/>
  <c r="E21" i="4"/>
  <c r="F35" i="1"/>
  <c r="F127" i="1"/>
  <c r="E90" i="4"/>
  <c r="E136" i="4"/>
  <c r="F201" i="1"/>
  <c r="E69" i="4"/>
  <c r="F105" i="1"/>
  <c r="E20" i="4"/>
  <c r="F34" i="1"/>
  <c r="E139" i="4"/>
  <c r="F204" i="1"/>
  <c r="F126" i="1"/>
  <c r="E89" i="4"/>
  <c r="F145" i="1"/>
  <c r="E107" i="4"/>
  <c r="F153" i="1"/>
  <c r="E115" i="4"/>
  <c r="F163" i="1"/>
  <c r="E118" i="4"/>
  <c r="F138" i="1"/>
  <c r="E100" i="4"/>
  <c r="F222" i="1"/>
  <c r="E187" i="4"/>
  <c r="E56" i="4"/>
  <c r="F84" i="1"/>
  <c r="F102" i="1"/>
  <c r="E67" i="4"/>
  <c r="F188" i="1"/>
  <c r="E127" i="4"/>
  <c r="E19" i="4"/>
  <c r="F33" i="1"/>
  <c r="E81" i="4"/>
  <c r="F118" i="1"/>
  <c r="F209" i="1"/>
  <c r="E181" i="4"/>
  <c r="E104" i="4"/>
  <c r="F142" i="1"/>
  <c r="E27" i="4"/>
  <c r="F47" i="1"/>
  <c r="E175" i="4"/>
  <c r="F180" i="1"/>
  <c r="F71" i="1"/>
  <c r="E45" i="4"/>
  <c r="E88" i="4"/>
  <c r="F125" i="1"/>
  <c r="E13" i="4"/>
  <c r="F27" i="1"/>
  <c r="F184" i="1"/>
  <c r="E124" i="4"/>
  <c r="F29" i="1"/>
  <c r="E15" i="4"/>
  <c r="F195" i="1"/>
  <c r="E178" i="4"/>
  <c r="F124" i="1"/>
  <c r="E87" i="4"/>
  <c r="E39" i="4"/>
  <c r="F65" i="1"/>
  <c r="E144" i="4"/>
  <c r="F211" i="1"/>
  <c r="P50" i="1"/>
  <c r="R50" i="1" s="1"/>
  <c r="T50" i="1" s="1"/>
  <c r="P230" i="1"/>
  <c r="R230" i="1" s="1"/>
  <c r="T230" i="1" s="1"/>
  <c r="P51" i="1"/>
  <c r="R51" i="1" s="1"/>
  <c r="T51" i="1" s="1"/>
  <c r="F134" i="1"/>
  <c r="E97" i="4"/>
  <c r="F205" i="1"/>
  <c r="E140" i="4"/>
  <c r="E25" i="4"/>
  <c r="F44" i="1"/>
  <c r="F96" i="1"/>
  <c r="E62" i="4"/>
  <c r="E152" i="4"/>
  <c r="F26" i="1"/>
  <c r="F141" i="1"/>
  <c r="E103" i="4"/>
  <c r="F175" i="1"/>
  <c r="E172" i="4"/>
  <c r="F31" i="1"/>
  <c r="E17" i="4"/>
  <c r="F113" i="1"/>
  <c r="E76" i="4"/>
  <c r="F38" i="1"/>
  <c r="E153" i="4"/>
  <c r="F159" i="1"/>
  <c r="E161" i="4"/>
  <c r="F210" i="1"/>
  <c r="E182" i="4"/>
  <c r="F39" i="1"/>
  <c r="E23" i="4"/>
  <c r="F123" i="1"/>
  <c r="E86" i="4"/>
  <c r="F67" i="1"/>
  <c r="E41" i="4"/>
  <c r="P77" i="1"/>
  <c r="R77" i="1" s="1"/>
  <c r="T77" i="1" s="1"/>
  <c r="P148" i="1"/>
  <c r="G148" i="1"/>
  <c r="I148" i="1" s="1"/>
  <c r="E12" i="4"/>
  <c r="F23" i="1"/>
  <c r="F36" i="1"/>
  <c r="E22" i="4"/>
  <c r="F93" i="1"/>
  <c r="E60" i="4"/>
  <c r="F183" i="1"/>
  <c r="E123" i="4"/>
  <c r="F80" i="1"/>
  <c r="E52" i="4"/>
  <c r="E108" i="4"/>
  <c r="F146" i="1"/>
  <c r="E169" i="4"/>
  <c r="F171" i="1"/>
  <c r="F178" i="1"/>
  <c r="E174" i="4"/>
  <c r="F168" i="1"/>
  <c r="E119" i="4"/>
  <c r="F73" i="1"/>
  <c r="E47" i="4"/>
  <c r="E111" i="4"/>
  <c r="F149" i="1"/>
  <c r="F203" i="1"/>
  <c r="E138" i="4"/>
  <c r="F154" i="1"/>
  <c r="E156" i="4"/>
  <c r="F91" i="1"/>
  <c r="E59" i="4"/>
  <c r="F63" i="1"/>
  <c r="E36" i="4"/>
  <c r="F176" i="1"/>
  <c r="E121" i="4"/>
  <c r="F100" i="1"/>
  <c r="E66" i="4"/>
  <c r="F217" i="1"/>
  <c r="F161" i="1"/>
  <c r="E116" i="4"/>
  <c r="F152" i="1"/>
  <c r="E114" i="4"/>
  <c r="F82" i="1"/>
  <c r="E54" i="4"/>
  <c r="E125" i="4"/>
  <c r="F185" i="1"/>
  <c r="F182" i="1"/>
  <c r="E122" i="4"/>
  <c r="F157" i="1"/>
  <c r="E159" i="4"/>
  <c r="F198" i="1"/>
  <c r="E133" i="4"/>
  <c r="F139" i="1"/>
  <c r="E101" i="4"/>
  <c r="F89" i="1"/>
  <c r="E58" i="4"/>
  <c r="F208" i="1"/>
  <c r="E143" i="4"/>
  <c r="F62" i="1"/>
  <c r="E35" i="4"/>
  <c r="F59" i="1"/>
  <c r="E33" i="4"/>
  <c r="F103" i="1"/>
  <c r="E68" i="4"/>
  <c r="G244" i="1"/>
  <c r="K244" i="1" s="1"/>
  <c r="P131" i="1"/>
  <c r="R131" i="1" s="1"/>
  <c r="T131" i="1" s="1"/>
  <c r="F122" i="1"/>
  <c r="E85" i="4"/>
  <c r="F74" i="1"/>
  <c r="E48" i="4"/>
  <c r="F128" i="1"/>
  <c r="E91" i="4"/>
  <c r="F197" i="1"/>
  <c r="E180" i="4"/>
  <c r="E157" i="4"/>
  <c r="F155" i="1"/>
  <c r="F75" i="1"/>
  <c r="E49" i="4"/>
  <c r="E132" i="4"/>
  <c r="F194" i="1"/>
  <c r="F32" i="1"/>
  <c r="E18" i="4"/>
  <c r="F156" i="1"/>
  <c r="E158" i="4"/>
  <c r="F112" i="1"/>
  <c r="E75" i="4"/>
  <c r="F68" i="1"/>
  <c r="E42" i="4"/>
  <c r="F162" i="1"/>
  <c r="E117" i="4"/>
  <c r="F202" i="1"/>
  <c r="E137" i="4"/>
  <c r="F30" i="1"/>
  <c r="E16" i="4"/>
  <c r="F140" i="1"/>
  <c r="E102" i="4"/>
  <c r="P237" i="1"/>
  <c r="G237" i="1"/>
  <c r="K237" i="1" s="1"/>
  <c r="E141" i="4"/>
  <c r="F206" i="1"/>
  <c r="F25" i="1"/>
  <c r="E151" i="4"/>
  <c r="F115" i="1"/>
  <c r="E78" i="4"/>
  <c r="E131" i="4"/>
  <c r="F193" i="1"/>
  <c r="F151" i="1"/>
  <c r="E113" i="4"/>
  <c r="F41" i="1"/>
  <c r="E24" i="4"/>
  <c r="F56" i="1"/>
  <c r="E154" i="4"/>
  <c r="E38" i="4"/>
  <c r="F64" i="1"/>
  <c r="E37" i="4"/>
  <c r="F111" i="1"/>
  <c r="E74" i="4"/>
  <c r="F150" i="1"/>
  <c r="E112" i="4"/>
  <c r="F28" i="1"/>
  <c r="E14" i="4"/>
  <c r="F158" i="1"/>
  <c r="E160" i="4"/>
  <c r="P58" i="1"/>
  <c r="R58" i="1" s="1"/>
  <c r="T58" i="1" s="1"/>
  <c r="P207" i="1"/>
  <c r="R207" i="1" s="1"/>
  <c r="T207" i="1" s="1"/>
  <c r="G137" i="1"/>
  <c r="I137" i="1" s="1"/>
  <c r="P137" i="1"/>
  <c r="P48" i="1"/>
  <c r="R48" i="1" s="1"/>
  <c r="T48" i="1" s="1"/>
  <c r="P87" i="1"/>
  <c r="R87" i="1" s="1"/>
  <c r="T87" i="1" s="1"/>
  <c r="E11" i="4"/>
  <c r="F22" i="1"/>
  <c r="P186" i="1"/>
  <c r="G186" i="1"/>
  <c r="J186" i="1" s="1"/>
  <c r="R86" i="1"/>
  <c r="T86" i="1" s="1"/>
  <c r="R244" i="1"/>
  <c r="T244" i="1" s="1"/>
  <c r="R196" i="1"/>
  <c r="T196" i="1" s="1"/>
  <c r="G69" i="1"/>
  <c r="I69" i="1" s="1"/>
  <c r="P69" i="1"/>
  <c r="R99" i="1"/>
  <c r="T99" i="1" s="1"/>
  <c r="G136" i="1"/>
  <c r="I136" i="1" s="1"/>
  <c r="P136" i="1"/>
  <c r="R147" i="1"/>
  <c r="T147" i="1" s="1"/>
  <c r="G219" i="1"/>
  <c r="P219" i="1"/>
  <c r="R219" i="1" s="1"/>
  <c r="T219" i="1" s="1"/>
  <c r="P177" i="1"/>
  <c r="G177" i="1"/>
  <c r="J177" i="1" s="1"/>
  <c r="R135" i="1"/>
  <c r="T135" i="1" s="1"/>
  <c r="M6" i="3"/>
  <c r="H40" i="3"/>
  <c r="G40" i="3"/>
  <c r="G49" i="3"/>
  <c r="H43" i="3"/>
  <c r="G43" i="3"/>
  <c r="G26" i="3"/>
  <c r="H26" i="3"/>
  <c r="H45" i="3"/>
  <c r="G45" i="3"/>
  <c r="J21" i="3"/>
  <c r="H24" i="3"/>
  <c r="G18" i="3"/>
  <c r="H18" i="3"/>
  <c r="J18" i="3"/>
  <c r="G111" i="1" l="1"/>
  <c r="I111" i="1" s="1"/>
  <c r="P111" i="1"/>
  <c r="G206" i="1"/>
  <c r="J206" i="1" s="1"/>
  <c r="P206" i="1"/>
  <c r="R206" i="1" s="1"/>
  <c r="T206" i="1" s="1"/>
  <c r="G155" i="1"/>
  <c r="I155" i="1" s="1"/>
  <c r="P155" i="1"/>
  <c r="R155" i="1" s="1"/>
  <c r="T155" i="1" s="1"/>
  <c r="G100" i="1"/>
  <c r="I100" i="1" s="1"/>
  <c r="P100" i="1"/>
  <c r="G154" i="1"/>
  <c r="J154" i="1" s="1"/>
  <c r="P154" i="1"/>
  <c r="G168" i="1"/>
  <c r="I168" i="1" s="1"/>
  <c r="P168" i="1"/>
  <c r="R168" i="1" s="1"/>
  <c r="T168" i="1" s="1"/>
  <c r="G80" i="1"/>
  <c r="I80" i="1" s="1"/>
  <c r="P80" i="1"/>
  <c r="R80" i="1" s="1"/>
  <c r="T80" i="1" s="1"/>
  <c r="G26" i="1"/>
  <c r="I26" i="1" s="1"/>
  <c r="P26" i="1"/>
  <c r="G184" i="1"/>
  <c r="J184" i="1" s="1"/>
  <c r="P184" i="1"/>
  <c r="G153" i="1"/>
  <c r="I153" i="1" s="1"/>
  <c r="P153" i="1"/>
  <c r="R153" i="1" s="1"/>
  <c r="T153" i="1" s="1"/>
  <c r="G212" i="1"/>
  <c r="K212" i="1" s="1"/>
  <c r="P212" i="1"/>
  <c r="R212" i="1" s="1"/>
  <c r="T212" i="1" s="1"/>
  <c r="G151" i="1"/>
  <c r="I151" i="1" s="1"/>
  <c r="P151" i="1"/>
  <c r="G202" i="1"/>
  <c r="J202" i="1" s="1"/>
  <c r="P202" i="1"/>
  <c r="G156" i="1"/>
  <c r="I156" i="1" s="1"/>
  <c r="P156" i="1"/>
  <c r="R156" i="1" s="1"/>
  <c r="T156" i="1" s="1"/>
  <c r="G122" i="1"/>
  <c r="I122" i="1" s="1"/>
  <c r="P122" i="1"/>
  <c r="R122" i="1" s="1"/>
  <c r="T122" i="1" s="1"/>
  <c r="G62" i="1"/>
  <c r="I62" i="1" s="1"/>
  <c r="P62" i="1"/>
  <c r="G198" i="1"/>
  <c r="K198" i="1" s="1"/>
  <c r="P198" i="1"/>
  <c r="G82" i="1"/>
  <c r="I82" i="1" s="1"/>
  <c r="P82" i="1"/>
  <c r="R82" i="1" s="1"/>
  <c r="T82" i="1" s="1"/>
  <c r="G39" i="1"/>
  <c r="I39" i="1" s="1"/>
  <c r="P39" i="1"/>
  <c r="R39" i="1" s="1"/>
  <c r="T39" i="1" s="1"/>
  <c r="G113" i="1"/>
  <c r="I113" i="1" s="1"/>
  <c r="P113" i="1"/>
  <c r="G134" i="1"/>
  <c r="I134" i="1" s="1"/>
  <c r="P134" i="1"/>
  <c r="G27" i="1"/>
  <c r="I27" i="1" s="1"/>
  <c r="P27" i="1"/>
  <c r="R27" i="1" s="1"/>
  <c r="T27" i="1" s="1"/>
  <c r="G47" i="1"/>
  <c r="I47" i="1" s="1"/>
  <c r="P47" i="1"/>
  <c r="R47" i="1" s="1"/>
  <c r="T47" i="1" s="1"/>
  <c r="G33" i="1"/>
  <c r="I33" i="1" s="1"/>
  <c r="P33" i="1"/>
  <c r="G105" i="1"/>
  <c r="I105" i="1" s="1"/>
  <c r="P105" i="1"/>
  <c r="G95" i="1"/>
  <c r="I95" i="1" s="1"/>
  <c r="P95" i="1"/>
  <c r="R95" i="1" s="1"/>
  <c r="T95" i="1" s="1"/>
  <c r="G158" i="1"/>
  <c r="I158" i="1" s="1"/>
  <c r="P158" i="1"/>
  <c r="R158" i="1" s="1"/>
  <c r="T158" i="1" s="1"/>
  <c r="G64" i="1"/>
  <c r="I64" i="1" s="1"/>
  <c r="P64" i="1"/>
  <c r="G193" i="1"/>
  <c r="K193" i="1" s="1"/>
  <c r="P193" i="1"/>
  <c r="G176" i="1"/>
  <c r="J176" i="1" s="1"/>
  <c r="P176" i="1"/>
  <c r="R176" i="1" s="1"/>
  <c r="T176" i="1" s="1"/>
  <c r="G203" i="1"/>
  <c r="K203" i="1" s="1"/>
  <c r="P203" i="1"/>
  <c r="R203" i="1" s="1"/>
  <c r="T203" i="1" s="1"/>
  <c r="G178" i="1"/>
  <c r="K178" i="1" s="1"/>
  <c r="P178" i="1"/>
  <c r="G183" i="1"/>
  <c r="J183" i="1" s="1"/>
  <c r="P183" i="1"/>
  <c r="R148" i="1"/>
  <c r="T148" i="1" s="1"/>
  <c r="G124" i="1"/>
  <c r="I124" i="1" s="1"/>
  <c r="P124" i="1"/>
  <c r="G222" i="1"/>
  <c r="K222" i="1" s="1"/>
  <c r="P222" i="1"/>
  <c r="R222" i="1" s="1"/>
  <c r="T222" i="1" s="1"/>
  <c r="P145" i="1"/>
  <c r="R145" i="1" s="1"/>
  <c r="T145" i="1" s="1"/>
  <c r="G145" i="1"/>
  <c r="I145" i="1" s="1"/>
  <c r="G214" i="1"/>
  <c r="P214" i="1"/>
  <c r="G164" i="1"/>
  <c r="J164" i="1" s="1"/>
  <c r="P164" i="1"/>
  <c r="R237" i="1"/>
  <c r="T237" i="1" s="1"/>
  <c r="G162" i="1"/>
  <c r="K162" i="1" s="1"/>
  <c r="P162" i="1"/>
  <c r="G32" i="1"/>
  <c r="I32" i="1" s="1"/>
  <c r="P32" i="1"/>
  <c r="G197" i="1"/>
  <c r="K197" i="1" s="1"/>
  <c r="P197" i="1"/>
  <c r="R197" i="1" s="1"/>
  <c r="T197" i="1" s="1"/>
  <c r="G208" i="1"/>
  <c r="K208" i="1" s="1"/>
  <c r="P208" i="1"/>
  <c r="R208" i="1" s="1"/>
  <c r="T208" i="1" s="1"/>
  <c r="G157" i="1"/>
  <c r="I157" i="1" s="1"/>
  <c r="P157" i="1"/>
  <c r="G152" i="1"/>
  <c r="I152" i="1" s="1"/>
  <c r="P152" i="1"/>
  <c r="G149" i="1"/>
  <c r="I149" i="1" s="1"/>
  <c r="P149" i="1"/>
  <c r="R149" i="1" s="1"/>
  <c r="T149" i="1" s="1"/>
  <c r="G171" i="1"/>
  <c r="J171" i="1" s="1"/>
  <c r="P171" i="1"/>
  <c r="R171" i="1" s="1"/>
  <c r="T171" i="1" s="1"/>
  <c r="G210" i="1"/>
  <c r="K210" i="1" s="1"/>
  <c r="P210" i="1"/>
  <c r="G31" i="1"/>
  <c r="I31" i="1" s="1"/>
  <c r="P31" i="1"/>
  <c r="P96" i="1"/>
  <c r="G96" i="1"/>
  <c r="I96" i="1" s="1"/>
  <c r="G125" i="1"/>
  <c r="I125" i="1" s="1"/>
  <c r="P125" i="1"/>
  <c r="R125" i="1" s="1"/>
  <c r="T125" i="1" s="1"/>
  <c r="G142" i="1"/>
  <c r="I142" i="1" s="1"/>
  <c r="P142" i="1"/>
  <c r="P201" i="1"/>
  <c r="R201" i="1" s="1"/>
  <c r="T201" i="1" s="1"/>
  <c r="G201" i="1"/>
  <c r="K201" i="1" s="1"/>
  <c r="G116" i="1"/>
  <c r="I116" i="1" s="1"/>
  <c r="P116" i="1"/>
  <c r="R116" i="1" s="1"/>
  <c r="T116" i="1" s="1"/>
  <c r="G172" i="1"/>
  <c r="I172" i="1" s="1"/>
  <c r="P172" i="1"/>
  <c r="R172" i="1" s="1"/>
  <c r="T172" i="1" s="1"/>
  <c r="G28" i="1"/>
  <c r="I28" i="1" s="1"/>
  <c r="P28" i="1"/>
  <c r="G194" i="1"/>
  <c r="J194" i="1" s="1"/>
  <c r="P194" i="1"/>
  <c r="P63" i="1"/>
  <c r="G63" i="1"/>
  <c r="I63" i="1" s="1"/>
  <c r="G93" i="1"/>
  <c r="I93" i="1" s="1"/>
  <c r="P93" i="1"/>
  <c r="R93" i="1" s="1"/>
  <c r="T93" i="1" s="1"/>
  <c r="P44" i="1"/>
  <c r="R44" i="1" s="1"/>
  <c r="T44" i="1" s="1"/>
  <c r="G44" i="1"/>
  <c r="I44" i="1" s="1"/>
  <c r="G195" i="1"/>
  <c r="K195" i="1" s="1"/>
  <c r="P195" i="1"/>
  <c r="G188" i="1"/>
  <c r="K188" i="1" s="1"/>
  <c r="P188" i="1"/>
  <c r="R188" i="1" s="1"/>
  <c r="T188" i="1" s="1"/>
  <c r="G138" i="1"/>
  <c r="I138" i="1" s="1"/>
  <c r="P138" i="1"/>
  <c r="R138" i="1" s="1"/>
  <c r="T138" i="1" s="1"/>
  <c r="G126" i="1"/>
  <c r="I126" i="1" s="1"/>
  <c r="P126" i="1"/>
  <c r="G167" i="1"/>
  <c r="J167" i="1" s="1"/>
  <c r="P167" i="1"/>
  <c r="P189" i="1"/>
  <c r="G189" i="1"/>
  <c r="K189" i="1" s="1"/>
  <c r="G56" i="1"/>
  <c r="I56" i="1" s="1"/>
  <c r="P56" i="1"/>
  <c r="R56" i="1" s="1"/>
  <c r="T56" i="1" s="1"/>
  <c r="P115" i="1"/>
  <c r="R115" i="1" s="1"/>
  <c r="T115" i="1" s="1"/>
  <c r="G115" i="1"/>
  <c r="I115" i="1" s="1"/>
  <c r="G140" i="1"/>
  <c r="I140" i="1" s="1"/>
  <c r="P140" i="1"/>
  <c r="G68" i="1"/>
  <c r="I68" i="1" s="1"/>
  <c r="P68" i="1"/>
  <c r="R68" i="1" s="1"/>
  <c r="T68" i="1" s="1"/>
  <c r="G128" i="1"/>
  <c r="I128" i="1" s="1"/>
  <c r="P128" i="1"/>
  <c r="R128" i="1" s="1"/>
  <c r="T128" i="1" s="1"/>
  <c r="G103" i="1"/>
  <c r="I103" i="1" s="1"/>
  <c r="P103" i="1"/>
  <c r="G89" i="1"/>
  <c r="I89" i="1" s="1"/>
  <c r="P89" i="1"/>
  <c r="P182" i="1"/>
  <c r="G182" i="1"/>
  <c r="J182" i="1" s="1"/>
  <c r="P161" i="1"/>
  <c r="G161" i="1"/>
  <c r="K161" i="1" s="1"/>
  <c r="G146" i="1"/>
  <c r="I146" i="1" s="1"/>
  <c r="P146" i="1"/>
  <c r="G67" i="1"/>
  <c r="I67" i="1" s="1"/>
  <c r="P67" i="1"/>
  <c r="G159" i="1"/>
  <c r="I159" i="1" s="1"/>
  <c r="P159" i="1"/>
  <c r="R159" i="1" s="1"/>
  <c r="T159" i="1" s="1"/>
  <c r="G175" i="1"/>
  <c r="J175" i="1" s="1"/>
  <c r="P175" i="1"/>
  <c r="R175" i="1" s="1"/>
  <c r="T175" i="1" s="1"/>
  <c r="P211" i="1"/>
  <c r="R211" i="1" s="1"/>
  <c r="T211" i="1" s="1"/>
  <c r="G211" i="1"/>
  <c r="J211" i="1" s="1"/>
  <c r="G204" i="1"/>
  <c r="J204" i="1" s="1"/>
  <c r="P204" i="1"/>
  <c r="P66" i="1"/>
  <c r="G66" i="1"/>
  <c r="I66" i="1" s="1"/>
  <c r="G114" i="1"/>
  <c r="I114" i="1" s="1"/>
  <c r="P114" i="1"/>
  <c r="R114" i="1" s="1"/>
  <c r="T114" i="1" s="1"/>
  <c r="G110" i="1"/>
  <c r="I110" i="1" s="1"/>
  <c r="P110" i="1"/>
  <c r="G150" i="1"/>
  <c r="I150" i="1" s="1"/>
  <c r="P150" i="1"/>
  <c r="G185" i="1"/>
  <c r="K185" i="1" s="1"/>
  <c r="P185" i="1"/>
  <c r="R185" i="1" s="1"/>
  <c r="T185" i="1" s="1"/>
  <c r="G217" i="1"/>
  <c r="K217" i="1" s="1"/>
  <c r="P217" i="1"/>
  <c r="R217" i="1" s="1"/>
  <c r="T217" i="1" s="1"/>
  <c r="G91" i="1"/>
  <c r="I91" i="1" s="1"/>
  <c r="P91" i="1"/>
  <c r="P73" i="1"/>
  <c r="R73" i="1" s="1"/>
  <c r="T73" i="1" s="1"/>
  <c r="G73" i="1"/>
  <c r="I73" i="1" s="1"/>
  <c r="G36" i="1"/>
  <c r="I36" i="1" s="1"/>
  <c r="P36" i="1"/>
  <c r="R36" i="1" s="1"/>
  <c r="T36" i="1" s="1"/>
  <c r="G29" i="1"/>
  <c r="I29" i="1" s="1"/>
  <c r="P29" i="1"/>
  <c r="R29" i="1" s="1"/>
  <c r="T29" i="1" s="1"/>
  <c r="G71" i="1"/>
  <c r="I71" i="1" s="1"/>
  <c r="P71" i="1"/>
  <c r="G209" i="1"/>
  <c r="I209" i="1" s="1"/>
  <c r="P209" i="1"/>
  <c r="G102" i="1"/>
  <c r="I102" i="1" s="1"/>
  <c r="P102" i="1"/>
  <c r="R102" i="1" s="1"/>
  <c r="T102" i="1" s="1"/>
  <c r="G163" i="1"/>
  <c r="I163" i="1" s="1"/>
  <c r="P163" i="1"/>
  <c r="R163" i="1" s="1"/>
  <c r="T163" i="1" s="1"/>
  <c r="G127" i="1"/>
  <c r="I127" i="1" s="1"/>
  <c r="P127" i="1"/>
  <c r="G72" i="1"/>
  <c r="I72" i="1" s="1"/>
  <c r="P72" i="1"/>
  <c r="G53" i="1"/>
  <c r="I53" i="1" s="1"/>
  <c r="P53" i="1"/>
  <c r="R53" i="1" s="1"/>
  <c r="T53" i="1" s="1"/>
  <c r="R69" i="1"/>
  <c r="T69" i="1" s="1"/>
  <c r="G41" i="1"/>
  <c r="I41" i="1" s="1"/>
  <c r="P41" i="1"/>
  <c r="R41" i="1" s="1"/>
  <c r="T41" i="1" s="1"/>
  <c r="G25" i="1"/>
  <c r="I25" i="1" s="1"/>
  <c r="P25" i="1"/>
  <c r="R25" i="1" s="1"/>
  <c r="T25" i="1" s="1"/>
  <c r="G30" i="1"/>
  <c r="I30" i="1" s="1"/>
  <c r="P30" i="1"/>
  <c r="G112" i="1"/>
  <c r="I112" i="1" s="1"/>
  <c r="P112" i="1"/>
  <c r="G75" i="1"/>
  <c r="I75" i="1" s="1"/>
  <c r="P75" i="1"/>
  <c r="R75" i="1" s="1"/>
  <c r="T75" i="1" s="1"/>
  <c r="P74" i="1"/>
  <c r="G74" i="1"/>
  <c r="I74" i="1" s="1"/>
  <c r="G59" i="1"/>
  <c r="I59" i="1" s="1"/>
  <c r="P59" i="1"/>
  <c r="G139" i="1"/>
  <c r="I139" i="1" s="1"/>
  <c r="P139" i="1"/>
  <c r="G23" i="1"/>
  <c r="H23" i="1" s="1"/>
  <c r="P23" i="1"/>
  <c r="P123" i="1"/>
  <c r="G123" i="1"/>
  <c r="I123" i="1" s="1"/>
  <c r="P38" i="1"/>
  <c r="R38" i="1" s="1"/>
  <c r="T38" i="1" s="1"/>
  <c r="G38" i="1"/>
  <c r="I38" i="1" s="1"/>
  <c r="G141" i="1"/>
  <c r="I141" i="1" s="1"/>
  <c r="P141" i="1"/>
  <c r="G205" i="1"/>
  <c r="K205" i="1" s="1"/>
  <c r="P205" i="1"/>
  <c r="R205" i="1" s="1"/>
  <c r="T205" i="1" s="1"/>
  <c r="G65" i="1"/>
  <c r="I65" i="1" s="1"/>
  <c r="P65" i="1"/>
  <c r="R65" i="1" s="1"/>
  <c r="T65" i="1" s="1"/>
  <c r="G180" i="1"/>
  <c r="I180" i="1" s="1"/>
  <c r="P180" i="1"/>
  <c r="G118" i="1"/>
  <c r="I118" i="1" s="1"/>
  <c r="P118" i="1"/>
  <c r="G84" i="1"/>
  <c r="I84" i="1" s="1"/>
  <c r="P84" i="1"/>
  <c r="R84" i="1" s="1"/>
  <c r="T84" i="1" s="1"/>
  <c r="G34" i="1"/>
  <c r="I34" i="1" s="1"/>
  <c r="P34" i="1"/>
  <c r="R34" i="1" s="1"/>
  <c r="T34" i="1" s="1"/>
  <c r="G35" i="1"/>
  <c r="I35" i="1" s="1"/>
  <c r="P35" i="1"/>
  <c r="G70" i="1"/>
  <c r="I70" i="1" s="1"/>
  <c r="P70" i="1"/>
  <c r="R177" i="1"/>
  <c r="T177" i="1" s="1"/>
  <c r="G22" i="1"/>
  <c r="H22" i="1" s="1"/>
  <c r="D15" i="1"/>
  <c r="C19" i="1" s="1"/>
  <c r="P22" i="1"/>
  <c r="J219" i="1"/>
  <c r="R136" i="1"/>
  <c r="T136" i="1" s="1"/>
  <c r="R137" i="1"/>
  <c r="T137" i="1" s="1"/>
  <c r="R186" i="1"/>
  <c r="T186" i="1" s="1"/>
  <c r="M5" i="3"/>
  <c r="M3" i="3"/>
  <c r="M4" i="3"/>
  <c r="M2" i="3"/>
  <c r="M1" i="3"/>
  <c r="C11" i="1"/>
  <c r="C12" i="1"/>
  <c r="O248" i="1" l="1"/>
  <c r="O245" i="1"/>
  <c r="O247" i="1"/>
  <c r="O246" i="1"/>
  <c r="O231" i="1"/>
  <c r="O242" i="1"/>
  <c r="O227" i="1"/>
  <c r="O216" i="1"/>
  <c r="O209" i="1"/>
  <c r="C15" i="1"/>
  <c r="C18" i="1" s="1"/>
  <c r="O230" i="1"/>
  <c r="O222" i="1"/>
  <c r="O228" i="1"/>
  <c r="O235" i="1"/>
  <c r="O232" i="1"/>
  <c r="O205" i="1"/>
  <c r="O238" i="1"/>
  <c r="O211" i="1"/>
  <c r="O240" i="1"/>
  <c r="O217" i="1"/>
  <c r="O212" i="1"/>
  <c r="O223" i="1"/>
  <c r="O208" i="1"/>
  <c r="O210" i="1"/>
  <c r="O239" i="1"/>
  <c r="O214" i="1"/>
  <c r="O219" i="1"/>
  <c r="O207" i="1"/>
  <c r="O206" i="1"/>
  <c r="O234" i="1"/>
  <c r="O229" i="1"/>
  <c r="O221" i="1"/>
  <c r="O241" i="1"/>
  <c r="O220" i="1"/>
  <c r="O236" i="1"/>
  <c r="O215" i="1"/>
  <c r="O244" i="1"/>
  <c r="O213" i="1"/>
  <c r="O224" i="1"/>
  <c r="O225" i="1"/>
  <c r="O233" i="1"/>
  <c r="O243" i="1"/>
  <c r="O218" i="1"/>
  <c r="O226" i="1"/>
  <c r="O237" i="1"/>
  <c r="C16" i="1"/>
  <c r="D18" i="1" s="1"/>
  <c r="R123" i="1"/>
  <c r="T123" i="1" s="1"/>
  <c r="R74" i="1"/>
  <c r="T74" i="1" s="1"/>
  <c r="R127" i="1"/>
  <c r="T127" i="1" s="1"/>
  <c r="R71" i="1"/>
  <c r="T71" i="1" s="1"/>
  <c r="R91" i="1"/>
  <c r="T91" i="1" s="1"/>
  <c r="R110" i="1"/>
  <c r="T110" i="1" s="1"/>
  <c r="R146" i="1"/>
  <c r="T146" i="1" s="1"/>
  <c r="R103" i="1"/>
  <c r="T103" i="1" s="1"/>
  <c r="R126" i="1"/>
  <c r="T126" i="1" s="1"/>
  <c r="R28" i="1"/>
  <c r="T28" i="1" s="1"/>
  <c r="R142" i="1"/>
  <c r="T142" i="1" s="1"/>
  <c r="R210" i="1"/>
  <c r="T210" i="1" s="1"/>
  <c r="R157" i="1"/>
  <c r="T157" i="1" s="1"/>
  <c r="R162" i="1"/>
  <c r="T162" i="1" s="1"/>
  <c r="R178" i="1"/>
  <c r="T178" i="1" s="1"/>
  <c r="R64" i="1"/>
  <c r="T64" i="1" s="1"/>
  <c r="R33" i="1"/>
  <c r="T33" i="1" s="1"/>
  <c r="R113" i="1"/>
  <c r="T113" i="1" s="1"/>
  <c r="R62" i="1"/>
  <c r="T62" i="1" s="1"/>
  <c r="R151" i="1"/>
  <c r="T151" i="1" s="1"/>
  <c r="R26" i="1"/>
  <c r="T26" i="1" s="1"/>
  <c r="R100" i="1"/>
  <c r="T100" i="1" s="1"/>
  <c r="R70" i="1"/>
  <c r="T70" i="1" s="1"/>
  <c r="R118" i="1"/>
  <c r="T118" i="1" s="1"/>
  <c r="R141" i="1"/>
  <c r="T141" i="1" s="1"/>
  <c r="R139" i="1"/>
  <c r="T139" i="1" s="1"/>
  <c r="R112" i="1"/>
  <c r="T112" i="1" s="1"/>
  <c r="R161" i="1"/>
  <c r="T161" i="1" s="1"/>
  <c r="R164" i="1"/>
  <c r="T164" i="1" s="1"/>
  <c r="R124" i="1"/>
  <c r="T124" i="1" s="1"/>
  <c r="R35" i="1"/>
  <c r="T35" i="1" s="1"/>
  <c r="R180" i="1"/>
  <c r="T180" i="1" s="1"/>
  <c r="R59" i="1"/>
  <c r="T59" i="1" s="1"/>
  <c r="R30" i="1"/>
  <c r="T30" i="1" s="1"/>
  <c r="R66" i="1"/>
  <c r="T66" i="1" s="1"/>
  <c r="R182" i="1"/>
  <c r="T182" i="1" s="1"/>
  <c r="R189" i="1"/>
  <c r="T189" i="1" s="1"/>
  <c r="R63" i="1"/>
  <c r="T63" i="1" s="1"/>
  <c r="R96" i="1"/>
  <c r="T96" i="1" s="1"/>
  <c r="R214" i="1"/>
  <c r="T214" i="1" s="1"/>
  <c r="R72" i="1"/>
  <c r="T72" i="1" s="1"/>
  <c r="R209" i="1"/>
  <c r="T209" i="1" s="1"/>
  <c r="R150" i="1"/>
  <c r="T150" i="1" s="1"/>
  <c r="R204" i="1"/>
  <c r="T204" i="1" s="1"/>
  <c r="R67" i="1"/>
  <c r="T67" i="1" s="1"/>
  <c r="R89" i="1"/>
  <c r="T89" i="1" s="1"/>
  <c r="R140" i="1"/>
  <c r="T140" i="1" s="1"/>
  <c r="R167" i="1"/>
  <c r="T167" i="1" s="1"/>
  <c r="R195" i="1"/>
  <c r="T195" i="1" s="1"/>
  <c r="R194" i="1"/>
  <c r="T194" i="1" s="1"/>
  <c r="R31" i="1"/>
  <c r="T31" i="1" s="1"/>
  <c r="R152" i="1"/>
  <c r="T152" i="1" s="1"/>
  <c r="R32" i="1"/>
  <c r="T32" i="1" s="1"/>
  <c r="K214" i="1"/>
  <c r="R183" i="1"/>
  <c r="T183" i="1" s="1"/>
  <c r="R193" i="1"/>
  <c r="T193" i="1" s="1"/>
  <c r="R105" i="1"/>
  <c r="T105" i="1" s="1"/>
  <c r="R134" i="1"/>
  <c r="T134" i="1" s="1"/>
  <c r="R198" i="1"/>
  <c r="T198" i="1" s="1"/>
  <c r="R202" i="1"/>
  <c r="T202" i="1" s="1"/>
  <c r="R184" i="1"/>
  <c r="T184" i="1" s="1"/>
  <c r="R154" i="1"/>
  <c r="T154" i="1" s="1"/>
  <c r="R111" i="1"/>
  <c r="T111" i="1" s="1"/>
  <c r="M68" i="3"/>
  <c r="M238" i="3"/>
  <c r="M180" i="3"/>
  <c r="M151" i="3"/>
  <c r="M67" i="3"/>
  <c r="M79" i="3"/>
  <c r="M156" i="3"/>
  <c r="M221" i="3"/>
  <c r="M99" i="3"/>
  <c r="M244" i="3"/>
  <c r="M121" i="3"/>
  <c r="M115" i="3"/>
  <c r="M127" i="3"/>
  <c r="M182" i="3"/>
  <c r="M230" i="3"/>
  <c r="M75" i="3"/>
  <c r="M89" i="3"/>
  <c r="M209" i="3"/>
  <c r="M26" i="3"/>
  <c r="M159" i="3"/>
  <c r="M139" i="3"/>
  <c r="M86" i="3"/>
  <c r="M43" i="3"/>
  <c r="M190" i="3"/>
  <c r="M28" i="3"/>
  <c r="M177" i="3"/>
  <c r="M178" i="3"/>
  <c r="M110" i="3"/>
  <c r="M125" i="3"/>
  <c r="M92" i="3"/>
  <c r="M173" i="3"/>
  <c r="M226" i="3"/>
  <c r="M85" i="3"/>
  <c r="M122" i="3"/>
  <c r="M225" i="3"/>
  <c r="M59" i="3"/>
  <c r="M103" i="3"/>
  <c r="M214" i="3"/>
  <c r="M150" i="3"/>
  <c r="M219" i="3"/>
  <c r="M140" i="3"/>
  <c r="M81" i="3"/>
  <c r="M218" i="3"/>
  <c r="M41" i="3"/>
  <c r="M149" i="3"/>
  <c r="M21" i="3"/>
  <c r="M176" i="3"/>
  <c r="M243" i="3"/>
  <c r="M239" i="3"/>
  <c r="M203" i="3"/>
  <c r="M80" i="3"/>
  <c r="M101" i="3"/>
  <c r="M207" i="3"/>
  <c r="M91" i="3"/>
  <c r="M49" i="3"/>
  <c r="M29" i="3"/>
  <c r="M38" i="3"/>
  <c r="M120" i="3"/>
  <c r="M186" i="3"/>
  <c r="M88" i="3"/>
  <c r="M152" i="3"/>
  <c r="M74" i="3"/>
  <c r="M126" i="3"/>
  <c r="M247" i="3"/>
  <c r="M30" i="3"/>
  <c r="M148" i="3"/>
  <c r="M222" i="3"/>
  <c r="M66" i="3"/>
  <c r="M105" i="3"/>
  <c r="M175" i="3"/>
  <c r="M145" i="3"/>
  <c r="M94" i="3"/>
  <c r="M252" i="3"/>
  <c r="M64" i="3"/>
  <c r="M124" i="3"/>
  <c r="M251" i="3"/>
  <c r="M97" i="3"/>
  <c r="M216" i="3"/>
  <c r="M82" i="3"/>
  <c r="M183" i="3"/>
  <c r="M208" i="3"/>
  <c r="M163" i="3"/>
  <c r="M132" i="3"/>
  <c r="M87" i="3"/>
  <c r="M179" i="3"/>
  <c r="M47" i="3"/>
  <c r="M235" i="3"/>
  <c r="M45" i="3"/>
  <c r="M135" i="3"/>
  <c r="M161" i="3"/>
  <c r="M172" i="3"/>
  <c r="M234" i="3"/>
  <c r="M184" i="3"/>
  <c r="M153" i="3"/>
  <c r="M71" i="3"/>
  <c r="M201" i="3"/>
  <c r="M215" i="3"/>
  <c r="M253" i="3"/>
  <c r="M134" i="3"/>
  <c r="M245" i="3"/>
  <c r="M73" i="3"/>
  <c r="M111" i="3"/>
  <c r="M61" i="3"/>
  <c r="M206" i="3"/>
  <c r="M223" i="3"/>
  <c r="M138" i="3"/>
  <c r="M116" i="3"/>
  <c r="M25" i="3"/>
  <c r="M168" i="3"/>
  <c r="M93" i="3"/>
  <c r="M35" i="3"/>
  <c r="M53" i="3"/>
  <c r="M143" i="3"/>
  <c r="M194" i="3"/>
  <c r="M36" i="3"/>
  <c r="M136" i="3"/>
  <c r="M157" i="3"/>
  <c r="M100" i="3"/>
  <c r="M128" i="3"/>
  <c r="M160" i="3"/>
  <c r="M217" i="3"/>
  <c r="M158" i="3"/>
  <c r="M167" i="3"/>
  <c r="M52" i="3"/>
  <c r="M95" i="3"/>
  <c r="M146" i="3"/>
  <c r="M46" i="3"/>
  <c r="M166" i="3"/>
  <c r="M227" i="3"/>
  <c r="M34" i="3"/>
  <c r="M84" i="3"/>
  <c r="M220" i="3"/>
  <c r="M70" i="3"/>
  <c r="M104" i="3"/>
  <c r="M249" i="3"/>
  <c r="M198" i="3"/>
  <c r="M144" i="3"/>
  <c r="M108" i="3"/>
  <c r="M250" i="3"/>
  <c r="M69" i="3"/>
  <c r="M248" i="3"/>
  <c r="M37" i="3"/>
  <c r="M147" i="3"/>
  <c r="M96" i="3"/>
  <c r="M72" i="3"/>
  <c r="M55" i="3"/>
  <c r="M199" i="3"/>
  <c r="M155" i="3"/>
  <c r="M57" i="3"/>
  <c r="M191" i="3"/>
  <c r="M90" i="3"/>
  <c r="M212" i="3"/>
  <c r="M31" i="3"/>
  <c r="M58" i="3"/>
  <c r="M228" i="3"/>
  <c r="M39" i="3"/>
  <c r="M129" i="3"/>
  <c r="M187" i="3"/>
  <c r="M162" i="3"/>
  <c r="M113" i="3"/>
  <c r="M164" i="3"/>
  <c r="M224" i="3"/>
  <c r="M60" i="3"/>
  <c r="M165" i="3"/>
  <c r="M231" i="3"/>
  <c r="M54" i="3"/>
  <c r="M83" i="3"/>
  <c r="M141" i="3"/>
  <c r="M205" i="3"/>
  <c r="M77" i="3"/>
  <c r="M63" i="3"/>
  <c r="M130" i="3"/>
  <c r="M241" i="3"/>
  <c r="M65" i="3"/>
  <c r="M229" i="3"/>
  <c r="M196" i="3"/>
  <c r="M114" i="3"/>
  <c r="M22" i="3"/>
  <c r="M107" i="3"/>
  <c r="M233" i="3"/>
  <c r="M154" i="3"/>
  <c r="M189" i="3"/>
  <c r="M33" i="3"/>
  <c r="M170" i="3"/>
  <c r="M195" i="3"/>
  <c r="M246" i="3"/>
  <c r="M171" i="3"/>
  <c r="M200" i="3"/>
  <c r="M213" i="3"/>
  <c r="M232" i="3"/>
  <c r="M48" i="3"/>
  <c r="M242" i="3"/>
  <c r="M131" i="3"/>
  <c r="M123" i="3"/>
  <c r="M112" i="3"/>
  <c r="M76" i="3"/>
  <c r="M7" i="3"/>
  <c r="E4" i="3" s="1"/>
  <c r="M42" i="3"/>
  <c r="M181" i="3"/>
  <c r="M78" i="3"/>
  <c r="M40" i="3"/>
  <c r="M211" i="3"/>
  <c r="M27" i="3"/>
  <c r="M118" i="3"/>
  <c r="M185" i="3"/>
  <c r="M23" i="3"/>
  <c r="M192" i="3"/>
  <c r="M137" i="3"/>
  <c r="M119" i="3"/>
  <c r="M133" i="3"/>
  <c r="M237" i="3"/>
  <c r="M236" i="3"/>
  <c r="M62" i="3"/>
  <c r="M197" i="3"/>
  <c r="M24" i="3"/>
  <c r="M193" i="3"/>
  <c r="M98" i="3"/>
  <c r="M102" i="3"/>
  <c r="M174" i="3"/>
  <c r="M56" i="3"/>
  <c r="M44" i="3"/>
  <c r="M202" i="3"/>
  <c r="M106" i="3"/>
  <c r="M109" i="3"/>
  <c r="M51" i="3"/>
  <c r="M204" i="3"/>
  <c r="M210" i="3"/>
  <c r="M188" i="3"/>
  <c r="M169" i="3"/>
  <c r="M142" i="3"/>
  <c r="M240" i="3"/>
  <c r="M117" i="3"/>
  <c r="M32" i="3"/>
  <c r="M50" i="3"/>
  <c r="N194" i="3"/>
  <c r="N224" i="3"/>
  <c r="N81" i="3"/>
  <c r="N170" i="3"/>
  <c r="N129" i="3"/>
  <c r="N98" i="3"/>
  <c r="N177" i="3"/>
  <c r="N250" i="3"/>
  <c r="N71" i="3"/>
  <c r="N188" i="3"/>
  <c r="N230" i="3"/>
  <c r="N41" i="3"/>
  <c r="N82" i="3"/>
  <c r="N128" i="3"/>
  <c r="N215" i="3"/>
  <c r="N46" i="3"/>
  <c r="N34" i="3"/>
  <c r="N66" i="3"/>
  <c r="N59" i="3"/>
  <c r="N232" i="3"/>
  <c r="N237" i="3"/>
  <c r="N68" i="3"/>
  <c r="N205" i="3"/>
  <c r="N101" i="3"/>
  <c r="N227" i="3"/>
  <c r="N221" i="3"/>
  <c r="N103" i="3"/>
  <c r="N226" i="3"/>
  <c r="N200" i="3"/>
  <c r="N74" i="3"/>
  <c r="N178" i="3"/>
  <c r="N107" i="3"/>
  <c r="N44" i="3"/>
  <c r="N69" i="3"/>
  <c r="N120" i="3"/>
  <c r="N157" i="3"/>
  <c r="N173" i="3"/>
  <c r="N142" i="3"/>
  <c r="N168" i="3"/>
  <c r="N61" i="3"/>
  <c r="N102" i="3"/>
  <c r="N48" i="3"/>
  <c r="N144" i="3"/>
  <c r="N228" i="3"/>
  <c r="N163" i="3"/>
  <c r="N241" i="3"/>
  <c r="N127" i="3"/>
  <c r="N208" i="3"/>
  <c r="N225" i="3"/>
  <c r="N231" i="3"/>
  <c r="N213" i="3"/>
  <c r="N219" i="3"/>
  <c r="N242" i="3"/>
  <c r="N145" i="3"/>
  <c r="N114" i="3"/>
  <c r="N184" i="3"/>
  <c r="N111" i="3"/>
  <c r="N116" i="3"/>
  <c r="N218" i="3"/>
  <c r="N91" i="3"/>
  <c r="N106" i="3"/>
  <c r="N57" i="3"/>
  <c r="N123" i="3"/>
  <c r="N210" i="3"/>
  <c r="N88" i="3"/>
  <c r="N28" i="3"/>
  <c r="N216" i="3"/>
  <c r="N97" i="3"/>
  <c r="N187" i="3"/>
  <c r="N202" i="3"/>
  <c r="N53" i="3"/>
  <c r="N207" i="3"/>
  <c r="N162" i="3"/>
  <c r="N73" i="3"/>
  <c r="N239" i="3"/>
  <c r="N238" i="3"/>
  <c r="N104" i="3"/>
  <c r="N33" i="3"/>
  <c r="N150" i="3"/>
  <c r="N26" i="3"/>
  <c r="N100" i="3"/>
  <c r="N105" i="3"/>
  <c r="N235" i="3"/>
  <c r="N27" i="3"/>
  <c r="N149" i="3"/>
  <c r="N161" i="3"/>
  <c r="N72" i="3"/>
  <c r="N65" i="3"/>
  <c r="N206" i="3"/>
  <c r="N36" i="3"/>
  <c r="N146" i="3"/>
  <c r="N136" i="3"/>
  <c r="N110" i="3"/>
  <c r="N158" i="3"/>
  <c r="N171" i="3"/>
  <c r="N234" i="3"/>
  <c r="N135" i="3"/>
  <c r="N64" i="3"/>
  <c r="N99" i="3"/>
  <c r="N243" i="3"/>
  <c r="N78" i="3"/>
  <c r="N133" i="3"/>
  <c r="N113" i="3"/>
  <c r="N186" i="3"/>
  <c r="N38" i="3"/>
  <c r="N192" i="3"/>
  <c r="N138" i="3"/>
  <c r="N204" i="3"/>
  <c r="N190" i="3"/>
  <c r="N90" i="3"/>
  <c r="N51" i="3"/>
  <c r="N55" i="3"/>
  <c r="N118" i="3"/>
  <c r="N182" i="3"/>
  <c r="N24" i="3"/>
  <c r="N240" i="3"/>
  <c r="N189" i="3"/>
  <c r="N54" i="3"/>
  <c r="N253" i="3"/>
  <c r="N63" i="3"/>
  <c r="N40" i="3"/>
  <c r="N229" i="3"/>
  <c r="N42" i="3"/>
  <c r="N49" i="3"/>
  <c r="N77" i="3"/>
  <c r="N85" i="3"/>
  <c r="N130" i="3"/>
  <c r="N174" i="3"/>
  <c r="N21" i="3"/>
  <c r="N87" i="3"/>
  <c r="N76" i="3"/>
  <c r="N60" i="3"/>
  <c r="N233" i="3"/>
  <c r="N209" i="3"/>
  <c r="N165" i="3"/>
  <c r="N246" i="3"/>
  <c r="N199" i="3"/>
  <c r="N220" i="3"/>
  <c r="N25" i="3"/>
  <c r="N212" i="3"/>
  <c r="N156" i="3"/>
  <c r="N164" i="3"/>
  <c r="N121" i="3"/>
  <c r="N86" i="3"/>
  <c r="N126" i="3"/>
  <c r="N92" i="3"/>
  <c r="N89" i="3"/>
  <c r="N201" i="3"/>
  <c r="N47" i="3"/>
  <c r="N181" i="3"/>
  <c r="N56" i="3"/>
  <c r="N52" i="3"/>
  <c r="N153" i="3"/>
  <c r="N151" i="3"/>
  <c r="N175" i="3"/>
  <c r="N143" i="3"/>
  <c r="N183" i="3"/>
  <c r="N37" i="3"/>
  <c r="N94" i="3"/>
  <c r="N176" i="3"/>
  <c r="N152" i="3"/>
  <c r="N191" i="3"/>
  <c r="N79" i="3"/>
  <c r="N185" i="3"/>
  <c r="N32" i="3"/>
  <c r="N108" i="3"/>
  <c r="N198" i="3"/>
  <c r="N169" i="3"/>
  <c r="N31" i="3"/>
  <c r="N139" i="3"/>
  <c r="N39" i="3"/>
  <c r="N252" i="3"/>
  <c r="N154" i="3"/>
  <c r="N222" i="3"/>
  <c r="N159" i="3"/>
  <c r="N112" i="3"/>
  <c r="N214" i="3"/>
  <c r="N247" i="3"/>
  <c r="N22" i="3"/>
  <c r="N172" i="3"/>
  <c r="N62" i="3"/>
  <c r="N245" i="3"/>
  <c r="N134" i="3"/>
  <c r="N83" i="3"/>
  <c r="N58" i="3"/>
  <c r="N93" i="3"/>
  <c r="N195" i="3"/>
  <c r="N141" i="3"/>
  <c r="N96" i="3"/>
  <c r="N180" i="3"/>
  <c r="N23" i="3"/>
  <c r="N211" i="3"/>
  <c r="N236" i="3"/>
  <c r="N140" i="3"/>
  <c r="N131" i="3"/>
  <c r="N70" i="3"/>
  <c r="N29" i="3"/>
  <c r="N193" i="3"/>
  <c r="N197" i="3"/>
  <c r="N248" i="3"/>
  <c r="N50" i="3"/>
  <c r="N147" i="3"/>
  <c r="N35" i="3"/>
  <c r="N160" i="3"/>
  <c r="N117" i="3"/>
  <c r="N251" i="3"/>
  <c r="N132" i="3"/>
  <c r="N115" i="3"/>
  <c r="N125" i="3"/>
  <c r="N167" i="3"/>
  <c r="N30" i="3"/>
  <c r="N67" i="3"/>
  <c r="N75" i="3"/>
  <c r="N223" i="3"/>
  <c r="N196" i="3"/>
  <c r="N179" i="3"/>
  <c r="N137" i="3"/>
  <c r="N122" i="3"/>
  <c r="N155" i="3"/>
  <c r="N80" i="3"/>
  <c r="N43" i="3"/>
  <c r="N244" i="3"/>
  <c r="N124" i="3"/>
  <c r="N166" i="3"/>
  <c r="N203" i="3"/>
  <c r="N217" i="3"/>
  <c r="N109" i="3"/>
  <c r="N249" i="3"/>
  <c r="N119" i="3"/>
  <c r="N45" i="3"/>
  <c r="N84" i="3"/>
  <c r="N148" i="3"/>
  <c r="N95" i="3"/>
  <c r="O127" i="3"/>
  <c r="O174" i="3"/>
  <c r="O67" i="3"/>
  <c r="O32" i="3"/>
  <c r="O76" i="3"/>
  <c r="O41" i="3"/>
  <c r="O68" i="3"/>
  <c r="O30" i="3"/>
  <c r="O205" i="3"/>
  <c r="O244" i="3"/>
  <c r="O228" i="3"/>
  <c r="O133" i="3"/>
  <c r="O223" i="3"/>
  <c r="O169" i="3"/>
  <c r="O247" i="3"/>
  <c r="O136" i="3"/>
  <c r="O87" i="3"/>
  <c r="O135" i="3"/>
  <c r="O128" i="3"/>
  <c r="O192" i="3"/>
  <c r="O185" i="3"/>
  <c r="O119" i="3"/>
  <c r="O54" i="3"/>
  <c r="O252" i="3"/>
  <c r="O84" i="3"/>
  <c r="O125" i="3"/>
  <c r="O134" i="3"/>
  <c r="O38" i="3"/>
  <c r="O98" i="3"/>
  <c r="O212" i="3"/>
  <c r="O199" i="3"/>
  <c r="O90" i="3"/>
  <c r="O80" i="3"/>
  <c r="O209" i="3"/>
  <c r="O137" i="3"/>
  <c r="O116" i="3"/>
  <c r="O112" i="3"/>
  <c r="O191" i="3"/>
  <c r="O232" i="3"/>
  <c r="O222" i="3"/>
  <c r="O47" i="3"/>
  <c r="O152" i="3"/>
  <c r="O248" i="3"/>
  <c r="O218" i="3"/>
  <c r="O154" i="3"/>
  <c r="O97" i="3"/>
  <c r="O160" i="3"/>
  <c r="O118" i="3"/>
  <c r="O221" i="3"/>
  <c r="O55" i="3"/>
  <c r="O40" i="3"/>
  <c r="O234" i="3"/>
  <c r="O43" i="3"/>
  <c r="O58" i="3"/>
  <c r="O219" i="3"/>
  <c r="O147" i="3"/>
  <c r="O113" i="3"/>
  <c r="O123" i="3"/>
  <c r="O85" i="3"/>
  <c r="O92" i="3"/>
  <c r="O115" i="3"/>
  <c r="O166" i="3"/>
  <c r="O184" i="3"/>
  <c r="O183" i="3"/>
  <c r="O231" i="3"/>
  <c r="O249" i="3"/>
  <c r="O143" i="3"/>
  <c r="O23" i="3"/>
  <c r="O64" i="3"/>
  <c r="O108" i="3"/>
  <c r="O190" i="3"/>
  <c r="O62" i="3"/>
  <c r="O70" i="3"/>
  <c r="O151" i="3"/>
  <c r="O225" i="3"/>
  <c r="O146" i="3"/>
  <c r="O77" i="3"/>
  <c r="O56" i="3"/>
  <c r="O66" i="3"/>
  <c r="O139" i="3"/>
  <c r="O81" i="3"/>
  <c r="O44" i="3"/>
  <c r="O60" i="3"/>
  <c r="O238" i="3"/>
  <c r="O49" i="3"/>
  <c r="O193" i="3"/>
  <c r="O29" i="3"/>
  <c r="O35" i="3"/>
  <c r="O204" i="3"/>
  <c r="O200" i="3"/>
  <c r="O122" i="3"/>
  <c r="O69" i="3"/>
  <c r="O189" i="3"/>
  <c r="O57" i="3"/>
  <c r="O214" i="3"/>
  <c r="O196" i="3"/>
  <c r="O181" i="3"/>
  <c r="O235" i="3"/>
  <c r="O173" i="3"/>
  <c r="O210" i="3"/>
  <c r="O109" i="3"/>
  <c r="O241" i="3"/>
  <c r="O245" i="3"/>
  <c r="O39" i="3"/>
  <c r="O179" i="3"/>
  <c r="O82" i="3"/>
  <c r="O110" i="3"/>
  <c r="O37" i="3"/>
  <c r="O188" i="3"/>
  <c r="O50" i="3"/>
  <c r="O246" i="3"/>
  <c r="O216" i="3"/>
  <c r="O170" i="3"/>
  <c r="O145" i="3"/>
  <c r="O89" i="3"/>
  <c r="O243" i="3"/>
  <c r="O224" i="3"/>
  <c r="O65" i="3"/>
  <c r="O42" i="3"/>
  <c r="O163" i="3"/>
  <c r="O180" i="3"/>
  <c r="O171" i="3"/>
  <c r="O132" i="3"/>
  <c r="O51" i="3"/>
  <c r="O52" i="3"/>
  <c r="O93" i="3"/>
  <c r="O203" i="3"/>
  <c r="O207" i="3"/>
  <c r="O74" i="3"/>
  <c r="O195" i="3"/>
  <c r="O33" i="3"/>
  <c r="O237" i="3"/>
  <c r="O36" i="3"/>
  <c r="O175" i="3"/>
  <c r="O21" i="3"/>
  <c r="O141" i="3"/>
  <c r="O197" i="3"/>
  <c r="O162" i="3"/>
  <c r="O217" i="3"/>
  <c r="O167" i="3"/>
  <c r="O26" i="3"/>
  <c r="O149" i="3"/>
  <c r="O24" i="3"/>
  <c r="O161" i="3"/>
  <c r="O22" i="3"/>
  <c r="O34" i="3"/>
  <c r="O138" i="3"/>
  <c r="O131" i="3"/>
  <c r="O250" i="3"/>
  <c r="O202" i="3"/>
  <c r="O25" i="3"/>
  <c r="O208" i="3"/>
  <c r="O213" i="3"/>
  <c r="O83" i="3"/>
  <c r="O114" i="3"/>
  <c r="O182" i="3"/>
  <c r="O48" i="3"/>
  <c r="O104" i="3"/>
  <c r="O144" i="3"/>
  <c r="O242" i="3"/>
  <c r="O240" i="3"/>
  <c r="O229" i="3"/>
  <c r="O172" i="3"/>
  <c r="O177" i="3"/>
  <c r="O155" i="3"/>
  <c r="O159" i="3"/>
  <c r="O201" i="3"/>
  <c r="O95" i="3"/>
  <c r="O150" i="3"/>
  <c r="O79" i="3"/>
  <c r="O96" i="3"/>
  <c r="O31" i="3"/>
  <c r="O71" i="3"/>
  <c r="O121" i="3"/>
  <c r="O105" i="3"/>
  <c r="O99" i="3"/>
  <c r="O78" i="3"/>
  <c r="O126" i="3"/>
  <c r="O156" i="3"/>
  <c r="O194" i="3"/>
  <c r="O91" i="3"/>
  <c r="O107" i="3"/>
  <c r="O153" i="3"/>
  <c r="O165" i="3"/>
  <c r="O106" i="3"/>
  <c r="O227" i="3"/>
  <c r="O73" i="3"/>
  <c r="O236" i="3"/>
  <c r="O226" i="3"/>
  <c r="O198" i="3"/>
  <c r="O164" i="3"/>
  <c r="O158" i="3"/>
  <c r="O186" i="3"/>
  <c r="O59" i="3"/>
  <c r="O120" i="3"/>
  <c r="O124" i="3"/>
  <c r="O101" i="3"/>
  <c r="O130" i="3"/>
  <c r="O45" i="3"/>
  <c r="O94" i="3"/>
  <c r="O253" i="3"/>
  <c r="O157" i="3"/>
  <c r="O148" i="3"/>
  <c r="O53" i="3"/>
  <c r="O100" i="3"/>
  <c r="O46" i="3"/>
  <c r="O111" i="3"/>
  <c r="O75" i="3"/>
  <c r="O142" i="3"/>
  <c r="O88" i="3"/>
  <c r="O211" i="3"/>
  <c r="O220" i="3"/>
  <c r="O176" i="3"/>
  <c r="O187" i="3"/>
  <c r="O102" i="3"/>
  <c r="O233" i="3"/>
  <c r="O86" i="3"/>
  <c r="O215" i="3"/>
  <c r="O61" i="3"/>
  <c r="O117" i="3"/>
  <c r="O168" i="3"/>
  <c r="O72" i="3"/>
  <c r="O140" i="3"/>
  <c r="O239" i="3"/>
  <c r="O178" i="3"/>
  <c r="O63" i="3"/>
  <c r="O27" i="3"/>
  <c r="O103" i="3"/>
  <c r="O251" i="3"/>
  <c r="O28" i="3"/>
  <c r="O230" i="3"/>
  <c r="O129" i="3"/>
  <c r="O206" i="3"/>
  <c r="N18" i="3"/>
  <c r="M18" i="3"/>
  <c r="O18" i="3"/>
  <c r="E14" i="1" l="1"/>
  <c r="E6" i="3"/>
  <c r="E9" i="3" s="1"/>
  <c r="E5" i="3"/>
  <c r="K76" i="3" s="1"/>
  <c r="K27" i="3" l="1"/>
  <c r="K45" i="3"/>
  <c r="L45" i="3" s="1"/>
  <c r="K154" i="3"/>
  <c r="L154" i="3" s="1"/>
  <c r="K42" i="3"/>
  <c r="L42" i="3" s="1"/>
  <c r="K221" i="3"/>
  <c r="L221" i="3" s="1"/>
  <c r="K103" i="3"/>
  <c r="P103" i="3" s="1"/>
  <c r="K119" i="3"/>
  <c r="L119" i="3" s="1"/>
  <c r="K238" i="3"/>
  <c r="L238" i="3" s="1"/>
  <c r="K246" i="3"/>
  <c r="L246" i="3" s="1"/>
  <c r="K210" i="3"/>
  <c r="P210" i="3" s="1"/>
  <c r="K71" i="3"/>
  <c r="P71" i="3" s="1"/>
  <c r="K180" i="3"/>
  <c r="L180" i="3" s="1"/>
  <c r="K189" i="3"/>
  <c r="P189" i="3" s="1"/>
  <c r="K110" i="3"/>
  <c r="L110" i="3" s="1"/>
  <c r="K241" i="3"/>
  <c r="L241" i="3" s="1"/>
  <c r="K157" i="3"/>
  <c r="P157" i="3" s="1"/>
  <c r="K200" i="3"/>
  <c r="L200" i="3" s="1"/>
  <c r="K144" i="3"/>
  <c r="P144" i="3" s="1"/>
  <c r="K162" i="3"/>
  <c r="P162" i="3" s="1"/>
  <c r="K81" i="3"/>
  <c r="L81" i="3" s="1"/>
  <c r="K178" i="3"/>
  <c r="P178" i="3" s="1"/>
  <c r="K137" i="3"/>
  <c r="P137" i="3" s="1"/>
  <c r="K223" i="3"/>
  <c r="L223" i="3" s="1"/>
  <c r="K22" i="3"/>
  <c r="P22" i="3" s="1"/>
  <c r="K218" i="3"/>
  <c r="L218" i="3" s="1"/>
  <c r="K205" i="3"/>
  <c r="L205" i="3" s="1"/>
  <c r="K142" i="3"/>
  <c r="P142" i="3" s="1"/>
  <c r="K179" i="3"/>
  <c r="P179" i="3" s="1"/>
  <c r="K109" i="3"/>
  <c r="P109" i="3" s="1"/>
  <c r="K228" i="3"/>
  <c r="P228" i="3" s="1"/>
  <c r="K176" i="3"/>
  <c r="L176" i="3" s="1"/>
  <c r="K96" i="3"/>
  <c r="L96" i="3" s="1"/>
  <c r="K54" i="3"/>
  <c r="P54" i="3" s="1"/>
  <c r="K32" i="3"/>
  <c r="P32" i="3" s="1"/>
  <c r="K124" i="3"/>
  <c r="P124" i="3" s="1"/>
  <c r="K91" i="3"/>
  <c r="P91" i="3" s="1"/>
  <c r="K105" i="3"/>
  <c r="L105" i="3" s="1"/>
  <c r="K173" i="3"/>
  <c r="L173" i="3" s="1"/>
  <c r="K146" i="3"/>
  <c r="L146" i="3" s="1"/>
  <c r="K41" i="3"/>
  <c r="L41" i="3" s="1"/>
  <c r="K92" i="3"/>
  <c r="L92" i="3" s="1"/>
  <c r="K114" i="3"/>
  <c r="P114" i="3" s="1"/>
  <c r="K143" i="3"/>
  <c r="P143" i="3" s="1"/>
  <c r="K58" i="3"/>
  <c r="P58" i="3" s="1"/>
  <c r="K181" i="3"/>
  <c r="L181" i="3" s="1"/>
  <c r="K115" i="3"/>
  <c r="P115" i="3" s="1"/>
  <c r="K52" i="3"/>
  <c r="L52" i="3" s="1"/>
  <c r="K194" i="3"/>
  <c r="L194" i="3" s="1"/>
  <c r="K64" i="3"/>
  <c r="L64" i="3" s="1"/>
  <c r="K51" i="3"/>
  <c r="P51" i="3" s="1"/>
  <c r="K230" i="3"/>
  <c r="L230" i="3" s="1"/>
  <c r="K211" i="3"/>
  <c r="L211" i="3" s="1"/>
  <c r="K93" i="3"/>
  <c r="L93" i="3" s="1"/>
  <c r="K215" i="3"/>
  <c r="P215" i="3" s="1"/>
  <c r="K174" i="3"/>
  <c r="P174" i="3" s="1"/>
  <c r="K90" i="3"/>
  <c r="L90" i="3" s="1"/>
  <c r="K130" i="3"/>
  <c r="P130" i="3" s="1"/>
  <c r="K46" i="3"/>
  <c r="L46" i="3" s="1"/>
  <c r="K85" i="3"/>
  <c r="P85" i="3" s="1"/>
  <c r="K149" i="3"/>
  <c r="P149" i="3" s="1"/>
  <c r="K150" i="3"/>
  <c r="P150" i="3" s="1"/>
  <c r="K240" i="3"/>
  <c r="P240" i="3" s="1"/>
  <c r="K209" i="3"/>
  <c r="P209" i="3" s="1"/>
  <c r="K78" i="3"/>
  <c r="P78" i="3" s="1"/>
  <c r="K70" i="3"/>
  <c r="L70" i="3" s="1"/>
  <c r="K167" i="3"/>
  <c r="P167" i="3" s="1"/>
  <c r="K141" i="3"/>
  <c r="L141" i="3" s="1"/>
  <c r="K129" i="3"/>
  <c r="P129" i="3" s="1"/>
  <c r="K107" i="3"/>
  <c r="P107" i="3" s="1"/>
  <c r="K158" i="3"/>
  <c r="P158" i="3" s="1"/>
  <c r="K219" i="3"/>
  <c r="L219" i="3" s="1"/>
  <c r="K212" i="3"/>
  <c r="L212" i="3" s="1"/>
  <c r="K226" i="3"/>
  <c r="P226" i="3" s="1"/>
  <c r="K73" i="3"/>
  <c r="P73" i="3" s="1"/>
  <c r="K196" i="3"/>
  <c r="L196" i="3" s="1"/>
  <c r="K208" i="3"/>
  <c r="L208" i="3" s="1"/>
  <c r="K151" i="3"/>
  <c r="P151" i="3" s="1"/>
  <c r="K99" i="3"/>
  <c r="L99" i="3" s="1"/>
  <c r="K79" i="3"/>
  <c r="L79" i="3" s="1"/>
  <c r="K37" i="3"/>
  <c r="L37" i="3" s="1"/>
  <c r="K25" i="3"/>
  <c r="L25" i="3" s="1"/>
  <c r="K133" i="3"/>
  <c r="P133" i="3" s="1"/>
  <c r="K62" i="3"/>
  <c r="P62" i="3" s="1"/>
  <c r="K23" i="3"/>
  <c r="P23" i="3" s="1"/>
  <c r="K131" i="3"/>
  <c r="L131" i="3" s="1"/>
  <c r="K185" i="3"/>
  <c r="P185" i="3" s="1"/>
  <c r="K98" i="3"/>
  <c r="L98" i="3" s="1"/>
  <c r="K164" i="3"/>
  <c r="P164" i="3" s="1"/>
  <c r="K59" i="3"/>
  <c r="L59" i="3" s="1"/>
  <c r="K224" i="3"/>
  <c r="P224" i="3" s="1"/>
  <c r="K152" i="3"/>
  <c r="P152" i="3" s="1"/>
  <c r="K108" i="3"/>
  <c r="L108" i="3" s="1"/>
  <c r="K120" i="3"/>
  <c r="P120" i="3" s="1"/>
  <c r="K231" i="3"/>
  <c r="P231" i="3" s="1"/>
  <c r="K72" i="3"/>
  <c r="L72" i="3" s="1"/>
  <c r="K159" i="3"/>
  <c r="L159" i="3" s="1"/>
  <c r="K244" i="3"/>
  <c r="P244" i="3" s="1"/>
  <c r="K220" i="3"/>
  <c r="L220" i="3" s="1"/>
  <c r="K69" i="3"/>
  <c r="P69" i="3" s="1"/>
  <c r="K48" i="3"/>
  <c r="P48" i="3" s="1"/>
  <c r="K117" i="3"/>
  <c r="L117" i="3" s="1"/>
  <c r="K97" i="3"/>
  <c r="L97" i="3" s="1"/>
  <c r="K198" i="3"/>
  <c r="P198" i="3" s="1"/>
  <c r="K235" i="3"/>
  <c r="L235" i="3" s="1"/>
  <c r="K233" i="3"/>
  <c r="L233" i="3" s="1"/>
  <c r="K56" i="3"/>
  <c r="L56" i="3" s="1"/>
  <c r="K213" i="3"/>
  <c r="L213" i="3" s="1"/>
  <c r="K237" i="3"/>
  <c r="P237" i="3" s="1"/>
  <c r="K33" i="3"/>
  <c r="P33" i="3" s="1"/>
  <c r="K166" i="3"/>
  <c r="P166" i="3" s="1"/>
  <c r="K153" i="3"/>
  <c r="P153" i="3" s="1"/>
  <c r="K80" i="3"/>
  <c r="P80" i="3" s="1"/>
  <c r="K55" i="3"/>
  <c r="P55" i="3" s="1"/>
  <c r="K214" i="3"/>
  <c r="L214" i="3" s="1"/>
  <c r="K40" i="3"/>
  <c r="L40" i="3" s="1"/>
  <c r="K163" i="3"/>
  <c r="L163" i="3" s="1"/>
  <c r="K121" i="3"/>
  <c r="L121" i="3" s="1"/>
  <c r="K140" i="3"/>
  <c r="L140" i="3" s="1"/>
  <c r="K183" i="3"/>
  <c r="L183" i="3" s="1"/>
  <c r="K111" i="3"/>
  <c r="P111" i="3" s="1"/>
  <c r="K28" i="3"/>
  <c r="P28" i="3" s="1"/>
  <c r="K225" i="3"/>
  <c r="L225" i="3" s="1"/>
  <c r="K44" i="3"/>
  <c r="L44" i="3" s="1"/>
  <c r="K47" i="3"/>
  <c r="P47" i="3" s="1"/>
  <c r="K101" i="3"/>
  <c r="L101" i="3" s="1"/>
  <c r="K102" i="3"/>
  <c r="P102" i="3" s="1"/>
  <c r="K135" i="3"/>
  <c r="L135" i="3" s="1"/>
  <c r="K21" i="3"/>
  <c r="P21" i="3" s="1"/>
  <c r="K190" i="3"/>
  <c r="L190" i="3" s="1"/>
  <c r="K104" i="3"/>
  <c r="P104" i="3" s="1"/>
  <c r="K60" i="3"/>
  <c r="L60" i="3" s="1"/>
  <c r="K227" i="3"/>
  <c r="L227" i="3" s="1"/>
  <c r="K249" i="3"/>
  <c r="P249" i="3" s="1"/>
  <c r="K83" i="3"/>
  <c r="P83" i="3" s="1"/>
  <c r="K217" i="3"/>
  <c r="L217" i="3" s="1"/>
  <c r="K248" i="3"/>
  <c r="L248" i="3" s="1"/>
  <c r="K192" i="3"/>
  <c r="L192" i="3" s="1"/>
  <c r="K161" i="3"/>
  <c r="P161" i="3" s="1"/>
  <c r="K188" i="3"/>
  <c r="L188" i="3" s="1"/>
  <c r="K232" i="3"/>
  <c r="L232" i="3" s="1"/>
  <c r="K175" i="3"/>
  <c r="L175" i="3" s="1"/>
  <c r="K193" i="3"/>
  <c r="L193" i="3" s="1"/>
  <c r="K49" i="3"/>
  <c r="P49" i="3" s="1"/>
  <c r="K63" i="3"/>
  <c r="P63" i="3" s="1"/>
  <c r="K195" i="3"/>
  <c r="L195" i="3" s="1"/>
  <c r="K250" i="3"/>
  <c r="P250" i="3" s="1"/>
  <c r="K182" i="3"/>
  <c r="P182" i="3" s="1"/>
  <c r="K31" i="3"/>
  <c r="P31" i="3" s="1"/>
  <c r="K116" i="3"/>
  <c r="P116" i="3" s="1"/>
  <c r="K191" i="3"/>
  <c r="L191" i="3" s="1"/>
  <c r="K132" i="3"/>
  <c r="L132" i="3" s="1"/>
  <c r="K67" i="3"/>
  <c r="L67" i="3" s="1"/>
  <c r="K204" i="3"/>
  <c r="P204" i="3" s="1"/>
  <c r="K39" i="3"/>
  <c r="L39" i="3" s="1"/>
  <c r="K170" i="3"/>
  <c r="P170" i="3" s="1"/>
  <c r="K87" i="3"/>
  <c r="L87" i="3" s="1"/>
  <c r="K222" i="3"/>
  <c r="P222" i="3" s="1"/>
  <c r="K113" i="3"/>
  <c r="L113" i="3" s="1"/>
  <c r="K126" i="3"/>
  <c r="P126" i="3" s="1"/>
  <c r="K65" i="3"/>
  <c r="P65" i="3" s="1"/>
  <c r="K74" i="3"/>
  <c r="L74" i="3" s="1"/>
  <c r="K122" i="3"/>
  <c r="P122" i="3" s="1"/>
  <c r="K242" i="3"/>
  <c r="P242" i="3" s="1"/>
  <c r="K155" i="3"/>
  <c r="P155" i="3" s="1"/>
  <c r="K136" i="3"/>
  <c r="L136" i="3" s="1"/>
  <c r="K177" i="3"/>
  <c r="L177" i="3" s="1"/>
  <c r="K201" i="3"/>
  <c r="P201" i="3" s="1"/>
  <c r="K82" i="3"/>
  <c r="L82" i="3" s="1"/>
  <c r="K206" i="3"/>
  <c r="P206" i="3" s="1"/>
  <c r="K160" i="3"/>
  <c r="P160" i="3" s="1"/>
  <c r="K139" i="3"/>
  <c r="P139" i="3" s="1"/>
  <c r="K106" i="3"/>
  <c r="L106" i="3" s="1"/>
  <c r="K24" i="3"/>
  <c r="L24" i="3" s="1"/>
  <c r="K234" i="3"/>
  <c r="L234" i="3" s="1"/>
  <c r="K86" i="3"/>
  <c r="L86" i="3" s="1"/>
  <c r="K112" i="3"/>
  <c r="L112" i="3" s="1"/>
  <c r="K100" i="3"/>
  <c r="P100" i="3" s="1"/>
  <c r="K38" i="3"/>
  <c r="P38" i="3" s="1"/>
  <c r="K147" i="3"/>
  <c r="P147" i="3" s="1"/>
  <c r="K197" i="3"/>
  <c r="L197" i="3" s="1"/>
  <c r="K187" i="3"/>
  <c r="L187" i="3" s="1"/>
  <c r="K247" i="3"/>
  <c r="L247" i="3" s="1"/>
  <c r="K61" i="3"/>
  <c r="L61" i="3" s="1"/>
  <c r="K207" i="3"/>
  <c r="P207" i="3" s="1"/>
  <c r="K77" i="3"/>
  <c r="L77" i="3" s="1"/>
  <c r="K89" i="3"/>
  <c r="L89" i="3" s="1"/>
  <c r="K236" i="3"/>
  <c r="P236" i="3" s="1"/>
  <c r="K251" i="3"/>
  <c r="P251" i="3" s="1"/>
  <c r="K35" i="3"/>
  <c r="L35" i="3" s="1"/>
  <c r="K148" i="3"/>
  <c r="L148" i="3" s="1"/>
  <c r="K229" i="3"/>
  <c r="L229" i="3" s="1"/>
  <c r="K239" i="3"/>
  <c r="P239" i="3" s="1"/>
  <c r="K171" i="3"/>
  <c r="P171" i="3" s="1"/>
  <c r="K118" i="3"/>
  <c r="P118" i="3" s="1"/>
  <c r="K29" i="3"/>
  <c r="L29" i="3" s="1"/>
  <c r="K202" i="3"/>
  <c r="P202" i="3" s="1"/>
  <c r="K68" i="3"/>
  <c r="L68" i="3" s="1"/>
  <c r="K243" i="3"/>
  <c r="L243" i="3" s="1"/>
  <c r="K169" i="3"/>
  <c r="P169" i="3" s="1"/>
  <c r="K156" i="3"/>
  <c r="P156" i="3" s="1"/>
  <c r="K172" i="3"/>
  <c r="P172" i="3" s="1"/>
  <c r="K245" i="3"/>
  <c r="L245" i="3" s="1"/>
  <c r="K84" i="3"/>
  <c r="L84" i="3" s="1"/>
  <c r="K253" i="3"/>
  <c r="L253" i="3" s="1"/>
  <c r="K165" i="3"/>
  <c r="P165" i="3" s="1"/>
  <c r="K57" i="3"/>
  <c r="P57" i="3" s="1"/>
  <c r="K36" i="3"/>
  <c r="L36" i="3" s="1"/>
  <c r="K50" i="3"/>
  <c r="P50" i="3" s="1"/>
  <c r="K127" i="3"/>
  <c r="P127" i="3" s="1"/>
  <c r="K168" i="3"/>
  <c r="L168" i="3" s="1"/>
  <c r="K125" i="3"/>
  <c r="L125" i="3" s="1"/>
  <c r="K94" i="3"/>
  <c r="P94" i="3" s="1"/>
  <c r="K199" i="3"/>
  <c r="L199" i="3" s="1"/>
  <c r="K43" i="3"/>
  <c r="L43" i="3" s="1"/>
  <c r="K184" i="3"/>
  <c r="L184" i="3" s="1"/>
  <c r="K145" i="3"/>
  <c r="P145" i="3" s="1"/>
  <c r="K88" i="3"/>
  <c r="P88" i="3" s="1"/>
  <c r="K34" i="3"/>
  <c r="L34" i="3" s="1"/>
  <c r="K128" i="3"/>
  <c r="L128" i="3" s="1"/>
  <c r="K123" i="3"/>
  <c r="L123" i="3" s="1"/>
  <c r="K66" i="3"/>
  <c r="L66" i="3" s="1"/>
  <c r="K75" i="3"/>
  <c r="L75" i="3" s="1"/>
  <c r="K30" i="3"/>
  <c r="P30" i="3" s="1"/>
  <c r="K203" i="3"/>
  <c r="P203" i="3" s="1"/>
  <c r="K138" i="3"/>
  <c r="L138" i="3" s="1"/>
  <c r="K252" i="3"/>
  <c r="L252" i="3" s="1"/>
  <c r="K95" i="3"/>
  <c r="L95" i="3" s="1"/>
  <c r="K26" i="3"/>
  <c r="P26" i="3" s="1"/>
  <c r="K216" i="3"/>
  <c r="L216" i="3" s="1"/>
  <c r="K134" i="3"/>
  <c r="P134" i="3" s="1"/>
  <c r="K53" i="3"/>
  <c r="L53" i="3" s="1"/>
  <c r="K186" i="3"/>
  <c r="L186" i="3" s="1"/>
  <c r="L142" i="3"/>
  <c r="P45" i="3"/>
  <c r="L174" i="3"/>
  <c r="P221" i="3"/>
  <c r="L231" i="3"/>
  <c r="L198" i="3"/>
  <c r="P177" i="3"/>
  <c r="P76" i="3"/>
  <c r="L76" i="3"/>
  <c r="L27" i="3"/>
  <c r="P27" i="3"/>
  <c r="L91" i="3"/>
  <c r="L115" i="3"/>
  <c r="P154" i="3" l="1"/>
  <c r="P148" i="3"/>
  <c r="P205" i="3"/>
  <c r="P98" i="3"/>
  <c r="L201" i="3"/>
  <c r="P44" i="3"/>
  <c r="L103" i="3"/>
  <c r="P184" i="3"/>
  <c r="P140" i="3"/>
  <c r="L215" i="3"/>
  <c r="P43" i="3"/>
  <c r="P213" i="3"/>
  <c r="L30" i="3"/>
  <c r="P86" i="3"/>
  <c r="P246" i="3"/>
  <c r="P72" i="3"/>
  <c r="P218" i="3"/>
  <c r="P223" i="3"/>
  <c r="L49" i="3"/>
  <c r="P241" i="3"/>
  <c r="L169" i="3"/>
  <c r="P119" i="3"/>
  <c r="P183" i="3"/>
  <c r="P53" i="3"/>
  <c r="P61" i="3"/>
  <c r="P132" i="3"/>
  <c r="L209" i="3"/>
  <c r="P229" i="3"/>
  <c r="P217" i="3"/>
  <c r="L153" i="3"/>
  <c r="P79" i="3"/>
  <c r="L22" i="3"/>
  <c r="P52" i="3"/>
  <c r="P36" i="3"/>
  <c r="L126" i="3"/>
  <c r="P135" i="3"/>
  <c r="P176" i="3"/>
  <c r="P219" i="3"/>
  <c r="L157" i="3"/>
  <c r="P146" i="3"/>
  <c r="L155" i="3"/>
  <c r="P42" i="3"/>
  <c r="L31" i="3"/>
  <c r="P194" i="3"/>
  <c r="P212" i="3"/>
  <c r="L210" i="3"/>
  <c r="L122" i="3"/>
  <c r="L65" i="3"/>
  <c r="L144" i="3"/>
  <c r="P238" i="3"/>
  <c r="L145" i="3"/>
  <c r="L143" i="3"/>
  <c r="L202" i="3"/>
  <c r="P125" i="3"/>
  <c r="P29" i="3"/>
  <c r="L139" i="3"/>
  <c r="P232" i="3"/>
  <c r="L162" i="3"/>
  <c r="P87" i="3"/>
  <c r="P188" i="3"/>
  <c r="L124" i="3"/>
  <c r="P180" i="3"/>
  <c r="P196" i="3"/>
  <c r="L150" i="3"/>
  <c r="P128" i="3"/>
  <c r="L236" i="3"/>
  <c r="P95" i="3"/>
  <c r="L147" i="3"/>
  <c r="L182" i="3"/>
  <c r="P60" i="3"/>
  <c r="L152" i="3"/>
  <c r="L71" i="3"/>
  <c r="L85" i="3"/>
  <c r="P84" i="3"/>
  <c r="P93" i="3"/>
  <c r="L69" i="3"/>
  <c r="P230" i="3"/>
  <c r="L62" i="3"/>
  <c r="L94" i="3"/>
  <c r="L242" i="3"/>
  <c r="L170" i="3"/>
  <c r="P40" i="3"/>
  <c r="P141" i="3"/>
  <c r="P123" i="3"/>
  <c r="L251" i="3"/>
  <c r="P220" i="3"/>
  <c r="P121" i="3"/>
  <c r="L189" i="3"/>
  <c r="P24" i="3"/>
  <c r="L47" i="3"/>
  <c r="L129" i="3"/>
  <c r="L149" i="3"/>
  <c r="P105" i="3"/>
  <c r="P106" i="3"/>
  <c r="P208" i="3"/>
  <c r="P101" i="3"/>
  <c r="L58" i="3"/>
  <c r="P216" i="3"/>
  <c r="P187" i="3"/>
  <c r="P81" i="3"/>
  <c r="L26" i="3"/>
  <c r="P197" i="3"/>
  <c r="P227" i="3"/>
  <c r="L48" i="3"/>
  <c r="L120" i="3"/>
  <c r="P131" i="3"/>
  <c r="L249" i="3"/>
  <c r="L178" i="3"/>
  <c r="P181" i="3"/>
  <c r="L179" i="3"/>
  <c r="P211" i="3"/>
  <c r="L23" i="3"/>
  <c r="L165" i="3"/>
  <c r="P68" i="3"/>
  <c r="L116" i="3"/>
  <c r="L33" i="3"/>
  <c r="P253" i="3"/>
  <c r="L237" i="3"/>
  <c r="P110" i="3"/>
  <c r="L102" i="3"/>
  <c r="L222" i="3"/>
  <c r="P191" i="3"/>
  <c r="P117" i="3"/>
  <c r="L228" i="3"/>
  <c r="L109" i="3"/>
  <c r="P25" i="3"/>
  <c r="L240" i="3"/>
  <c r="P186" i="3"/>
  <c r="P66" i="3"/>
  <c r="P243" i="3"/>
  <c r="P234" i="3"/>
  <c r="L55" i="3"/>
  <c r="L164" i="3"/>
  <c r="L185" i="3"/>
  <c r="L107" i="3"/>
  <c r="P99" i="3"/>
  <c r="P173" i="3"/>
  <c r="P199" i="3"/>
  <c r="P247" i="3"/>
  <c r="P136" i="3"/>
  <c r="P193" i="3"/>
  <c r="L100" i="3"/>
  <c r="P200" i="3"/>
  <c r="P112" i="3"/>
  <c r="L83" i="3"/>
  <c r="P163" i="3"/>
  <c r="L166" i="3"/>
  <c r="P108" i="3"/>
  <c r="L151" i="3"/>
  <c r="L134" i="3"/>
  <c r="L57" i="3"/>
  <c r="P35" i="3"/>
  <c r="L137" i="3"/>
  <c r="P175" i="3"/>
  <c r="P75" i="3"/>
  <c r="L88" i="3"/>
  <c r="P113" i="3"/>
  <c r="P97" i="3"/>
  <c r="L158" i="3"/>
  <c r="P195" i="3"/>
  <c r="L63" i="3"/>
  <c r="L21" i="3"/>
  <c r="L156" i="3"/>
  <c r="L207" i="3"/>
  <c r="L80" i="3"/>
  <c r="P41" i="3"/>
  <c r="L203" i="3"/>
  <c r="P82" i="3"/>
  <c r="P159" i="3"/>
  <c r="L50" i="3"/>
  <c r="P67" i="3"/>
  <c r="P37" i="3"/>
  <c r="L78" i="3"/>
  <c r="P248" i="3"/>
  <c r="L111" i="3"/>
  <c r="P96" i="3"/>
  <c r="P90" i="3"/>
  <c r="L239" i="3"/>
  <c r="P235" i="3"/>
  <c r="P192" i="3"/>
  <c r="P233" i="3"/>
  <c r="P138" i="3"/>
  <c r="P77" i="3"/>
  <c r="L54" i="3"/>
  <c r="L130" i="3"/>
  <c r="L204" i="3"/>
  <c r="L28" i="3"/>
  <c r="L171" i="3"/>
  <c r="P59" i="3"/>
  <c r="P70" i="3"/>
  <c r="P74" i="3"/>
  <c r="P190" i="3"/>
  <c r="P64" i="3"/>
  <c r="L127" i="3"/>
  <c r="L172" i="3"/>
  <c r="L206" i="3"/>
  <c r="L244" i="3"/>
  <c r="P92" i="3"/>
  <c r="L226" i="3"/>
  <c r="L160" i="3"/>
  <c r="P56" i="3"/>
  <c r="L38" i="3"/>
  <c r="P214" i="3"/>
  <c r="P46" i="3"/>
  <c r="L51" i="3"/>
  <c r="P89" i="3"/>
  <c r="P225" i="3"/>
  <c r="L118" i="3"/>
  <c r="L104" i="3"/>
  <c r="L32" i="3"/>
  <c r="P245" i="3"/>
  <c r="L161" i="3"/>
  <c r="L250" i="3"/>
  <c r="L114" i="3"/>
  <c r="P39" i="3"/>
  <c r="L224" i="3"/>
  <c r="L133" i="3"/>
  <c r="L73" i="3"/>
  <c r="L167" i="3"/>
  <c r="P252" i="3"/>
  <c r="P34" i="3"/>
  <c r="P168" i="3"/>
  <c r="L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<sst xmlns="http://schemas.openxmlformats.org/spreadsheetml/2006/main" count="1825" uniqueCount="838">
  <si>
    <t>IBVS 6244</t>
  </si>
  <si>
    <t>IBVS 6196</t>
  </si>
  <si>
    <t>0.0015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</si>
  <si>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</si>
  <si>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</si>
  <si>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</si>
  <si>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</si>
  <si>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</si>
  <si>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</si>
  <si>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</si>
  <si>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</si>
  <si>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</si>
  <si>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</si>
  <si>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</si>
  <si>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</si>
  <si>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</si>
  <si>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</si>
  <si>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</si>
  <si>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</si>
  <si>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</si>
  <si>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</si>
  <si>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</si>
  <si>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</si>
  <si>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</si>
  <si>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</si>
  <si>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</si>
  <si>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</si>
  <si>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</si>
  <si>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</si>
  <si>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IBVS 5016</t>
  </si>
  <si>
    <t>IBVS 4872</t>
  </si>
  <si>
    <t>IBVS 3900</t>
  </si>
  <si>
    <t xml:space="preserve">Srivastava,  1987Ap&amp;SS.133..291S </t>
  </si>
  <si>
    <t>Srivastava</t>
  </si>
  <si>
    <t>BBSAG Bull.</t>
  </si>
  <si>
    <t>B</t>
  </si>
  <si>
    <t>BBSAG Bull.3</t>
  </si>
  <si>
    <t>BBSAG Bull.8</t>
  </si>
  <si>
    <t>BBSAG Bull.11</t>
  </si>
  <si>
    <t>Brno 20</t>
  </si>
  <si>
    <t>K</t>
  </si>
  <si>
    <t>BBSAG Bull.19</t>
  </si>
  <si>
    <t>BBSAG Bull.22</t>
  </si>
  <si>
    <t>BBSAG Bull.23</t>
  </si>
  <si>
    <t>BBSAG Bull.29</t>
  </si>
  <si>
    <t>AN 301</t>
  </si>
  <si>
    <t>AAVSO 3</t>
  </si>
  <si>
    <t>A</t>
  </si>
  <si>
    <t>BRNO 23</t>
  </si>
  <si>
    <t>:</t>
  </si>
  <si>
    <t>BRNO 28</t>
  </si>
  <si>
    <t>BRNO 26</t>
  </si>
  <si>
    <t>BAV-M 36</t>
  </si>
  <si>
    <t>BBSAG Bull.60</t>
  </si>
  <si>
    <t>BAAVSS 60</t>
  </si>
  <si>
    <t>BBSAG Bull.74</t>
  </si>
  <si>
    <t>BBSAG 74</t>
  </si>
  <si>
    <t>BBSAG Bull.76</t>
  </si>
  <si>
    <t>BBSAG Bull.77</t>
  </si>
  <si>
    <t>Brno 27</t>
  </si>
  <si>
    <t>Brno 28</t>
  </si>
  <si>
    <t>BBSAG Bull.81</t>
  </si>
  <si>
    <t>Brno 30</t>
  </si>
  <si>
    <t>BBSAG Bull.96</t>
  </si>
  <si>
    <t>Brno 31</t>
  </si>
  <si>
    <t>BBSAG Bull.97</t>
  </si>
  <si>
    <t>BBSAG Bull.101</t>
  </si>
  <si>
    <t>BBSAG Bull.104</t>
  </si>
  <si>
    <t>BBSAG Bull.105</t>
  </si>
  <si>
    <t>BBSAG Bull.107</t>
  </si>
  <si>
    <t>BBSAG Bull.108</t>
  </si>
  <si>
    <t>BBSAG Bull.109</t>
  </si>
  <si>
    <t>BBSAG Bull.112</t>
  </si>
  <si>
    <t>BBSAG Bull.115</t>
  </si>
  <si>
    <t>II</t>
  </si>
  <si>
    <t>IBVS 5399</t>
  </si>
  <si>
    <t>IBVS 5464</t>
  </si>
  <si>
    <t>I</t>
  </si>
  <si>
    <t>diff^2</t>
  </si>
  <si>
    <t>Weight</t>
  </si>
  <si>
    <t>Wt * diff^2</t>
  </si>
  <si>
    <t>IBVS 5484</t>
  </si>
  <si>
    <t>What a mess!</t>
  </si>
  <si>
    <t>IBVS 5594</t>
  </si>
  <si>
    <t>IBVS 5643</t>
  </si>
  <si>
    <t>IBVS 5616</t>
  </si>
  <si>
    <t>IBVS 5657</t>
  </si>
  <si>
    <t>IBVS 5662</t>
  </si>
  <si>
    <t>EA/SD</t>
  </si>
  <si>
    <t>Or &gt;&gt;&gt;&gt;&gt;&gt;</t>
  </si>
  <si>
    <t>Quad</t>
  </si>
  <si>
    <t># of data points:</t>
  </si>
  <si>
    <t>IBVS 5731</t>
  </si>
  <si>
    <t>IBVS 5653</t>
  </si>
  <si>
    <t>UW Boo / gsc 3472-0246</t>
  </si>
  <si>
    <t>IBVS 5745</t>
  </si>
  <si>
    <t>OEJV 0060</t>
  </si>
  <si>
    <t>vis</t>
  </si>
  <si>
    <t>OEJV 0074</t>
  </si>
  <si>
    <t>IBVS 5897</t>
  </si>
  <si>
    <t>OEJV 0094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</si>
  <si>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</si>
  <si>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</si>
  <si>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</si>
  <si>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</si>
  <si>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</si>
  <si>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</si>
  <si>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</si>
  <si>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</si>
  <si>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</si>
  <si>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</si>
  <si>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</si>
  <si>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</si>
  <si>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</si>
  <si>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</si>
  <si>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</si>
  <si>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</si>
  <si>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</si>
  <si>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</si>
  <si>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</si>
  <si>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</si>
  <si>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</si>
  <si>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</si>
  <si>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</si>
  <si>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</si>
  <si>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</si>
  <si>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</si>
  <si>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</si>
  <si>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</si>
  <si>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</si>
  <si>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</si>
  <si>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</si>
  <si>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</si>
  <si>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</si>
  <si>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</si>
  <si>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</si>
  <si>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</si>
  <si>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</si>
  <si>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</si>
  <si>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</si>
  <si>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</si>
  <si>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</si>
  <si>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</si>
  <si>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</si>
  <si>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</si>
  <si>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</si>
  <si>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</si>
  <si>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</si>
  <si>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</si>
  <si>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</si>
  <si>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</si>
  <si>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</si>
  <si>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</si>
  <si>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</si>
  <si>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</si>
  <si>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</si>
  <si>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</si>
  <si>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</si>
  <si>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</si>
  <si>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</si>
  <si>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</si>
  <si>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</si>
  <si>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</si>
  <si>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</si>
  <si>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</si>
  <si>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</si>
  <si>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</si>
  <si>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</si>
  <si>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</si>
  <si>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</si>
  <si>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</si>
  <si>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</si>
  <si>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</si>
  <si>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</si>
  <si>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</si>
  <si>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</si>
  <si>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</si>
  <si>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</si>
  <si>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5945</t>
  </si>
  <si>
    <t>OEJV 0003</t>
  </si>
  <si>
    <t>IBVS 5918</t>
  </si>
  <si>
    <t>IBVS 5992</t>
  </si>
  <si>
    <t>IBVS 6010</t>
  </si>
  <si>
    <t>OEJV 0147</t>
  </si>
  <si>
    <t>OEJV 0160</t>
  </si>
  <si>
    <t>IBVS 6048</t>
  </si>
  <si>
    <t>2013JAVSO..41..122</t>
  </si>
  <si>
    <t>2013JAVSO..41..328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</si>
  <si>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</si>
  <si>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</si>
  <si>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</si>
  <si>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</si>
  <si>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</si>
  <si>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</si>
  <si>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</si>
  <si>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</si>
  <si>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2428798.930 </t>
  </si>
  <si>
    <t> 22.09.1937 10:19 </t>
  </si>
  <si>
    <t> -0.047 </t>
  </si>
  <si>
    <t> S.Gaposchkin </t>
  </si>
  <si>
    <t> HA 113.71 </t>
  </si>
  <si>
    <t>2435702.288 </t>
  </si>
  <si>
    <t> 16.08.1956 18:54 </t>
  </si>
  <si>
    <t> -0.039 </t>
  </si>
  <si>
    <t>V </t>
  </si>
  <si>
    <t> W.Zessewitsch </t>
  </si>
  <si>
    <t> AC 174.17 </t>
  </si>
  <si>
    <t>2441058.405 </t>
  </si>
  <si>
    <t> 16.04.1971 21:43 </t>
  </si>
  <si>
    <t> -0.021 </t>
  </si>
  <si>
    <t> J.Silhan </t>
  </si>
  <si>
    <t> BRNO 14 </t>
  </si>
  <si>
    <t>2441060.408 </t>
  </si>
  <si>
    <t> 18.04.1971 21:47 </t>
  </si>
  <si>
    <t> -0.028 </t>
  </si>
  <si>
    <t>2441061.422 </t>
  </si>
  <si>
    <t> 19.04.1971 22:07 </t>
  </si>
  <si>
    <t> -0.019 </t>
  </si>
  <si>
    <t>2441070.453 </t>
  </si>
  <si>
    <t> 28.04.1971 22:52 </t>
  </si>
  <si>
    <t> -0.030 </t>
  </si>
  <si>
    <t>2441332.682 </t>
  </si>
  <si>
    <t> 16.01.1972 04:22 </t>
  </si>
  <si>
    <t> K.Locher </t>
  </si>
  <si>
    <t> BBS 1 </t>
  </si>
  <si>
    <t>2441334.703 </t>
  </si>
  <si>
    <t> 18.01.1972 04:52 </t>
  </si>
  <si>
    <t> -0.018 </t>
  </si>
  <si>
    <t>2441487.398 </t>
  </si>
  <si>
    <t> 18.06.1972 21:33 </t>
  </si>
  <si>
    <t> H.Peter </t>
  </si>
  <si>
    <t> BBS 3 </t>
  </si>
  <si>
    <t>2441487.412 </t>
  </si>
  <si>
    <t> 18.06.1972 21:53 </t>
  </si>
  <si>
    <t> -0.025 </t>
  </si>
  <si>
    <t>2441490.422 </t>
  </si>
  <si>
    <t> 21.06.1972 22:07 </t>
  </si>
  <si>
    <t> -0.029 </t>
  </si>
  <si>
    <t> R.Diethelm </t>
  </si>
  <si>
    <t>2441490.437 </t>
  </si>
  <si>
    <t> 21.06.1972 22:29 </t>
  </si>
  <si>
    <t> -0.014 </t>
  </si>
  <si>
    <t>2441494.451 </t>
  </si>
  <si>
    <t> 25.06.1972 22:49 </t>
  </si>
  <si>
    <t>2441751.641 </t>
  </si>
  <si>
    <t> 10.03.1973 03:23 </t>
  </si>
  <si>
    <t> -0.034 </t>
  </si>
  <si>
    <t> BBS 8 </t>
  </si>
  <si>
    <t>2441904.361 </t>
  </si>
  <si>
    <t> 09.08.1973 20:39 </t>
  </si>
  <si>
    <t> BBS 11 </t>
  </si>
  <si>
    <t>2442127.425 </t>
  </si>
  <si>
    <t> 20.03.1974 22:12 </t>
  </si>
  <si>
    <t> -0.011 </t>
  </si>
  <si>
    <t> J.Hudek </t>
  </si>
  <si>
    <t> BRNO 20 </t>
  </si>
  <si>
    <t>2442128.428 </t>
  </si>
  <si>
    <t> 21.03.1974 22:16 </t>
  </si>
  <si>
    <t> -0.013 </t>
  </si>
  <si>
    <t>2442404.710 </t>
  </si>
  <si>
    <t> 23.12.1974 05:02 </t>
  </si>
  <si>
    <t> BBS 19 </t>
  </si>
  <si>
    <t>2442404.715 </t>
  </si>
  <si>
    <t> 23.12.1974 05:09 </t>
  </si>
  <si>
    <t> -0.020 </t>
  </si>
  <si>
    <t>2442540.346 </t>
  </si>
  <si>
    <t> 07.05.1975 20:18 </t>
  </si>
  <si>
    <t>E </t>
  </si>
  <si>
    <t>?</t>
  </si>
  <si>
    <t> Srivastava&amp;Kandpal </t>
  </si>
  <si>
    <t> ASS 133.295 </t>
  </si>
  <si>
    <t>2442561.428 </t>
  </si>
  <si>
    <t> 28.05.1975 22:16 </t>
  </si>
  <si>
    <t> -0.042 </t>
  </si>
  <si>
    <t> BBS 22 </t>
  </si>
  <si>
    <t>2442569.485 </t>
  </si>
  <si>
    <t> 05.06.1975 23:38 </t>
  </si>
  <si>
    <t> -0.023 </t>
  </si>
  <si>
    <t> BBS 23 </t>
  </si>
  <si>
    <t>2442974.390 </t>
  </si>
  <si>
    <t> 14.07.1976 21:21 </t>
  </si>
  <si>
    <t> -0.015 </t>
  </si>
  <si>
    <t> BBS 29 </t>
  </si>
  <si>
    <t>2442977.399 </t>
  </si>
  <si>
    <t> 17.07.1976 21:34 </t>
  </si>
  <si>
    <t> M.Winiarski </t>
  </si>
  <si>
    <t> AN 301.327 </t>
  </si>
  <si>
    <t>2442988.423 </t>
  </si>
  <si>
    <t> 28.07.1976 22:09 </t>
  </si>
  <si>
    <t> -0.048 </t>
  </si>
  <si>
    <t>2442990.448 </t>
  </si>
  <si>
    <t> 30.07.1976 22:45 </t>
  </si>
  <si>
    <t> -0.032 </t>
  </si>
  <si>
    <t> P.Novak </t>
  </si>
  <si>
    <t> BRNO 21 </t>
  </si>
  <si>
    <t>2442990.459 </t>
  </si>
  <si>
    <t> 30.07.1976 23:00 </t>
  </si>
  <si>
    <t>2442992.465 </t>
  </si>
  <si>
    <t> 01.08.1976 23:09 </t>
  </si>
  <si>
    <t>2443260.722 </t>
  </si>
  <si>
    <t> 27.04.1977 05:19 </t>
  </si>
  <si>
    <t> D.Ruokonen </t>
  </si>
  <si>
    <t> AOEB 3 </t>
  </si>
  <si>
    <t>2443260.731 </t>
  </si>
  <si>
    <t> 27.04.1977 05:32 </t>
  </si>
  <si>
    <t> -0.016 </t>
  </si>
  <si>
    <t> G.Samolyk </t>
  </si>
  <si>
    <t>2443598.320 </t>
  </si>
  <si>
    <t> 30.03.1978 19:40 </t>
  </si>
  <si>
    <t> -0.009 </t>
  </si>
  <si>
    <t> V.Karlovsky </t>
  </si>
  <si>
    <t> BRNO 23 </t>
  </si>
  <si>
    <t>2443605.343 </t>
  </si>
  <si>
    <t> 06.04.1978 20:13 </t>
  </si>
  <si>
    <t> E.Krajcir </t>
  </si>
  <si>
    <t>2443672.665 </t>
  </si>
  <si>
    <t> 13.06.1978 03:57 </t>
  </si>
  <si>
    <t> -0.012 </t>
  </si>
  <si>
    <t> M.Baldwin </t>
  </si>
  <si>
    <t>2443687.725 </t>
  </si>
  <si>
    <t> 28.06.1978 05:24 </t>
  </si>
  <si>
    <t>2443880.636 </t>
  </si>
  <si>
    <t> 07.01.1979 03:15 </t>
  </si>
  <si>
    <t>2444334.753 </t>
  </si>
  <si>
    <t> 05.04.1980 06:04 </t>
  </si>
  <si>
    <t> -0.027 </t>
  </si>
  <si>
    <t>2444348.841 </t>
  </si>
  <si>
    <t> 19.04.1980 08:11 </t>
  </si>
  <si>
    <t> -0.005 </t>
  </si>
  <si>
    <t> G.Hanson </t>
  </si>
  <si>
    <t>2444466.379 </t>
  </si>
  <si>
    <t> 14.08.1980 21:05 </t>
  </si>
  <si>
    <t> V.Wagner </t>
  </si>
  <si>
    <t> BRNO 28 </t>
  </si>
  <si>
    <t>2444691.437 </t>
  </si>
  <si>
    <t> 27.03.1981 22:29 </t>
  </si>
  <si>
    <t> P.Kucera </t>
  </si>
  <si>
    <t> BRNO 26 </t>
  </si>
  <si>
    <t>2444696.481 </t>
  </si>
  <si>
    <t> 01.04.1981 23:32 </t>
  </si>
  <si>
    <t> 0.006 </t>
  </si>
  <si>
    <t> H.Grzelczyk </t>
  </si>
  <si>
    <t>BAVM 36 </t>
  </si>
  <si>
    <t>2444697.465 </t>
  </si>
  <si>
    <t> 02.04.1981 23:09 </t>
  </si>
  <si>
    <t> D.Brozman </t>
  </si>
  <si>
    <t>2444701.495 </t>
  </si>
  <si>
    <t> 06.04.1981 23:52 </t>
  </si>
  <si>
    <t>2444745.709 </t>
  </si>
  <si>
    <t> 21.05.1981 05:00 </t>
  </si>
  <si>
    <t> 0.003 </t>
  </si>
  <si>
    <t>2445115.435 </t>
  </si>
  <si>
    <t> 25.05.1982 22:26 </t>
  </si>
  <si>
    <t> BBS 60 </t>
  </si>
  <si>
    <t>2445116.433 </t>
  </si>
  <si>
    <t> 26.05.1982 22:23 </t>
  </si>
  <si>
    <t> -0.010 </t>
  </si>
  <si>
    <t>2445119.438 </t>
  </si>
  <si>
    <t> 29.05.1982 22:30 </t>
  </si>
  <si>
    <t> T.Brelstaff </t>
  </si>
  <si>
    <t> VSSC 60.18 </t>
  </si>
  <si>
    <t>2445120.433 </t>
  </si>
  <si>
    <t> 30.05.1982 22:23 </t>
  </si>
  <si>
    <t> VSSC 60.19 </t>
  </si>
  <si>
    <t>2445173.721 </t>
  </si>
  <si>
    <t> 23.07.1982 05:18 </t>
  </si>
  <si>
    <t> 0.010 </t>
  </si>
  <si>
    <t>2445405.804 </t>
  </si>
  <si>
    <t> 12.03.1983 07:17 </t>
  </si>
  <si>
    <t> 0.005 </t>
  </si>
  <si>
    <t>2445946.336 </t>
  </si>
  <si>
    <t> 02.09.1984 20:03 </t>
  </si>
  <si>
    <t> 0.004 </t>
  </si>
  <si>
    <t> BBS 74 </t>
  </si>
  <si>
    <t>2446174.399 </t>
  </si>
  <si>
    <t> 18.04.1985 21:34 </t>
  </si>
  <si>
    <t> -0.002 </t>
  </si>
  <si>
    <t> A.Paschke </t>
  </si>
  <si>
    <t> BBS 76 </t>
  </si>
  <si>
    <t>2446174.407 </t>
  </si>
  <si>
    <t> 18.04.1985 21:46 </t>
  </si>
  <si>
    <t> M.Kohl </t>
  </si>
  <si>
    <t> BBS 77 </t>
  </si>
  <si>
    <t>2446175.401 </t>
  </si>
  <si>
    <t> 19.04.1985 21:37 </t>
  </si>
  <si>
    <t> -0.004 </t>
  </si>
  <si>
    <t>2446175.409 </t>
  </si>
  <si>
    <t> 19.04.1985 21:48 </t>
  </si>
  <si>
    <t>2446175.410 </t>
  </si>
  <si>
    <t> 19.04.1985 21:50 </t>
  </si>
  <si>
    <t> M.Zejda </t>
  </si>
  <si>
    <t> BRNO 27 </t>
  </si>
  <si>
    <t>2446175.417 </t>
  </si>
  <si>
    <t> 19.04.1985 22:00 </t>
  </si>
  <si>
    <t> 0.012 </t>
  </si>
  <si>
    <t> S.Lupac </t>
  </si>
  <si>
    <t>2446175.418 </t>
  </si>
  <si>
    <t> 19.04.1985 22:01 </t>
  </si>
  <si>
    <t> 0.013 </t>
  </si>
  <si>
    <t>2446175.421 </t>
  </si>
  <si>
    <t> 19.04.1985 22:06 </t>
  </si>
  <si>
    <t> 0.016 </t>
  </si>
  <si>
    <t> P.Troubil </t>
  </si>
  <si>
    <t>2446176.398 </t>
  </si>
  <si>
    <t> 20.04.1985 21:33 </t>
  </si>
  <si>
    <t>2446176.418 </t>
  </si>
  <si>
    <t> 20.04.1985 22:01 </t>
  </si>
  <si>
    <t> 0.008 </t>
  </si>
  <si>
    <t>2446177.410 </t>
  </si>
  <si>
    <t> 21.04.1985 21:50 </t>
  </si>
  <si>
    <t>2446180.421 </t>
  </si>
  <si>
    <t> 24.04.1985 22:06 </t>
  </si>
  <si>
    <t> -0.008 </t>
  </si>
  <si>
    <t>2446180.436 </t>
  </si>
  <si>
    <t> 24.04.1985 22:27 </t>
  </si>
  <si>
    <t> 0.007 </t>
  </si>
  <si>
    <t>2446233.688 </t>
  </si>
  <si>
    <t> 17.06.1985 04:30 </t>
  </si>
  <si>
    <t> D.Williams </t>
  </si>
  <si>
    <t>2446235.678 </t>
  </si>
  <si>
    <t> 19.06.1985 04:16 </t>
  </si>
  <si>
    <t>2446237.702 </t>
  </si>
  <si>
    <t> 21.06.1985 04:50 </t>
  </si>
  <si>
    <t>2446239.708 </t>
  </si>
  <si>
    <t> 23.06.1985 04:59 </t>
  </si>
  <si>
    <t> 0.001 </t>
  </si>
  <si>
    <t>2446608.432 </t>
  </si>
  <si>
    <t> 26.06.1986 22:22 </t>
  </si>
  <si>
    <t>2446613.456 </t>
  </si>
  <si>
    <t> 01.07.1986 22:56 </t>
  </si>
  <si>
    <t> P.Lutcha </t>
  </si>
  <si>
    <t>2446613.458 </t>
  </si>
  <si>
    <t> 01.07.1986 22:59 </t>
  </si>
  <si>
    <t> -0.000 </t>
  </si>
  <si>
    <t> L.Sedlak </t>
  </si>
  <si>
    <t>2446613.466 </t>
  </si>
  <si>
    <t> 01.07.1986 23:11 </t>
  </si>
  <si>
    <t> T.Cervinka </t>
  </si>
  <si>
    <t>2446613.467 </t>
  </si>
  <si>
    <t> 01.07.1986 23:12 </t>
  </si>
  <si>
    <t> 0.009 </t>
  </si>
  <si>
    <t> P.Svoboda </t>
  </si>
  <si>
    <t>2446613.470 </t>
  </si>
  <si>
    <t> 01.07.1986 23:16 </t>
  </si>
  <si>
    <t> P.Hajek </t>
  </si>
  <si>
    <t> BBS 81 </t>
  </si>
  <si>
    <t>2446614.474 </t>
  </si>
  <si>
    <t> 02.07.1986 23:22 </t>
  </si>
  <si>
    <t> 0.011 </t>
  </si>
  <si>
    <t>2446615.472 </t>
  </si>
  <si>
    <t> 03.07.1986 23:19 </t>
  </si>
  <si>
    <t>2447262.504 </t>
  </si>
  <si>
    <t> 11.04.1988 00:05 </t>
  </si>
  <si>
    <t> A.Dedoch </t>
  </si>
  <si>
    <t> BRNO 30 </t>
  </si>
  <si>
    <t>2447269.530 </t>
  </si>
  <si>
    <t> 18.04.1988 00:43 </t>
  </si>
  <si>
    <t> O.Beck </t>
  </si>
  <si>
    <t>2447316.760 </t>
  </si>
  <si>
    <t> 04.06.1988 06:14 </t>
  </si>
  <si>
    <t>2447670.407 </t>
  </si>
  <si>
    <t> 23.05.1989 21:46 </t>
  </si>
  <si>
    <t> F.Hroch </t>
  </si>
  <si>
    <t>2447670.409 </t>
  </si>
  <si>
    <t> 23.05.1989 21:48 </t>
  </si>
  <si>
    <t> M.Vrastak </t>
  </si>
  <si>
    <t>2447671.420 </t>
  </si>
  <si>
    <t> 24.05.1989 22:04 </t>
  </si>
  <si>
    <t>2447674.440 </t>
  </si>
  <si>
    <t> 27.05.1989 22:33 </t>
  </si>
  <si>
    <t> M.Jechumtal </t>
  </si>
  <si>
    <t>2447678.448 </t>
  </si>
  <si>
    <t> 31.05.1989 22:45 </t>
  </si>
  <si>
    <t> -0.001 </t>
  </si>
  <si>
    <t>2447684.477 </t>
  </si>
  <si>
    <t> 06.06.1989 23:26 </t>
  </si>
  <si>
    <t> 0.000 </t>
  </si>
  <si>
    <t>2448093.398 </t>
  </si>
  <si>
    <t> 20.07.1990 21:33 </t>
  </si>
  <si>
    <t> BBS 96 </t>
  </si>
  <si>
    <t>2448095.408 </t>
  </si>
  <si>
    <t> 22.07.1990 21:47 </t>
  </si>
  <si>
    <t> BRNO 31 </t>
  </si>
  <si>
    <t>2448096.406 </t>
  </si>
  <si>
    <t> 23.07.1990 21:44 </t>
  </si>
  <si>
    <t>2448321.468 </t>
  </si>
  <si>
    <t> 05.03.1991 23:13 </t>
  </si>
  <si>
    <t> G.Mavrofridis </t>
  </si>
  <si>
    <t> BBS 97 </t>
  </si>
  <si>
    <t>2448322.475 </t>
  </si>
  <si>
    <t> 06.03.1991 23:24 </t>
  </si>
  <si>
    <t>2448339.550 </t>
  </si>
  <si>
    <t> 24.03.1991 01:12 </t>
  </si>
  <si>
    <t>2448362.6554 </t>
  </si>
  <si>
    <t> 16.04.1991 03:43 </t>
  </si>
  <si>
    <t> 0.0004 </t>
  </si>
  <si>
    <t> Caton &amp; Burns </t>
  </si>
  <si>
    <t>IBVS 3900 </t>
  </si>
  <si>
    <t>2448733.388 </t>
  </si>
  <si>
    <t> 20.04.1992 21:18 </t>
  </si>
  <si>
    <t> BBS 101 </t>
  </si>
  <si>
    <t>2448789.654 </t>
  </si>
  <si>
    <t> 16.06.1992 03:41 </t>
  </si>
  <si>
    <t> S.Cook </t>
  </si>
  <si>
    <t>2448790.663 </t>
  </si>
  <si>
    <t> 17.06.1992 03:54 </t>
  </si>
  <si>
    <t> 0.002 </t>
  </si>
  <si>
    <t>2449163.408 </t>
  </si>
  <si>
    <t> 24.06.1993 21:47 </t>
  </si>
  <si>
    <t> BBS 104 </t>
  </si>
  <si>
    <t>2449164.420 </t>
  </si>
  <si>
    <t> 25.06.1993 22:04 </t>
  </si>
  <si>
    <t>2449172.450 </t>
  </si>
  <si>
    <t> 03.07.1993 22:48 </t>
  </si>
  <si>
    <t> BBS 105 </t>
  </si>
  <si>
    <t>2449172.451 </t>
  </si>
  <si>
    <t> 03.07.1993 22:49 </t>
  </si>
  <si>
    <t>2449416.586 </t>
  </si>
  <si>
    <t> 05.03.1994 02:03 </t>
  </si>
  <si>
    <t> P.Skalak </t>
  </si>
  <si>
    <t>2449587.386 </t>
  </si>
  <si>
    <t> 22.08.1994 21:15 </t>
  </si>
  <si>
    <t> BBS 107 </t>
  </si>
  <si>
    <t>2449624.574 </t>
  </si>
  <si>
    <t> 29.09.1994 01:46 </t>
  </si>
  <si>
    <t>2449801.410 </t>
  </si>
  <si>
    <t> 24.03.1995 21:50 </t>
  </si>
  <si>
    <t> BBS 108 </t>
  </si>
  <si>
    <t>2449810.423 </t>
  </si>
  <si>
    <t> 02.04.1995 22:09 </t>
  </si>
  <si>
    <t> -0.017 </t>
  </si>
  <si>
    <t> BBS 109 </t>
  </si>
  <si>
    <t>2449811.416 </t>
  </si>
  <si>
    <t> 03.04.1995 21:59 </t>
  </si>
  <si>
    <t>2449811.450 </t>
  </si>
  <si>
    <t> 03.04.1995 22:48 </t>
  </si>
  <si>
    <t> P.Molik </t>
  </si>
  <si>
    <t>OEJV 0060 </t>
  </si>
  <si>
    <t>2449830.531 </t>
  </si>
  <si>
    <t> 23.04.1995 00:44 </t>
  </si>
  <si>
    <t>2449872.739 </t>
  </si>
  <si>
    <t> 04.06.1995 05:44 </t>
  </si>
  <si>
    <t>2450234.408 </t>
  </si>
  <si>
    <t> 30.05.1996 21:47 </t>
  </si>
  <si>
    <t> BBS 112 </t>
  </si>
  <si>
    <t>2450239.435 </t>
  </si>
  <si>
    <t> 04.06.1996 22:26 </t>
  </si>
  <si>
    <t>2450241.4748 </t>
  </si>
  <si>
    <t> 06.06.1996 23:23 </t>
  </si>
  <si>
    <t> 0.0154 </t>
  </si>
  <si>
    <t> K.Koss </t>
  </si>
  <si>
    <t> BRNO 32 </t>
  </si>
  <si>
    <t>2450277.633 </t>
  </si>
  <si>
    <t> 13.07.1996 03:11 </t>
  </si>
  <si>
    <t>C </t>
  </si>
  <si>
    <t>ns</t>
  </si>
  <si>
    <t> AOEB 9 </t>
  </si>
  <si>
    <t>2450278.636 </t>
  </si>
  <si>
    <t> 14.07.1996 03:15 </t>
  </si>
  <si>
    <t>2450280.643 </t>
  </si>
  <si>
    <t> 16.07.1996 03:25 </t>
  </si>
  <si>
    <t>2450281.648 </t>
  </si>
  <si>
    <t> 17.07.1996 03:33 </t>
  </si>
  <si>
    <t>2450284.677 </t>
  </si>
  <si>
    <t> 20.07.1996 04:14 </t>
  </si>
  <si>
    <t> 0.015 </t>
  </si>
  <si>
    <t>2450502.702 </t>
  </si>
  <si>
    <t> 23.02.1997 04:50 </t>
  </si>
  <si>
    <t> 0.019 </t>
  </si>
  <si>
    <t>2450512.7317 </t>
  </si>
  <si>
    <t> 05.03.1997 05:33 </t>
  </si>
  <si>
    <t> 0.0011 </t>
  </si>
  <si>
    <t> Smith &amp; Caton </t>
  </si>
  <si>
    <t>IBVS 5745 </t>
  </si>
  <si>
    <t>2450518.7590 </t>
  </si>
  <si>
    <t> 11.03.1997 06:12 </t>
  </si>
  <si>
    <t> 0.0002 </t>
  </si>
  <si>
    <t>2450658.404 </t>
  </si>
  <si>
    <t> 28.07.1997 21:41 </t>
  </si>
  <si>
    <t> BBS 115 </t>
  </si>
  <si>
    <t>2450658.4165 </t>
  </si>
  <si>
    <t> 28.07.1997 21:59 </t>
  </si>
  <si>
    <t> 0.0032 </t>
  </si>
  <si>
    <t>2450660.4241 </t>
  </si>
  <si>
    <t> 30.07.1997 22:10 </t>
  </si>
  <si>
    <t> 0.0014 </t>
  </si>
  <si>
    <t> V.Nemcova </t>
  </si>
  <si>
    <t>2450660.4282 </t>
  </si>
  <si>
    <t> 30.07.1997 22:16 </t>
  </si>
  <si>
    <t> 0.0055 </t>
  </si>
  <si>
    <t>2450660.4345 </t>
  </si>
  <si>
    <t> 30.07.1997 22:25 </t>
  </si>
  <si>
    <t> 0.0118 </t>
  </si>
  <si>
    <t> L.Brat </t>
  </si>
  <si>
    <t>2450665.427 </t>
  </si>
  <si>
    <t> 04.08.1997 22:14 </t>
  </si>
  <si>
    <t>2450665.4294 </t>
  </si>
  <si>
    <t> 04.08.1997 22:18 </t>
  </si>
  <si>
    <t> -0.0168 </t>
  </si>
  <si>
    <t>2450665.4371 </t>
  </si>
  <si>
    <t> 04.08.1997 22:29 </t>
  </si>
  <si>
    <t> -0.0091 </t>
  </si>
  <si>
    <t>2450665.4426 </t>
  </si>
  <si>
    <t> 04.08.1997 22:37 </t>
  </si>
  <si>
    <t> -0.0036 </t>
  </si>
  <si>
    <t>2450703.623 </t>
  </si>
  <si>
    <t> 12.09.1997 02:57 </t>
  </si>
  <si>
    <t>2451299.4174 </t>
  </si>
  <si>
    <t> 30.04.1999 22:01 </t>
  </si>
  <si>
    <t> 0.0003 </t>
  </si>
  <si>
    <t> van Cauteren&amp;Wils </t>
  </si>
  <si>
    <t>IBVS 4872 </t>
  </si>
  <si>
    <t>2451304.4512 </t>
  </si>
  <si>
    <t> 05.05.1999 22:49 </t>
  </si>
  <si>
    <t> 0.0106 </t>
  </si>
  <si>
    <t>2451314.4827 </t>
  </si>
  <si>
    <t> 15.05.1999 23:35 </t>
  </si>
  <si>
    <t> -0.0050 </t>
  </si>
  <si>
    <t> R.Polloczek </t>
  </si>
  <si>
    <t>2451317.5015 </t>
  </si>
  <si>
    <t> 19.05.1999 00:02 </t>
  </si>
  <si>
    <t> -0.0003 </t>
  </si>
  <si>
    <t> F.Agerer </t>
  </si>
  <si>
    <t>BAVM 132 </t>
  </si>
  <si>
    <t>2451317.5025 </t>
  </si>
  <si>
    <t> 19.05.1999 00:03 </t>
  </si>
  <si>
    <t> 0.0007 </t>
  </si>
  <si>
    <t>B;V</t>
  </si>
  <si>
    <t>2451739.474 </t>
  </si>
  <si>
    <t> 13.07.2000 23:22 </t>
  </si>
  <si>
    <t> O.Pejcha </t>
  </si>
  <si>
    <t>OEJV 0074 </t>
  </si>
  <si>
    <t>2451775.651 </t>
  </si>
  <si>
    <t> 19.08.2000 03:37 </t>
  </si>
  <si>
    <t>2452067.994 </t>
  </si>
  <si>
    <t> 07.06.2001 11:51 </t>
  </si>
  <si>
    <t> Hirosawa </t>
  </si>
  <si>
    <t>VSB 39 </t>
  </si>
  <si>
    <t>2452352.3448 </t>
  </si>
  <si>
    <t> 18.03.2002 20:16 </t>
  </si>
  <si>
    <t> -0.0065 </t>
  </si>
  <si>
    <t>o</t>
  </si>
  <si>
    <t> M.Dietrich </t>
  </si>
  <si>
    <t>BAVM 158 </t>
  </si>
  <si>
    <t>2452361.3942 </t>
  </si>
  <si>
    <t> 27.03.2002 21:27 </t>
  </si>
  <si>
    <t> 0.0005 </t>
  </si>
  <si>
    <t>2452362.3942 </t>
  </si>
  <si>
    <t> 28.03.2002 21:27 </t>
  </si>
  <si>
    <t> -0.0042 </t>
  </si>
  <si>
    <t>2452362.3983 </t>
  </si>
  <si>
    <t> 28.03.2002 21:33 </t>
  </si>
  <si>
    <t> -0.0001 </t>
  </si>
  <si>
    <t> Sarounova &amp; Wolf </t>
  </si>
  <si>
    <t>IBVS 5594 </t>
  </si>
  <si>
    <t>2452364.4092 </t>
  </si>
  <si>
    <t> 30.03.2002 21:49 </t>
  </si>
  <si>
    <t>2452416.6522 </t>
  </si>
  <si>
    <t> 22.05.2002 03:39 </t>
  </si>
  <si>
    <t> -0.0004 </t>
  </si>
  <si>
    <t> S.Dvorak </t>
  </si>
  <si>
    <t>2452710.5313 </t>
  </si>
  <si>
    <t> 12.03.2003 00:45 </t>
  </si>
  <si>
    <t> 0.0015 </t>
  </si>
  <si>
    <t> V.Bakis et al. </t>
  </si>
  <si>
    <t>IBVS 5399 </t>
  </si>
  <si>
    <t>2452757.7543 </t>
  </si>
  <si>
    <t> 28.04.2003 06:06 </t>
  </si>
  <si>
    <t>2452772.3166 </t>
  </si>
  <si>
    <t> 12.05.2003 19:35 </t>
  </si>
  <si>
    <t> -0.0027 </t>
  </si>
  <si>
    <t>IBVS 5616 </t>
  </si>
  <si>
    <t>2452790.40290 </t>
  </si>
  <si>
    <t> 30.05.2003 21:40 </t>
  </si>
  <si>
    <t> -0.00117 </t>
  </si>
  <si>
    <t> R.Ehrenberger </t>
  </si>
  <si>
    <t>2452793.4183 </t>
  </si>
  <si>
    <t> 02.06.2003 22:02 </t>
  </si>
  <si>
    <t> 0.0001 </t>
  </si>
  <si>
    <t>IBVS 5662 </t>
  </si>
  <si>
    <t>2452794.4234 </t>
  </si>
  <si>
    <t> 03.06.2003 22:09 </t>
  </si>
  <si>
    <t>-I</t>
  </si>
  <si>
    <t> K. &amp; M. Rätz </t>
  </si>
  <si>
    <t>BAVM 172 </t>
  </si>
  <si>
    <t>2452844.6581 </t>
  </si>
  <si>
    <t> 24.07.2003 03:47 </t>
  </si>
  <si>
    <t>343</t>
  </si>
  <si>
    <t> -0.0002 </t>
  </si>
  <si>
    <t> R.Poklar </t>
  </si>
  <si>
    <t>2452849.6807 </t>
  </si>
  <si>
    <t> 29.07.2003 04:20 </t>
  </si>
  <si>
    <t>348</t>
  </si>
  <si>
    <t> -0.0012 </t>
  </si>
  <si>
    <t>2453124.9719 </t>
  </si>
  <si>
    <t> 29.04.2004 11:19 </t>
  </si>
  <si>
    <t>622</t>
  </si>
  <si>
    <t> -0.0000 </t>
  </si>
  <si>
    <t> Nakajima </t>
  </si>
  <si>
    <t>VSB 43 </t>
  </si>
  <si>
    <t>2453210.37233 </t>
  </si>
  <si>
    <t> 23.07.2004 20:56 </t>
  </si>
  <si>
    <t>707</t>
  </si>
  <si>
    <t> 0.00023 </t>
  </si>
  <si>
    <t>2453443.461 </t>
  </si>
  <si>
    <t> 13.03.2005 23:03 </t>
  </si>
  <si>
    <t>939</t>
  </si>
  <si>
    <t>OEJV 0003 </t>
  </si>
  <si>
    <t>2453460.5461 </t>
  </si>
  <si>
    <t> 31.03.2005 01:06 </t>
  </si>
  <si>
    <t>956</t>
  </si>
  <si>
    <t> 0.0017 </t>
  </si>
  <si>
    <t> v.Poschinger </t>
  </si>
  <si>
    <t>BAVM 173 </t>
  </si>
  <si>
    <t>2453460.54629 </t>
  </si>
  <si>
    <t> 0.00185 </t>
  </si>
  <si>
    <t> L.Brát </t>
  </si>
  <si>
    <t>2453461.5539 </t>
  </si>
  <si>
    <t> 01.04.2005 01:17 </t>
  </si>
  <si>
    <t>957</t>
  </si>
  <si>
    <t> 0.0048 </t>
  </si>
  <si>
    <t>2453463.5577 </t>
  </si>
  <si>
    <t> 03.04.2005 01:23 </t>
  </si>
  <si>
    <t>959</t>
  </si>
  <si>
    <t> -0.0009 </t>
  </si>
  <si>
    <t> R. Diethelm </t>
  </si>
  <si>
    <t>IBVS 5653 </t>
  </si>
  <si>
    <t>2453463.5600 </t>
  </si>
  <si>
    <t> 03.04.2005 01:26 </t>
  </si>
  <si>
    <t>2453470.5926 </t>
  </si>
  <si>
    <t> 10.04.2005 02:13 </t>
  </si>
  <si>
    <t>966</t>
  </si>
  <si>
    <t>2453767.4834 </t>
  </si>
  <si>
    <t> 31.01.2006 23:36 </t>
  </si>
  <si>
    <t>1261.5</t>
  </si>
  <si>
    <t> 0.0006 </t>
  </si>
  <si>
    <t> W.Moschner </t>
  </si>
  <si>
    <t>BAVM 178 </t>
  </si>
  <si>
    <t>2453846.35277 </t>
  </si>
  <si>
    <t> 20.04.2006 20:27 </t>
  </si>
  <si>
    <t>1340</t>
  </si>
  <si>
    <t> 0.00038 </t>
  </si>
  <si>
    <t>2453866.44696 </t>
  </si>
  <si>
    <t> 10.05.2006 22:43 </t>
  </si>
  <si>
    <t>1360</t>
  </si>
  <si>
    <t> 0.00041 </t>
  </si>
  <si>
    <t> R.Drevený </t>
  </si>
  <si>
    <t>2453910.6540 </t>
  </si>
  <si>
    <t> 24.06.2006 03:41 </t>
  </si>
  <si>
    <t>1404</t>
  </si>
  <si>
    <t> H.Gerner </t>
  </si>
  <si>
    <t> AOEB 12 </t>
  </si>
  <si>
    <t>2454454.6987 </t>
  </si>
  <si>
    <t> 20.12.2007 04:46 </t>
  </si>
  <si>
    <t>1945.5</t>
  </si>
  <si>
    <t> -0.0045 </t>
  </si>
  <si>
    <t> Moschner &amp; Frank </t>
  </si>
  <si>
    <t>BAVM 203 </t>
  </si>
  <si>
    <t>2454514.4850 </t>
  </si>
  <si>
    <t> 17.02.2008 23:38 </t>
  </si>
  <si>
    <t>2005</t>
  </si>
  <si>
    <t> W.Moschner &amp; P.Frank </t>
  </si>
  <si>
    <t>BAVM 209 </t>
  </si>
  <si>
    <t>2454554.672 </t>
  </si>
  <si>
    <t> 29.03.2008 04:07 </t>
  </si>
  <si>
    <t>2045</t>
  </si>
  <si>
    <t>JAAVSO 36(2);186 </t>
  </si>
  <si>
    <t>2454561.7068 </t>
  </si>
  <si>
    <t> 05.04.2008 04:57 </t>
  </si>
  <si>
    <t>2052</t>
  </si>
  <si>
    <t> 0.0022 </t>
  </si>
  <si>
    <t> J.Bialozynski </t>
  </si>
  <si>
    <t>2454592.3568 </t>
  </si>
  <si>
    <t> 05.05.2008 20:33 </t>
  </si>
  <si>
    <t>2082.5</t>
  </si>
  <si>
    <t> 0.0086 </t>
  </si>
  <si>
    <t> A.Liakos &amp; P.Niarchos </t>
  </si>
  <si>
    <t>IBVS 5897 </t>
  </si>
  <si>
    <t>2454614.4525 </t>
  </si>
  <si>
    <t> 27.05.2008 22:51 </t>
  </si>
  <si>
    <t>2104.5</t>
  </si>
  <si>
    <t>OEJV 0094 </t>
  </si>
  <si>
    <t>2454843.5088 </t>
  </si>
  <si>
    <t> 12.01.2009 00:12 </t>
  </si>
  <si>
    <t>2332.5</t>
  </si>
  <si>
    <t> -0.0165 </t>
  </si>
  <si>
    <t>2454898.7873 </t>
  </si>
  <si>
    <t> 08.03.2009 06:53 </t>
  </si>
  <si>
    <t>2387.5</t>
  </si>
  <si>
    <t> 0.0031 </t>
  </si>
  <si>
    <t>IBVS 5938 </t>
  </si>
  <si>
    <t>2454906.8298 </t>
  </si>
  <si>
    <t> 16.03.2009 07:54 </t>
  </si>
  <si>
    <t>2395.5</t>
  </si>
  <si>
    <t> 0.0079 </t>
  </si>
  <si>
    <t> C.Lacy </t>
  </si>
  <si>
    <t>IBVS 5910 </t>
  </si>
  <si>
    <t>2454912.3498 </t>
  </si>
  <si>
    <t> 21.03.2009 20:23 </t>
  </si>
  <si>
    <t>2401</t>
  </si>
  <si>
    <t> 0.0020 </t>
  </si>
  <si>
    <t>2455243.9016 </t>
  </si>
  <si>
    <t> 16.02.2010 09:38 </t>
  </si>
  <si>
    <t>2731</t>
  </si>
  <si>
    <t>IBVS 5945 </t>
  </si>
  <si>
    <t>2455304.1869 </t>
  </si>
  <si>
    <t> 17.04.2010 16:29 </t>
  </si>
  <si>
    <t>2791</t>
  </si>
  <si>
    <t> 0.0029 </t>
  </si>
  <si>
    <t>Rc</t>
  </si>
  <si>
    <t> K.Shiokawa </t>
  </si>
  <si>
    <t>VSB 51 </t>
  </si>
  <si>
    <t>2455542.304 </t>
  </si>
  <si>
    <t> 11.12.2010 19:17 </t>
  </si>
  <si>
    <t>3028</t>
  </si>
  <si>
    <t>cG</t>
  </si>
  <si>
    <t> K.Hirosawa </t>
  </si>
  <si>
    <t>s5</t>
  </si>
  <si>
    <t>s6</t>
  </si>
  <si>
    <t>s7</t>
  </si>
  <si>
    <t>IBVS 5910</t>
  </si>
  <si>
    <t>IBVS 6157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</si>
  <si>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</si>
  <si>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</si>
  <si>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</si>
  <si>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JAVSO..43..238</t>
  </si>
  <si>
    <t>JAVSO..44..164</t>
  </si>
  <si>
    <t>JAVSO..45..215</t>
  </si>
  <si>
    <t>IBVS 6230</t>
  </si>
  <si>
    <t>Likely LiTE relation</t>
  </si>
  <si>
    <t>JAVSO..46..184</t>
  </si>
  <si>
    <t>JAVSO..47..263</t>
  </si>
  <si>
    <t>JAVSO..48…87</t>
  </si>
  <si>
    <t>JAVSO 49, 256</t>
  </si>
  <si>
    <t>JBAV, 60</t>
  </si>
  <si>
    <t>VSB, 91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</si>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</sst>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1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15" xfId="0" applyFont="1" applyBorder="1">
      <alignment vertical="top"/>
    </xf>
    <xf numFmtId="0" fontId="9" fillId="0" borderId="16" xfId="0" applyFont="1" applyBorder="1">
      <alignment vertical="top"/>
    </xf>
    <xf numFmtId="0" fontId="11" fillId="0" borderId="10" xfId="0" applyFont="1" applyBorder="1">
      <alignment vertical="top"/>
    </xf>
    <xf numFmtId="165" fontId="11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9" fillId="0" borderId="18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19" fillId="0" borderId="9" xfId="0" applyFont="1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1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9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1" xfId="0" applyFont="1" applyBorder="1">
      <alignment vertical="top"/>
    </xf>
    <xf numFmtId="0" fontId="7" fillId="0" borderId="5" xfId="0" applyFont="1" applyBorder="1">
      <alignment vertical="top"/>
    </xf>
    <xf numFmtId="0" fontId="7" fillId="0" borderId="22" xfId="0" applyFont="1" applyBorder="1" applyAlignment="1"/>
    <xf numFmtId="0" fontId="7" fillId="0" borderId="23" xfId="0" applyFont="1" applyBorder="1" applyAlignment="1"/>
    <xf numFmtId="0" fontId="24" fillId="0" borderId="24" xfId="0" applyFont="1" applyBorder="1" applyAlignment="1"/>
    <xf numFmtId="0" fontId="24" fillId="0" borderId="25" xfId="0" applyFont="1" applyBorder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26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7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7" fillId="25" borderId="26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13" fillId="0" borderId="0" xfId="0" applyFont="1">
      <alignment vertical="top"/>
    </xf>
    <xf numFmtId="0" fontId="21" fillId="0" borderId="0" xfId="0" applyFont="1">
      <alignment vertical="top"/>
    </xf>
    <xf numFmtId="0" fontId="15" fillId="0" borderId="0" xfId="0" applyFont="1">
      <alignment vertical="top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43" fillId="0" borderId="0" xfId="0" applyFo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25" fillId="0" borderId="0" xfId="42" applyFont="1" applyAlignment="1">
      <alignment horizontal="left" vertical="center" wrapText="1"/>
    </xf>
    <xf numFmtId="0" fontId="25" fillId="0" borderId="0" xfId="42" applyFont="1" applyAlignment="1">
      <alignment horizontal="center" vertical="center" wrapText="1"/>
    </xf>
    <xf numFmtId="0" fontId="25" fillId="0" borderId="0" xfId="42" applyFont="1" applyAlignment="1">
      <alignment horizontal="left" wrapText="1"/>
    </xf>
    <xf numFmtId="0" fontId="44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/>
    <xf numFmtId="0" fontId="16" fillId="0" borderId="0" xfId="0" applyFont="1">
      <alignment vertical="top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167" fontId="45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/>
    </xf>
    <xf numFmtId="0" fontId="25" fillId="0" borderId="0" xfId="42" applyFont="1" applyAlignment="1">
      <alignment horizontal="right" wrapText="1"/>
    </xf>
    <xf numFmtId="0" fontId="43" fillId="0" borderId="0" xfId="0" applyFont="1" applyAlignment="1">
      <alignment horizontal="right"/>
    </xf>
    <xf numFmtId="0" fontId="5" fillId="0" borderId="0" xfId="42" applyFont="1" applyAlignment="1">
      <alignment horizontal="right" wrapText="1"/>
    </xf>
    <xf numFmtId="0" fontId="5" fillId="0" borderId="0" xfId="42" applyFont="1" applyAlignment="1">
      <alignment horizontal="right"/>
    </xf>
    <xf numFmtId="0" fontId="16" fillId="0" borderId="0" xfId="42" applyFont="1" applyAlignment="1">
      <alignment horizontal="right"/>
    </xf>
    <xf numFmtId="0" fontId="45" fillId="0" borderId="0" xfId="0" applyFont="1" applyAlignment="1">
      <alignment horizontal="righ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1591695501730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23926380368099"/>
          <c:w val="0.7941176470588234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-0.18731420000403887</c:v>
                </c:pt>
                <c:pt idx="1">
                  <c:v>1.0653599994839169E-2</c:v>
                </c:pt>
                <c:pt idx="2">
                  <c:v>7.4679999670479447E-4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A-4AEA-B8C5-734AD9A3EE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4.4719999932567589E-3</c:v>
                </c:pt>
                <c:pt idx="4">
                  <c:v>-1.9496000022627413E-3</c:v>
                </c:pt>
                <c:pt idx="5">
                  <c:v>7.3395999934291467E-3</c:v>
                </c:pt>
                <c:pt idx="6">
                  <c:v>-4.0576000028522685E-3</c:v>
                </c:pt>
                <c:pt idx="7">
                  <c:v>-4.5764000024064444E-3</c:v>
                </c:pt>
                <c:pt idx="8">
                  <c:v>7.0019999984651804E-3</c:v>
                </c:pt>
                <c:pt idx="9">
                  <c:v>-1.4039599998795893E-2</c:v>
                </c:pt>
                <c:pt idx="10">
                  <c:v>-3.9600003219675273E-5</c:v>
                </c:pt>
                <c:pt idx="11">
                  <c:v>-4.172000008111354E-3</c:v>
                </c:pt>
                <c:pt idx="12">
                  <c:v>1.0827999991306569E-2</c:v>
                </c:pt>
                <c:pt idx="13">
                  <c:v>5.9847999946214259E-3</c:v>
                </c:pt>
                <c:pt idx="14">
                  <c:v>-9.9800000025425106E-3</c:v>
                </c:pt>
                <c:pt idx="15">
                  <c:v>-6.0216000056243502E-3</c:v>
                </c:pt>
                <c:pt idx="16">
                  <c:v>-6.0216000056243502E-3</c:v>
                </c:pt>
                <c:pt idx="17">
                  <c:v>1.2180799996713176E-2</c:v>
                </c:pt>
                <c:pt idx="18">
                  <c:v>1.0469999993802048E-2</c:v>
                </c:pt>
                <c:pt idx="19">
                  <c:v>1.0469999993802048E-2</c:v>
                </c:pt>
                <c:pt idx="20">
                  <c:v>-3.0000000042491592E-3</c:v>
                </c:pt>
                <c:pt idx="21">
                  <c:v>-3.0000000042491592E-3</c:v>
                </c:pt>
                <c:pt idx="22">
                  <c:v>0</c:v>
                </c:pt>
                <c:pt idx="23">
                  <c:v>1.999999993131496E-3</c:v>
                </c:pt>
                <c:pt idx="24">
                  <c:v>1.999999993131496E-3</c:v>
                </c:pt>
                <c:pt idx="25">
                  <c:v>-2.9580000045825727E-3</c:v>
                </c:pt>
                <c:pt idx="26">
                  <c:v>-1.9884799999999814E-2</c:v>
                </c:pt>
                <c:pt idx="27">
                  <c:v>-1.9884799999999814E-2</c:v>
                </c:pt>
                <c:pt idx="28">
                  <c:v>-5.7120000565191731E-4</c:v>
                </c:pt>
                <c:pt idx="29">
                  <c:v>-5.7120000565191731E-4</c:v>
                </c:pt>
                <c:pt idx="30">
                  <c:v>5.9763999961433001E-3</c:v>
                </c:pt>
                <c:pt idx="31">
                  <c:v>5.9763999961433001E-3</c:v>
                </c:pt>
                <c:pt idx="32">
                  <c:v>8.4399999468587339E-4</c:v>
                </c:pt>
                <c:pt idx="33">
                  <c:v>-2.697479999915231E-2</c:v>
                </c:pt>
                <c:pt idx="34">
                  <c:v>-2.697479999915231E-2</c:v>
                </c:pt>
                <c:pt idx="35">
                  <c:v>-1.1396400004741736E-2</c:v>
                </c:pt>
                <c:pt idx="36">
                  <c:v>-3.96399998862762E-4</c:v>
                </c:pt>
                <c:pt idx="37">
                  <c:v>-3.96399998862762E-4</c:v>
                </c:pt>
                <c:pt idx="38">
                  <c:v>-3.8180000046850182E-3</c:v>
                </c:pt>
                <c:pt idx="39">
                  <c:v>-3.8180000046850182E-3</c:v>
                </c:pt>
                <c:pt idx="40">
                  <c:v>-4.6016000051167794E-3</c:v>
                </c:pt>
                <c:pt idx="41">
                  <c:v>4.3983999930787832E-3</c:v>
                </c:pt>
                <c:pt idx="42">
                  <c:v>1.0569599995505996E-2</c:v>
                </c:pt>
                <c:pt idx="43">
                  <c:v>5.9399999736342579E-4</c:v>
                </c:pt>
                <c:pt idx="44">
                  <c:v>6.9703999979537912E-3</c:v>
                </c:pt>
                <c:pt idx="45">
                  <c:v>-3.6916000026394613E-3</c:v>
                </c:pt>
                <c:pt idx="46">
                  <c:v>2.8347999977995642E-3</c:v>
                </c:pt>
                <c:pt idx="47">
                  <c:v>-9.446800009754952E-3</c:v>
                </c:pt>
                <c:pt idx="48">
                  <c:v>1.2601999995240476E-2</c:v>
                </c:pt>
                <c:pt idx="49">
                  <c:v>-5.616000053123571E-4</c:v>
                </c:pt>
                <c:pt idx="50">
                  <c:v>2.2191999960341491E-3</c:v>
                </c:pt>
                <c:pt idx="51">
                  <c:v>2.2665199998300523E-2</c:v>
                </c:pt>
                <c:pt idx="52">
                  <c:v>1.9543999951565638E-3</c:v>
                </c:pt>
                <c:pt idx="53">
                  <c:v>1.3111200001731049E-2</c:v>
                </c:pt>
                <c:pt idx="54">
                  <c:v>1.9835999999486376E-2</c:v>
                </c:pt>
                <c:pt idx="55">
                  <c:v>1.2261599993507843E-2</c:v>
                </c:pt>
                <c:pt idx="56">
                  <c:v>1.2261599993507843E-2</c:v>
                </c:pt>
                <c:pt idx="57">
                  <c:v>5.5507999932160601E-3</c:v>
                </c:pt>
                <c:pt idx="58">
                  <c:v>5.5507999932160601E-3</c:v>
                </c:pt>
                <c:pt idx="59">
                  <c:v>-3.5816000017803162E-3</c:v>
                </c:pt>
                <c:pt idx="60">
                  <c:v>-1.3292400006321259E-2</c:v>
                </c:pt>
                <c:pt idx="61">
                  <c:v>2.5035199992998969E-2</c:v>
                </c:pt>
                <c:pt idx="62">
                  <c:v>1.9840399989334401E-2</c:v>
                </c:pt>
                <c:pt idx="63">
                  <c:v>1.74299999998766E-2</c:v>
                </c:pt>
                <c:pt idx="64">
                  <c:v>1.74299999998766E-2</c:v>
                </c:pt>
                <c:pt idx="65">
                  <c:v>4.7429999998712447E-2</c:v>
                </c:pt>
                <c:pt idx="66">
                  <c:v>1.1078399991674814E-2</c:v>
                </c:pt>
                <c:pt idx="67">
                  <c:v>1.1078399991674814E-2</c:v>
                </c:pt>
                <c:pt idx="68">
                  <c:v>1.9078399993304629E-2</c:v>
                </c:pt>
                <c:pt idx="69">
                  <c:v>1.9078399993304629E-2</c:v>
                </c:pt>
                <c:pt idx="70">
                  <c:v>8.3675999921979383E-3</c:v>
                </c:pt>
                <c:pt idx="71">
                  <c:v>8.3675999921979383E-3</c:v>
                </c:pt>
                <c:pt idx="72">
                  <c:v>1.6367599993827753E-2</c:v>
                </c:pt>
                <c:pt idx="73">
                  <c:v>1.6367599993827753E-2</c:v>
                </c:pt>
                <c:pt idx="74">
                  <c:v>1.7367599997669458E-2</c:v>
                </c:pt>
                <c:pt idx="75">
                  <c:v>2.4367599995457567E-2</c:v>
                </c:pt>
                <c:pt idx="76">
                  <c:v>2.5367599992023315E-2</c:v>
                </c:pt>
                <c:pt idx="77">
                  <c:v>2.8367599996272475E-2</c:v>
                </c:pt>
                <c:pt idx="78">
                  <c:v>6.5679999534040689E-4</c:v>
                </c:pt>
                <c:pt idx="79">
                  <c:v>2.0656799992138986E-2</c:v>
                </c:pt>
                <c:pt idx="80">
                  <c:v>2.0656799992138986E-2</c:v>
                </c:pt>
                <c:pt idx="81">
                  <c:v>7.9459999979007989E-3</c:v>
                </c:pt>
                <c:pt idx="82">
                  <c:v>4.8135999968508258E-3</c:v>
                </c:pt>
                <c:pt idx="83">
                  <c:v>4.8135999968508258E-3</c:v>
                </c:pt>
                <c:pt idx="84">
                  <c:v>1.9813599996268749E-2</c:v>
                </c:pt>
                <c:pt idx="85">
                  <c:v>1.9813599996268749E-2</c:v>
                </c:pt>
                <c:pt idx="86">
                  <c:v>2.2141199995530769E-2</c:v>
                </c:pt>
                <c:pt idx="87">
                  <c:v>2.7195999937248416E-3</c:v>
                </c:pt>
                <c:pt idx="88">
                  <c:v>1.7297999991569668E-2</c:v>
                </c:pt>
                <c:pt idx="89">
                  <c:v>1.3876399993023369E-2</c:v>
                </c:pt>
                <c:pt idx="90">
                  <c:v>9.0128000010736287E-3</c:v>
                </c:pt>
                <c:pt idx="91">
                  <c:v>9.4587999919895083E-3</c:v>
                </c:pt>
                <c:pt idx="92">
                  <c:v>1.1458799992396962E-2</c:v>
                </c:pt>
                <c:pt idx="93">
                  <c:v>1.9458799994026776E-2</c:v>
                </c:pt>
                <c:pt idx="94">
                  <c:v>2.0458799990592524E-2</c:v>
                </c:pt>
                <c:pt idx="95">
                  <c:v>2.3458799994841684E-2</c:v>
                </c:pt>
                <c:pt idx="96">
                  <c:v>2.3458799994841684E-2</c:v>
                </c:pt>
                <c:pt idx="97">
                  <c:v>2.2747999995772261E-2</c:v>
                </c:pt>
                <c:pt idx="98">
                  <c:v>1.6037199995480478E-2</c:v>
                </c:pt>
                <c:pt idx="99">
                  <c:v>1.4281999996455852E-2</c:v>
                </c:pt>
                <c:pt idx="100">
                  <c:v>7.3063999952864833E-3</c:v>
                </c:pt>
                <c:pt idx="101">
                  <c:v>1.5898799996648449E-2</c:v>
                </c:pt>
                <c:pt idx="102">
                  <c:v>4.6971999981906265E-3</c:v>
                </c:pt>
                <c:pt idx="103">
                  <c:v>6.6971999985980801E-3</c:v>
                </c:pt>
                <c:pt idx="104">
                  <c:v>1.2986399997316767E-2</c:v>
                </c:pt>
                <c:pt idx="105">
                  <c:v>1.8854000001738314E-2</c:v>
                </c:pt>
                <c:pt idx="106">
                  <c:v>8.0107999892788939E-3</c:v>
                </c:pt>
                <c:pt idx="107">
                  <c:v>8.7459999922430143E-3</c:v>
                </c:pt>
                <c:pt idx="108">
                  <c:v>1.2450399997760542E-2</c:v>
                </c:pt>
                <c:pt idx="109">
                  <c:v>1.302880000002915E-2</c:v>
                </c:pt>
                <c:pt idx="110">
                  <c:v>6.317999999737367E-3</c:v>
                </c:pt>
                <c:pt idx="111">
                  <c:v>1.3098799994622823E-2</c:v>
                </c:pt>
                <c:pt idx="112">
                  <c:v>1.5387999992526602E-2</c:v>
                </c:pt>
                <c:pt idx="113">
                  <c:v>1.0304399998858571E-2</c:v>
                </c:pt>
                <c:pt idx="115">
                  <c:v>1.6707999966456555E-3</c:v>
                </c:pt>
                <c:pt idx="116">
                  <c:v>3.8659999991068617E-3</c:v>
                </c:pt>
                <c:pt idx="117">
                  <c:v>8.1551999974180944E-3</c:v>
                </c:pt>
                <c:pt idx="118">
                  <c:v>5.4483999992953613E-3</c:v>
                </c:pt>
                <c:pt idx="119">
                  <c:v>1.2737599994579796E-2</c:v>
                </c:pt>
                <c:pt idx="120">
                  <c:v>5.0511999943410046E-3</c:v>
                </c:pt>
                <c:pt idx="121">
                  <c:v>6.0511999981827103E-3</c:v>
                </c:pt>
                <c:pt idx="122">
                  <c:v>-3.673200000775978E-3</c:v>
                </c:pt>
                <c:pt idx="123">
                  <c:v>-4.5092000073054805E-3</c:v>
                </c:pt>
                <c:pt idx="124">
                  <c:v>9.191199998895172E-3</c:v>
                </c:pt>
                <c:pt idx="125">
                  <c:v>1.6090400000393856E-2</c:v>
                </c:pt>
                <c:pt idx="126">
                  <c:v>-1.3306799999554642E-2</c:v>
                </c:pt>
                <c:pt idx="127">
                  <c:v>-2.5017600004503038E-2</c:v>
                </c:pt>
                <c:pt idx="128">
                  <c:v>8.9823999951477163E-3</c:v>
                </c:pt>
                <c:pt idx="129">
                  <c:v>4.771999956574291E-4</c:v>
                </c:pt>
                <c:pt idx="130">
                  <c:v>1.0623599999235012E-2</c:v>
                </c:pt>
                <c:pt idx="131">
                  <c:v>-1.6264400001091417E-2</c:v>
                </c:pt>
                <c:pt idx="132">
                  <c:v>-1.2818400005926378E-2</c:v>
                </c:pt>
                <c:pt idx="134">
                  <c:v>6.1711999951512553E-3</c:v>
                </c:pt>
                <c:pt idx="135">
                  <c:v>4.4603999922401272E-3</c:v>
                </c:pt>
                <c:pt idx="136">
                  <c:v>2.0387999902595766E-3</c:v>
                </c:pt>
                <c:pt idx="137">
                  <c:v>2.3279999950318597E-3</c:v>
                </c:pt>
                <c:pt idx="138">
                  <c:v>1.7195599997648969E-2</c:v>
                </c:pt>
                <c:pt idx="139">
                  <c:v>1.9951999995100778E-2</c:v>
                </c:pt>
                <c:pt idx="142">
                  <c:v>-8.2219999967492186E-3</c:v>
                </c:pt>
                <c:pt idx="147">
                  <c:v>-1.8197600002167746E-2</c:v>
                </c:pt>
                <c:pt idx="151">
                  <c:v>-1.2080000014975667E-3</c:v>
                </c:pt>
                <c:pt idx="159">
                  <c:v>3.6839999665971845E-4</c:v>
                </c:pt>
                <c:pt idx="178">
                  <c:v>-9.5596000028308481E-3</c:v>
                </c:pt>
                <c:pt idx="188">
                  <c:v>-7.0816000006743707E-3</c:v>
                </c:pt>
                <c:pt idx="205">
                  <c:v>-5.2563999997801147E-3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A-4AEA-B8C5-734AD9A3EE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7.3960000008810312E-3</c:v>
                </c:pt>
                <c:pt idx="133">
                  <c:v>1.7560000000230502E-2</c:v>
                </c:pt>
                <c:pt idx="143">
                  <c:v>4.2780000003403984E-3</c:v>
                </c:pt>
                <c:pt idx="144">
                  <c:v>2.4563999904785305E-3</c:v>
                </c:pt>
                <c:pt idx="145">
                  <c:v>6.5563999960431829E-3</c:v>
                </c:pt>
                <c:pt idx="146">
                  <c:v>1.2856399996962864E-2</c:v>
                </c:pt>
                <c:pt idx="148">
                  <c:v>-1.5797600004589185E-2</c:v>
                </c:pt>
                <c:pt idx="149">
                  <c:v>-8.0976000026566908E-3</c:v>
                </c:pt>
                <c:pt idx="150">
                  <c:v>-2.5976000033551827E-3</c:v>
                </c:pt>
                <c:pt idx="153">
                  <c:v>9.9335999984759837E-3</c:v>
                </c:pt>
                <c:pt idx="154">
                  <c:v>-5.674400003044866E-3</c:v>
                </c:pt>
                <c:pt idx="155">
                  <c:v>-1.0068000046885572E-3</c:v>
                </c:pt>
                <c:pt idx="156">
                  <c:v>-6.8000008468516171E-6</c:v>
                </c:pt>
                <c:pt idx="161">
                  <c:v>-9.8308000087854452E-3</c:v>
                </c:pt>
                <c:pt idx="162">
                  <c:v>-2.8280000042286702E-3</c:v>
                </c:pt>
                <c:pt idx="163">
                  <c:v>-7.5388000041129999E-3</c:v>
                </c:pt>
                <c:pt idx="165">
                  <c:v>-1.960400004463736E-3</c:v>
                </c:pt>
                <c:pt idx="170">
                  <c:v>-7.3992000034195371E-3</c:v>
                </c:pt>
                <c:pt idx="173">
                  <c:v>-3.9828000008128583E-3</c:v>
                </c:pt>
                <c:pt idx="179">
                  <c:v>-4.543200004263781E-3</c:v>
                </c:pt>
                <c:pt idx="181">
                  <c:v>-1.4540000047418289E-3</c:v>
                </c:pt>
                <c:pt idx="183">
                  <c:v>-4.77560000581434E-3</c:v>
                </c:pt>
                <c:pt idx="185">
                  <c:v>-6.3926000075298361E-3</c:v>
                </c:pt>
                <c:pt idx="190">
                  <c:v>-7.2724000056041405E-3</c:v>
                </c:pt>
                <c:pt idx="195">
                  <c:v>-2.6259400001436006E-2</c:v>
                </c:pt>
                <c:pt idx="198">
                  <c:v>-7.9492000004393049E-3</c:v>
                </c:pt>
                <c:pt idx="204">
                  <c:v>-7.212600001366809E-3</c:v>
                </c:pt>
                <c:pt idx="207">
                  <c:v>-5.9860000037588179E-3</c:v>
                </c:pt>
                <c:pt idx="211">
                  <c:v>-6.1953999975230545E-3</c:v>
                </c:pt>
                <c:pt idx="212">
                  <c:v>1.0284000018145889E-3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A-4AEA-B8C5-734AD9A3EE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2.5439999953960069E-3</c:v>
                </c:pt>
                <c:pt idx="141">
                  <c:v>1.5791999976499937E-3</c:v>
                </c:pt>
                <c:pt idx="152">
                  <c:v>-3.1240000680554658E-4</c:v>
                </c:pt>
                <c:pt idx="157">
                  <c:v>-7.0428000035462901E-3</c:v>
                </c:pt>
                <c:pt idx="158">
                  <c:v>-6.1428000044543296E-3</c:v>
                </c:pt>
                <c:pt idx="160">
                  <c:v>-2.7474400005303323E-2</c:v>
                </c:pt>
                <c:pt idx="164">
                  <c:v>-3.4388000058243051E-3</c:v>
                </c:pt>
                <c:pt idx="166">
                  <c:v>-3.9220000035129488E-3</c:v>
                </c:pt>
                <c:pt idx="167">
                  <c:v>-2.7310000004945323E-3</c:v>
                </c:pt>
                <c:pt idx="168">
                  <c:v>-1.1386000041966327E-3</c:v>
                </c:pt>
                <c:pt idx="169">
                  <c:v>-7.1452000047429465E-3</c:v>
                </c:pt>
                <c:pt idx="171">
                  <c:v>-5.6395999999949709E-3</c:v>
                </c:pt>
                <c:pt idx="172">
                  <c:v>-4.372000003058929E-3</c:v>
                </c:pt>
                <c:pt idx="174">
                  <c:v>-4.8228000014205463E-3</c:v>
                </c:pt>
                <c:pt idx="175">
                  <c:v>-5.7768000042415224E-3</c:v>
                </c:pt>
                <c:pt idx="176">
                  <c:v>-5.3360000092652626E-3</c:v>
                </c:pt>
                <c:pt idx="177">
                  <c:v>-5.3240000052028336E-3</c:v>
                </c:pt>
                <c:pt idx="180">
                  <c:v>-4.3532000054256059E-3</c:v>
                </c:pt>
                <c:pt idx="182">
                  <c:v>-7.0756000059191138E-3</c:v>
                </c:pt>
                <c:pt idx="184">
                  <c:v>-5.1511999990907498E-3</c:v>
                </c:pt>
                <c:pt idx="186">
                  <c:v>-6.8204000053810887E-3</c:v>
                </c:pt>
                <c:pt idx="187">
                  <c:v>-6.8464000069070607E-3</c:v>
                </c:pt>
                <c:pt idx="189">
                  <c:v>-1.3279800004966091E-2</c:v>
                </c:pt>
                <c:pt idx="191">
                  <c:v>-8.7044000028981827E-3</c:v>
                </c:pt>
                <c:pt idx="192">
                  <c:v>-6.8800000008195639E-3</c:v>
                </c:pt>
                <c:pt idx="193">
                  <c:v>-5.5940000311238691E-4</c:v>
                </c:pt>
                <c:pt idx="194">
                  <c:v>-8.42700000066543E-3</c:v>
                </c:pt>
                <c:pt idx="196">
                  <c:v>-6.8534000020008534E-3</c:v>
                </c:pt>
                <c:pt idx="197">
                  <c:v>-2.0398000051500276E-3</c:v>
                </c:pt>
                <c:pt idx="199">
                  <c:v>-1.0713200004829559E-2</c:v>
                </c:pt>
                <c:pt idx="200">
                  <c:v>-7.3564000049373135E-3</c:v>
                </c:pt>
                <c:pt idx="201">
                  <c:v>-8.0612000019755214E-3</c:v>
                </c:pt>
                <c:pt idx="202">
                  <c:v>-7.4208000078215264E-3</c:v>
                </c:pt>
                <c:pt idx="203">
                  <c:v>-7.4088000037590973E-3</c:v>
                </c:pt>
                <c:pt idx="206">
                  <c:v>-6.1060000007273629E-3</c:v>
                </c:pt>
                <c:pt idx="208">
                  <c:v>-6.3316000014310703E-3</c:v>
                </c:pt>
                <c:pt idx="209">
                  <c:v>-6.3856000051600859E-3</c:v>
                </c:pt>
                <c:pt idx="210">
                  <c:v>-5.2072000034968369E-3</c:v>
                </c:pt>
                <c:pt idx="213">
                  <c:v>9.9359999876469374E-4</c:v>
                </c:pt>
                <c:pt idx="214">
                  <c:v>-5.5360000260407105E-4</c:v>
                </c:pt>
                <c:pt idx="215">
                  <c:v>1.1059999960707501E-3</c:v>
                </c:pt>
                <c:pt idx="216">
                  <c:v>3.7639999209204689E-4</c:v>
                </c:pt>
                <c:pt idx="217">
                  <c:v>-1.1748000033549033E-3</c:v>
                </c:pt>
                <c:pt idx="218">
                  <c:v>7.3861999990185723E-3</c:v>
                </c:pt>
                <c:pt idx="219">
                  <c:v>-2.7408000023569912E-3</c:v>
                </c:pt>
                <c:pt idx="220">
                  <c:v>-5.4204000043682754E-3</c:v>
                </c:pt>
                <c:pt idx="221">
                  <c:v>-1.7796000029193237E-3</c:v>
                </c:pt>
                <c:pt idx="222">
                  <c:v>-6.7120000021532178E-3</c:v>
                </c:pt>
                <c:pt idx="223">
                  <c:v>-6.1076000056345947E-3</c:v>
                </c:pt>
                <c:pt idx="224">
                  <c:v>-6.2653999993926845E-3</c:v>
                </c:pt>
                <c:pt idx="225">
                  <c:v>-3.3720000501489267E-3</c:v>
                </c:pt>
                <c:pt idx="226">
                  <c:v>-4.8168000066652894E-3</c:v>
                </c:pt>
                <c:pt idx="227">
                  <c:v>-3.488000002107583E-3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A-4AEA-B8C5-734AD9A3EE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A-4AEA-B8C5-734AD9A3EE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A-4AEA-B8C5-734AD9A3EE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A-4AEA-B8C5-734AD9A3EE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-9.003546965544236E-3</c:v>
                </c:pt>
                <c:pt idx="185">
                  <c:v>-8.6454375664336471E-3</c:v>
                </c:pt>
                <c:pt idx="186">
                  <c:v>-8.5503052895125591E-3</c:v>
                </c:pt>
                <c:pt idx="187">
                  <c:v>-8.5260677667301169E-3</c:v>
                </c:pt>
                <c:pt idx="188">
                  <c:v>-8.4727452166087434E-3</c:v>
                </c:pt>
                <c:pt idx="189">
                  <c:v>-7.8165142872741109E-3</c:v>
                </c:pt>
                <c:pt idx="190">
                  <c:v>-7.7444076569963445E-3</c:v>
                </c:pt>
                <c:pt idx="191">
                  <c:v>-7.6959326114314601E-3</c:v>
                </c:pt>
                <c:pt idx="192">
                  <c:v>-7.6874494784576058E-3</c:v>
                </c:pt>
                <c:pt idx="193">
                  <c:v>-7.6504872562143805E-3</c:v>
                </c:pt>
                <c:pt idx="194">
                  <c:v>-7.6238259811536938E-3</c:v>
                </c:pt>
                <c:pt idx="195">
                  <c:v>-7.3475182214338478E-3</c:v>
                </c:pt>
                <c:pt idx="196">
                  <c:v>-7.2808650337821308E-3</c:v>
                </c:pt>
                <c:pt idx="197">
                  <c:v>-7.2711700246691543E-3</c:v>
                </c:pt>
                <c:pt idx="198">
                  <c:v>-7.2645047059039826E-3</c:v>
                </c:pt>
                <c:pt idx="199">
                  <c:v>-6.864585579993681E-3</c:v>
                </c:pt>
                <c:pt idx="200">
                  <c:v>-6.8597380754371919E-3</c:v>
                </c:pt>
                <c:pt idx="201">
                  <c:v>-6.7918730116463526E-3</c:v>
                </c:pt>
                <c:pt idx="202">
                  <c:v>-6.5046583666744096E-3</c:v>
                </c:pt>
                <c:pt idx="203">
                  <c:v>-6.3713519913709757E-3</c:v>
                </c:pt>
                <c:pt idx="204">
                  <c:v>-6.3428729021016046E-3</c:v>
                </c:pt>
                <c:pt idx="205">
                  <c:v>-5.950830971095597E-3</c:v>
                </c:pt>
                <c:pt idx="206">
                  <c:v>-5.9362884574261296E-3</c:v>
                </c:pt>
                <c:pt idx="207">
                  <c:v>-5.9362884574261296E-3</c:v>
                </c:pt>
                <c:pt idx="208">
                  <c:v>-5.8975084209742235E-3</c:v>
                </c:pt>
                <c:pt idx="209">
                  <c:v>-5.8914490402786138E-3</c:v>
                </c:pt>
                <c:pt idx="210">
                  <c:v>-5.5860562532198364E-3</c:v>
                </c:pt>
                <c:pt idx="211">
                  <c:v>-5.0207160343193648E-3</c:v>
                </c:pt>
                <c:pt idx="212">
                  <c:v>-4.6250384748959886E-3</c:v>
                </c:pt>
                <c:pt idx="213">
                  <c:v>-4.587470314583203E-3</c:v>
                </c:pt>
                <c:pt idx="214">
                  <c:v>-4.122109877160305E-3</c:v>
                </c:pt>
                <c:pt idx="215">
                  <c:v>-4.1063554873517205E-3</c:v>
                </c:pt>
                <c:pt idx="216">
                  <c:v>-4.0918129736822531E-3</c:v>
                </c:pt>
                <c:pt idx="217">
                  <c:v>-3.7718776729540118E-3</c:v>
                </c:pt>
                <c:pt idx="218">
                  <c:v>-3.7506698405193745E-3</c:v>
                </c:pt>
                <c:pt idx="219">
                  <c:v>-3.2931865980007705E-3</c:v>
                </c:pt>
                <c:pt idx="220">
                  <c:v>-2.8241905321605074E-3</c:v>
                </c:pt>
                <c:pt idx="221">
                  <c:v>-2.795105504821576E-3</c:v>
                </c:pt>
                <c:pt idx="222">
                  <c:v>-2.4885008416236781E-3</c:v>
                </c:pt>
                <c:pt idx="223">
                  <c:v>-1.9952672530009728E-3</c:v>
                </c:pt>
                <c:pt idx="224">
                  <c:v>-1.9607287830359921E-3</c:v>
                </c:pt>
                <c:pt idx="225">
                  <c:v>-1.9431565790187233E-3</c:v>
                </c:pt>
                <c:pt idx="226">
                  <c:v>-1.5117286734912458E-3</c:v>
                </c:pt>
                <c:pt idx="227">
                  <c:v>-1.0100119518946828E-3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A-4AEA-B8C5-734AD9A3EE00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  <c:pt idx="12">
                  <c:v>-9.8028902117806294E-3</c:v>
                </c:pt>
                <c:pt idx="13">
                  <c:v>-1.8092229986125419E-2</c:v>
                </c:pt>
                <c:pt idx="14">
                  <c:v>-2.772062012118906E-2</c:v>
                </c:pt>
                <c:pt idx="15">
                  <c:v>-3.8688060616971623E-2</c:v>
                </c:pt>
                <c:pt idx="16">
                  <c:v>-5.0994551473473065E-2</c:v>
                </c:pt>
                <c:pt idx="17">
                  <c:v>-6.4640092690693429E-2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A-4AEA-B8C5-734AD9A3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0432"/>
        <c:axId val="1"/>
      </c:scatterChart>
      <c:valAx>
        <c:axId val="4569704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13494809688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6851211072665"/>
          <c:y val="0.92024539877300615"/>
          <c:w val="0.806228373702422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26948444915887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678942920199375"/>
          <c:w val="0.7979288069557004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-0.18731420000403887</c:v>
                </c:pt>
                <c:pt idx="1">
                  <c:v>1.0653599994839169E-2</c:v>
                </c:pt>
                <c:pt idx="2">
                  <c:v>7.4679999670479447E-4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E-424D-A0D9-DFBFEAB20F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4.4719999932567589E-3</c:v>
                </c:pt>
                <c:pt idx="4">
                  <c:v>-1.9496000022627413E-3</c:v>
                </c:pt>
                <c:pt idx="5">
                  <c:v>7.3395999934291467E-3</c:v>
                </c:pt>
                <c:pt idx="6">
                  <c:v>-4.0576000028522685E-3</c:v>
                </c:pt>
                <c:pt idx="7">
                  <c:v>-4.5764000024064444E-3</c:v>
                </c:pt>
                <c:pt idx="8">
                  <c:v>7.0019999984651804E-3</c:v>
                </c:pt>
                <c:pt idx="9">
                  <c:v>-1.4039599998795893E-2</c:v>
                </c:pt>
                <c:pt idx="10">
                  <c:v>-3.9600003219675273E-5</c:v>
                </c:pt>
                <c:pt idx="11">
                  <c:v>-4.172000008111354E-3</c:v>
                </c:pt>
                <c:pt idx="12">
                  <c:v>1.0827999991306569E-2</c:v>
                </c:pt>
                <c:pt idx="13">
                  <c:v>5.9847999946214259E-3</c:v>
                </c:pt>
                <c:pt idx="14">
                  <c:v>-9.9800000025425106E-3</c:v>
                </c:pt>
                <c:pt idx="15">
                  <c:v>-6.0216000056243502E-3</c:v>
                </c:pt>
                <c:pt idx="16">
                  <c:v>-6.0216000056243502E-3</c:v>
                </c:pt>
                <c:pt idx="17">
                  <c:v>1.2180799996713176E-2</c:v>
                </c:pt>
                <c:pt idx="18">
                  <c:v>1.0469999993802048E-2</c:v>
                </c:pt>
                <c:pt idx="19">
                  <c:v>1.0469999993802048E-2</c:v>
                </c:pt>
                <c:pt idx="20">
                  <c:v>-3.0000000042491592E-3</c:v>
                </c:pt>
                <c:pt idx="21">
                  <c:v>-3.0000000042491592E-3</c:v>
                </c:pt>
                <c:pt idx="22">
                  <c:v>0</c:v>
                </c:pt>
                <c:pt idx="23">
                  <c:v>1.999999993131496E-3</c:v>
                </c:pt>
                <c:pt idx="24">
                  <c:v>1.999999993131496E-3</c:v>
                </c:pt>
                <c:pt idx="25">
                  <c:v>-2.9580000045825727E-3</c:v>
                </c:pt>
                <c:pt idx="26">
                  <c:v>-1.9884799999999814E-2</c:v>
                </c:pt>
                <c:pt idx="27">
                  <c:v>-1.9884799999999814E-2</c:v>
                </c:pt>
                <c:pt idx="28">
                  <c:v>-5.7120000565191731E-4</c:v>
                </c:pt>
                <c:pt idx="29">
                  <c:v>-5.7120000565191731E-4</c:v>
                </c:pt>
                <c:pt idx="30">
                  <c:v>5.9763999961433001E-3</c:v>
                </c:pt>
                <c:pt idx="31">
                  <c:v>5.9763999961433001E-3</c:v>
                </c:pt>
                <c:pt idx="32">
                  <c:v>8.4399999468587339E-4</c:v>
                </c:pt>
                <c:pt idx="33">
                  <c:v>-2.697479999915231E-2</c:v>
                </c:pt>
                <c:pt idx="34">
                  <c:v>-2.697479999915231E-2</c:v>
                </c:pt>
                <c:pt idx="35">
                  <c:v>-1.1396400004741736E-2</c:v>
                </c:pt>
                <c:pt idx="36">
                  <c:v>-3.96399998862762E-4</c:v>
                </c:pt>
                <c:pt idx="37">
                  <c:v>-3.96399998862762E-4</c:v>
                </c:pt>
                <c:pt idx="38">
                  <c:v>-3.8180000046850182E-3</c:v>
                </c:pt>
                <c:pt idx="39">
                  <c:v>-3.8180000046850182E-3</c:v>
                </c:pt>
                <c:pt idx="40">
                  <c:v>-4.6016000051167794E-3</c:v>
                </c:pt>
                <c:pt idx="41">
                  <c:v>4.3983999930787832E-3</c:v>
                </c:pt>
                <c:pt idx="42">
                  <c:v>1.0569599995505996E-2</c:v>
                </c:pt>
                <c:pt idx="43">
                  <c:v>5.9399999736342579E-4</c:v>
                </c:pt>
                <c:pt idx="44">
                  <c:v>6.9703999979537912E-3</c:v>
                </c:pt>
                <c:pt idx="45">
                  <c:v>-3.6916000026394613E-3</c:v>
                </c:pt>
                <c:pt idx="46">
                  <c:v>2.8347999977995642E-3</c:v>
                </c:pt>
                <c:pt idx="47">
                  <c:v>-9.446800009754952E-3</c:v>
                </c:pt>
                <c:pt idx="48">
                  <c:v>1.2601999995240476E-2</c:v>
                </c:pt>
                <c:pt idx="49">
                  <c:v>-5.616000053123571E-4</c:v>
                </c:pt>
                <c:pt idx="50">
                  <c:v>2.2191999960341491E-3</c:v>
                </c:pt>
                <c:pt idx="51">
                  <c:v>2.2665199998300523E-2</c:v>
                </c:pt>
                <c:pt idx="52">
                  <c:v>1.9543999951565638E-3</c:v>
                </c:pt>
                <c:pt idx="53">
                  <c:v>1.3111200001731049E-2</c:v>
                </c:pt>
                <c:pt idx="54">
                  <c:v>1.9835999999486376E-2</c:v>
                </c:pt>
                <c:pt idx="55">
                  <c:v>1.2261599993507843E-2</c:v>
                </c:pt>
                <c:pt idx="56">
                  <c:v>1.2261599993507843E-2</c:v>
                </c:pt>
                <c:pt idx="57">
                  <c:v>5.5507999932160601E-3</c:v>
                </c:pt>
                <c:pt idx="58">
                  <c:v>5.5507999932160601E-3</c:v>
                </c:pt>
                <c:pt idx="59">
                  <c:v>-3.5816000017803162E-3</c:v>
                </c:pt>
                <c:pt idx="60">
                  <c:v>-1.3292400006321259E-2</c:v>
                </c:pt>
                <c:pt idx="61">
                  <c:v>2.5035199992998969E-2</c:v>
                </c:pt>
                <c:pt idx="62">
                  <c:v>1.9840399989334401E-2</c:v>
                </c:pt>
                <c:pt idx="63">
                  <c:v>1.74299999998766E-2</c:v>
                </c:pt>
                <c:pt idx="64">
                  <c:v>1.74299999998766E-2</c:v>
                </c:pt>
                <c:pt idx="65">
                  <c:v>4.7429999998712447E-2</c:v>
                </c:pt>
                <c:pt idx="66">
                  <c:v>1.1078399991674814E-2</c:v>
                </c:pt>
                <c:pt idx="67">
                  <c:v>1.1078399991674814E-2</c:v>
                </c:pt>
                <c:pt idx="68">
                  <c:v>1.9078399993304629E-2</c:v>
                </c:pt>
                <c:pt idx="69">
                  <c:v>1.9078399993304629E-2</c:v>
                </c:pt>
                <c:pt idx="70">
                  <c:v>8.3675999921979383E-3</c:v>
                </c:pt>
                <c:pt idx="71">
                  <c:v>8.3675999921979383E-3</c:v>
                </c:pt>
                <c:pt idx="72">
                  <c:v>1.6367599993827753E-2</c:v>
                </c:pt>
                <c:pt idx="73">
                  <c:v>1.6367599993827753E-2</c:v>
                </c:pt>
                <c:pt idx="74">
                  <c:v>1.7367599997669458E-2</c:v>
                </c:pt>
                <c:pt idx="75">
                  <c:v>2.4367599995457567E-2</c:v>
                </c:pt>
                <c:pt idx="76">
                  <c:v>2.5367599992023315E-2</c:v>
                </c:pt>
                <c:pt idx="77">
                  <c:v>2.8367599996272475E-2</c:v>
                </c:pt>
                <c:pt idx="78">
                  <c:v>6.5679999534040689E-4</c:v>
                </c:pt>
                <c:pt idx="79">
                  <c:v>2.0656799992138986E-2</c:v>
                </c:pt>
                <c:pt idx="80">
                  <c:v>2.0656799992138986E-2</c:v>
                </c:pt>
                <c:pt idx="81">
                  <c:v>7.9459999979007989E-3</c:v>
                </c:pt>
                <c:pt idx="82">
                  <c:v>4.8135999968508258E-3</c:v>
                </c:pt>
                <c:pt idx="83">
                  <c:v>4.8135999968508258E-3</c:v>
                </c:pt>
                <c:pt idx="84">
                  <c:v>1.9813599996268749E-2</c:v>
                </c:pt>
                <c:pt idx="85">
                  <c:v>1.9813599996268749E-2</c:v>
                </c:pt>
                <c:pt idx="86">
                  <c:v>2.2141199995530769E-2</c:v>
                </c:pt>
                <c:pt idx="87">
                  <c:v>2.7195999937248416E-3</c:v>
                </c:pt>
                <c:pt idx="88">
                  <c:v>1.7297999991569668E-2</c:v>
                </c:pt>
                <c:pt idx="89">
                  <c:v>1.3876399993023369E-2</c:v>
                </c:pt>
                <c:pt idx="90">
                  <c:v>9.0128000010736287E-3</c:v>
                </c:pt>
                <c:pt idx="91">
                  <c:v>9.4587999919895083E-3</c:v>
                </c:pt>
                <c:pt idx="92">
                  <c:v>1.1458799992396962E-2</c:v>
                </c:pt>
                <c:pt idx="93">
                  <c:v>1.9458799994026776E-2</c:v>
                </c:pt>
                <c:pt idx="94">
                  <c:v>2.0458799990592524E-2</c:v>
                </c:pt>
                <c:pt idx="95">
                  <c:v>2.3458799994841684E-2</c:v>
                </c:pt>
                <c:pt idx="96">
                  <c:v>2.3458799994841684E-2</c:v>
                </c:pt>
                <c:pt idx="97">
                  <c:v>2.2747999995772261E-2</c:v>
                </c:pt>
                <c:pt idx="98">
                  <c:v>1.6037199995480478E-2</c:v>
                </c:pt>
                <c:pt idx="99">
                  <c:v>1.4281999996455852E-2</c:v>
                </c:pt>
                <c:pt idx="100">
                  <c:v>7.3063999952864833E-3</c:v>
                </c:pt>
                <c:pt idx="101">
                  <c:v>1.5898799996648449E-2</c:v>
                </c:pt>
                <c:pt idx="102">
                  <c:v>4.6971999981906265E-3</c:v>
                </c:pt>
                <c:pt idx="103">
                  <c:v>6.6971999985980801E-3</c:v>
                </c:pt>
                <c:pt idx="104">
                  <c:v>1.2986399997316767E-2</c:v>
                </c:pt>
                <c:pt idx="105">
                  <c:v>1.8854000001738314E-2</c:v>
                </c:pt>
                <c:pt idx="106">
                  <c:v>8.0107999892788939E-3</c:v>
                </c:pt>
                <c:pt idx="107">
                  <c:v>8.7459999922430143E-3</c:v>
                </c:pt>
                <c:pt idx="108">
                  <c:v>1.2450399997760542E-2</c:v>
                </c:pt>
                <c:pt idx="109">
                  <c:v>1.302880000002915E-2</c:v>
                </c:pt>
                <c:pt idx="110">
                  <c:v>6.317999999737367E-3</c:v>
                </c:pt>
                <c:pt idx="111">
                  <c:v>1.3098799994622823E-2</c:v>
                </c:pt>
                <c:pt idx="112">
                  <c:v>1.5387999992526602E-2</c:v>
                </c:pt>
                <c:pt idx="113">
                  <c:v>1.0304399998858571E-2</c:v>
                </c:pt>
                <c:pt idx="115">
                  <c:v>1.6707999966456555E-3</c:v>
                </c:pt>
                <c:pt idx="116">
                  <c:v>3.8659999991068617E-3</c:v>
                </c:pt>
                <c:pt idx="117">
                  <c:v>8.1551999974180944E-3</c:v>
                </c:pt>
                <c:pt idx="118">
                  <c:v>5.4483999992953613E-3</c:v>
                </c:pt>
                <c:pt idx="119">
                  <c:v>1.2737599994579796E-2</c:v>
                </c:pt>
                <c:pt idx="120">
                  <c:v>5.0511999943410046E-3</c:v>
                </c:pt>
                <c:pt idx="121">
                  <c:v>6.0511999981827103E-3</c:v>
                </c:pt>
                <c:pt idx="122">
                  <c:v>-3.673200000775978E-3</c:v>
                </c:pt>
                <c:pt idx="123">
                  <c:v>-4.5092000073054805E-3</c:v>
                </c:pt>
                <c:pt idx="124">
                  <c:v>9.191199998895172E-3</c:v>
                </c:pt>
                <c:pt idx="125">
                  <c:v>1.6090400000393856E-2</c:v>
                </c:pt>
                <c:pt idx="126">
                  <c:v>-1.3306799999554642E-2</c:v>
                </c:pt>
                <c:pt idx="127">
                  <c:v>-2.5017600004503038E-2</c:v>
                </c:pt>
                <c:pt idx="128">
                  <c:v>8.9823999951477163E-3</c:v>
                </c:pt>
                <c:pt idx="129">
                  <c:v>4.771999956574291E-4</c:v>
                </c:pt>
                <c:pt idx="130">
                  <c:v>1.0623599999235012E-2</c:v>
                </c:pt>
                <c:pt idx="131">
                  <c:v>-1.6264400001091417E-2</c:v>
                </c:pt>
                <c:pt idx="132">
                  <c:v>-1.2818400005926378E-2</c:v>
                </c:pt>
                <c:pt idx="134">
                  <c:v>6.1711999951512553E-3</c:v>
                </c:pt>
                <c:pt idx="135">
                  <c:v>4.4603999922401272E-3</c:v>
                </c:pt>
                <c:pt idx="136">
                  <c:v>2.0387999902595766E-3</c:v>
                </c:pt>
                <c:pt idx="137">
                  <c:v>2.3279999950318597E-3</c:v>
                </c:pt>
                <c:pt idx="138">
                  <c:v>1.7195599997648969E-2</c:v>
                </c:pt>
                <c:pt idx="139">
                  <c:v>1.9951999995100778E-2</c:v>
                </c:pt>
                <c:pt idx="142">
                  <c:v>-8.2219999967492186E-3</c:v>
                </c:pt>
                <c:pt idx="147">
                  <c:v>-1.8197600002167746E-2</c:v>
                </c:pt>
                <c:pt idx="151">
                  <c:v>-1.2080000014975667E-3</c:v>
                </c:pt>
                <c:pt idx="159">
                  <c:v>3.6839999665971845E-4</c:v>
                </c:pt>
                <c:pt idx="178">
                  <c:v>-9.5596000028308481E-3</c:v>
                </c:pt>
                <c:pt idx="188">
                  <c:v>-7.0816000006743707E-3</c:v>
                </c:pt>
                <c:pt idx="205">
                  <c:v>-5.2563999997801147E-3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E-424D-A0D9-DFBFEAB20F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7.3960000008810312E-3</c:v>
                </c:pt>
                <c:pt idx="133">
                  <c:v>1.7560000000230502E-2</c:v>
                </c:pt>
                <c:pt idx="143">
                  <c:v>4.2780000003403984E-3</c:v>
                </c:pt>
                <c:pt idx="144">
                  <c:v>2.4563999904785305E-3</c:v>
                </c:pt>
                <c:pt idx="145">
                  <c:v>6.5563999960431829E-3</c:v>
                </c:pt>
                <c:pt idx="146">
                  <c:v>1.2856399996962864E-2</c:v>
                </c:pt>
                <c:pt idx="148">
                  <c:v>-1.5797600004589185E-2</c:v>
                </c:pt>
                <c:pt idx="149">
                  <c:v>-8.0976000026566908E-3</c:v>
                </c:pt>
                <c:pt idx="150">
                  <c:v>-2.5976000033551827E-3</c:v>
                </c:pt>
                <c:pt idx="153">
                  <c:v>9.9335999984759837E-3</c:v>
                </c:pt>
                <c:pt idx="154">
                  <c:v>-5.674400003044866E-3</c:v>
                </c:pt>
                <c:pt idx="155">
                  <c:v>-1.0068000046885572E-3</c:v>
                </c:pt>
                <c:pt idx="156">
                  <c:v>-6.8000008468516171E-6</c:v>
                </c:pt>
                <c:pt idx="161">
                  <c:v>-9.8308000087854452E-3</c:v>
                </c:pt>
                <c:pt idx="162">
                  <c:v>-2.8280000042286702E-3</c:v>
                </c:pt>
                <c:pt idx="163">
                  <c:v>-7.5388000041129999E-3</c:v>
                </c:pt>
                <c:pt idx="165">
                  <c:v>-1.960400004463736E-3</c:v>
                </c:pt>
                <c:pt idx="170">
                  <c:v>-7.3992000034195371E-3</c:v>
                </c:pt>
                <c:pt idx="173">
                  <c:v>-3.9828000008128583E-3</c:v>
                </c:pt>
                <c:pt idx="179">
                  <c:v>-4.543200004263781E-3</c:v>
                </c:pt>
                <c:pt idx="181">
                  <c:v>-1.4540000047418289E-3</c:v>
                </c:pt>
                <c:pt idx="183">
                  <c:v>-4.77560000581434E-3</c:v>
                </c:pt>
                <c:pt idx="185">
                  <c:v>-6.3926000075298361E-3</c:v>
                </c:pt>
                <c:pt idx="190">
                  <c:v>-7.2724000056041405E-3</c:v>
                </c:pt>
                <c:pt idx="195">
                  <c:v>-2.6259400001436006E-2</c:v>
                </c:pt>
                <c:pt idx="198">
                  <c:v>-7.9492000004393049E-3</c:v>
                </c:pt>
                <c:pt idx="204">
                  <c:v>-7.212600001366809E-3</c:v>
                </c:pt>
                <c:pt idx="207">
                  <c:v>-5.9860000037588179E-3</c:v>
                </c:pt>
                <c:pt idx="211">
                  <c:v>-6.1953999975230545E-3</c:v>
                </c:pt>
                <c:pt idx="212">
                  <c:v>1.0284000018145889E-3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CE-424D-A0D9-DFBFEAB20F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2.5439999953960069E-3</c:v>
                </c:pt>
                <c:pt idx="141">
                  <c:v>1.5791999976499937E-3</c:v>
                </c:pt>
                <c:pt idx="152">
                  <c:v>-3.1240000680554658E-4</c:v>
                </c:pt>
                <c:pt idx="157">
                  <c:v>-7.0428000035462901E-3</c:v>
                </c:pt>
                <c:pt idx="158">
                  <c:v>-6.1428000044543296E-3</c:v>
                </c:pt>
                <c:pt idx="160">
                  <c:v>-2.7474400005303323E-2</c:v>
                </c:pt>
                <c:pt idx="164">
                  <c:v>-3.4388000058243051E-3</c:v>
                </c:pt>
                <c:pt idx="166">
                  <c:v>-3.9220000035129488E-3</c:v>
                </c:pt>
                <c:pt idx="167">
                  <c:v>-2.7310000004945323E-3</c:v>
                </c:pt>
                <c:pt idx="168">
                  <c:v>-1.1386000041966327E-3</c:v>
                </c:pt>
                <c:pt idx="169">
                  <c:v>-7.1452000047429465E-3</c:v>
                </c:pt>
                <c:pt idx="171">
                  <c:v>-5.6395999999949709E-3</c:v>
                </c:pt>
                <c:pt idx="172">
                  <c:v>-4.372000003058929E-3</c:v>
                </c:pt>
                <c:pt idx="174">
                  <c:v>-4.8228000014205463E-3</c:v>
                </c:pt>
                <c:pt idx="175">
                  <c:v>-5.7768000042415224E-3</c:v>
                </c:pt>
                <c:pt idx="176">
                  <c:v>-5.3360000092652626E-3</c:v>
                </c:pt>
                <c:pt idx="177">
                  <c:v>-5.3240000052028336E-3</c:v>
                </c:pt>
                <c:pt idx="180">
                  <c:v>-4.3532000054256059E-3</c:v>
                </c:pt>
                <c:pt idx="182">
                  <c:v>-7.0756000059191138E-3</c:v>
                </c:pt>
                <c:pt idx="184">
                  <c:v>-5.1511999990907498E-3</c:v>
                </c:pt>
                <c:pt idx="186">
                  <c:v>-6.8204000053810887E-3</c:v>
                </c:pt>
                <c:pt idx="187">
                  <c:v>-6.8464000069070607E-3</c:v>
                </c:pt>
                <c:pt idx="189">
                  <c:v>-1.3279800004966091E-2</c:v>
                </c:pt>
                <c:pt idx="191">
                  <c:v>-8.7044000028981827E-3</c:v>
                </c:pt>
                <c:pt idx="192">
                  <c:v>-6.8800000008195639E-3</c:v>
                </c:pt>
                <c:pt idx="193">
                  <c:v>-5.5940000311238691E-4</c:v>
                </c:pt>
                <c:pt idx="194">
                  <c:v>-8.42700000066543E-3</c:v>
                </c:pt>
                <c:pt idx="196">
                  <c:v>-6.8534000020008534E-3</c:v>
                </c:pt>
                <c:pt idx="197">
                  <c:v>-2.0398000051500276E-3</c:v>
                </c:pt>
                <c:pt idx="199">
                  <c:v>-1.0713200004829559E-2</c:v>
                </c:pt>
                <c:pt idx="200">
                  <c:v>-7.3564000049373135E-3</c:v>
                </c:pt>
                <c:pt idx="201">
                  <c:v>-8.0612000019755214E-3</c:v>
                </c:pt>
                <c:pt idx="202">
                  <c:v>-7.4208000078215264E-3</c:v>
                </c:pt>
                <c:pt idx="203">
                  <c:v>-7.4088000037590973E-3</c:v>
                </c:pt>
                <c:pt idx="206">
                  <c:v>-6.1060000007273629E-3</c:v>
                </c:pt>
                <c:pt idx="208">
                  <c:v>-6.3316000014310703E-3</c:v>
                </c:pt>
                <c:pt idx="209">
                  <c:v>-6.3856000051600859E-3</c:v>
                </c:pt>
                <c:pt idx="210">
                  <c:v>-5.2072000034968369E-3</c:v>
                </c:pt>
                <c:pt idx="213">
                  <c:v>9.9359999876469374E-4</c:v>
                </c:pt>
                <c:pt idx="214">
                  <c:v>-5.5360000260407105E-4</c:v>
                </c:pt>
                <c:pt idx="215">
                  <c:v>1.1059999960707501E-3</c:v>
                </c:pt>
                <c:pt idx="216">
                  <c:v>3.7639999209204689E-4</c:v>
                </c:pt>
                <c:pt idx="217">
                  <c:v>-1.1748000033549033E-3</c:v>
                </c:pt>
                <c:pt idx="218">
                  <c:v>7.3861999990185723E-3</c:v>
                </c:pt>
                <c:pt idx="219">
                  <c:v>-2.7408000023569912E-3</c:v>
                </c:pt>
                <c:pt idx="220">
                  <c:v>-5.4204000043682754E-3</c:v>
                </c:pt>
                <c:pt idx="221">
                  <c:v>-1.7796000029193237E-3</c:v>
                </c:pt>
                <c:pt idx="222">
                  <c:v>-6.7120000021532178E-3</c:v>
                </c:pt>
                <c:pt idx="223">
                  <c:v>-6.1076000056345947E-3</c:v>
                </c:pt>
                <c:pt idx="224">
                  <c:v>-6.2653999993926845E-3</c:v>
                </c:pt>
                <c:pt idx="225">
                  <c:v>-3.3720000501489267E-3</c:v>
                </c:pt>
                <c:pt idx="226">
                  <c:v>-4.8168000066652894E-3</c:v>
                </c:pt>
                <c:pt idx="227">
                  <c:v>-3.488000002107583E-3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CE-424D-A0D9-DFBFEAB20F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CE-424D-A0D9-DFBFEAB20F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CE-424D-A0D9-DFBFEAB20F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CE-424D-A0D9-DFBFEAB20F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-9.003546965544236E-3</c:v>
                </c:pt>
                <c:pt idx="185">
                  <c:v>-8.6454375664336471E-3</c:v>
                </c:pt>
                <c:pt idx="186">
                  <c:v>-8.5503052895125591E-3</c:v>
                </c:pt>
                <c:pt idx="187">
                  <c:v>-8.5260677667301169E-3</c:v>
                </c:pt>
                <c:pt idx="188">
                  <c:v>-8.4727452166087434E-3</c:v>
                </c:pt>
                <c:pt idx="189">
                  <c:v>-7.8165142872741109E-3</c:v>
                </c:pt>
                <c:pt idx="190">
                  <c:v>-7.7444076569963445E-3</c:v>
                </c:pt>
                <c:pt idx="191">
                  <c:v>-7.6959326114314601E-3</c:v>
                </c:pt>
                <c:pt idx="192">
                  <c:v>-7.6874494784576058E-3</c:v>
                </c:pt>
                <c:pt idx="193">
                  <c:v>-7.6504872562143805E-3</c:v>
                </c:pt>
                <c:pt idx="194">
                  <c:v>-7.6238259811536938E-3</c:v>
                </c:pt>
                <c:pt idx="195">
                  <c:v>-7.3475182214338478E-3</c:v>
                </c:pt>
                <c:pt idx="196">
                  <c:v>-7.2808650337821308E-3</c:v>
                </c:pt>
                <c:pt idx="197">
                  <c:v>-7.2711700246691543E-3</c:v>
                </c:pt>
                <c:pt idx="198">
                  <c:v>-7.2645047059039826E-3</c:v>
                </c:pt>
                <c:pt idx="199">
                  <c:v>-6.864585579993681E-3</c:v>
                </c:pt>
                <c:pt idx="200">
                  <c:v>-6.8597380754371919E-3</c:v>
                </c:pt>
                <c:pt idx="201">
                  <c:v>-6.7918730116463526E-3</c:v>
                </c:pt>
                <c:pt idx="202">
                  <c:v>-6.5046583666744096E-3</c:v>
                </c:pt>
                <c:pt idx="203">
                  <c:v>-6.3713519913709757E-3</c:v>
                </c:pt>
                <c:pt idx="204">
                  <c:v>-6.3428729021016046E-3</c:v>
                </c:pt>
                <c:pt idx="205">
                  <c:v>-5.950830971095597E-3</c:v>
                </c:pt>
                <c:pt idx="206">
                  <c:v>-5.9362884574261296E-3</c:v>
                </c:pt>
                <c:pt idx="207">
                  <c:v>-5.9362884574261296E-3</c:v>
                </c:pt>
                <c:pt idx="208">
                  <c:v>-5.8975084209742235E-3</c:v>
                </c:pt>
                <c:pt idx="209">
                  <c:v>-5.8914490402786138E-3</c:v>
                </c:pt>
                <c:pt idx="210">
                  <c:v>-5.5860562532198364E-3</c:v>
                </c:pt>
                <c:pt idx="211">
                  <c:v>-5.0207160343193648E-3</c:v>
                </c:pt>
                <c:pt idx="212">
                  <c:v>-4.6250384748959886E-3</c:v>
                </c:pt>
                <c:pt idx="213">
                  <c:v>-4.587470314583203E-3</c:v>
                </c:pt>
                <c:pt idx="214">
                  <c:v>-4.122109877160305E-3</c:v>
                </c:pt>
                <c:pt idx="215">
                  <c:v>-4.1063554873517205E-3</c:v>
                </c:pt>
                <c:pt idx="216">
                  <c:v>-4.0918129736822531E-3</c:v>
                </c:pt>
                <c:pt idx="217">
                  <c:v>-3.7718776729540118E-3</c:v>
                </c:pt>
                <c:pt idx="218">
                  <c:v>-3.7506698405193745E-3</c:v>
                </c:pt>
                <c:pt idx="219">
                  <c:v>-3.2931865980007705E-3</c:v>
                </c:pt>
                <c:pt idx="220">
                  <c:v>-2.8241905321605074E-3</c:v>
                </c:pt>
                <c:pt idx="221">
                  <c:v>-2.795105504821576E-3</c:v>
                </c:pt>
                <c:pt idx="222">
                  <c:v>-2.4885008416236781E-3</c:v>
                </c:pt>
                <c:pt idx="223">
                  <c:v>-1.9952672530009728E-3</c:v>
                </c:pt>
                <c:pt idx="224">
                  <c:v>-1.9607287830359921E-3</c:v>
                </c:pt>
                <c:pt idx="225">
                  <c:v>-1.9431565790187233E-3</c:v>
                </c:pt>
                <c:pt idx="226">
                  <c:v>-1.5117286734912458E-3</c:v>
                </c:pt>
                <c:pt idx="227">
                  <c:v>-1.0100119518946828E-3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CE-424D-A0D9-DFBFEAB20F9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  <c:pt idx="12">
                  <c:v>-9.8028902117806294E-3</c:v>
                </c:pt>
                <c:pt idx="13">
                  <c:v>-1.8092229986125419E-2</c:v>
                </c:pt>
                <c:pt idx="14">
                  <c:v>-2.772062012118906E-2</c:v>
                </c:pt>
                <c:pt idx="15">
                  <c:v>-3.8688060616971623E-2</c:v>
                </c:pt>
                <c:pt idx="16">
                  <c:v>-5.0994551473473065E-2</c:v>
                </c:pt>
                <c:pt idx="17">
                  <c:v>-6.4640092690693429E-2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CE-424D-A0D9-DFBFEAB2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3384"/>
        <c:axId val="1"/>
      </c:scatterChart>
      <c:valAx>
        <c:axId val="4569733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07790153173858"/>
          <c:y val="0.9204921861831491"/>
          <c:w val="0.804837193278301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0</xdr:row>
      <xdr:rowOff>47625</xdr:rowOff>
    </xdr:from>
    <xdr:to>
      <xdr:col>27</xdr:col>
      <xdr:colOff>85725</xdr:colOff>
      <xdr:row>18</xdr:row>
      <xdr:rowOff>57150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87F7372-9553-452C-1F1E-89B3C2F98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762000</xdr:colOff>
      <xdr:row>18</xdr:row>
      <xdr:rowOff>19050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470D40E-DD0A-E6A7-C681-4E50A20E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5616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594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www.konkoly.hu/cgi-bin/IBVS?5745" TargetMode="External"/><Relationship Id="rId38" Type="http://schemas.openxmlformats.org/officeDocument/2006/relationships/hyperlink" Target="http://www.bav-astro.de/sfs/BAVM_link.php?BAVMnr=209" TargetMode="External"/><Relationship Id="rId46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konkoly.hu/cgi-bin/IBVS?574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32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10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662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132" TargetMode="External"/><Relationship Id="rId19" Type="http://schemas.openxmlformats.org/officeDocument/2006/relationships/hyperlink" Target="http://www.konkoly.hu/cgi-bin/IBVS?5399" TargetMode="External"/><Relationship Id="rId31" Type="http://schemas.openxmlformats.org/officeDocument/2006/relationships/hyperlink" Target="http://www.konkoly.hu/cgi-bin/IBVS?5653" TargetMode="External"/><Relationship Id="rId44" Type="http://schemas.openxmlformats.org/officeDocument/2006/relationships/hyperlink" Target="http://www.konkoly.hu/cgi-bin/IBVS?5938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konkoly.hu/cgi-bin/IBVS?4872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03.pdf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9" TargetMode="External"/><Relationship Id="rId4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konkoly.hu/cgi-bin/IBVS?5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264"/>
  <sheetViews>
    <sheetView tabSelected="1" workbookViewId="0">
      <pane xSplit="15" ySplit="21" topLeftCell="P228" activePane="bottomRight" state="frozen"/>
      <selection pane="topRight" activeCell="P1" sqref="P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.140625" customWidth="1"/>
    <col min="2" max="2" width="6.140625" customWidth="1"/>
    <col min="3" max="3" width="11.85546875" customWidth="1"/>
    <col min="4" max="4" width="9.4257812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.42578125" customWidth="1"/>
  </cols>
  <sheetData>
    <row r="1" spans="1:23" ht="21" thickBot="1" x14ac:dyDescent="0.35">
      <c r="A1" s="1" t="s">
        <v>94</v>
      </c>
      <c r="D1" s="14"/>
      <c r="V1" s="6" t="s">
        <v>13</v>
      </c>
      <c r="W1" s="8" t="s">
        <v>25</v>
      </c>
    </row>
    <row r="2" spans="1:23" x14ac:dyDescent="0.2">
      <c r="A2" t="s">
        <v>28</v>
      </c>
      <c r="B2" s="25" t="s">
        <v>88</v>
      </c>
      <c r="D2" s="21" t="s">
        <v>82</v>
      </c>
      <c r="V2">
        <v>-2000</v>
      </c>
      <c r="W2">
        <f>+D$11+D$12*V2+D$13*V2^2</f>
        <v>-1.4776741055717232E-2</v>
      </c>
    </row>
    <row r="3" spans="1:23" ht="13.5" thickBot="1" x14ac:dyDescent="0.25">
      <c r="D3" s="110" t="s">
        <v>829</v>
      </c>
      <c r="V3">
        <v>-1000</v>
      </c>
      <c r="W3">
        <f t="shared" ref="W3:W19" si="0">+D$11+D$12*V3+D$13*V3^2</f>
        <v>-6.9974765014352612E-3</v>
      </c>
    </row>
    <row r="4" spans="1:23" ht="14.25" thickTop="1" thickBot="1" x14ac:dyDescent="0.25">
      <c r="A4" s="7" t="s">
        <v>3</v>
      </c>
      <c r="C4" s="3">
        <v>42404.713000000003</v>
      </c>
      <c r="D4" s="15">
        <v>1.0047108</v>
      </c>
      <c r="V4">
        <v>0</v>
      </c>
      <c r="W4">
        <f t="shared" si="0"/>
        <v>-5.5726230787218499E-4</v>
      </c>
    </row>
    <row r="5" spans="1:23" x14ac:dyDescent="0.2">
      <c r="A5" s="99" t="s">
        <v>822</v>
      </c>
      <c r="B5" s="41"/>
      <c r="C5" s="100">
        <v>-9.5</v>
      </c>
      <c r="D5" s="41" t="s">
        <v>823</v>
      </c>
      <c r="V5">
        <v>1000</v>
      </c>
      <c r="W5">
        <f t="shared" si="0"/>
        <v>4.5439015249719968E-3</v>
      </c>
    </row>
    <row r="6" spans="1:23" x14ac:dyDescent="0.2">
      <c r="A6" s="7" t="s">
        <v>4</v>
      </c>
      <c r="D6" s="14"/>
      <c r="V6">
        <v>2000</v>
      </c>
      <c r="W6">
        <f t="shared" si="0"/>
        <v>8.3060149970972837E-3</v>
      </c>
    </row>
    <row r="7" spans="1:23" x14ac:dyDescent="0.2">
      <c r="A7" t="s">
        <v>5</v>
      </c>
      <c r="C7">
        <f>+C4</f>
        <v>42404.713000000003</v>
      </c>
      <c r="D7" s="14"/>
      <c r="V7">
        <v>3000</v>
      </c>
      <c r="W7">
        <f t="shared" si="0"/>
        <v>1.0729078108503676E-2</v>
      </c>
    </row>
    <row r="8" spans="1:23" x14ac:dyDescent="0.2">
      <c r="A8" t="s">
        <v>6</v>
      </c>
      <c r="C8">
        <f>+D4</f>
        <v>1.0047108</v>
      </c>
      <c r="D8" s="14"/>
      <c r="V8">
        <v>4000</v>
      </c>
      <c r="W8">
        <f t="shared" si="0"/>
        <v>1.1813090859191171E-2</v>
      </c>
    </row>
    <row r="9" spans="1:23" x14ac:dyDescent="0.2">
      <c r="A9" s="101" t="s">
        <v>824</v>
      </c>
      <c r="B9" s="102">
        <v>214</v>
      </c>
      <c r="C9" s="103" t="str">
        <f>"F"&amp;B9</f>
        <v>F214</v>
      </c>
      <c r="D9" s="28" t="str">
        <f>"G"&amp;B9</f>
        <v>G214</v>
      </c>
      <c r="V9">
        <v>5000</v>
      </c>
      <c r="W9">
        <f t="shared" si="0"/>
        <v>1.1558053249159775E-2</v>
      </c>
    </row>
    <row r="10" spans="1:23" ht="13.5" thickBot="1" x14ac:dyDescent="0.25">
      <c r="C10" s="6" t="s">
        <v>23</v>
      </c>
      <c r="D10" s="16" t="s">
        <v>24</v>
      </c>
      <c r="V10">
        <v>6000</v>
      </c>
      <c r="W10">
        <f t="shared" si="0"/>
        <v>9.9639652784094881E-3</v>
      </c>
    </row>
    <row r="11" spans="1:23" x14ac:dyDescent="0.2">
      <c r="A11" t="s">
        <v>19</v>
      </c>
      <c r="C11" s="66">
        <f ca="1">INTERCEPT(INDIRECT($D$9):G976,INDIRECT($C$9):F976)</f>
        <v>-2.2351150761835345E-2</v>
      </c>
      <c r="D11" s="14">
        <f>+E11*F11</f>
        <v>-5.5726230787218499E-4</v>
      </c>
      <c r="E11" s="11">
        <v>-55.726230787218498</v>
      </c>
      <c r="F11">
        <v>1.0000000000000001E-5</v>
      </c>
      <c r="V11">
        <v>7000</v>
      </c>
      <c r="W11">
        <f t="shared" si="0"/>
        <v>7.0308269469403009E-3</v>
      </c>
    </row>
    <row r="12" spans="1:23" x14ac:dyDescent="0.2">
      <c r="A12" t="s">
        <v>20</v>
      </c>
      <c r="C12" s="66">
        <f ca="1">SLOPE(INDIRECT($D$9):G976,INDIRECT($C$9):F976)</f>
        <v>1.2118761391221273E-6</v>
      </c>
      <c r="D12" s="14">
        <f>+E12*F12</f>
        <v>5.7706890132036288E-6</v>
      </c>
      <c r="E12" s="12">
        <v>0.57706890132036281</v>
      </c>
      <c r="F12">
        <v>1.0000000000000001E-5</v>
      </c>
      <c r="V12">
        <v>8000</v>
      </c>
      <c r="W12">
        <f t="shared" si="0"/>
        <v>2.7586382547522131E-3</v>
      </c>
    </row>
    <row r="13" spans="1:23" ht="13.5" thickBot="1" x14ac:dyDescent="0.25">
      <c r="A13" t="s">
        <v>22</v>
      </c>
      <c r="C13" s="5" t="s">
        <v>17</v>
      </c>
      <c r="D13" s="14">
        <f>+E13*F13</f>
        <v>-6.695251803594474E-10</v>
      </c>
      <c r="E13" s="13">
        <v>-6.6952518035944741E-3</v>
      </c>
      <c r="F13">
        <v>9.9999999999999995E-8</v>
      </c>
      <c r="V13">
        <v>9000</v>
      </c>
      <c r="W13">
        <f t="shared" si="0"/>
        <v>-2.8526007981547613E-3</v>
      </c>
    </row>
    <row r="14" spans="1:23" x14ac:dyDescent="0.2">
      <c r="A14" t="s">
        <v>27</v>
      </c>
      <c r="D14" s="14"/>
      <c r="E14">
        <f>SUM(T22:T225)</f>
        <v>2.3723218592507749E-2</v>
      </c>
      <c r="V14">
        <v>10000</v>
      </c>
      <c r="W14">
        <f t="shared" si="0"/>
        <v>-9.8028902117806294E-3</v>
      </c>
    </row>
    <row r="15" spans="1:23" x14ac:dyDescent="0.2">
      <c r="A15" s="4" t="s">
        <v>21</v>
      </c>
      <c r="C15" s="26">
        <f ca="1">(C7+C11)+(C8+C12)*INT(MAX(F21:F3514))</f>
        <v>60097.669177988049</v>
      </c>
      <c r="D15" s="28">
        <f>+C7+INT(MAX(F21:F1569))*C8+D11+D12*INT(MAX(F21:F4004))+D13*INT(MAX(F21:F4031)^2)</f>
        <v>60097.563624711533</v>
      </c>
      <c r="V15">
        <v>11000</v>
      </c>
      <c r="W15">
        <f t="shared" si="0"/>
        <v>-1.8092229986125419E-2</v>
      </c>
    </row>
    <row r="16" spans="1:23" x14ac:dyDescent="0.2">
      <c r="A16" s="7" t="s">
        <v>7</v>
      </c>
      <c r="C16" s="27">
        <f ca="1">+C8+C12</f>
        <v>1.0047120118761392</v>
      </c>
      <c r="D16" s="28">
        <f>+C8+D12+2*D13*F90</f>
        <v>1.00471154657206</v>
      </c>
      <c r="V16">
        <v>12000</v>
      </c>
      <c r="W16">
        <f t="shared" si="0"/>
        <v>-2.772062012118906E-2</v>
      </c>
    </row>
    <row r="17" spans="1:23" ht="13.5" thickBot="1" x14ac:dyDescent="0.25">
      <c r="A17" s="30" t="s">
        <v>91</v>
      </c>
      <c r="C17">
        <f>COUNT(C21:C2172)</f>
        <v>228</v>
      </c>
      <c r="V17">
        <v>13000</v>
      </c>
      <c r="W17">
        <f t="shared" si="0"/>
        <v>-3.8688060616971623E-2</v>
      </c>
    </row>
    <row r="18" spans="1:23" ht="14.25" thickTop="1" thickBot="1" x14ac:dyDescent="0.25">
      <c r="A18" s="7" t="s">
        <v>8</v>
      </c>
      <c r="C18" s="76">
        <f ca="1">+C15</f>
        <v>60097.669177988049</v>
      </c>
      <c r="D18" s="77">
        <f ca="1">C16</f>
        <v>1.0047120118761392</v>
      </c>
      <c r="E18" s="29" t="s">
        <v>23</v>
      </c>
      <c r="V18">
        <v>14000</v>
      </c>
      <c r="W18">
        <f t="shared" si="0"/>
        <v>-5.0994551473473065E-2</v>
      </c>
    </row>
    <row r="19" spans="1:23" ht="13.5" thickBot="1" x14ac:dyDescent="0.25">
      <c r="A19" s="7" t="s">
        <v>89</v>
      </c>
      <c r="C19" s="78">
        <f>+D15</f>
        <v>60097.563624711533</v>
      </c>
      <c r="D19" s="79">
        <f>+D16</f>
        <v>1.00471154657206</v>
      </c>
      <c r="E19" s="34" t="s">
        <v>90</v>
      </c>
      <c r="V19">
        <v>15000</v>
      </c>
      <c r="W19">
        <f t="shared" si="0"/>
        <v>-6.4640092690693429E-2</v>
      </c>
    </row>
    <row r="20" spans="1:23" ht="13.5" thickBot="1" x14ac:dyDescent="0.25">
      <c r="A20" s="6" t="s">
        <v>9</v>
      </c>
      <c r="B20" s="6" t="s">
        <v>10</v>
      </c>
      <c r="C20" s="127" t="s">
        <v>11</v>
      </c>
      <c r="D20" s="16" t="s">
        <v>16</v>
      </c>
      <c r="E20" s="6" t="s">
        <v>12</v>
      </c>
      <c r="F20" s="6" t="s">
        <v>13</v>
      </c>
      <c r="G20" s="6" t="s">
        <v>14</v>
      </c>
      <c r="H20" s="9" t="s">
        <v>193</v>
      </c>
      <c r="I20" s="10" t="s">
        <v>97</v>
      </c>
      <c r="J20" s="9" t="s">
        <v>191</v>
      </c>
      <c r="K20" s="9" t="s">
        <v>190</v>
      </c>
      <c r="L20" s="9" t="s">
        <v>817</v>
      </c>
      <c r="M20" s="9" t="s">
        <v>818</v>
      </c>
      <c r="N20" s="9" t="s">
        <v>819</v>
      </c>
      <c r="O20" s="9" t="s">
        <v>26</v>
      </c>
      <c r="P20" s="8" t="s">
        <v>25</v>
      </c>
      <c r="Q20" s="6" t="s">
        <v>18</v>
      </c>
      <c r="R20" s="17" t="s">
        <v>78</v>
      </c>
      <c r="S20" s="18" t="s">
        <v>79</v>
      </c>
      <c r="T20" t="s">
        <v>80</v>
      </c>
    </row>
    <row r="21" spans="1:23" x14ac:dyDescent="0.2">
      <c r="A21" t="s">
        <v>33</v>
      </c>
      <c r="C21" s="19">
        <v>26893.297999999999</v>
      </c>
      <c r="D21" s="14"/>
      <c r="E21">
        <f t="shared" ref="E21:E84" si="1">+(C21-C$7)/C$8</f>
        <v>-15438.686435937589</v>
      </c>
      <c r="F21">
        <f t="shared" ref="F21:F84" si="2">ROUND(2*E21,0)/2</f>
        <v>-15438.5</v>
      </c>
      <c r="G21">
        <f t="shared" ref="G21:G84" si="3">+C21-(C$7+F21*C$8)</f>
        <v>-0.18731420000403887</v>
      </c>
      <c r="H21">
        <f>G21</f>
        <v>-0.18731420000403887</v>
      </c>
      <c r="P21">
        <f t="shared" ref="P21:P84" si="4">+D$11+D$12*F21+D$13*F21^2</f>
        <v>-0.24922755177483177</v>
      </c>
      <c r="Q21" s="2">
        <f t="shared" ref="Q21:Q84" si="5">+C21-15018.5</f>
        <v>11874.797999999999</v>
      </c>
      <c r="S21">
        <v>0</v>
      </c>
      <c r="T21">
        <f t="shared" ref="T21:T84" si="6">+R21*S21</f>
        <v>0</v>
      </c>
      <c r="U21" t="s">
        <v>32</v>
      </c>
    </row>
    <row r="22" spans="1:23" x14ac:dyDescent="0.2">
      <c r="A22" t="s">
        <v>33</v>
      </c>
      <c r="C22" s="19">
        <v>28798.93</v>
      </c>
      <c r="D22" s="14"/>
      <c r="E22">
        <f t="shared" si="1"/>
        <v>-13541.98939635167</v>
      </c>
      <c r="F22">
        <f t="shared" si="2"/>
        <v>-13542</v>
      </c>
      <c r="G22">
        <f t="shared" si="3"/>
        <v>1.0653599994839169E-2</v>
      </c>
      <c r="H22">
        <f>G22</f>
        <v>1.0653599994839169E-2</v>
      </c>
      <c r="P22">
        <f t="shared" si="4"/>
        <v>-0.20148531964213079</v>
      </c>
      <c r="Q22" s="2">
        <f t="shared" si="5"/>
        <v>13780.43</v>
      </c>
      <c r="S22">
        <v>0</v>
      </c>
      <c r="T22">
        <f t="shared" si="6"/>
        <v>0</v>
      </c>
    </row>
    <row r="23" spans="1:23" x14ac:dyDescent="0.2">
      <c r="A23" t="s">
        <v>33</v>
      </c>
      <c r="C23" s="19">
        <v>35702.288</v>
      </c>
      <c r="D23" s="14"/>
      <c r="E23">
        <f t="shared" si="1"/>
        <v>-6670.9992567015333</v>
      </c>
      <c r="F23">
        <f t="shared" si="2"/>
        <v>-6671</v>
      </c>
      <c r="G23">
        <f t="shared" si="3"/>
        <v>7.4679999670479447E-4</v>
      </c>
      <c r="H23">
        <f>G23</f>
        <v>7.4679999670479447E-4</v>
      </c>
      <c r="P23">
        <f t="shared" si="4"/>
        <v>-6.8848899646878181E-2</v>
      </c>
      <c r="Q23" s="2">
        <f t="shared" si="5"/>
        <v>20683.788</v>
      </c>
      <c r="S23">
        <v>0</v>
      </c>
      <c r="T23">
        <f t="shared" si="6"/>
        <v>0</v>
      </c>
    </row>
    <row r="24" spans="1:23" x14ac:dyDescent="0.2">
      <c r="A24" s="98" t="s">
        <v>211</v>
      </c>
      <c r="B24" s="70" t="s">
        <v>77</v>
      </c>
      <c r="C24" s="98">
        <v>41058.404999999999</v>
      </c>
      <c r="D24" s="130" t="s">
        <v>97</v>
      </c>
      <c r="E24" s="24">
        <f t="shared" si="1"/>
        <v>-1339.9955489679264</v>
      </c>
      <c r="F24">
        <f t="shared" si="2"/>
        <v>-1340</v>
      </c>
      <c r="G24">
        <f t="shared" si="3"/>
        <v>4.4719999932567589E-3</v>
      </c>
      <c r="I24">
        <f t="shared" ref="I24:I55" si="7">G24</f>
        <v>4.4719999932567589E-3</v>
      </c>
      <c r="P24">
        <f t="shared" si="4"/>
        <v>-9.4921849994184706E-3</v>
      </c>
      <c r="Q24" s="2">
        <f t="shared" si="5"/>
        <v>26039.904999999999</v>
      </c>
      <c r="R24">
        <f t="shared" ref="R24:R87" si="8">+(P24-G24)^2</f>
        <v>1.9499846250965611E-4</v>
      </c>
      <c r="S24">
        <v>0.1</v>
      </c>
      <c r="T24">
        <f t="shared" si="6"/>
        <v>1.9499846250965612E-5</v>
      </c>
    </row>
    <row r="25" spans="1:23" x14ac:dyDescent="0.2">
      <c r="A25" s="98" t="s">
        <v>211</v>
      </c>
      <c r="B25" s="70" t="s">
        <v>77</v>
      </c>
      <c r="C25" s="98">
        <v>41060.408000000003</v>
      </c>
      <c r="D25" s="130" t="s">
        <v>97</v>
      </c>
      <c r="E25" s="24">
        <f t="shared" si="1"/>
        <v>-1338.0019404588866</v>
      </c>
      <c r="F25">
        <f t="shared" si="2"/>
        <v>-1338</v>
      </c>
      <c r="G25">
        <f t="shared" si="3"/>
        <v>-1.9496000022627413E-3</v>
      </c>
      <c r="I25">
        <f t="shared" si="7"/>
        <v>-1.9496000022627413E-3</v>
      </c>
      <c r="P25">
        <f t="shared" si="4"/>
        <v>-9.4770576445260581E-3</v>
      </c>
      <c r="Q25" s="2">
        <f t="shared" si="5"/>
        <v>26041.908000000003</v>
      </c>
      <c r="R25">
        <f t="shared" si="8"/>
        <v>5.6662618556068413E-5</v>
      </c>
      <c r="S25">
        <v>0.1</v>
      </c>
      <c r="T25">
        <f t="shared" si="6"/>
        <v>5.666261855606842E-6</v>
      </c>
    </row>
    <row r="26" spans="1:23" x14ac:dyDescent="0.2">
      <c r="A26" s="98" t="s">
        <v>211</v>
      </c>
      <c r="B26" s="70" t="s">
        <v>77</v>
      </c>
      <c r="C26" s="98">
        <v>41061.421999999999</v>
      </c>
      <c r="D26" s="130" t="s">
        <v>97</v>
      </c>
      <c r="E26" s="24">
        <f t="shared" si="1"/>
        <v>-1336.9926948132784</v>
      </c>
      <c r="F26">
        <f t="shared" si="2"/>
        <v>-1337</v>
      </c>
      <c r="G26">
        <f t="shared" si="3"/>
        <v>7.3395999934291467E-3</v>
      </c>
      <c r="I26">
        <f t="shared" si="7"/>
        <v>7.3395999934291467E-3</v>
      </c>
      <c r="P26">
        <f t="shared" si="4"/>
        <v>-9.4694959756553947E-3</v>
      </c>
      <c r="Q26" s="2">
        <f t="shared" si="5"/>
        <v>26042.921999999999</v>
      </c>
      <c r="R26">
        <f t="shared" si="8"/>
        <v>2.8254570729789418E-4</v>
      </c>
      <c r="S26">
        <v>0.1</v>
      </c>
      <c r="T26">
        <f t="shared" si="6"/>
        <v>2.8254570729789418E-5</v>
      </c>
    </row>
    <row r="27" spans="1:23" x14ac:dyDescent="0.2">
      <c r="A27" t="s">
        <v>33</v>
      </c>
      <c r="C27" s="19">
        <v>41070.453000000001</v>
      </c>
      <c r="D27" s="14"/>
      <c r="E27">
        <f t="shared" si="1"/>
        <v>-1328.0040385750826</v>
      </c>
      <c r="F27">
        <f t="shared" si="2"/>
        <v>-1328</v>
      </c>
      <c r="G27">
        <f t="shared" si="3"/>
        <v>-4.0576000028522685E-3</v>
      </c>
      <c r="I27">
        <f t="shared" si="7"/>
        <v>-4.0576000028522685E-3</v>
      </c>
      <c r="P27">
        <f t="shared" si="4"/>
        <v>-9.401501213085639E-3</v>
      </c>
      <c r="Q27" s="2">
        <f t="shared" si="5"/>
        <v>26051.953000000001</v>
      </c>
      <c r="R27">
        <f t="shared" si="8"/>
        <v>2.8557280144733682E-5</v>
      </c>
      <c r="S27">
        <v>0.1</v>
      </c>
      <c r="T27">
        <f t="shared" si="6"/>
        <v>2.8557280144733684E-6</v>
      </c>
    </row>
    <row r="28" spans="1:23" x14ac:dyDescent="0.2">
      <c r="A28" t="s">
        <v>34</v>
      </c>
      <c r="C28" s="19">
        <v>41332.682000000001</v>
      </c>
      <c r="D28" s="14"/>
      <c r="E28">
        <f t="shared" si="1"/>
        <v>-1067.0045549425793</v>
      </c>
      <c r="F28">
        <f t="shared" si="2"/>
        <v>-1067</v>
      </c>
      <c r="G28">
        <f t="shared" si="3"/>
        <v>-4.5764000024064444E-3</v>
      </c>
      <c r="I28">
        <f t="shared" si="7"/>
        <v>-4.5764000024064444E-3</v>
      </c>
      <c r="P28">
        <f t="shared" si="4"/>
        <v>-7.4768345380227036E-3</v>
      </c>
      <c r="Q28" s="2">
        <f t="shared" si="5"/>
        <v>26314.182000000001</v>
      </c>
      <c r="R28">
        <f t="shared" si="8"/>
        <v>8.4125204953955041E-6</v>
      </c>
      <c r="S28">
        <v>1</v>
      </c>
      <c r="T28">
        <f t="shared" si="6"/>
        <v>8.4125204953955041E-6</v>
      </c>
    </row>
    <row r="29" spans="1:23" x14ac:dyDescent="0.2">
      <c r="A29" t="s">
        <v>34</v>
      </c>
      <c r="C29" s="19">
        <v>41334.703000000001</v>
      </c>
      <c r="D29" s="14"/>
      <c r="E29">
        <f t="shared" si="1"/>
        <v>-1064.9930308303663</v>
      </c>
      <c r="F29">
        <f t="shared" si="2"/>
        <v>-1065</v>
      </c>
      <c r="G29">
        <f t="shared" si="3"/>
        <v>7.0019999984651804E-3</v>
      </c>
      <c r="I29">
        <f t="shared" si="7"/>
        <v>7.0019999984651804E-3</v>
      </c>
      <c r="P29">
        <f t="shared" si="4"/>
        <v>-7.4624383046272436E-3</v>
      </c>
      <c r="Q29" s="2">
        <f t="shared" si="5"/>
        <v>26316.203000000001</v>
      </c>
      <c r="R29">
        <f t="shared" si="8"/>
        <v>2.0921997542396726E-4</v>
      </c>
      <c r="S29">
        <v>1</v>
      </c>
      <c r="T29">
        <f t="shared" si="6"/>
        <v>2.0921997542396726E-4</v>
      </c>
    </row>
    <row r="30" spans="1:23" x14ac:dyDescent="0.2">
      <c r="A30" t="s">
        <v>36</v>
      </c>
      <c r="C30" s="19">
        <v>41487.398000000001</v>
      </c>
      <c r="D30" s="14"/>
      <c r="E30">
        <f t="shared" si="1"/>
        <v>-913.01397377235548</v>
      </c>
      <c r="F30">
        <f t="shared" si="2"/>
        <v>-913</v>
      </c>
      <c r="G30">
        <f t="shared" si="3"/>
        <v>-1.4039599998795893E-2</v>
      </c>
      <c r="I30">
        <f t="shared" si="7"/>
        <v>-1.4039599998795893E-2</v>
      </c>
      <c r="P30">
        <f t="shared" si="4"/>
        <v>-6.3839968119941432E-3</v>
      </c>
      <c r="Q30" s="2">
        <f t="shared" si="5"/>
        <v>26468.898000000001</v>
      </c>
      <c r="R30">
        <f t="shared" si="8"/>
        <v>5.8608260153769111E-5</v>
      </c>
      <c r="S30">
        <v>1</v>
      </c>
      <c r="T30">
        <f t="shared" si="6"/>
        <v>5.8608260153769111E-5</v>
      </c>
    </row>
    <row r="31" spans="1:23" x14ac:dyDescent="0.2">
      <c r="A31" t="s">
        <v>36</v>
      </c>
      <c r="C31" s="19">
        <v>41487.411999999997</v>
      </c>
      <c r="D31" s="14"/>
      <c r="E31">
        <f t="shared" si="1"/>
        <v>-913.00003941433374</v>
      </c>
      <c r="F31">
        <f t="shared" si="2"/>
        <v>-913</v>
      </c>
      <c r="G31">
        <f t="shared" si="3"/>
        <v>-3.9600003219675273E-5</v>
      </c>
      <c r="I31">
        <f t="shared" si="7"/>
        <v>-3.9600003219675273E-5</v>
      </c>
      <c r="P31">
        <f t="shared" si="4"/>
        <v>-6.3839968119941432E-3</v>
      </c>
      <c r="Q31" s="2">
        <f t="shared" si="5"/>
        <v>26468.911999999997</v>
      </c>
      <c r="R31">
        <f t="shared" si="8"/>
        <v>4.0251370867187653E-5</v>
      </c>
      <c r="S31">
        <v>1</v>
      </c>
      <c r="T31">
        <f t="shared" si="6"/>
        <v>4.0251370867187653E-5</v>
      </c>
    </row>
    <row r="32" spans="1:23" x14ac:dyDescent="0.2">
      <c r="A32" t="s">
        <v>36</v>
      </c>
      <c r="C32" s="19">
        <v>41490.421999999999</v>
      </c>
      <c r="D32" s="14"/>
      <c r="E32">
        <f t="shared" si="1"/>
        <v>-910.00415243869645</v>
      </c>
      <c r="F32">
        <f t="shared" si="2"/>
        <v>-910</v>
      </c>
      <c r="G32">
        <f t="shared" si="3"/>
        <v>-4.172000008111354E-3</v>
      </c>
      <c r="I32">
        <f t="shared" si="7"/>
        <v>-4.172000008111354E-3</v>
      </c>
      <c r="P32">
        <f t="shared" si="4"/>
        <v>-6.3630231117431449E-3</v>
      </c>
      <c r="Q32" s="2">
        <f t="shared" si="5"/>
        <v>26471.921999999999</v>
      </c>
      <c r="R32">
        <f t="shared" si="8"/>
        <v>4.8005822406482853E-6</v>
      </c>
      <c r="S32">
        <v>1</v>
      </c>
      <c r="T32">
        <f t="shared" si="6"/>
        <v>4.8005822406482853E-6</v>
      </c>
    </row>
    <row r="33" spans="1:20" x14ac:dyDescent="0.2">
      <c r="A33" t="s">
        <v>36</v>
      </c>
      <c r="C33" s="19">
        <v>41490.436999999998</v>
      </c>
      <c r="D33" s="14"/>
      <c r="E33">
        <f t="shared" si="1"/>
        <v>-909.98922276938322</v>
      </c>
      <c r="F33">
        <f t="shared" si="2"/>
        <v>-910</v>
      </c>
      <c r="G33">
        <f t="shared" si="3"/>
        <v>1.0827999991306569E-2</v>
      </c>
      <c r="I33">
        <f t="shared" si="7"/>
        <v>1.0827999991306569E-2</v>
      </c>
      <c r="P33">
        <f t="shared" si="4"/>
        <v>-6.3630231117431449E-3</v>
      </c>
      <c r="Q33" s="2">
        <f t="shared" si="5"/>
        <v>26471.936999999998</v>
      </c>
      <c r="R33">
        <f t="shared" si="8"/>
        <v>2.9553127532958902E-4</v>
      </c>
      <c r="S33">
        <v>1</v>
      </c>
      <c r="T33">
        <f t="shared" si="6"/>
        <v>2.9553127532958902E-4</v>
      </c>
    </row>
    <row r="34" spans="1:20" x14ac:dyDescent="0.2">
      <c r="A34" t="s">
        <v>36</v>
      </c>
      <c r="C34" s="19">
        <v>41494.451000000001</v>
      </c>
      <c r="D34" s="14"/>
      <c r="E34">
        <f t="shared" si="1"/>
        <v>-905.99404326100853</v>
      </c>
      <c r="F34">
        <f t="shared" si="2"/>
        <v>-906</v>
      </c>
      <c r="G34">
        <f t="shared" si="3"/>
        <v>5.9847999946214259E-3</v>
      </c>
      <c r="I34">
        <f t="shared" si="7"/>
        <v>5.9847999946214259E-3</v>
      </c>
      <c r="P34">
        <f t="shared" si="4"/>
        <v>-6.3350769247801988E-3</v>
      </c>
      <c r="Q34" s="2">
        <f t="shared" si="5"/>
        <v>26475.951000000001</v>
      </c>
      <c r="R34">
        <f t="shared" si="8"/>
        <v>1.5177936730920486E-4</v>
      </c>
      <c r="S34">
        <v>1</v>
      </c>
      <c r="T34">
        <f t="shared" si="6"/>
        <v>1.5177936730920486E-4</v>
      </c>
    </row>
    <row r="35" spans="1:20" x14ac:dyDescent="0.2">
      <c r="A35" t="s">
        <v>37</v>
      </c>
      <c r="C35" s="19">
        <v>41751.641000000003</v>
      </c>
      <c r="D35" s="14"/>
      <c r="E35">
        <f t="shared" si="1"/>
        <v>-650.0099332066502</v>
      </c>
      <c r="F35">
        <f t="shared" si="2"/>
        <v>-650</v>
      </c>
      <c r="G35">
        <f t="shared" si="3"/>
        <v>-9.9800000025425106E-3</v>
      </c>
      <c r="I35">
        <f t="shared" si="7"/>
        <v>-9.9800000025425106E-3</v>
      </c>
      <c r="P35">
        <f t="shared" si="4"/>
        <v>-4.59108455515641E-3</v>
      </c>
      <c r="Q35" s="2">
        <f t="shared" si="5"/>
        <v>26733.141000000003</v>
      </c>
      <c r="R35">
        <f t="shared" si="8"/>
        <v>2.9040409699076537E-5</v>
      </c>
      <c r="S35">
        <v>1</v>
      </c>
      <c r="T35">
        <f t="shared" si="6"/>
        <v>2.9040409699076537E-5</v>
      </c>
    </row>
    <row r="36" spans="1:20" x14ac:dyDescent="0.2">
      <c r="A36" t="s">
        <v>38</v>
      </c>
      <c r="C36" s="19">
        <v>41904.360999999997</v>
      </c>
      <c r="D36" s="14"/>
      <c r="E36">
        <f t="shared" si="1"/>
        <v>-498.00599336645553</v>
      </c>
      <c r="F36">
        <f t="shared" si="2"/>
        <v>-498</v>
      </c>
      <c r="G36">
        <f t="shared" si="3"/>
        <v>-6.0216000056243502E-3</v>
      </c>
      <c r="I36">
        <f t="shared" si="7"/>
        <v>-6.0216000056243502E-3</v>
      </c>
      <c r="P36">
        <f t="shared" si="4"/>
        <v>-3.5971103592774565E-3</v>
      </c>
      <c r="Q36" s="2">
        <f t="shared" si="5"/>
        <v>26885.860999999997</v>
      </c>
      <c r="R36">
        <f t="shared" si="8"/>
        <v>5.8781500452432855E-6</v>
      </c>
      <c r="S36">
        <v>1</v>
      </c>
      <c r="T36">
        <f t="shared" si="6"/>
        <v>5.8781500452432855E-6</v>
      </c>
    </row>
    <row r="37" spans="1:20" x14ac:dyDescent="0.2">
      <c r="A37" t="s">
        <v>33</v>
      </c>
      <c r="C37" s="19">
        <v>41904.360999999997</v>
      </c>
      <c r="D37" s="14"/>
      <c r="E37">
        <f t="shared" si="1"/>
        <v>-498.00599336645553</v>
      </c>
      <c r="F37">
        <f t="shared" si="2"/>
        <v>-498</v>
      </c>
      <c r="G37">
        <f t="shared" si="3"/>
        <v>-6.0216000056243502E-3</v>
      </c>
      <c r="I37">
        <f t="shared" si="7"/>
        <v>-6.0216000056243502E-3</v>
      </c>
      <c r="P37">
        <f t="shared" si="4"/>
        <v>-3.5971103592774565E-3</v>
      </c>
      <c r="Q37" s="2">
        <f t="shared" si="5"/>
        <v>26885.860999999997</v>
      </c>
      <c r="R37">
        <f t="shared" si="8"/>
        <v>5.8781500452432855E-6</v>
      </c>
      <c r="S37">
        <v>0.1</v>
      </c>
      <c r="T37">
        <f t="shared" si="6"/>
        <v>5.8781500452432855E-7</v>
      </c>
    </row>
    <row r="38" spans="1:20" x14ac:dyDescent="0.2">
      <c r="A38" s="98" t="s">
        <v>255</v>
      </c>
      <c r="B38" s="70" t="s">
        <v>77</v>
      </c>
      <c r="C38" s="98">
        <v>42127.425000000003</v>
      </c>
      <c r="D38" s="130" t="s">
        <v>97</v>
      </c>
      <c r="E38" s="24">
        <f t="shared" si="1"/>
        <v>-275.98787631226861</v>
      </c>
      <c r="F38">
        <f t="shared" si="2"/>
        <v>-276</v>
      </c>
      <c r="G38">
        <f t="shared" si="3"/>
        <v>1.2180799996713176E-2</v>
      </c>
      <c r="I38">
        <f t="shared" si="7"/>
        <v>1.2180799996713176E-2</v>
      </c>
      <c r="P38">
        <f t="shared" si="4"/>
        <v>-2.200974225655448E-3</v>
      </c>
      <c r="Q38" s="2">
        <f t="shared" si="5"/>
        <v>27108.925000000003</v>
      </c>
      <c r="R38">
        <f t="shared" si="8"/>
        <v>2.0683542978318663E-4</v>
      </c>
      <c r="S38">
        <v>0.1</v>
      </c>
      <c r="T38">
        <f t="shared" si="6"/>
        <v>2.0683542978318664E-5</v>
      </c>
    </row>
    <row r="39" spans="1:20" x14ac:dyDescent="0.2">
      <c r="A39" t="s">
        <v>39</v>
      </c>
      <c r="C39" s="19">
        <v>42128.428</v>
      </c>
      <c r="D39" s="14"/>
      <c r="E39">
        <f t="shared" si="1"/>
        <v>-274.98957909082242</v>
      </c>
      <c r="F39">
        <f t="shared" si="2"/>
        <v>-275</v>
      </c>
      <c r="G39">
        <f t="shared" si="3"/>
        <v>1.0469999993802048E-2</v>
      </c>
      <c r="I39">
        <f t="shared" si="7"/>
        <v>1.0469999993802048E-2</v>
      </c>
      <c r="P39">
        <f t="shared" si="4"/>
        <v>-2.1948346282678662E-3</v>
      </c>
      <c r="Q39" s="2">
        <f t="shared" si="5"/>
        <v>27109.928</v>
      </c>
      <c r="R39">
        <f t="shared" si="8"/>
        <v>1.6039803600438078E-4</v>
      </c>
      <c r="S39">
        <v>1</v>
      </c>
      <c r="T39">
        <f t="shared" si="6"/>
        <v>1.6039803600438078E-4</v>
      </c>
    </row>
    <row r="40" spans="1:20" x14ac:dyDescent="0.2">
      <c r="A40" t="s">
        <v>33</v>
      </c>
      <c r="C40" s="19">
        <v>42128.428</v>
      </c>
      <c r="D40" s="14"/>
      <c r="E40">
        <f t="shared" si="1"/>
        <v>-274.98957909082242</v>
      </c>
      <c r="F40">
        <f t="shared" si="2"/>
        <v>-275</v>
      </c>
      <c r="G40">
        <f t="shared" si="3"/>
        <v>1.0469999993802048E-2</v>
      </c>
      <c r="I40">
        <f t="shared" si="7"/>
        <v>1.0469999993802048E-2</v>
      </c>
      <c r="P40">
        <f t="shared" si="4"/>
        <v>-2.1948346282678662E-3</v>
      </c>
      <c r="Q40" s="2">
        <f t="shared" si="5"/>
        <v>27109.928</v>
      </c>
      <c r="R40">
        <f t="shared" si="8"/>
        <v>1.6039803600438078E-4</v>
      </c>
      <c r="S40">
        <v>0.1</v>
      </c>
      <c r="T40">
        <f t="shared" si="6"/>
        <v>1.6039803600438078E-5</v>
      </c>
    </row>
    <row r="41" spans="1:20" x14ac:dyDescent="0.2">
      <c r="A41" t="s">
        <v>41</v>
      </c>
      <c r="C41" s="19">
        <v>42404.71</v>
      </c>
      <c r="D41" s="14"/>
      <c r="E41">
        <f t="shared" si="1"/>
        <v>-2.9859338669885496E-3</v>
      </c>
      <c r="F41">
        <f t="shared" si="2"/>
        <v>0</v>
      </c>
      <c r="G41">
        <f t="shared" si="3"/>
        <v>-3.0000000042491592E-3</v>
      </c>
      <c r="I41">
        <f t="shared" si="7"/>
        <v>-3.0000000042491592E-3</v>
      </c>
      <c r="P41">
        <f t="shared" si="4"/>
        <v>-5.5726230787218499E-4</v>
      </c>
      <c r="Q41" s="2">
        <f t="shared" si="5"/>
        <v>27386.21</v>
      </c>
      <c r="R41">
        <f t="shared" si="8"/>
        <v>5.9669674533010865E-6</v>
      </c>
      <c r="S41">
        <v>1</v>
      </c>
      <c r="T41">
        <f t="shared" si="6"/>
        <v>5.9669674533010865E-6</v>
      </c>
    </row>
    <row r="42" spans="1:20" x14ac:dyDescent="0.2">
      <c r="A42" t="s">
        <v>33</v>
      </c>
      <c r="C42" s="19">
        <v>42404.71</v>
      </c>
      <c r="D42" s="14"/>
      <c r="E42">
        <f t="shared" si="1"/>
        <v>-2.9859338669885496E-3</v>
      </c>
      <c r="F42">
        <f t="shared" si="2"/>
        <v>0</v>
      </c>
      <c r="G42">
        <f t="shared" si="3"/>
        <v>-3.0000000042491592E-3</v>
      </c>
      <c r="I42">
        <f t="shared" si="7"/>
        <v>-3.0000000042491592E-3</v>
      </c>
      <c r="P42">
        <f t="shared" si="4"/>
        <v>-5.5726230787218499E-4</v>
      </c>
      <c r="Q42" s="2">
        <f t="shared" si="5"/>
        <v>27386.21</v>
      </c>
      <c r="R42">
        <f t="shared" si="8"/>
        <v>5.9669674533010865E-6</v>
      </c>
      <c r="S42">
        <v>0.1</v>
      </c>
      <c r="T42">
        <f t="shared" si="6"/>
        <v>5.9669674533010874E-7</v>
      </c>
    </row>
    <row r="43" spans="1:20" x14ac:dyDescent="0.2">
      <c r="A43" t="s">
        <v>15</v>
      </c>
      <c r="C43" s="19">
        <v>42404.713000000003</v>
      </c>
      <c r="D43" s="14" t="s">
        <v>17</v>
      </c>
      <c r="E43">
        <f t="shared" si="1"/>
        <v>0</v>
      </c>
      <c r="F43">
        <f t="shared" si="2"/>
        <v>0</v>
      </c>
      <c r="G43">
        <f t="shared" si="3"/>
        <v>0</v>
      </c>
      <c r="I43">
        <f t="shared" si="7"/>
        <v>0</v>
      </c>
      <c r="P43">
        <f t="shared" si="4"/>
        <v>-5.5726230787218499E-4</v>
      </c>
      <c r="Q43" s="2">
        <f t="shared" si="5"/>
        <v>27386.213000000003</v>
      </c>
      <c r="R43">
        <f t="shared" si="8"/>
        <v>3.1054127977503388E-7</v>
      </c>
      <c r="S43">
        <v>1</v>
      </c>
      <c r="T43">
        <f t="shared" si="6"/>
        <v>3.1054127977503388E-7</v>
      </c>
    </row>
    <row r="44" spans="1:20" x14ac:dyDescent="0.2">
      <c r="A44" t="s">
        <v>41</v>
      </c>
      <c r="C44" s="19">
        <v>42404.714999999997</v>
      </c>
      <c r="D44" s="14"/>
      <c r="E44">
        <f t="shared" si="1"/>
        <v>1.9906225683365762E-3</v>
      </c>
      <c r="F44">
        <f t="shared" si="2"/>
        <v>0</v>
      </c>
      <c r="G44">
        <f t="shared" si="3"/>
        <v>1.999999993131496E-3</v>
      </c>
      <c r="I44">
        <f t="shared" si="7"/>
        <v>1.999999993131496E-3</v>
      </c>
      <c r="P44">
        <f t="shared" si="4"/>
        <v>-5.5726230787218499E-4</v>
      </c>
      <c r="Q44" s="2">
        <f t="shared" si="5"/>
        <v>27386.214999999997</v>
      </c>
      <c r="R44">
        <f t="shared" si="8"/>
        <v>6.5395904761346408E-6</v>
      </c>
      <c r="S44">
        <v>1</v>
      </c>
      <c r="T44">
        <f t="shared" si="6"/>
        <v>6.5395904761346408E-6</v>
      </c>
    </row>
    <row r="45" spans="1:20" x14ac:dyDescent="0.2">
      <c r="A45" t="s">
        <v>33</v>
      </c>
      <c r="C45" s="19">
        <v>42404.714999999997</v>
      </c>
      <c r="D45" s="14"/>
      <c r="E45">
        <f t="shared" si="1"/>
        <v>1.9906225683365762E-3</v>
      </c>
      <c r="F45">
        <f t="shared" si="2"/>
        <v>0</v>
      </c>
      <c r="G45">
        <f t="shared" si="3"/>
        <v>1.999999993131496E-3</v>
      </c>
      <c r="I45">
        <f t="shared" si="7"/>
        <v>1.999999993131496E-3</v>
      </c>
      <c r="P45">
        <f t="shared" si="4"/>
        <v>-5.5726230787218499E-4</v>
      </c>
      <c r="Q45" s="2">
        <f t="shared" si="5"/>
        <v>27386.214999999997</v>
      </c>
      <c r="R45">
        <f t="shared" si="8"/>
        <v>6.5395904761346408E-6</v>
      </c>
      <c r="S45">
        <v>0.1</v>
      </c>
      <c r="T45">
        <f t="shared" si="6"/>
        <v>6.5395904761346414E-7</v>
      </c>
    </row>
    <row r="46" spans="1:20" x14ac:dyDescent="0.2">
      <c r="A46" t="s">
        <v>33</v>
      </c>
      <c r="C46" s="19">
        <v>42540.345999999998</v>
      </c>
      <c r="D46" s="14"/>
      <c r="E46">
        <f t="shared" si="1"/>
        <v>134.9970558692057</v>
      </c>
      <c r="F46">
        <f t="shared" si="2"/>
        <v>135</v>
      </c>
      <c r="G46">
        <f t="shared" si="3"/>
        <v>-2.9580000045825727E-3</v>
      </c>
      <c r="I46">
        <f t="shared" si="7"/>
        <v>-2.9580000045825727E-3</v>
      </c>
      <c r="P46">
        <f t="shared" si="4"/>
        <v>2.0957861249825397E-4</v>
      </c>
      <c r="Q46" s="2">
        <f t="shared" si="5"/>
        <v>27521.845999999998</v>
      </c>
      <c r="R46">
        <f t="shared" si="8"/>
        <v>1.0033554295387684E-5</v>
      </c>
      <c r="S46">
        <v>0.1</v>
      </c>
      <c r="T46">
        <f t="shared" si="6"/>
        <v>1.0033554295387684E-6</v>
      </c>
    </row>
    <row r="47" spans="1:20" x14ac:dyDescent="0.2">
      <c r="A47" t="s">
        <v>42</v>
      </c>
      <c r="C47" s="19">
        <v>42561.428</v>
      </c>
      <c r="D47" s="14"/>
      <c r="E47">
        <f t="shared" si="1"/>
        <v>155.98020843410512</v>
      </c>
      <c r="F47">
        <f t="shared" si="2"/>
        <v>156</v>
      </c>
      <c r="G47">
        <f t="shared" si="3"/>
        <v>-1.9884799999999814E-2</v>
      </c>
      <c r="I47">
        <f t="shared" si="7"/>
        <v>-1.9884799999999814E-2</v>
      </c>
      <c r="P47">
        <f t="shared" si="4"/>
        <v>3.266716133983536E-4</v>
      </c>
      <c r="Q47" s="2">
        <f t="shared" si="5"/>
        <v>27542.928</v>
      </c>
      <c r="R47">
        <f t="shared" si="8"/>
        <v>4.0850358477919989E-4</v>
      </c>
      <c r="S47">
        <v>1</v>
      </c>
      <c r="T47">
        <f t="shared" si="6"/>
        <v>4.0850358477919989E-4</v>
      </c>
    </row>
    <row r="48" spans="1:20" x14ac:dyDescent="0.2">
      <c r="A48" t="s">
        <v>33</v>
      </c>
      <c r="C48" s="19">
        <v>42561.428</v>
      </c>
      <c r="D48" s="14"/>
      <c r="E48">
        <f t="shared" si="1"/>
        <v>155.98020843410512</v>
      </c>
      <c r="F48">
        <f t="shared" si="2"/>
        <v>156</v>
      </c>
      <c r="G48">
        <f t="shared" si="3"/>
        <v>-1.9884799999999814E-2</v>
      </c>
      <c r="I48">
        <f t="shared" si="7"/>
        <v>-1.9884799999999814E-2</v>
      </c>
      <c r="P48">
        <f t="shared" si="4"/>
        <v>3.266716133983536E-4</v>
      </c>
      <c r="Q48" s="2">
        <f t="shared" si="5"/>
        <v>27542.928</v>
      </c>
      <c r="R48">
        <f t="shared" si="8"/>
        <v>4.0850358477919989E-4</v>
      </c>
      <c r="S48">
        <v>0.1</v>
      </c>
      <c r="T48">
        <f t="shared" si="6"/>
        <v>4.0850358477919993E-5</v>
      </c>
    </row>
    <row r="49" spans="1:20" x14ac:dyDescent="0.2">
      <c r="A49" t="s">
        <v>43</v>
      </c>
      <c r="C49" s="19">
        <v>42569.485000000001</v>
      </c>
      <c r="D49" s="14"/>
      <c r="E49">
        <f t="shared" si="1"/>
        <v>163.99943147818973</v>
      </c>
      <c r="F49">
        <f t="shared" si="2"/>
        <v>164</v>
      </c>
      <c r="G49">
        <f t="shared" si="3"/>
        <v>-5.7120000565191731E-4</v>
      </c>
      <c r="I49">
        <f t="shared" si="7"/>
        <v>-5.7120000565191731E-4</v>
      </c>
      <c r="P49">
        <f t="shared" si="4"/>
        <v>3.711231410422624E-4</v>
      </c>
      <c r="Q49" s="2">
        <f t="shared" si="5"/>
        <v>27550.985000000001</v>
      </c>
      <c r="R49">
        <f t="shared" si="8"/>
        <v>8.8797291279562049E-7</v>
      </c>
      <c r="S49">
        <v>1</v>
      </c>
      <c r="T49">
        <f t="shared" si="6"/>
        <v>8.8797291279562049E-7</v>
      </c>
    </row>
    <row r="50" spans="1:20" x14ac:dyDescent="0.2">
      <c r="A50" t="s">
        <v>33</v>
      </c>
      <c r="C50" s="19">
        <v>42569.485000000001</v>
      </c>
      <c r="D50" s="14"/>
      <c r="E50">
        <f t="shared" si="1"/>
        <v>163.99943147818973</v>
      </c>
      <c r="F50">
        <f t="shared" si="2"/>
        <v>164</v>
      </c>
      <c r="G50">
        <f t="shared" si="3"/>
        <v>-5.7120000565191731E-4</v>
      </c>
      <c r="I50">
        <f t="shared" si="7"/>
        <v>-5.7120000565191731E-4</v>
      </c>
      <c r="P50">
        <f t="shared" si="4"/>
        <v>3.711231410422624E-4</v>
      </c>
      <c r="Q50" s="2">
        <f t="shared" si="5"/>
        <v>27550.985000000001</v>
      </c>
      <c r="R50">
        <f t="shared" si="8"/>
        <v>8.8797291279562049E-7</v>
      </c>
      <c r="S50">
        <v>0.1</v>
      </c>
      <c r="T50">
        <f t="shared" si="6"/>
        <v>8.8797291279562054E-8</v>
      </c>
    </row>
    <row r="51" spans="1:20" x14ac:dyDescent="0.2">
      <c r="A51" t="s">
        <v>44</v>
      </c>
      <c r="C51" s="19">
        <v>42974.39</v>
      </c>
      <c r="D51" s="14"/>
      <c r="E51">
        <f t="shared" si="1"/>
        <v>567.00594837837514</v>
      </c>
      <c r="F51">
        <f t="shared" si="2"/>
        <v>567</v>
      </c>
      <c r="G51">
        <f t="shared" si="3"/>
        <v>5.9763999961433001E-3</v>
      </c>
      <c r="I51">
        <f t="shared" si="7"/>
        <v>5.9763999961433001E-3</v>
      </c>
      <c r="P51">
        <f t="shared" si="4"/>
        <v>2.499473381905694E-3</v>
      </c>
      <c r="Q51" s="2">
        <f t="shared" si="5"/>
        <v>27955.89</v>
      </c>
      <c r="R51">
        <f t="shared" si="8"/>
        <v>1.2089018680793783E-5</v>
      </c>
      <c r="S51">
        <v>1</v>
      </c>
      <c r="T51">
        <f t="shared" si="6"/>
        <v>1.2089018680793783E-5</v>
      </c>
    </row>
    <row r="52" spans="1:20" x14ac:dyDescent="0.2">
      <c r="A52" t="s">
        <v>33</v>
      </c>
      <c r="C52" s="19">
        <v>42974.39</v>
      </c>
      <c r="D52" s="14"/>
      <c r="E52">
        <f t="shared" si="1"/>
        <v>567.00594837837514</v>
      </c>
      <c r="F52">
        <f t="shared" si="2"/>
        <v>567</v>
      </c>
      <c r="G52">
        <f t="shared" si="3"/>
        <v>5.9763999961433001E-3</v>
      </c>
      <c r="I52">
        <f t="shared" si="7"/>
        <v>5.9763999961433001E-3</v>
      </c>
      <c r="P52">
        <f t="shared" si="4"/>
        <v>2.499473381905694E-3</v>
      </c>
      <c r="Q52" s="2">
        <f t="shared" si="5"/>
        <v>27955.89</v>
      </c>
      <c r="R52">
        <f t="shared" si="8"/>
        <v>1.2089018680793783E-5</v>
      </c>
      <c r="S52">
        <v>0.1</v>
      </c>
      <c r="T52">
        <f t="shared" si="6"/>
        <v>1.2089018680793784E-6</v>
      </c>
    </row>
    <row r="53" spans="1:20" x14ac:dyDescent="0.2">
      <c r="A53" t="s">
        <v>45</v>
      </c>
      <c r="C53" s="19">
        <v>42977.398999999998</v>
      </c>
      <c r="D53" s="14"/>
      <c r="E53">
        <f t="shared" si="1"/>
        <v>570.00084004272094</v>
      </c>
      <c r="F53">
        <f t="shared" si="2"/>
        <v>570</v>
      </c>
      <c r="G53">
        <f t="shared" si="3"/>
        <v>8.4399999468587339E-4</v>
      </c>
      <c r="I53">
        <f t="shared" si="7"/>
        <v>8.4399999468587339E-4</v>
      </c>
      <c r="P53">
        <f t="shared" si="4"/>
        <v>2.5145016985550989E-3</v>
      </c>
      <c r="Q53" s="2">
        <f t="shared" si="5"/>
        <v>27958.898999999998</v>
      </c>
      <c r="R53">
        <f t="shared" si="8"/>
        <v>2.7905759426299856E-6</v>
      </c>
      <c r="S53">
        <v>1</v>
      </c>
      <c r="T53">
        <f t="shared" si="6"/>
        <v>2.7905759426299856E-6</v>
      </c>
    </row>
    <row r="54" spans="1:20" x14ac:dyDescent="0.2">
      <c r="A54" t="s">
        <v>44</v>
      </c>
      <c r="C54" s="19">
        <v>42988.423000000003</v>
      </c>
      <c r="D54" s="14"/>
      <c r="E54">
        <f t="shared" si="1"/>
        <v>580.9731516770787</v>
      </c>
      <c r="F54">
        <f t="shared" si="2"/>
        <v>581</v>
      </c>
      <c r="G54">
        <f t="shared" si="3"/>
        <v>-2.697479999915231E-2</v>
      </c>
      <c r="I54">
        <f t="shared" si="7"/>
        <v>-2.697479999915231E-2</v>
      </c>
      <c r="P54">
        <f t="shared" si="4"/>
        <v>2.5695024193918077E-3</v>
      </c>
      <c r="Q54" s="2">
        <f t="shared" si="5"/>
        <v>27969.923000000003</v>
      </c>
      <c r="R54">
        <f t="shared" si="8"/>
        <v>8.7286580539839176E-4</v>
      </c>
      <c r="S54">
        <v>1</v>
      </c>
      <c r="T54">
        <f t="shared" si="6"/>
        <v>8.7286580539839176E-4</v>
      </c>
    </row>
    <row r="55" spans="1:20" x14ac:dyDescent="0.2">
      <c r="A55" t="s">
        <v>33</v>
      </c>
      <c r="C55" s="19">
        <v>42988.423000000003</v>
      </c>
      <c r="D55" s="14"/>
      <c r="E55">
        <f t="shared" si="1"/>
        <v>580.9731516770787</v>
      </c>
      <c r="F55">
        <f t="shared" si="2"/>
        <v>581</v>
      </c>
      <c r="G55">
        <f t="shared" si="3"/>
        <v>-2.697479999915231E-2</v>
      </c>
      <c r="I55">
        <f t="shared" si="7"/>
        <v>-2.697479999915231E-2</v>
      </c>
      <c r="P55">
        <f t="shared" si="4"/>
        <v>2.5695024193918077E-3</v>
      </c>
      <c r="Q55" s="2">
        <f t="shared" si="5"/>
        <v>27969.923000000003</v>
      </c>
      <c r="R55">
        <f t="shared" si="8"/>
        <v>8.7286580539839176E-4</v>
      </c>
      <c r="S55">
        <v>0.1</v>
      </c>
      <c r="T55">
        <f t="shared" si="6"/>
        <v>8.7286580539839187E-5</v>
      </c>
    </row>
    <row r="56" spans="1:20" x14ac:dyDescent="0.2">
      <c r="A56" s="98" t="s">
        <v>294</v>
      </c>
      <c r="B56" s="70" t="s">
        <v>77</v>
      </c>
      <c r="C56" s="98">
        <v>42990.447999999997</v>
      </c>
      <c r="D56" s="130" t="s">
        <v>97</v>
      </c>
      <c r="E56" s="24">
        <f t="shared" si="1"/>
        <v>582.98865703443551</v>
      </c>
      <c r="F56">
        <f t="shared" si="2"/>
        <v>583</v>
      </c>
      <c r="G56">
        <f t="shared" si="3"/>
        <v>-1.1396400004741736E-2</v>
      </c>
      <c r="I56">
        <f t="shared" ref="I56:I87" si="9">G56</f>
        <v>-1.1396400004741736E-2</v>
      </c>
      <c r="P56">
        <f t="shared" si="4"/>
        <v>2.5794851427983385E-3</v>
      </c>
      <c r="Q56" s="2">
        <f t="shared" si="5"/>
        <v>27971.947999999997</v>
      </c>
      <c r="R56">
        <f t="shared" si="8"/>
        <v>1.9532536565723124E-4</v>
      </c>
      <c r="S56">
        <v>0.1</v>
      </c>
      <c r="T56">
        <f t="shared" si="6"/>
        <v>1.9532536565723126E-5</v>
      </c>
    </row>
    <row r="57" spans="1:20" x14ac:dyDescent="0.2">
      <c r="A57" t="s">
        <v>44</v>
      </c>
      <c r="C57" s="19">
        <v>42990.459000000003</v>
      </c>
      <c r="D57" s="14"/>
      <c r="E57">
        <f t="shared" si="1"/>
        <v>582.99960545860483</v>
      </c>
      <c r="F57">
        <f t="shared" si="2"/>
        <v>583</v>
      </c>
      <c r="G57">
        <f t="shared" si="3"/>
        <v>-3.96399998862762E-4</v>
      </c>
      <c r="I57">
        <f t="shared" si="9"/>
        <v>-3.96399998862762E-4</v>
      </c>
      <c r="P57">
        <f t="shared" si="4"/>
        <v>2.5794851427983385E-3</v>
      </c>
      <c r="Q57" s="2">
        <f t="shared" si="5"/>
        <v>27971.959000000003</v>
      </c>
      <c r="R57">
        <f t="shared" si="8"/>
        <v>8.8558923763593076E-6</v>
      </c>
      <c r="S57">
        <v>1</v>
      </c>
      <c r="T57">
        <f t="shared" si="6"/>
        <v>8.8558923763593076E-6</v>
      </c>
    </row>
    <row r="58" spans="1:20" x14ac:dyDescent="0.2">
      <c r="A58" t="s">
        <v>33</v>
      </c>
      <c r="C58" s="19">
        <v>42990.459000000003</v>
      </c>
      <c r="D58" s="14"/>
      <c r="E58">
        <f t="shared" si="1"/>
        <v>582.99960545860483</v>
      </c>
      <c r="F58">
        <f t="shared" si="2"/>
        <v>583</v>
      </c>
      <c r="G58">
        <f t="shared" si="3"/>
        <v>-3.96399998862762E-4</v>
      </c>
      <c r="I58">
        <f t="shared" si="9"/>
        <v>-3.96399998862762E-4</v>
      </c>
      <c r="P58">
        <f t="shared" si="4"/>
        <v>2.5794851427983385E-3</v>
      </c>
      <c r="Q58" s="2">
        <f t="shared" si="5"/>
        <v>27971.959000000003</v>
      </c>
      <c r="R58">
        <f t="shared" si="8"/>
        <v>8.8558923763593076E-6</v>
      </c>
      <c r="S58">
        <v>0.1</v>
      </c>
      <c r="T58">
        <f t="shared" si="6"/>
        <v>8.8558923763593081E-7</v>
      </c>
    </row>
    <row r="59" spans="1:20" x14ac:dyDescent="0.2">
      <c r="A59" t="s">
        <v>44</v>
      </c>
      <c r="C59" s="19">
        <v>42992.464999999997</v>
      </c>
      <c r="D59" s="14"/>
      <c r="E59">
        <f t="shared" si="1"/>
        <v>584.99619990149711</v>
      </c>
      <c r="F59">
        <f t="shared" si="2"/>
        <v>585</v>
      </c>
      <c r="G59">
        <f t="shared" si="3"/>
        <v>-3.8180000046850182E-3</v>
      </c>
      <c r="I59">
        <f t="shared" si="9"/>
        <v>-3.8180000046850182E-3</v>
      </c>
      <c r="P59">
        <f t="shared" si="4"/>
        <v>2.589462510003426E-3</v>
      </c>
      <c r="Q59" s="2">
        <f t="shared" si="5"/>
        <v>27973.964999999997</v>
      </c>
      <c r="R59">
        <f t="shared" si="8"/>
        <v>4.1055575877137554E-5</v>
      </c>
      <c r="S59">
        <v>1</v>
      </c>
      <c r="T59">
        <f t="shared" si="6"/>
        <v>4.1055575877137554E-5</v>
      </c>
    </row>
    <row r="60" spans="1:20" x14ac:dyDescent="0.2">
      <c r="A60" t="s">
        <v>33</v>
      </c>
      <c r="C60" s="19">
        <v>42992.464999999997</v>
      </c>
      <c r="D60" s="14"/>
      <c r="E60">
        <f t="shared" si="1"/>
        <v>584.99619990149711</v>
      </c>
      <c r="F60">
        <f t="shared" si="2"/>
        <v>585</v>
      </c>
      <c r="G60">
        <f t="shared" si="3"/>
        <v>-3.8180000046850182E-3</v>
      </c>
      <c r="I60">
        <f t="shared" si="9"/>
        <v>-3.8180000046850182E-3</v>
      </c>
      <c r="P60">
        <f t="shared" si="4"/>
        <v>2.589462510003426E-3</v>
      </c>
      <c r="Q60" s="2">
        <f t="shared" si="5"/>
        <v>27973.964999999997</v>
      </c>
      <c r="R60">
        <f t="shared" si="8"/>
        <v>4.1055575877137554E-5</v>
      </c>
      <c r="S60">
        <v>0.1</v>
      </c>
      <c r="T60">
        <f t="shared" si="6"/>
        <v>4.1055575877137554E-6</v>
      </c>
    </row>
    <row r="61" spans="1:20" x14ac:dyDescent="0.2">
      <c r="A61" t="s">
        <v>46</v>
      </c>
      <c r="C61" s="19">
        <v>43260.722000000002</v>
      </c>
      <c r="D61" s="14"/>
      <c r="E61">
        <f t="shared" si="1"/>
        <v>851.99541997557719</v>
      </c>
      <c r="F61">
        <f t="shared" si="2"/>
        <v>852</v>
      </c>
      <c r="G61">
        <f t="shared" si="3"/>
        <v>-4.6016000051167794E-3</v>
      </c>
      <c r="I61">
        <f t="shared" si="9"/>
        <v>-4.6016000051167794E-3</v>
      </c>
      <c r="P61">
        <f t="shared" si="4"/>
        <v>3.8733537248536627E-3</v>
      </c>
      <c r="Q61" s="2">
        <f t="shared" si="5"/>
        <v>28242.222000000002</v>
      </c>
      <c r="R61">
        <f t="shared" si="8"/>
        <v>7.1824840725139905E-5</v>
      </c>
      <c r="S61">
        <v>1</v>
      </c>
      <c r="T61">
        <f t="shared" si="6"/>
        <v>7.1824840725139905E-5</v>
      </c>
    </row>
    <row r="62" spans="1:20" x14ac:dyDescent="0.2">
      <c r="A62" t="s">
        <v>46</v>
      </c>
      <c r="C62" s="19">
        <v>43260.731</v>
      </c>
      <c r="D62" s="14"/>
      <c r="E62">
        <f t="shared" si="1"/>
        <v>852.00437777716377</v>
      </c>
      <c r="F62">
        <f t="shared" si="2"/>
        <v>852</v>
      </c>
      <c r="G62">
        <f t="shared" si="3"/>
        <v>4.3983999930787832E-3</v>
      </c>
      <c r="I62">
        <f t="shared" si="9"/>
        <v>4.3983999930787832E-3</v>
      </c>
      <c r="P62">
        <f t="shared" si="4"/>
        <v>3.8733537248536627E-3</v>
      </c>
      <c r="Q62" s="2">
        <f t="shared" si="5"/>
        <v>28242.231</v>
      </c>
      <c r="R62">
        <f t="shared" si="8"/>
        <v>2.756735837771251E-7</v>
      </c>
      <c r="S62">
        <v>1</v>
      </c>
      <c r="T62">
        <f t="shared" si="6"/>
        <v>2.756735837771251E-7</v>
      </c>
    </row>
    <row r="63" spans="1:20" x14ac:dyDescent="0.2">
      <c r="A63" t="s">
        <v>48</v>
      </c>
      <c r="C63" s="19">
        <v>43598.32</v>
      </c>
      <c r="D63" s="14"/>
      <c r="E63">
        <f t="shared" si="1"/>
        <v>1188.0105200421815</v>
      </c>
      <c r="F63">
        <f t="shared" si="2"/>
        <v>1188</v>
      </c>
      <c r="G63">
        <f t="shared" si="3"/>
        <v>1.0569599995505996E-2</v>
      </c>
      <c r="I63">
        <f t="shared" si="9"/>
        <v>1.0569599995505996E-2</v>
      </c>
      <c r="P63">
        <f t="shared" si="4"/>
        <v>5.3533858936645022E-3</v>
      </c>
      <c r="Q63" s="2">
        <f t="shared" si="5"/>
        <v>28579.82</v>
      </c>
      <c r="R63">
        <f t="shared" si="8"/>
        <v>2.7208889556250063E-5</v>
      </c>
      <c r="S63">
        <v>1</v>
      </c>
      <c r="T63">
        <f t="shared" si="6"/>
        <v>2.7208889556250063E-5</v>
      </c>
    </row>
    <row r="64" spans="1:20" x14ac:dyDescent="0.2">
      <c r="A64" t="s">
        <v>48</v>
      </c>
      <c r="C64" s="19">
        <v>43605.343000000001</v>
      </c>
      <c r="D64" s="14"/>
      <c r="E64">
        <f t="shared" si="1"/>
        <v>1195.0005912149022</v>
      </c>
      <c r="F64">
        <f t="shared" si="2"/>
        <v>1195</v>
      </c>
      <c r="G64">
        <f t="shared" si="3"/>
        <v>5.9399999736342579E-4</v>
      </c>
      <c r="I64">
        <f t="shared" si="9"/>
        <v>5.9399999736342579E-4</v>
      </c>
      <c r="P64">
        <f t="shared" si="4"/>
        <v>5.3826123672233508E-3</v>
      </c>
      <c r="Q64" s="2">
        <f t="shared" si="5"/>
        <v>28586.843000000001</v>
      </c>
      <c r="R64">
        <f t="shared" si="8"/>
        <v>2.2930808428775487E-5</v>
      </c>
      <c r="S64">
        <v>1</v>
      </c>
      <c r="T64">
        <f t="shared" si="6"/>
        <v>2.2930808428775487E-5</v>
      </c>
    </row>
    <row r="65" spans="1:20" x14ac:dyDescent="0.2">
      <c r="A65" t="s">
        <v>46</v>
      </c>
      <c r="C65" s="19">
        <v>43672.665000000001</v>
      </c>
      <c r="D65" s="14"/>
      <c r="E65">
        <f t="shared" si="1"/>
        <v>1262.0069377177965</v>
      </c>
      <c r="F65">
        <f t="shared" si="2"/>
        <v>1262</v>
      </c>
      <c r="G65">
        <f t="shared" si="3"/>
        <v>6.9703999979537912E-3</v>
      </c>
      <c r="I65">
        <f t="shared" si="9"/>
        <v>6.9703999979537912E-3</v>
      </c>
      <c r="P65">
        <f t="shared" si="4"/>
        <v>5.6590319654424024E-3</v>
      </c>
      <c r="Q65" s="2">
        <f t="shared" si="5"/>
        <v>28654.165000000001</v>
      </c>
      <c r="R65">
        <f t="shared" si="8"/>
        <v>1.7196861166927908E-6</v>
      </c>
      <c r="S65">
        <v>1</v>
      </c>
      <c r="T65">
        <f t="shared" si="6"/>
        <v>1.7196861166927908E-6</v>
      </c>
    </row>
    <row r="66" spans="1:20" x14ac:dyDescent="0.2">
      <c r="A66" t="s">
        <v>46</v>
      </c>
      <c r="C66" s="19">
        <v>43687.724999999999</v>
      </c>
      <c r="D66" s="14"/>
      <c r="E66">
        <f t="shared" si="1"/>
        <v>1276.9963257088459</v>
      </c>
      <c r="F66">
        <f t="shared" si="2"/>
        <v>1277</v>
      </c>
      <c r="G66">
        <f t="shared" si="3"/>
        <v>-3.6916000026394613E-3</v>
      </c>
      <c r="I66">
        <f t="shared" si="9"/>
        <v>-3.6916000026394613E-3</v>
      </c>
      <c r="P66">
        <f t="shared" si="4"/>
        <v>5.7200934341464669E-3</v>
      </c>
      <c r="Q66" s="2">
        <f t="shared" si="5"/>
        <v>28669.224999999999</v>
      </c>
      <c r="R66">
        <f t="shared" si="8"/>
        <v>8.8579973348039328E-5</v>
      </c>
      <c r="S66">
        <v>1</v>
      </c>
      <c r="T66">
        <f t="shared" si="6"/>
        <v>8.8579973348039328E-5</v>
      </c>
    </row>
    <row r="67" spans="1:20" x14ac:dyDescent="0.2">
      <c r="A67" t="s">
        <v>48</v>
      </c>
      <c r="C67" s="19">
        <v>43880.635999999999</v>
      </c>
      <c r="D67" s="14"/>
      <c r="E67">
        <f t="shared" si="1"/>
        <v>1469.0028215084333</v>
      </c>
      <c r="F67">
        <f t="shared" si="2"/>
        <v>1469</v>
      </c>
      <c r="G67">
        <f t="shared" si="3"/>
        <v>2.8347999977995642E-3</v>
      </c>
      <c r="I67">
        <f t="shared" si="9"/>
        <v>2.8347999977995642E-3</v>
      </c>
      <c r="P67">
        <f t="shared" si="4"/>
        <v>6.4750706247902919E-3</v>
      </c>
      <c r="Q67" s="2">
        <f t="shared" si="5"/>
        <v>28862.135999999999</v>
      </c>
      <c r="R67">
        <f t="shared" si="8"/>
        <v>1.3251570237731465E-5</v>
      </c>
      <c r="S67">
        <v>1</v>
      </c>
      <c r="T67">
        <f t="shared" si="6"/>
        <v>1.3251570237731465E-5</v>
      </c>
    </row>
    <row r="68" spans="1:20" x14ac:dyDescent="0.2">
      <c r="A68" t="s">
        <v>46</v>
      </c>
      <c r="C68" s="19">
        <v>44334.752999999997</v>
      </c>
      <c r="D68" s="14"/>
      <c r="E68">
        <f t="shared" si="1"/>
        <v>1920.990597493322</v>
      </c>
      <c r="F68">
        <f t="shared" si="2"/>
        <v>1921</v>
      </c>
      <c r="G68">
        <f t="shared" si="3"/>
        <v>-9.446800009754952E-3</v>
      </c>
      <c r="I68">
        <f t="shared" si="9"/>
        <v>-9.446800009754952E-3</v>
      </c>
      <c r="P68">
        <f t="shared" si="4"/>
        <v>8.0575220153971585E-3</v>
      </c>
      <c r="Q68" s="2">
        <f t="shared" si="5"/>
        <v>29316.252999999997</v>
      </c>
      <c r="R68">
        <f t="shared" si="8"/>
        <v>3.0640128956022533E-4</v>
      </c>
      <c r="S68">
        <v>1</v>
      </c>
      <c r="T68">
        <f t="shared" si="6"/>
        <v>3.0640128956022533E-4</v>
      </c>
    </row>
    <row r="69" spans="1:20" x14ac:dyDescent="0.2">
      <c r="A69" t="s">
        <v>46</v>
      </c>
      <c r="C69" s="19">
        <v>44348.841</v>
      </c>
      <c r="D69" s="14" t="s">
        <v>49</v>
      </c>
      <c r="E69">
        <f t="shared" si="1"/>
        <v>1935.0125429128432</v>
      </c>
      <c r="F69">
        <f t="shared" si="2"/>
        <v>1935</v>
      </c>
      <c r="G69">
        <f t="shared" si="3"/>
        <v>1.2601999995240476E-2</v>
      </c>
      <c r="I69">
        <f t="shared" si="9"/>
        <v>1.2601999995240476E-2</v>
      </c>
      <c r="P69">
        <f t="shared" si="4"/>
        <v>8.1021680142454849E-3</v>
      </c>
      <c r="Q69" s="2">
        <f t="shared" si="5"/>
        <v>29330.341</v>
      </c>
      <c r="R69">
        <f t="shared" si="8"/>
        <v>2.0248487857185307E-5</v>
      </c>
      <c r="S69">
        <v>1</v>
      </c>
      <c r="T69">
        <f t="shared" si="6"/>
        <v>2.0248487857185307E-5</v>
      </c>
    </row>
    <row r="70" spans="1:20" x14ac:dyDescent="0.2">
      <c r="A70" t="s">
        <v>50</v>
      </c>
      <c r="C70" s="19">
        <v>44466.379000000001</v>
      </c>
      <c r="D70" s="14"/>
      <c r="E70">
        <f t="shared" si="1"/>
        <v>2051.9994410331783</v>
      </c>
      <c r="F70">
        <f t="shared" si="2"/>
        <v>2052</v>
      </c>
      <c r="G70">
        <f t="shared" si="3"/>
        <v>-5.616000053123571E-4</v>
      </c>
      <c r="I70">
        <f t="shared" si="9"/>
        <v>-5.616000053123571E-4</v>
      </c>
      <c r="P70">
        <f t="shared" si="4"/>
        <v>8.4650191921814139E-3</v>
      </c>
      <c r="Q70" s="2">
        <f t="shared" si="5"/>
        <v>29447.879000000001</v>
      </c>
      <c r="R70">
        <f t="shared" si="8"/>
        <v>8.1479854136563083E-5</v>
      </c>
      <c r="S70">
        <v>1</v>
      </c>
      <c r="T70">
        <f t="shared" si="6"/>
        <v>8.1479854136563083E-5</v>
      </c>
    </row>
    <row r="71" spans="1:20" x14ac:dyDescent="0.2">
      <c r="A71" t="s">
        <v>51</v>
      </c>
      <c r="C71" s="19">
        <v>44691.436999999998</v>
      </c>
      <c r="D71" s="14"/>
      <c r="E71">
        <f t="shared" si="1"/>
        <v>2276.0022087948041</v>
      </c>
      <c r="F71">
        <f t="shared" si="2"/>
        <v>2276</v>
      </c>
      <c r="G71">
        <f t="shared" si="3"/>
        <v>2.2191999960341491E-3</v>
      </c>
      <c r="I71">
        <f t="shared" si="9"/>
        <v>2.2191999960341491E-3</v>
      </c>
      <c r="P71">
        <f t="shared" si="4"/>
        <v>9.1085676154855928E-3</v>
      </c>
      <c r="Q71" s="2">
        <f t="shared" si="5"/>
        <v>29672.936999999998</v>
      </c>
      <c r="R71">
        <f t="shared" si="8"/>
        <v>4.7463386195946055E-5</v>
      </c>
      <c r="S71">
        <v>1</v>
      </c>
      <c r="T71">
        <f t="shared" si="6"/>
        <v>4.7463386195946055E-5</v>
      </c>
    </row>
    <row r="72" spans="1:20" x14ac:dyDescent="0.2">
      <c r="A72" t="s">
        <v>52</v>
      </c>
      <c r="C72" s="19">
        <v>44696.481</v>
      </c>
      <c r="D72" s="14"/>
      <c r="E72">
        <f t="shared" si="1"/>
        <v>2281.0225589293918</v>
      </c>
      <c r="F72">
        <f t="shared" si="2"/>
        <v>2281</v>
      </c>
      <c r="G72">
        <f t="shared" si="3"/>
        <v>2.2665199998300523E-2</v>
      </c>
      <c r="I72">
        <f t="shared" si="9"/>
        <v>2.2665199998300523E-2</v>
      </c>
      <c r="P72">
        <f t="shared" si="4"/>
        <v>9.1221659293171213E-3</v>
      </c>
      <c r="Q72" s="2">
        <f t="shared" si="5"/>
        <v>29677.981</v>
      </c>
      <c r="R72">
        <f t="shared" si="8"/>
        <v>1.8341377179364511E-4</v>
      </c>
      <c r="S72">
        <v>1</v>
      </c>
      <c r="T72">
        <f t="shared" si="6"/>
        <v>1.8341377179364511E-4</v>
      </c>
    </row>
    <row r="73" spans="1:20" x14ac:dyDescent="0.2">
      <c r="A73" t="s">
        <v>51</v>
      </c>
      <c r="C73" s="19">
        <v>44697.464999999997</v>
      </c>
      <c r="D73" s="14"/>
      <c r="E73">
        <f t="shared" si="1"/>
        <v>2282.0019452363736</v>
      </c>
      <c r="F73">
        <f t="shared" si="2"/>
        <v>2282</v>
      </c>
      <c r="G73">
        <f t="shared" si="3"/>
        <v>1.9543999951565638E-3</v>
      </c>
      <c r="I73">
        <f t="shared" si="9"/>
        <v>1.9543999951565638E-3</v>
      </c>
      <c r="P73">
        <f t="shared" si="4"/>
        <v>9.1248815749323444E-3</v>
      </c>
      <c r="Q73" s="2">
        <f t="shared" si="5"/>
        <v>29678.964999999997</v>
      </c>
      <c r="R73">
        <f t="shared" si="8"/>
        <v>5.1415806085903777E-5</v>
      </c>
      <c r="S73">
        <v>1</v>
      </c>
      <c r="T73">
        <f t="shared" si="6"/>
        <v>5.1415806085903777E-5</v>
      </c>
    </row>
    <row r="74" spans="1:20" x14ac:dyDescent="0.2">
      <c r="A74" t="s">
        <v>52</v>
      </c>
      <c r="C74" s="19">
        <v>44701.495000000003</v>
      </c>
      <c r="D74" s="14"/>
      <c r="E74">
        <f t="shared" si="1"/>
        <v>2286.0130497253531</v>
      </c>
      <c r="F74">
        <f t="shared" si="2"/>
        <v>2286</v>
      </c>
      <c r="G74">
        <f t="shared" si="3"/>
        <v>1.3111200001731049E-2</v>
      </c>
      <c r="I74">
        <f t="shared" si="9"/>
        <v>1.3111200001731049E-2</v>
      </c>
      <c r="P74">
        <f t="shared" si="4"/>
        <v>9.1357307668896316E-3</v>
      </c>
      <c r="Q74" s="2">
        <f t="shared" si="5"/>
        <v>29682.995000000003</v>
      </c>
      <c r="R74">
        <f t="shared" si="8"/>
        <v>1.5804355637170608E-5</v>
      </c>
      <c r="S74">
        <v>1</v>
      </c>
      <c r="T74">
        <f t="shared" si="6"/>
        <v>1.5804355637170608E-5</v>
      </c>
    </row>
    <row r="75" spans="1:20" x14ac:dyDescent="0.2">
      <c r="A75" t="s">
        <v>46</v>
      </c>
      <c r="C75" s="19">
        <v>44745.709000000003</v>
      </c>
      <c r="D75" s="14"/>
      <c r="E75">
        <f t="shared" si="1"/>
        <v>2330.0197429946998</v>
      </c>
      <c r="F75">
        <f t="shared" si="2"/>
        <v>2330</v>
      </c>
      <c r="G75">
        <f t="shared" si="3"/>
        <v>1.9835999999486376E-2</v>
      </c>
      <c r="I75">
        <f t="shared" si="9"/>
        <v>1.9835999999486376E-2</v>
      </c>
      <c r="P75">
        <f t="shared" si="4"/>
        <v>9.2536578412388652E-3</v>
      </c>
      <c r="Q75" s="2">
        <f t="shared" si="5"/>
        <v>29727.209000000003</v>
      </c>
      <c r="R75">
        <f t="shared" si="8"/>
        <v>1.1198596555422257E-4</v>
      </c>
      <c r="S75">
        <v>1</v>
      </c>
      <c r="T75">
        <f t="shared" si="6"/>
        <v>1.1198596555422257E-4</v>
      </c>
    </row>
    <row r="76" spans="1:20" x14ac:dyDescent="0.2">
      <c r="A76" t="s">
        <v>53</v>
      </c>
      <c r="C76" s="19">
        <v>45115.434999999998</v>
      </c>
      <c r="D76" s="14"/>
      <c r="E76">
        <f t="shared" si="1"/>
        <v>2698.012204108878</v>
      </c>
      <c r="F76">
        <f t="shared" si="2"/>
        <v>2698</v>
      </c>
      <c r="G76">
        <f t="shared" si="3"/>
        <v>1.2261599993507843E-2</v>
      </c>
      <c r="I76">
        <f t="shared" si="9"/>
        <v>1.2261599993507843E-2</v>
      </c>
      <c r="P76">
        <f t="shared" si="4"/>
        <v>1.0138446278777994E-2</v>
      </c>
      <c r="Q76" s="2">
        <f t="shared" si="5"/>
        <v>30096.934999999998</v>
      </c>
      <c r="R76">
        <f t="shared" si="8"/>
        <v>4.5077816963711571E-6</v>
      </c>
      <c r="S76">
        <v>1</v>
      </c>
      <c r="T76">
        <f t="shared" si="6"/>
        <v>4.5077816963711571E-6</v>
      </c>
    </row>
    <row r="77" spans="1:20" x14ac:dyDescent="0.2">
      <c r="A77" t="s">
        <v>33</v>
      </c>
      <c r="C77" s="19">
        <v>45115.434999999998</v>
      </c>
      <c r="D77" s="14"/>
      <c r="E77">
        <f t="shared" si="1"/>
        <v>2698.012204108878</v>
      </c>
      <c r="F77">
        <f t="shared" si="2"/>
        <v>2698</v>
      </c>
      <c r="G77">
        <f t="shared" si="3"/>
        <v>1.2261599993507843E-2</v>
      </c>
      <c r="I77">
        <f t="shared" si="9"/>
        <v>1.2261599993507843E-2</v>
      </c>
      <c r="P77">
        <f t="shared" si="4"/>
        <v>1.0138446278777994E-2</v>
      </c>
      <c r="Q77" s="2">
        <f t="shared" si="5"/>
        <v>30096.934999999998</v>
      </c>
      <c r="R77">
        <f t="shared" si="8"/>
        <v>4.5077816963711571E-6</v>
      </c>
      <c r="S77">
        <v>0.1</v>
      </c>
      <c r="T77">
        <f t="shared" si="6"/>
        <v>4.5077816963711573E-7</v>
      </c>
    </row>
    <row r="78" spans="1:20" x14ac:dyDescent="0.2">
      <c r="A78" t="s">
        <v>53</v>
      </c>
      <c r="C78" s="19">
        <v>45116.432999999997</v>
      </c>
      <c r="D78" s="14"/>
      <c r="E78">
        <f t="shared" si="1"/>
        <v>2699.0055247738892</v>
      </c>
      <c r="F78">
        <f t="shared" si="2"/>
        <v>2699</v>
      </c>
      <c r="G78">
        <f t="shared" si="3"/>
        <v>5.5507999932160601E-3</v>
      </c>
      <c r="I78">
        <f t="shared" si="9"/>
        <v>5.5507999932160601E-3</v>
      </c>
      <c r="P78">
        <f t="shared" si="4"/>
        <v>1.0140603540392798E-2</v>
      </c>
      <c r="Q78" s="2">
        <f t="shared" si="5"/>
        <v>30097.932999999997</v>
      </c>
      <c r="R78">
        <f t="shared" si="8"/>
        <v>2.1066296601676167E-5</v>
      </c>
      <c r="S78">
        <v>1</v>
      </c>
      <c r="T78">
        <f t="shared" si="6"/>
        <v>2.1066296601676167E-5</v>
      </c>
    </row>
    <row r="79" spans="1:20" x14ac:dyDescent="0.2">
      <c r="A79" t="s">
        <v>33</v>
      </c>
      <c r="C79" s="19">
        <v>45116.432999999997</v>
      </c>
      <c r="D79" s="14"/>
      <c r="E79">
        <f t="shared" si="1"/>
        <v>2699.0055247738892</v>
      </c>
      <c r="F79">
        <f t="shared" si="2"/>
        <v>2699</v>
      </c>
      <c r="G79">
        <f t="shared" si="3"/>
        <v>5.5507999932160601E-3</v>
      </c>
      <c r="I79">
        <f t="shared" si="9"/>
        <v>5.5507999932160601E-3</v>
      </c>
      <c r="P79">
        <f t="shared" si="4"/>
        <v>1.0140603540392798E-2</v>
      </c>
      <c r="Q79" s="2">
        <f t="shared" si="5"/>
        <v>30097.932999999997</v>
      </c>
      <c r="R79">
        <f t="shared" si="8"/>
        <v>2.1066296601676167E-5</v>
      </c>
      <c r="S79">
        <v>0.1</v>
      </c>
      <c r="T79">
        <f t="shared" si="6"/>
        <v>2.1066296601676167E-6</v>
      </c>
    </row>
    <row r="80" spans="1:20" x14ac:dyDescent="0.2">
      <c r="A80" t="s">
        <v>54</v>
      </c>
      <c r="C80" s="19">
        <v>45119.438000000002</v>
      </c>
      <c r="D80" s="14"/>
      <c r="E80">
        <f t="shared" si="1"/>
        <v>2701.9964351930907</v>
      </c>
      <c r="F80">
        <f t="shared" si="2"/>
        <v>2702</v>
      </c>
      <c r="G80">
        <f t="shared" si="3"/>
        <v>-3.5816000017803162E-3</v>
      </c>
      <c r="I80">
        <f t="shared" si="9"/>
        <v>-3.5816000017803162E-3</v>
      </c>
      <c r="P80">
        <f t="shared" si="4"/>
        <v>1.0147067290935046E-2</v>
      </c>
      <c r="Q80" s="2">
        <f t="shared" si="5"/>
        <v>30100.938000000002</v>
      </c>
      <c r="R80">
        <f t="shared" si="8"/>
        <v>1.8847630563407255E-4</v>
      </c>
      <c r="S80">
        <v>1</v>
      </c>
      <c r="T80">
        <f t="shared" si="6"/>
        <v>1.8847630563407255E-4</v>
      </c>
    </row>
    <row r="81" spans="1:20" x14ac:dyDescent="0.2">
      <c r="A81" t="s">
        <v>54</v>
      </c>
      <c r="C81" s="19">
        <v>45120.432999999997</v>
      </c>
      <c r="D81" s="14"/>
      <c r="E81">
        <f t="shared" si="1"/>
        <v>2702.986769924235</v>
      </c>
      <c r="F81">
        <f t="shared" si="2"/>
        <v>2703</v>
      </c>
      <c r="G81">
        <f t="shared" si="3"/>
        <v>-1.3292400006321259E-2</v>
      </c>
      <c r="I81">
        <f t="shared" si="9"/>
        <v>-1.3292400006321259E-2</v>
      </c>
      <c r="P81">
        <f t="shared" si="4"/>
        <v>1.0149219196348404E-2</v>
      </c>
      <c r="Q81" s="2">
        <f t="shared" si="5"/>
        <v>30101.932999999997</v>
      </c>
      <c r="R81">
        <f t="shared" si="8"/>
        <v>5.4950951084297111E-4</v>
      </c>
      <c r="S81">
        <v>1</v>
      </c>
      <c r="T81">
        <f t="shared" si="6"/>
        <v>5.4950951084297111E-4</v>
      </c>
    </row>
    <row r="82" spans="1:20" x14ac:dyDescent="0.2">
      <c r="A82" t="s">
        <v>46</v>
      </c>
      <c r="C82" s="19">
        <v>45173.720999999998</v>
      </c>
      <c r="D82" s="14"/>
      <c r="E82">
        <f t="shared" si="1"/>
        <v>2756.0249178171412</v>
      </c>
      <c r="F82">
        <f t="shared" si="2"/>
        <v>2756</v>
      </c>
      <c r="G82">
        <f t="shared" si="3"/>
        <v>2.5035199992998969E-2</v>
      </c>
      <c r="I82">
        <f t="shared" si="9"/>
        <v>2.5035199992998969E-2</v>
      </c>
      <c r="P82">
        <f t="shared" si="4"/>
        <v>1.026135400219034E-2</v>
      </c>
      <c r="Q82" s="2">
        <f t="shared" si="5"/>
        <v>30155.220999999998</v>
      </c>
      <c r="R82">
        <f t="shared" si="8"/>
        <v>2.1826652536013219E-4</v>
      </c>
      <c r="S82">
        <v>1</v>
      </c>
      <c r="T82">
        <f t="shared" si="6"/>
        <v>2.1826652536013219E-4</v>
      </c>
    </row>
    <row r="83" spans="1:20" x14ac:dyDescent="0.2">
      <c r="A83" t="s">
        <v>46</v>
      </c>
      <c r="C83" s="19">
        <v>45405.803999999996</v>
      </c>
      <c r="D83" s="14"/>
      <c r="E83">
        <f t="shared" si="1"/>
        <v>2987.0197473740632</v>
      </c>
      <c r="F83">
        <f t="shared" si="2"/>
        <v>2987</v>
      </c>
      <c r="G83">
        <f t="shared" si="3"/>
        <v>1.9840399989334401E-2</v>
      </c>
      <c r="I83">
        <f t="shared" si="9"/>
        <v>1.9840399989334401E-2</v>
      </c>
      <c r="P83">
        <f t="shared" si="4"/>
        <v>1.0706168965644584E-2</v>
      </c>
      <c r="Q83" s="2">
        <f t="shared" si="5"/>
        <v>30387.303999999996</v>
      </c>
      <c r="R83">
        <f t="shared" si="8"/>
        <v>8.3434176394137525E-5</v>
      </c>
      <c r="S83">
        <v>1</v>
      </c>
      <c r="T83">
        <f t="shared" si="6"/>
        <v>8.3434176394137525E-5</v>
      </c>
    </row>
    <row r="84" spans="1:20" x14ac:dyDescent="0.2">
      <c r="A84" t="s">
        <v>55</v>
      </c>
      <c r="C84" s="19">
        <v>45946.336000000003</v>
      </c>
      <c r="D84" s="14"/>
      <c r="E84">
        <f t="shared" si="1"/>
        <v>3525.0173482757423</v>
      </c>
      <c r="F84">
        <f t="shared" si="2"/>
        <v>3525</v>
      </c>
      <c r="G84">
        <f t="shared" si="3"/>
        <v>1.74299999998766E-2</v>
      </c>
      <c r="I84">
        <f t="shared" si="9"/>
        <v>1.74299999998766E-2</v>
      </c>
      <c r="P84">
        <f t="shared" si="4"/>
        <v>1.1465147644466746E-2</v>
      </c>
      <c r="Q84" s="2">
        <f t="shared" si="5"/>
        <v>30927.836000000003</v>
      </c>
      <c r="R84">
        <f t="shared" si="8"/>
        <v>3.5579463621838484E-5</v>
      </c>
      <c r="S84">
        <v>1</v>
      </c>
      <c r="T84">
        <f t="shared" si="6"/>
        <v>3.5579463621838484E-5</v>
      </c>
    </row>
    <row r="85" spans="1:20" x14ac:dyDescent="0.2">
      <c r="A85" t="s">
        <v>33</v>
      </c>
      <c r="C85" s="19">
        <v>45946.336000000003</v>
      </c>
      <c r="D85" s="14"/>
      <c r="E85">
        <f t="shared" ref="E85:E148" si="10">+(C85-C$7)/C$8</f>
        <v>3525.0173482757423</v>
      </c>
      <c r="F85">
        <f t="shared" ref="F85:F148" si="11">ROUND(2*E85,0)/2</f>
        <v>3525</v>
      </c>
      <c r="G85">
        <f t="shared" ref="G85:G148" si="12">+C85-(C$7+F85*C$8)</f>
        <v>1.74299999998766E-2</v>
      </c>
      <c r="I85">
        <f t="shared" si="9"/>
        <v>1.74299999998766E-2</v>
      </c>
      <c r="P85">
        <f t="shared" ref="P85:P148" si="13">+D$11+D$12*F85+D$13*F85^2</f>
        <v>1.1465147644466746E-2</v>
      </c>
      <c r="Q85" s="2">
        <f t="shared" ref="Q85:Q148" si="14">+C85-15018.5</f>
        <v>30927.836000000003</v>
      </c>
      <c r="R85">
        <f t="shared" si="8"/>
        <v>3.5579463621838484E-5</v>
      </c>
      <c r="S85">
        <v>0.1</v>
      </c>
      <c r="T85">
        <f t="shared" ref="T85:T148" si="15">+R85*S85</f>
        <v>3.5579463621838486E-6</v>
      </c>
    </row>
    <row r="86" spans="1:20" x14ac:dyDescent="0.2">
      <c r="A86" t="s">
        <v>56</v>
      </c>
      <c r="C86" s="19">
        <v>45946.366000000002</v>
      </c>
      <c r="D86" s="14"/>
      <c r="E86">
        <f t="shared" si="10"/>
        <v>3525.0472076143687</v>
      </c>
      <c r="F86">
        <f t="shared" si="11"/>
        <v>3525</v>
      </c>
      <c r="G86">
        <f t="shared" si="12"/>
        <v>4.7429999998712447E-2</v>
      </c>
      <c r="I86">
        <f t="shared" si="9"/>
        <v>4.7429999998712447E-2</v>
      </c>
      <c r="P86">
        <f t="shared" si="13"/>
        <v>1.1465147644466746E-2</v>
      </c>
      <c r="Q86" s="2">
        <f t="shared" si="14"/>
        <v>30927.866000000002</v>
      </c>
      <c r="R86">
        <f t="shared" si="8"/>
        <v>1.2934706048626926E-3</v>
      </c>
      <c r="S86">
        <v>1</v>
      </c>
      <c r="T86">
        <f t="shared" si="15"/>
        <v>1.2934706048626926E-3</v>
      </c>
    </row>
    <row r="87" spans="1:20" x14ac:dyDescent="0.2">
      <c r="A87" t="s">
        <v>57</v>
      </c>
      <c r="C87" s="19">
        <v>46174.398999999998</v>
      </c>
      <c r="D87" s="14"/>
      <c r="E87">
        <f t="shared" si="10"/>
        <v>3752.0110264565628</v>
      </c>
      <c r="F87">
        <f t="shared" si="11"/>
        <v>3752</v>
      </c>
      <c r="G87">
        <f t="shared" si="12"/>
        <v>1.1078399991674814E-2</v>
      </c>
      <c r="I87">
        <f t="shared" si="9"/>
        <v>1.1078399991674814E-2</v>
      </c>
      <c r="P87">
        <f t="shared" si="13"/>
        <v>1.1669119465056986E-2</v>
      </c>
      <c r="Q87" s="2">
        <f t="shared" si="14"/>
        <v>31155.898999999998</v>
      </c>
      <c r="R87">
        <f t="shared" si="8"/>
        <v>3.4894949623291059E-7</v>
      </c>
      <c r="S87">
        <v>1</v>
      </c>
      <c r="T87">
        <f t="shared" si="15"/>
        <v>3.4894949623291059E-7</v>
      </c>
    </row>
    <row r="88" spans="1:20" x14ac:dyDescent="0.2">
      <c r="A88" t="s">
        <v>33</v>
      </c>
      <c r="C88" s="19">
        <v>46174.398999999998</v>
      </c>
      <c r="D88" s="14"/>
      <c r="E88">
        <f t="shared" si="10"/>
        <v>3752.0110264565628</v>
      </c>
      <c r="F88">
        <f t="shared" si="11"/>
        <v>3752</v>
      </c>
      <c r="G88">
        <f t="shared" si="12"/>
        <v>1.1078399991674814E-2</v>
      </c>
      <c r="I88">
        <f t="shared" ref="I88:I119" si="16">G88</f>
        <v>1.1078399991674814E-2</v>
      </c>
      <c r="P88">
        <f t="shared" si="13"/>
        <v>1.1669119465056986E-2</v>
      </c>
      <c r="Q88" s="2">
        <f t="shared" si="14"/>
        <v>31155.898999999998</v>
      </c>
      <c r="R88">
        <f t="shared" ref="R88:R151" si="17">+(P88-G88)^2</f>
        <v>3.4894949623291059E-7</v>
      </c>
      <c r="S88">
        <v>0.1</v>
      </c>
      <c r="T88">
        <f t="shared" si="15"/>
        <v>3.4894949623291063E-8</v>
      </c>
    </row>
    <row r="89" spans="1:20" x14ac:dyDescent="0.2">
      <c r="A89" t="s">
        <v>58</v>
      </c>
      <c r="C89" s="19">
        <v>46174.406999999999</v>
      </c>
      <c r="D89" s="14"/>
      <c r="E89">
        <f t="shared" si="10"/>
        <v>3752.0189889468647</v>
      </c>
      <c r="F89">
        <f t="shared" si="11"/>
        <v>3752</v>
      </c>
      <c r="G89">
        <f t="shared" si="12"/>
        <v>1.9078399993304629E-2</v>
      </c>
      <c r="I89">
        <f t="shared" si="16"/>
        <v>1.9078399993304629E-2</v>
      </c>
      <c r="P89">
        <f t="shared" si="13"/>
        <v>1.1669119465056986E-2</v>
      </c>
      <c r="Q89" s="2">
        <f t="shared" si="14"/>
        <v>31155.906999999999</v>
      </c>
      <c r="R89">
        <f t="shared" si="17"/>
        <v>5.4897437946269662E-5</v>
      </c>
      <c r="S89">
        <v>1</v>
      </c>
      <c r="T89">
        <f t="shared" si="15"/>
        <v>5.4897437946269662E-5</v>
      </c>
    </row>
    <row r="90" spans="1:20" x14ac:dyDescent="0.2">
      <c r="A90" t="s">
        <v>33</v>
      </c>
      <c r="C90" s="19">
        <v>46174.406999999999</v>
      </c>
      <c r="D90" s="14"/>
      <c r="E90">
        <f t="shared" si="10"/>
        <v>3752.0189889468647</v>
      </c>
      <c r="F90">
        <f t="shared" si="11"/>
        <v>3752</v>
      </c>
      <c r="G90">
        <f t="shared" si="12"/>
        <v>1.9078399993304629E-2</v>
      </c>
      <c r="I90">
        <f t="shared" si="16"/>
        <v>1.9078399993304629E-2</v>
      </c>
      <c r="P90">
        <f t="shared" si="13"/>
        <v>1.1669119465056986E-2</v>
      </c>
      <c r="Q90" s="2">
        <f t="shared" si="14"/>
        <v>31155.906999999999</v>
      </c>
      <c r="R90">
        <f t="shared" si="17"/>
        <v>5.4897437946269662E-5</v>
      </c>
      <c r="S90">
        <v>0.1</v>
      </c>
      <c r="T90">
        <f t="shared" si="15"/>
        <v>5.4897437946269666E-6</v>
      </c>
    </row>
    <row r="91" spans="1:20" x14ac:dyDescent="0.2">
      <c r="A91" t="s">
        <v>57</v>
      </c>
      <c r="C91" s="19">
        <v>46175.400999999998</v>
      </c>
      <c r="D91" s="14"/>
      <c r="E91">
        <f t="shared" si="10"/>
        <v>3753.0083283667245</v>
      </c>
      <c r="F91">
        <f t="shared" si="11"/>
        <v>3753</v>
      </c>
      <c r="G91">
        <f t="shared" si="12"/>
        <v>8.3675999921979383E-3</v>
      </c>
      <c r="I91">
        <f t="shared" si="16"/>
        <v>8.3675999921979383E-3</v>
      </c>
      <c r="P91">
        <f t="shared" si="13"/>
        <v>1.1669865367591592E-2</v>
      </c>
      <c r="Q91" s="2">
        <f t="shared" si="14"/>
        <v>31156.900999999998</v>
      </c>
      <c r="R91">
        <f t="shared" si="17"/>
        <v>1.0904956609523792E-5</v>
      </c>
      <c r="S91">
        <v>1</v>
      </c>
      <c r="T91">
        <f t="shared" si="15"/>
        <v>1.0904956609523792E-5</v>
      </c>
    </row>
    <row r="92" spans="1:20" x14ac:dyDescent="0.2">
      <c r="A92" t="s">
        <v>33</v>
      </c>
      <c r="C92" s="19">
        <v>46175.400999999998</v>
      </c>
      <c r="D92" s="14"/>
      <c r="E92">
        <f t="shared" si="10"/>
        <v>3753.0083283667245</v>
      </c>
      <c r="F92">
        <f t="shared" si="11"/>
        <v>3753</v>
      </c>
      <c r="G92">
        <f t="shared" si="12"/>
        <v>8.3675999921979383E-3</v>
      </c>
      <c r="I92">
        <f t="shared" si="16"/>
        <v>8.3675999921979383E-3</v>
      </c>
      <c r="P92">
        <f t="shared" si="13"/>
        <v>1.1669865367591592E-2</v>
      </c>
      <c r="Q92" s="2">
        <f t="shared" si="14"/>
        <v>31156.900999999998</v>
      </c>
      <c r="R92">
        <f t="shared" si="17"/>
        <v>1.0904956609523792E-5</v>
      </c>
      <c r="S92">
        <v>0.1</v>
      </c>
      <c r="T92">
        <f t="shared" si="15"/>
        <v>1.0904956609523792E-6</v>
      </c>
    </row>
    <row r="93" spans="1:20" x14ac:dyDescent="0.2">
      <c r="A93" t="s">
        <v>57</v>
      </c>
      <c r="C93" s="19">
        <v>46175.409</v>
      </c>
      <c r="D93" s="14"/>
      <c r="E93">
        <f t="shared" si="10"/>
        <v>3753.0162908570269</v>
      </c>
      <c r="F93">
        <f t="shared" si="11"/>
        <v>3753</v>
      </c>
      <c r="G93">
        <f t="shared" si="12"/>
        <v>1.6367599993827753E-2</v>
      </c>
      <c r="I93">
        <f t="shared" si="16"/>
        <v>1.6367599993827753E-2</v>
      </c>
      <c r="P93">
        <f t="shared" si="13"/>
        <v>1.1669865367591592E-2</v>
      </c>
      <c r="Q93" s="2">
        <f t="shared" si="14"/>
        <v>31156.909</v>
      </c>
      <c r="R93">
        <f t="shared" si="17"/>
        <v>2.2068710618538198E-5</v>
      </c>
      <c r="S93">
        <v>1</v>
      </c>
      <c r="T93">
        <f t="shared" si="15"/>
        <v>2.2068710618538198E-5</v>
      </c>
    </row>
    <row r="94" spans="1:20" x14ac:dyDescent="0.2">
      <c r="A94" t="s">
        <v>33</v>
      </c>
      <c r="C94" s="19">
        <v>46175.409</v>
      </c>
      <c r="D94" s="14"/>
      <c r="E94">
        <f t="shared" si="10"/>
        <v>3753.0162908570269</v>
      </c>
      <c r="F94">
        <f t="shared" si="11"/>
        <v>3753</v>
      </c>
      <c r="G94">
        <f t="shared" si="12"/>
        <v>1.6367599993827753E-2</v>
      </c>
      <c r="I94">
        <f t="shared" si="16"/>
        <v>1.6367599993827753E-2</v>
      </c>
      <c r="P94">
        <f t="shared" si="13"/>
        <v>1.1669865367591592E-2</v>
      </c>
      <c r="Q94" s="2">
        <f t="shared" si="14"/>
        <v>31156.909</v>
      </c>
      <c r="R94">
        <f t="shared" si="17"/>
        <v>2.2068710618538198E-5</v>
      </c>
      <c r="S94">
        <v>0.1</v>
      </c>
      <c r="T94">
        <f t="shared" si="15"/>
        <v>2.2068710618538197E-6</v>
      </c>
    </row>
    <row r="95" spans="1:20" x14ac:dyDescent="0.2">
      <c r="A95" t="s">
        <v>59</v>
      </c>
      <c r="C95" s="19">
        <v>46175.41</v>
      </c>
      <c r="D95" s="14"/>
      <c r="E95">
        <f t="shared" si="10"/>
        <v>3753.0172861683182</v>
      </c>
      <c r="F95">
        <f t="shared" si="11"/>
        <v>3753</v>
      </c>
      <c r="G95">
        <f t="shared" si="12"/>
        <v>1.7367599997669458E-2</v>
      </c>
      <c r="I95">
        <f t="shared" si="16"/>
        <v>1.7367599997669458E-2</v>
      </c>
      <c r="P95">
        <f t="shared" si="13"/>
        <v>1.1669865367591592E-2</v>
      </c>
      <c r="Q95" s="2">
        <f t="shared" si="14"/>
        <v>31156.910000000003</v>
      </c>
      <c r="R95">
        <f t="shared" si="17"/>
        <v>3.2464179914788559E-5</v>
      </c>
      <c r="S95">
        <v>1</v>
      </c>
      <c r="T95">
        <f t="shared" si="15"/>
        <v>3.2464179914788559E-5</v>
      </c>
    </row>
    <row r="96" spans="1:20" x14ac:dyDescent="0.2">
      <c r="A96" t="s">
        <v>59</v>
      </c>
      <c r="C96" s="19">
        <v>46175.417000000001</v>
      </c>
      <c r="D96" s="14"/>
      <c r="E96">
        <f t="shared" si="10"/>
        <v>3753.0242533473292</v>
      </c>
      <c r="F96">
        <f t="shared" si="11"/>
        <v>3753</v>
      </c>
      <c r="G96">
        <f t="shared" si="12"/>
        <v>2.4367599995457567E-2</v>
      </c>
      <c r="I96">
        <f t="shared" si="16"/>
        <v>2.4367599995457567E-2</v>
      </c>
      <c r="P96">
        <f t="shared" si="13"/>
        <v>1.1669865367591592E-2</v>
      </c>
      <c r="Q96" s="2">
        <f t="shared" si="14"/>
        <v>31156.917000000001</v>
      </c>
      <c r="R96">
        <f t="shared" si="17"/>
        <v>1.6123246467970666E-4</v>
      </c>
      <c r="S96">
        <v>1</v>
      </c>
      <c r="T96">
        <f t="shared" si="15"/>
        <v>1.6123246467970666E-4</v>
      </c>
    </row>
    <row r="97" spans="1:20" x14ac:dyDescent="0.2">
      <c r="A97" t="s">
        <v>59</v>
      </c>
      <c r="C97" s="19">
        <v>46175.417999999998</v>
      </c>
      <c r="D97" s="14"/>
      <c r="E97">
        <f t="shared" si="10"/>
        <v>3753.0252486586132</v>
      </c>
      <c r="F97">
        <f t="shared" si="11"/>
        <v>3753</v>
      </c>
      <c r="G97">
        <f t="shared" si="12"/>
        <v>2.5367599992023315E-2</v>
      </c>
      <c r="I97">
        <f t="shared" si="16"/>
        <v>2.5367599992023315E-2</v>
      </c>
      <c r="P97">
        <f t="shared" si="13"/>
        <v>1.1669865367591592E-2</v>
      </c>
      <c r="Q97" s="2">
        <f t="shared" si="14"/>
        <v>31156.917999999998</v>
      </c>
      <c r="R97">
        <f t="shared" si="17"/>
        <v>1.8762793384135567E-4</v>
      </c>
      <c r="S97">
        <v>1</v>
      </c>
      <c r="T97">
        <f t="shared" si="15"/>
        <v>1.8762793384135567E-4</v>
      </c>
    </row>
    <row r="98" spans="1:20" x14ac:dyDescent="0.2">
      <c r="A98" t="s">
        <v>59</v>
      </c>
      <c r="C98" s="19">
        <v>46175.421000000002</v>
      </c>
      <c r="D98" s="14"/>
      <c r="E98">
        <f t="shared" si="10"/>
        <v>3753.0282345924802</v>
      </c>
      <c r="F98">
        <f t="shared" si="11"/>
        <v>3753</v>
      </c>
      <c r="G98">
        <f t="shared" si="12"/>
        <v>2.8367599996272475E-2</v>
      </c>
      <c r="I98">
        <f t="shared" si="16"/>
        <v>2.8367599996272475E-2</v>
      </c>
      <c r="P98">
        <f t="shared" si="13"/>
        <v>1.1669865367591592E-2</v>
      </c>
      <c r="Q98" s="2">
        <f t="shared" si="14"/>
        <v>31156.921000000002</v>
      </c>
      <c r="R98">
        <f t="shared" si="17"/>
        <v>2.7881434172984874E-4</v>
      </c>
      <c r="S98">
        <v>1</v>
      </c>
      <c r="T98">
        <f t="shared" si="15"/>
        <v>2.7881434172984874E-4</v>
      </c>
    </row>
    <row r="99" spans="1:20" x14ac:dyDescent="0.2">
      <c r="A99" t="s">
        <v>59</v>
      </c>
      <c r="C99" s="19">
        <v>46176.398000000001</v>
      </c>
      <c r="D99" s="14"/>
      <c r="E99">
        <f t="shared" si="10"/>
        <v>3754.0006537204513</v>
      </c>
      <c r="F99">
        <f t="shared" si="11"/>
        <v>3754</v>
      </c>
      <c r="G99">
        <f t="shared" si="12"/>
        <v>6.5679999534040689E-4</v>
      </c>
      <c r="I99">
        <f t="shared" si="16"/>
        <v>6.5679999534040689E-4</v>
      </c>
      <c r="P99">
        <f t="shared" si="13"/>
        <v>1.167060993107584E-2</v>
      </c>
      <c r="Q99" s="2">
        <f t="shared" si="14"/>
        <v>31157.898000000001</v>
      </c>
      <c r="R99">
        <f t="shared" si="17"/>
        <v>1.2130400930050454E-4</v>
      </c>
      <c r="S99">
        <v>1</v>
      </c>
      <c r="T99">
        <f t="shared" si="15"/>
        <v>1.2130400930050454E-4</v>
      </c>
    </row>
    <row r="100" spans="1:20" x14ac:dyDescent="0.2">
      <c r="A100" t="s">
        <v>57</v>
      </c>
      <c r="C100" s="19">
        <v>46176.417999999998</v>
      </c>
      <c r="D100" s="14"/>
      <c r="E100">
        <f t="shared" si="10"/>
        <v>3754.0205599461997</v>
      </c>
      <c r="F100">
        <f t="shared" si="11"/>
        <v>3754</v>
      </c>
      <c r="G100">
        <f t="shared" si="12"/>
        <v>2.0656799992138986E-2</v>
      </c>
      <c r="I100">
        <f t="shared" si="16"/>
        <v>2.0656799992138986E-2</v>
      </c>
      <c r="P100">
        <f t="shared" si="13"/>
        <v>1.167060993107584E-2</v>
      </c>
      <c r="Q100" s="2">
        <f t="shared" si="14"/>
        <v>31157.917999999998</v>
      </c>
      <c r="R100">
        <f t="shared" si="17"/>
        <v>8.0751611813550058E-5</v>
      </c>
      <c r="S100">
        <v>1</v>
      </c>
      <c r="T100">
        <f t="shared" si="15"/>
        <v>8.0751611813550058E-5</v>
      </c>
    </row>
    <row r="101" spans="1:20" x14ac:dyDescent="0.2">
      <c r="A101" t="s">
        <v>33</v>
      </c>
      <c r="C101" s="19">
        <v>46176.417999999998</v>
      </c>
      <c r="D101" s="14"/>
      <c r="E101">
        <f t="shared" si="10"/>
        <v>3754.0205599461997</v>
      </c>
      <c r="F101">
        <f t="shared" si="11"/>
        <v>3754</v>
      </c>
      <c r="G101">
        <f t="shared" si="12"/>
        <v>2.0656799992138986E-2</v>
      </c>
      <c r="I101">
        <f t="shared" si="16"/>
        <v>2.0656799992138986E-2</v>
      </c>
      <c r="P101">
        <f t="shared" si="13"/>
        <v>1.167060993107584E-2</v>
      </c>
      <c r="Q101" s="2">
        <f t="shared" si="14"/>
        <v>31157.917999999998</v>
      </c>
      <c r="R101">
        <f t="shared" si="17"/>
        <v>8.0751611813550058E-5</v>
      </c>
      <c r="S101">
        <v>0.1</v>
      </c>
      <c r="T101">
        <f t="shared" si="15"/>
        <v>8.0751611813550058E-6</v>
      </c>
    </row>
    <row r="102" spans="1:20" x14ac:dyDescent="0.2">
      <c r="A102" t="s">
        <v>59</v>
      </c>
      <c r="C102" s="19">
        <v>46177.41</v>
      </c>
      <c r="D102" s="14"/>
      <c r="E102">
        <f t="shared" si="10"/>
        <v>3755.007908743491</v>
      </c>
      <c r="F102">
        <f t="shared" si="11"/>
        <v>3755</v>
      </c>
      <c r="G102">
        <f t="shared" si="12"/>
        <v>7.9459999979007989E-3</v>
      </c>
      <c r="I102">
        <f t="shared" si="16"/>
        <v>7.9459999979007989E-3</v>
      </c>
      <c r="P102">
        <f t="shared" si="13"/>
        <v>1.1671353155509724E-2</v>
      </c>
      <c r="Q102" s="2">
        <f t="shared" si="14"/>
        <v>31158.910000000003</v>
      </c>
      <c r="R102">
        <f t="shared" si="17"/>
        <v>1.3878256148906786E-5</v>
      </c>
      <c r="S102">
        <v>1</v>
      </c>
      <c r="T102">
        <f t="shared" si="15"/>
        <v>1.3878256148906786E-5</v>
      </c>
    </row>
    <row r="103" spans="1:20" x14ac:dyDescent="0.2">
      <c r="A103" t="s">
        <v>57</v>
      </c>
      <c r="C103" s="19">
        <v>46180.421000000002</v>
      </c>
      <c r="D103" s="14"/>
      <c r="E103">
        <f t="shared" si="10"/>
        <v>3758.0047910304124</v>
      </c>
      <c r="F103">
        <f t="shared" si="11"/>
        <v>3758</v>
      </c>
      <c r="G103">
        <f t="shared" si="12"/>
        <v>4.8135999968508258E-3</v>
      </c>
      <c r="I103">
        <f t="shared" si="16"/>
        <v>4.8135999968508258E-3</v>
      </c>
      <c r="P103">
        <f t="shared" si="13"/>
        <v>1.1673574794509214E-2</v>
      </c>
      <c r="Q103" s="2">
        <f t="shared" si="14"/>
        <v>31161.921000000002</v>
      </c>
      <c r="R103">
        <f t="shared" si="17"/>
        <v>4.705925422450825E-5</v>
      </c>
      <c r="S103">
        <v>1</v>
      </c>
      <c r="T103">
        <f t="shared" si="15"/>
        <v>4.705925422450825E-5</v>
      </c>
    </row>
    <row r="104" spans="1:20" x14ac:dyDescent="0.2">
      <c r="A104" t="s">
        <v>33</v>
      </c>
      <c r="C104" s="19">
        <v>46180.421000000002</v>
      </c>
      <c r="D104" s="14"/>
      <c r="E104">
        <f t="shared" si="10"/>
        <v>3758.0047910304124</v>
      </c>
      <c r="F104">
        <f t="shared" si="11"/>
        <v>3758</v>
      </c>
      <c r="G104">
        <f t="shared" si="12"/>
        <v>4.8135999968508258E-3</v>
      </c>
      <c r="I104">
        <f t="shared" si="16"/>
        <v>4.8135999968508258E-3</v>
      </c>
      <c r="P104">
        <f t="shared" si="13"/>
        <v>1.1673574794509214E-2</v>
      </c>
      <c r="Q104" s="2">
        <f t="shared" si="14"/>
        <v>31161.921000000002</v>
      </c>
      <c r="R104">
        <f t="shared" si="17"/>
        <v>4.705925422450825E-5</v>
      </c>
      <c r="S104">
        <v>0.1</v>
      </c>
      <c r="T104">
        <f t="shared" si="15"/>
        <v>4.705925422450825E-6</v>
      </c>
    </row>
    <row r="105" spans="1:20" x14ac:dyDescent="0.2">
      <c r="A105" t="s">
        <v>57</v>
      </c>
      <c r="C105" s="19">
        <v>46180.436000000002</v>
      </c>
      <c r="D105" s="14"/>
      <c r="E105">
        <f t="shared" si="10"/>
        <v>3758.0197206997259</v>
      </c>
      <c r="F105">
        <f t="shared" si="11"/>
        <v>3758</v>
      </c>
      <c r="G105">
        <f t="shared" si="12"/>
        <v>1.9813599996268749E-2</v>
      </c>
      <c r="I105">
        <f t="shared" si="16"/>
        <v>1.9813599996268749E-2</v>
      </c>
      <c r="P105">
        <f t="shared" si="13"/>
        <v>1.1673574794509214E-2</v>
      </c>
      <c r="Q105" s="2">
        <f t="shared" si="14"/>
        <v>31161.936000000002</v>
      </c>
      <c r="R105">
        <f t="shared" si="17"/>
        <v>6.6260010285280351E-5</v>
      </c>
      <c r="S105">
        <v>1</v>
      </c>
      <c r="T105">
        <f t="shared" si="15"/>
        <v>6.6260010285280351E-5</v>
      </c>
    </row>
    <row r="106" spans="1:20" x14ac:dyDescent="0.2">
      <c r="A106" t="s">
        <v>33</v>
      </c>
      <c r="C106" s="19">
        <v>46180.436000000002</v>
      </c>
      <c r="D106" s="14"/>
      <c r="E106">
        <f t="shared" si="10"/>
        <v>3758.0197206997259</v>
      </c>
      <c r="F106">
        <f t="shared" si="11"/>
        <v>3758</v>
      </c>
      <c r="G106">
        <f t="shared" si="12"/>
        <v>1.9813599996268749E-2</v>
      </c>
      <c r="I106">
        <f t="shared" si="16"/>
        <v>1.9813599996268749E-2</v>
      </c>
      <c r="P106">
        <f t="shared" si="13"/>
        <v>1.1673574794509214E-2</v>
      </c>
      <c r="Q106" s="2">
        <f t="shared" si="14"/>
        <v>31161.936000000002</v>
      </c>
      <c r="R106">
        <f t="shared" si="17"/>
        <v>6.6260010285280351E-5</v>
      </c>
      <c r="S106">
        <v>0.1</v>
      </c>
      <c r="T106">
        <f t="shared" si="15"/>
        <v>6.6260010285280358E-6</v>
      </c>
    </row>
    <row r="107" spans="1:20" x14ac:dyDescent="0.2">
      <c r="A107" t="s">
        <v>46</v>
      </c>
      <c r="C107" s="19">
        <v>46233.688000000002</v>
      </c>
      <c r="D107" s="14"/>
      <c r="E107">
        <f t="shared" si="10"/>
        <v>3811.0220373862794</v>
      </c>
      <c r="F107">
        <f t="shared" si="11"/>
        <v>3811</v>
      </c>
      <c r="G107">
        <f t="shared" si="12"/>
        <v>2.2141199995530769E-2</v>
      </c>
      <c r="I107">
        <f t="shared" si="16"/>
        <v>2.2141199995530769E-2</v>
      </c>
      <c r="P107">
        <f t="shared" si="13"/>
        <v>1.171083659943155E-2</v>
      </c>
      <c r="Q107" s="2">
        <f t="shared" si="14"/>
        <v>31215.188000000002</v>
      </c>
      <c r="R107">
        <f t="shared" si="17"/>
        <v>1.0879248057468643E-4</v>
      </c>
      <c r="S107">
        <v>1</v>
      </c>
      <c r="T107">
        <f t="shared" si="15"/>
        <v>1.0879248057468643E-4</v>
      </c>
    </row>
    <row r="108" spans="1:20" x14ac:dyDescent="0.2">
      <c r="A108" t="s">
        <v>46</v>
      </c>
      <c r="C108" s="19">
        <v>46235.678</v>
      </c>
      <c r="D108" s="14"/>
      <c r="E108">
        <f t="shared" si="10"/>
        <v>3813.0027068485742</v>
      </c>
      <c r="F108">
        <f t="shared" si="11"/>
        <v>3813</v>
      </c>
      <c r="G108">
        <f t="shared" si="12"/>
        <v>2.7195999937248416E-3</v>
      </c>
      <c r="I108">
        <f t="shared" si="16"/>
        <v>2.7195999937248416E-3</v>
      </c>
      <c r="P108">
        <f t="shared" si="13"/>
        <v>1.1712169057507835E-2</v>
      </c>
      <c r="Q108" s="2">
        <f t="shared" si="14"/>
        <v>31217.178</v>
      </c>
      <c r="R108">
        <f t="shared" si="17"/>
        <v>8.0866298366906941E-5</v>
      </c>
      <c r="S108">
        <v>1</v>
      </c>
      <c r="T108">
        <f t="shared" si="15"/>
        <v>8.0866298366906941E-5</v>
      </c>
    </row>
    <row r="109" spans="1:20" x14ac:dyDescent="0.2">
      <c r="A109" t="s">
        <v>46</v>
      </c>
      <c r="C109" s="19">
        <v>46237.701999999997</v>
      </c>
      <c r="D109" s="14"/>
      <c r="E109">
        <f t="shared" si="10"/>
        <v>3815.0172168946469</v>
      </c>
      <c r="F109">
        <f t="shared" si="11"/>
        <v>3815</v>
      </c>
      <c r="G109">
        <f t="shared" si="12"/>
        <v>1.7297999991569668E-2</v>
      </c>
      <c r="I109">
        <f t="shared" si="16"/>
        <v>1.7297999991569668E-2</v>
      </c>
      <c r="P109">
        <f t="shared" si="13"/>
        <v>1.1713496159382681E-2</v>
      </c>
      <c r="Q109" s="2">
        <f t="shared" si="14"/>
        <v>31219.201999999997</v>
      </c>
      <c r="R109">
        <f t="shared" si="17"/>
        <v>3.1186683051711142E-5</v>
      </c>
      <c r="S109">
        <v>1</v>
      </c>
      <c r="T109">
        <f t="shared" si="15"/>
        <v>3.1186683051711142E-5</v>
      </c>
    </row>
    <row r="110" spans="1:20" x14ac:dyDescent="0.2">
      <c r="A110" t="s">
        <v>46</v>
      </c>
      <c r="C110" s="19">
        <v>46239.707999999999</v>
      </c>
      <c r="D110" s="14"/>
      <c r="E110">
        <f t="shared" si="10"/>
        <v>3817.0138113375465</v>
      </c>
      <c r="F110">
        <f t="shared" si="11"/>
        <v>3817</v>
      </c>
      <c r="G110">
        <f t="shared" si="12"/>
        <v>1.3876399993023369E-2</v>
      </c>
      <c r="I110">
        <f t="shared" si="16"/>
        <v>1.3876399993023369E-2</v>
      </c>
      <c r="P110">
        <f t="shared" si="13"/>
        <v>1.1714817905056079E-2</v>
      </c>
      <c r="Q110" s="2">
        <f t="shared" si="14"/>
        <v>31221.207999999999</v>
      </c>
      <c r="R110">
        <f t="shared" si="17"/>
        <v>4.6724371230210297E-6</v>
      </c>
      <c r="S110">
        <v>1</v>
      </c>
      <c r="T110">
        <f t="shared" si="15"/>
        <v>4.6724371230210297E-6</v>
      </c>
    </row>
    <row r="111" spans="1:20" x14ac:dyDescent="0.2">
      <c r="A111" t="s">
        <v>60</v>
      </c>
      <c r="C111" s="19">
        <v>46608.432000000001</v>
      </c>
      <c r="D111" s="14"/>
      <c r="E111">
        <f t="shared" si="10"/>
        <v>4184.0089705415703</v>
      </c>
      <c r="F111">
        <f t="shared" si="11"/>
        <v>4184</v>
      </c>
      <c r="G111">
        <f t="shared" si="12"/>
        <v>9.0128000010736287E-3</v>
      </c>
      <c r="I111">
        <f t="shared" si="16"/>
        <v>9.0128000010736287E-3</v>
      </c>
      <c r="P111">
        <f t="shared" si="13"/>
        <v>1.1866689127625282E-2</v>
      </c>
      <c r="Q111" s="2">
        <f t="shared" si="14"/>
        <v>31589.932000000001</v>
      </c>
      <c r="R111">
        <f t="shared" si="17"/>
        <v>8.144683146649757E-6</v>
      </c>
      <c r="S111">
        <v>1</v>
      </c>
      <c r="T111">
        <f t="shared" si="15"/>
        <v>8.144683146649757E-6</v>
      </c>
    </row>
    <row r="112" spans="1:20" x14ac:dyDescent="0.2">
      <c r="A112" t="s">
        <v>60</v>
      </c>
      <c r="C112" s="19">
        <v>46613.455999999998</v>
      </c>
      <c r="D112" s="14"/>
      <c r="E112">
        <f t="shared" si="10"/>
        <v>4189.0094144504019</v>
      </c>
      <c r="F112">
        <f t="shared" si="11"/>
        <v>4189</v>
      </c>
      <c r="G112">
        <f t="shared" si="12"/>
        <v>9.4587999919895083E-3</v>
      </c>
      <c r="I112">
        <f t="shared" si="16"/>
        <v>9.4587999919895083E-3</v>
      </c>
      <c r="P112">
        <f t="shared" si="13"/>
        <v>1.1867512901015554E-2</v>
      </c>
      <c r="Q112" s="2">
        <f t="shared" si="14"/>
        <v>31594.955999999998</v>
      </c>
      <c r="R112">
        <f t="shared" si="17"/>
        <v>5.8018978781087154E-6</v>
      </c>
      <c r="S112">
        <v>1</v>
      </c>
      <c r="T112">
        <f t="shared" si="15"/>
        <v>5.8018978781087154E-6</v>
      </c>
    </row>
    <row r="113" spans="1:20" x14ac:dyDescent="0.2">
      <c r="A113" t="s">
        <v>60</v>
      </c>
      <c r="C113" s="19">
        <v>46613.457999999999</v>
      </c>
      <c r="D113" s="14"/>
      <c r="E113">
        <f t="shared" si="10"/>
        <v>4189.0114050729771</v>
      </c>
      <c r="F113">
        <f t="shared" si="11"/>
        <v>4189</v>
      </c>
      <c r="G113">
        <f t="shared" si="12"/>
        <v>1.1458799992396962E-2</v>
      </c>
      <c r="I113">
        <f t="shared" si="16"/>
        <v>1.1458799992396962E-2</v>
      </c>
      <c r="P113">
        <f t="shared" si="13"/>
        <v>1.1867512901015554E-2</v>
      </c>
      <c r="Q113" s="2">
        <f t="shared" si="14"/>
        <v>31594.957999999999</v>
      </c>
      <c r="R113">
        <f t="shared" si="17"/>
        <v>1.6704624167146965E-7</v>
      </c>
      <c r="S113">
        <v>1</v>
      </c>
      <c r="T113">
        <f t="shared" si="15"/>
        <v>1.6704624167146965E-7</v>
      </c>
    </row>
    <row r="114" spans="1:20" x14ac:dyDescent="0.2">
      <c r="A114" t="s">
        <v>60</v>
      </c>
      <c r="C114" s="19">
        <v>46613.466</v>
      </c>
      <c r="D114" s="14"/>
      <c r="E114">
        <f t="shared" si="10"/>
        <v>4189.01936756328</v>
      </c>
      <c r="F114">
        <f t="shared" si="11"/>
        <v>4189</v>
      </c>
      <c r="G114">
        <f t="shared" si="12"/>
        <v>1.9458799994026776E-2</v>
      </c>
      <c r="I114">
        <f t="shared" si="16"/>
        <v>1.9458799994026776E-2</v>
      </c>
      <c r="P114">
        <f t="shared" si="13"/>
        <v>1.1867512901015554E-2</v>
      </c>
      <c r="Q114" s="2">
        <f t="shared" si="14"/>
        <v>31594.966</v>
      </c>
      <c r="R114">
        <f t="shared" si="17"/>
        <v>5.7627639728518778E-5</v>
      </c>
      <c r="S114">
        <v>1</v>
      </c>
      <c r="T114">
        <f t="shared" si="15"/>
        <v>5.7627639728518778E-5</v>
      </c>
    </row>
    <row r="115" spans="1:20" x14ac:dyDescent="0.2">
      <c r="A115" t="s">
        <v>60</v>
      </c>
      <c r="C115" s="19">
        <v>46613.466999999997</v>
      </c>
      <c r="D115" s="14"/>
      <c r="E115">
        <f t="shared" si="10"/>
        <v>4189.0203628745639</v>
      </c>
      <c r="F115">
        <f t="shared" si="11"/>
        <v>4189</v>
      </c>
      <c r="G115">
        <f t="shared" si="12"/>
        <v>2.0458799990592524E-2</v>
      </c>
      <c r="I115">
        <f t="shared" si="16"/>
        <v>2.0458799990592524E-2</v>
      </c>
      <c r="P115">
        <f t="shared" si="13"/>
        <v>1.1867512901015554E-2</v>
      </c>
      <c r="Q115" s="2">
        <f t="shared" si="14"/>
        <v>31594.966999999997</v>
      </c>
      <c r="R115">
        <f t="shared" si="17"/>
        <v>7.3810213855531929E-5</v>
      </c>
      <c r="S115">
        <v>1</v>
      </c>
      <c r="T115">
        <f t="shared" si="15"/>
        <v>7.3810213855531929E-5</v>
      </c>
    </row>
    <row r="116" spans="1:20" x14ac:dyDescent="0.2">
      <c r="A116" t="s">
        <v>61</v>
      </c>
      <c r="C116" s="19">
        <v>46613.47</v>
      </c>
      <c r="D116" s="14"/>
      <c r="E116">
        <f t="shared" si="10"/>
        <v>4189.0233488084314</v>
      </c>
      <c r="F116">
        <f t="shared" si="11"/>
        <v>4189</v>
      </c>
      <c r="G116">
        <f t="shared" si="12"/>
        <v>2.3458799994841684E-2</v>
      </c>
      <c r="I116">
        <f t="shared" si="16"/>
        <v>2.3458799994841684E-2</v>
      </c>
      <c r="P116">
        <f t="shared" si="13"/>
        <v>1.1867512901015554E-2</v>
      </c>
      <c r="Q116" s="2">
        <f t="shared" si="14"/>
        <v>31594.97</v>
      </c>
      <c r="R116">
        <f t="shared" si="17"/>
        <v>1.3435793649150019E-4</v>
      </c>
      <c r="S116">
        <v>1</v>
      </c>
      <c r="T116">
        <f t="shared" si="15"/>
        <v>1.3435793649150019E-4</v>
      </c>
    </row>
    <row r="117" spans="1:20" x14ac:dyDescent="0.2">
      <c r="A117" t="s">
        <v>60</v>
      </c>
      <c r="C117" s="19">
        <v>46613.47</v>
      </c>
      <c r="D117" s="14"/>
      <c r="E117">
        <f t="shared" si="10"/>
        <v>4189.0233488084314</v>
      </c>
      <c r="F117">
        <f t="shared" si="11"/>
        <v>4189</v>
      </c>
      <c r="G117">
        <f t="shared" si="12"/>
        <v>2.3458799994841684E-2</v>
      </c>
      <c r="I117">
        <f t="shared" si="16"/>
        <v>2.3458799994841684E-2</v>
      </c>
      <c r="P117">
        <f t="shared" si="13"/>
        <v>1.1867512901015554E-2</v>
      </c>
      <c r="Q117" s="2">
        <f t="shared" si="14"/>
        <v>31594.97</v>
      </c>
      <c r="R117">
        <f t="shared" si="17"/>
        <v>1.3435793649150019E-4</v>
      </c>
      <c r="S117">
        <v>1</v>
      </c>
      <c r="T117">
        <f t="shared" si="15"/>
        <v>1.3435793649150019E-4</v>
      </c>
    </row>
    <row r="118" spans="1:20" x14ac:dyDescent="0.2">
      <c r="A118" t="s">
        <v>60</v>
      </c>
      <c r="C118" s="19">
        <v>46614.474000000002</v>
      </c>
      <c r="D118" s="14"/>
      <c r="E118">
        <f t="shared" si="10"/>
        <v>4190.0226413411683</v>
      </c>
      <c r="F118">
        <f t="shared" si="11"/>
        <v>4190</v>
      </c>
      <c r="G118">
        <f t="shared" si="12"/>
        <v>2.2747999995772261E-2</v>
      </c>
      <c r="I118">
        <f t="shared" si="16"/>
        <v>2.2747999995772261E-2</v>
      </c>
      <c r="P118">
        <f t="shared" si="13"/>
        <v>1.1867673638542525E-2</v>
      </c>
      <c r="Q118" s="2">
        <f t="shared" si="14"/>
        <v>31595.974000000002</v>
      </c>
      <c r="R118">
        <f t="shared" si="17"/>
        <v>1.1838150163982811E-4</v>
      </c>
      <c r="S118">
        <v>1</v>
      </c>
      <c r="T118">
        <f t="shared" si="15"/>
        <v>1.1838150163982811E-4</v>
      </c>
    </row>
    <row r="119" spans="1:20" x14ac:dyDescent="0.2">
      <c r="A119" t="s">
        <v>60</v>
      </c>
      <c r="C119" s="19">
        <v>46615.472000000002</v>
      </c>
      <c r="D119" s="14"/>
      <c r="E119">
        <f t="shared" si="10"/>
        <v>4191.0159620061795</v>
      </c>
      <c r="F119">
        <f t="shared" si="11"/>
        <v>4191</v>
      </c>
      <c r="G119">
        <f t="shared" si="12"/>
        <v>1.6037199995480478E-2</v>
      </c>
      <c r="I119">
        <f t="shared" si="16"/>
        <v>1.6037199995480478E-2</v>
      </c>
      <c r="P119">
        <f t="shared" si="13"/>
        <v>1.1867833037019136E-2</v>
      </c>
      <c r="Q119" s="2">
        <f t="shared" si="14"/>
        <v>31596.972000000002</v>
      </c>
      <c r="R119">
        <f t="shared" si="17"/>
        <v>1.7383620834309183E-5</v>
      </c>
      <c r="S119">
        <v>1</v>
      </c>
      <c r="T119">
        <f t="shared" si="15"/>
        <v>1.7383620834309183E-5</v>
      </c>
    </row>
    <row r="120" spans="1:20" x14ac:dyDescent="0.2">
      <c r="A120" t="s">
        <v>62</v>
      </c>
      <c r="C120" s="19">
        <v>47262.504000000001</v>
      </c>
      <c r="D120" s="14"/>
      <c r="E120">
        <f t="shared" si="10"/>
        <v>4835.014215035807</v>
      </c>
      <c r="F120">
        <f t="shared" si="11"/>
        <v>4835</v>
      </c>
      <c r="G120">
        <f t="shared" si="12"/>
        <v>1.4281999996455852E-2</v>
      </c>
      <c r="I120">
        <f t="shared" ref="I120:I134" si="18">G120</f>
        <v>1.4281999996455852E-2</v>
      </c>
      <c r="P120">
        <f t="shared" si="13"/>
        <v>1.169237828653898E-2</v>
      </c>
      <c r="Q120" s="2">
        <f t="shared" si="14"/>
        <v>32244.004000000001</v>
      </c>
      <c r="R120">
        <f t="shared" si="17"/>
        <v>6.7061406004727841E-6</v>
      </c>
      <c r="S120">
        <v>1</v>
      </c>
      <c r="T120">
        <f t="shared" si="15"/>
        <v>6.7061406004727841E-6</v>
      </c>
    </row>
    <row r="121" spans="1:20" x14ac:dyDescent="0.2">
      <c r="A121" t="s">
        <v>62</v>
      </c>
      <c r="C121" s="19">
        <v>47269.53</v>
      </c>
      <c r="D121" s="14"/>
      <c r="E121">
        <f t="shared" si="10"/>
        <v>4842.0072721423867</v>
      </c>
      <c r="F121">
        <f t="shared" si="11"/>
        <v>4842</v>
      </c>
      <c r="G121">
        <f t="shared" si="12"/>
        <v>7.3063999952864833E-3</v>
      </c>
      <c r="I121">
        <f t="shared" si="18"/>
        <v>7.3063999952864833E-3</v>
      </c>
      <c r="P121">
        <f t="shared" si="13"/>
        <v>1.1687420143439032E-2</v>
      </c>
      <c r="Q121" s="2">
        <f t="shared" si="14"/>
        <v>32251.03</v>
      </c>
      <c r="R121">
        <f t="shared" si="17"/>
        <v>1.919333753851858E-5</v>
      </c>
      <c r="S121">
        <v>1</v>
      </c>
      <c r="T121">
        <f t="shared" si="15"/>
        <v>1.919333753851858E-5</v>
      </c>
    </row>
    <row r="122" spans="1:20" x14ac:dyDescent="0.2">
      <c r="A122" t="s">
        <v>46</v>
      </c>
      <c r="C122" s="19">
        <v>47316.76</v>
      </c>
      <c r="D122" s="14"/>
      <c r="E122">
        <f t="shared" si="10"/>
        <v>4889.0158242550979</v>
      </c>
      <c r="F122">
        <f t="shared" si="11"/>
        <v>4889</v>
      </c>
      <c r="G122">
        <f t="shared" si="12"/>
        <v>1.5898799996648449E-2</v>
      </c>
      <c r="I122">
        <f t="shared" si="18"/>
        <v>1.5898799996648449E-2</v>
      </c>
      <c r="P122">
        <f t="shared" si="13"/>
        <v>1.1652430499145949E-2</v>
      </c>
      <c r="Q122" s="2">
        <f t="shared" si="14"/>
        <v>32298.260000000002</v>
      </c>
      <c r="R122">
        <f t="shared" si="17"/>
        <v>1.8031653909319641E-5</v>
      </c>
      <c r="S122">
        <v>1</v>
      </c>
      <c r="T122">
        <f t="shared" si="15"/>
        <v>1.8031653909319641E-5</v>
      </c>
    </row>
    <row r="123" spans="1:20" x14ac:dyDescent="0.2">
      <c r="A123" t="s">
        <v>62</v>
      </c>
      <c r="C123" s="19">
        <v>47670.406999999999</v>
      </c>
      <c r="D123" s="14"/>
      <c r="E123">
        <f t="shared" si="10"/>
        <v>5241.0046751761756</v>
      </c>
      <c r="F123">
        <f t="shared" si="11"/>
        <v>5241</v>
      </c>
      <c r="G123">
        <f t="shared" si="12"/>
        <v>4.6971999981906265E-3</v>
      </c>
      <c r="I123">
        <f t="shared" si="18"/>
        <v>4.6971999981906265E-3</v>
      </c>
      <c r="P123">
        <f t="shared" si="13"/>
        <v>1.1296346924675123E-2</v>
      </c>
      <c r="Q123" s="2">
        <f t="shared" si="14"/>
        <v>32651.906999999999</v>
      </c>
      <c r="R123">
        <f t="shared" si="17"/>
        <v>4.3548740157329785E-5</v>
      </c>
      <c r="S123">
        <v>1</v>
      </c>
      <c r="T123">
        <f t="shared" si="15"/>
        <v>4.3548740157329785E-5</v>
      </c>
    </row>
    <row r="124" spans="1:20" x14ac:dyDescent="0.2">
      <c r="A124" t="s">
        <v>62</v>
      </c>
      <c r="C124" s="19">
        <v>47670.409</v>
      </c>
      <c r="D124" s="14"/>
      <c r="E124">
        <f t="shared" si="10"/>
        <v>5241.0066657987518</v>
      </c>
      <c r="F124">
        <f t="shared" si="11"/>
        <v>5241</v>
      </c>
      <c r="G124">
        <f t="shared" si="12"/>
        <v>6.6971999985980801E-3</v>
      </c>
      <c r="I124">
        <f t="shared" si="18"/>
        <v>6.6971999985980801E-3</v>
      </c>
      <c r="P124">
        <f t="shared" si="13"/>
        <v>1.1296346924675123E-2</v>
      </c>
      <c r="Q124" s="2">
        <f t="shared" si="14"/>
        <v>32651.909</v>
      </c>
      <c r="R124">
        <f t="shared" si="17"/>
        <v>2.1152152447643915E-5</v>
      </c>
      <c r="S124">
        <v>1</v>
      </c>
      <c r="T124">
        <f t="shared" si="15"/>
        <v>2.1152152447643915E-5</v>
      </c>
    </row>
    <row r="125" spans="1:20" x14ac:dyDescent="0.2">
      <c r="A125" t="s">
        <v>62</v>
      </c>
      <c r="C125" s="19">
        <v>47671.42</v>
      </c>
      <c r="D125" s="14"/>
      <c r="E125">
        <f t="shared" si="10"/>
        <v>5242.0129255105003</v>
      </c>
      <c r="F125">
        <f t="shared" si="11"/>
        <v>5242</v>
      </c>
      <c r="G125">
        <f t="shared" si="12"/>
        <v>1.2986399997316767E-2</v>
      </c>
      <c r="I125">
        <f t="shared" si="18"/>
        <v>1.2986399997316767E-2</v>
      </c>
      <c r="P125">
        <f t="shared" si="13"/>
        <v>1.1295098981222617E-2</v>
      </c>
      <c r="Q125" s="2">
        <f t="shared" si="14"/>
        <v>32652.92</v>
      </c>
      <c r="R125">
        <f t="shared" si="17"/>
        <v>2.8604991270411026E-6</v>
      </c>
      <c r="S125">
        <v>1</v>
      </c>
      <c r="T125">
        <f t="shared" si="15"/>
        <v>2.8604991270411026E-6</v>
      </c>
    </row>
    <row r="126" spans="1:20" x14ac:dyDescent="0.2">
      <c r="A126" t="s">
        <v>62</v>
      </c>
      <c r="C126" s="19">
        <v>47674.44</v>
      </c>
      <c r="D126" s="14"/>
      <c r="E126">
        <f t="shared" si="10"/>
        <v>5245.0187655990148</v>
      </c>
      <c r="F126">
        <f t="shared" si="11"/>
        <v>5245</v>
      </c>
      <c r="G126">
        <f t="shared" si="12"/>
        <v>1.8854000001738314E-2</v>
      </c>
      <c r="I126">
        <f t="shared" si="18"/>
        <v>1.8854000001738314E-2</v>
      </c>
      <c r="P126">
        <f t="shared" si="13"/>
        <v>1.129134711656294E-2</v>
      </c>
      <c r="Q126" s="2">
        <f t="shared" si="14"/>
        <v>32655.940000000002</v>
      </c>
      <c r="R126">
        <f t="shared" si="17"/>
        <v>5.7193718661651401E-5</v>
      </c>
      <c r="S126">
        <v>1</v>
      </c>
      <c r="T126">
        <f t="shared" si="15"/>
        <v>5.7193718661651401E-5</v>
      </c>
    </row>
    <row r="127" spans="1:20" x14ac:dyDescent="0.2">
      <c r="A127" t="s">
        <v>62</v>
      </c>
      <c r="C127" s="19">
        <v>47678.447999999997</v>
      </c>
      <c r="D127" s="14"/>
      <c r="E127">
        <f t="shared" si="10"/>
        <v>5249.0079732396562</v>
      </c>
      <c r="F127">
        <f t="shared" si="11"/>
        <v>5249</v>
      </c>
      <c r="G127">
        <f t="shared" si="12"/>
        <v>8.0107999892788939E-3</v>
      </c>
      <c r="I127">
        <f t="shared" si="18"/>
        <v>8.0107999892788939E-3</v>
      </c>
      <c r="P127">
        <f t="shared" si="13"/>
        <v>1.1286325883644987E-2</v>
      </c>
      <c r="Q127" s="2">
        <f t="shared" si="14"/>
        <v>32659.947999999997</v>
      </c>
      <c r="R127">
        <f t="shared" si="17"/>
        <v>1.0729069884662793E-5</v>
      </c>
      <c r="S127">
        <v>1</v>
      </c>
      <c r="T127">
        <f t="shared" si="15"/>
        <v>1.0729069884662793E-5</v>
      </c>
    </row>
    <row r="128" spans="1:20" x14ac:dyDescent="0.2">
      <c r="A128" t="s">
        <v>62</v>
      </c>
      <c r="C128" s="19">
        <v>47684.476999999999</v>
      </c>
      <c r="D128" s="14"/>
      <c r="E128">
        <f t="shared" si="10"/>
        <v>5255.0087049925169</v>
      </c>
      <c r="F128">
        <f t="shared" si="11"/>
        <v>5255</v>
      </c>
      <c r="G128">
        <f t="shared" si="12"/>
        <v>8.7459999922430143E-3</v>
      </c>
      <c r="I128">
        <f t="shared" si="18"/>
        <v>8.7459999922430143E-3</v>
      </c>
      <c r="P128">
        <f t="shared" si="13"/>
        <v>1.1278753862757233E-2</v>
      </c>
      <c r="Q128" s="2">
        <f t="shared" si="14"/>
        <v>32665.976999999999</v>
      </c>
      <c r="R128">
        <f t="shared" si="17"/>
        <v>6.414842168604754E-6</v>
      </c>
      <c r="S128">
        <v>1</v>
      </c>
      <c r="T128">
        <f t="shared" si="15"/>
        <v>6.414842168604754E-6</v>
      </c>
    </row>
    <row r="129" spans="1:20" x14ac:dyDescent="0.2">
      <c r="A129" t="s">
        <v>63</v>
      </c>
      <c r="C129" s="19">
        <v>48093.398000000001</v>
      </c>
      <c r="D129" s="14"/>
      <c r="E129">
        <f t="shared" si="10"/>
        <v>5662.0123920236529</v>
      </c>
      <c r="F129">
        <f t="shared" si="11"/>
        <v>5662</v>
      </c>
      <c r="G129">
        <f t="shared" si="12"/>
        <v>1.2450399997760542E-2</v>
      </c>
      <c r="I129">
        <f t="shared" si="18"/>
        <v>1.2450399997760542E-2</v>
      </c>
      <c r="P129">
        <f t="shared" si="13"/>
        <v>1.065257728877959E-2</v>
      </c>
      <c r="Q129" s="2">
        <f t="shared" si="14"/>
        <v>33074.898000000001</v>
      </c>
      <c r="R129">
        <f t="shared" si="17"/>
        <v>3.2321664929276063E-6</v>
      </c>
      <c r="S129">
        <v>1</v>
      </c>
      <c r="T129">
        <f t="shared" si="15"/>
        <v>3.2321664929276063E-6</v>
      </c>
    </row>
    <row r="130" spans="1:20" x14ac:dyDescent="0.2">
      <c r="A130" t="s">
        <v>64</v>
      </c>
      <c r="C130" s="19">
        <v>48095.408000000003</v>
      </c>
      <c r="D130" s="14"/>
      <c r="E130">
        <f t="shared" si="10"/>
        <v>5664.0129677117029</v>
      </c>
      <c r="F130">
        <f t="shared" si="11"/>
        <v>5664</v>
      </c>
      <c r="G130">
        <f t="shared" si="12"/>
        <v>1.302880000002915E-2</v>
      </c>
      <c r="I130">
        <f t="shared" si="18"/>
        <v>1.302880000002915E-2</v>
      </c>
      <c r="P130">
        <f t="shared" si="13"/>
        <v>1.06489525824205E-2</v>
      </c>
      <c r="Q130" s="2">
        <f t="shared" si="14"/>
        <v>33076.908000000003</v>
      </c>
      <c r="R130">
        <f t="shared" si="17"/>
        <v>5.6636737310985601E-6</v>
      </c>
      <c r="S130">
        <v>1</v>
      </c>
      <c r="T130">
        <f t="shared" si="15"/>
        <v>5.6636737310985601E-6</v>
      </c>
    </row>
    <row r="131" spans="1:20" x14ac:dyDescent="0.2">
      <c r="A131" t="s">
        <v>64</v>
      </c>
      <c r="C131" s="19">
        <v>48096.406000000003</v>
      </c>
      <c r="D131" s="14"/>
      <c r="E131">
        <f t="shared" si="10"/>
        <v>5665.0062883767141</v>
      </c>
      <c r="F131">
        <f t="shared" si="11"/>
        <v>5665</v>
      </c>
      <c r="G131">
        <f t="shared" si="12"/>
        <v>6.317999999737367E-3</v>
      </c>
      <c r="I131">
        <f t="shared" si="18"/>
        <v>6.317999999737367E-3</v>
      </c>
      <c r="P131">
        <f t="shared" si="13"/>
        <v>1.064713822066541E-2</v>
      </c>
      <c r="Q131" s="2">
        <f t="shared" si="14"/>
        <v>33077.906000000003</v>
      </c>
      <c r="R131">
        <f t="shared" si="17"/>
        <v>1.874143773590002E-5</v>
      </c>
      <c r="S131">
        <v>1</v>
      </c>
      <c r="T131">
        <f t="shared" si="15"/>
        <v>1.874143773590002E-5</v>
      </c>
    </row>
    <row r="132" spans="1:20" x14ac:dyDescent="0.2">
      <c r="A132" t="s">
        <v>65</v>
      </c>
      <c r="C132" s="19">
        <v>48321.468000000001</v>
      </c>
      <c r="D132" s="14"/>
      <c r="E132">
        <f t="shared" si="10"/>
        <v>5889.0130373834909</v>
      </c>
      <c r="F132">
        <f t="shared" si="11"/>
        <v>5889</v>
      </c>
      <c r="G132">
        <f t="shared" si="12"/>
        <v>1.3098799994622823E-2</v>
      </c>
      <c r="I132">
        <f t="shared" si="18"/>
        <v>1.3098799994622823E-2</v>
      </c>
      <c r="P132">
        <f t="shared" si="13"/>
        <v>1.0206977118435458E-2</v>
      </c>
      <c r="Q132" s="2">
        <f t="shared" si="14"/>
        <v>33302.968000000001</v>
      </c>
      <c r="R132">
        <f t="shared" si="17"/>
        <v>8.3626395472405605E-6</v>
      </c>
      <c r="S132">
        <v>1</v>
      </c>
      <c r="T132">
        <f t="shared" si="15"/>
        <v>8.3626395472405605E-6</v>
      </c>
    </row>
    <row r="133" spans="1:20" x14ac:dyDescent="0.2">
      <c r="A133" t="s">
        <v>65</v>
      </c>
      <c r="C133" s="19">
        <v>48322.474999999999</v>
      </c>
      <c r="D133" s="14"/>
      <c r="E133">
        <f t="shared" si="10"/>
        <v>5890.0153158500889</v>
      </c>
      <c r="F133">
        <f t="shared" si="11"/>
        <v>5890</v>
      </c>
      <c r="G133">
        <f t="shared" si="12"/>
        <v>1.5387999992526602E-2</v>
      </c>
      <c r="I133">
        <f t="shared" si="18"/>
        <v>1.5387999992526602E-2</v>
      </c>
      <c r="P133">
        <f t="shared" si="13"/>
        <v>1.0204861470349207E-2</v>
      </c>
      <c r="Q133" s="2">
        <f t="shared" si="14"/>
        <v>33303.974999999999</v>
      </c>
      <c r="R133">
        <f t="shared" si="17"/>
        <v>2.6864924940079276E-5</v>
      </c>
      <c r="S133">
        <v>1</v>
      </c>
      <c r="T133">
        <f t="shared" si="15"/>
        <v>2.6864924940079276E-5</v>
      </c>
    </row>
    <row r="134" spans="1:20" x14ac:dyDescent="0.2">
      <c r="A134" t="s">
        <v>65</v>
      </c>
      <c r="C134" s="19">
        <v>48339.55</v>
      </c>
      <c r="D134" s="14"/>
      <c r="E134">
        <f t="shared" si="10"/>
        <v>5907.0102560856312</v>
      </c>
      <c r="F134">
        <f t="shared" si="11"/>
        <v>5907</v>
      </c>
      <c r="G134">
        <f t="shared" si="12"/>
        <v>1.0304399998858571E-2</v>
      </c>
      <c r="I134">
        <f t="shared" si="18"/>
        <v>1.0304399998858571E-2</v>
      </c>
      <c r="P134">
        <f t="shared" si="13"/>
        <v>1.0168690578177764E-2</v>
      </c>
      <c r="Q134" s="2">
        <f t="shared" si="14"/>
        <v>33321.050000000003</v>
      </c>
      <c r="R134">
        <f t="shared" si="17"/>
        <v>1.8417046861520351E-8</v>
      </c>
      <c r="S134">
        <v>1</v>
      </c>
      <c r="T134">
        <f t="shared" si="15"/>
        <v>1.8417046861520351E-8</v>
      </c>
    </row>
    <row r="135" spans="1:20" x14ac:dyDescent="0.2">
      <c r="A135" s="23" t="s">
        <v>31</v>
      </c>
      <c r="B135" s="22" t="s">
        <v>77</v>
      </c>
      <c r="C135" s="33">
        <v>48362.655440000002</v>
      </c>
      <c r="D135" s="131">
        <v>2.9E-4</v>
      </c>
      <c r="E135">
        <f t="shared" si="10"/>
        <v>5930.0073613222821</v>
      </c>
      <c r="F135">
        <f t="shared" si="11"/>
        <v>5930</v>
      </c>
      <c r="G135">
        <f t="shared" si="12"/>
        <v>7.3960000008810312E-3</v>
      </c>
      <c r="J135">
        <f>G135</f>
        <v>7.3960000008810312E-3</v>
      </c>
      <c r="P135">
        <f t="shared" si="13"/>
        <v>1.0119137525603401E-2</v>
      </c>
      <c r="Q135" s="2">
        <f t="shared" si="14"/>
        <v>33344.155440000002</v>
      </c>
      <c r="R135">
        <f t="shared" si="17"/>
        <v>7.415477978551077E-6</v>
      </c>
      <c r="S135">
        <v>1</v>
      </c>
      <c r="T135">
        <f t="shared" si="15"/>
        <v>7.415477978551077E-6</v>
      </c>
    </row>
    <row r="136" spans="1:20" x14ac:dyDescent="0.2">
      <c r="A136" s="24" t="s">
        <v>66</v>
      </c>
      <c r="C136" s="19">
        <v>48733.387999999999</v>
      </c>
      <c r="D136" s="14">
        <v>5.0000000000000001E-3</v>
      </c>
      <c r="E136">
        <f t="shared" si="10"/>
        <v>6299.001662966095</v>
      </c>
      <c r="F136">
        <f t="shared" si="11"/>
        <v>6299</v>
      </c>
      <c r="G136">
        <f t="shared" si="12"/>
        <v>1.6707999966456555E-3</v>
      </c>
      <c r="I136">
        <f t="shared" ref="I136:I153" si="19">G136</f>
        <v>1.6707999966456555E-3</v>
      </c>
      <c r="P136">
        <f t="shared" si="13"/>
        <v>9.2272887255783545E-3</v>
      </c>
      <c r="Q136" s="2">
        <f t="shared" si="14"/>
        <v>33714.887999999999</v>
      </c>
      <c r="R136">
        <f t="shared" si="17"/>
        <v>5.710052191048692E-5</v>
      </c>
      <c r="S136">
        <v>1</v>
      </c>
      <c r="T136">
        <f t="shared" si="15"/>
        <v>5.710052191048692E-5</v>
      </c>
    </row>
    <row r="137" spans="1:20" x14ac:dyDescent="0.2">
      <c r="A137" s="24" t="s">
        <v>46</v>
      </c>
      <c r="C137" s="19">
        <v>48789.654000000002</v>
      </c>
      <c r="D137" s="14"/>
      <c r="E137">
        <f t="shared" si="10"/>
        <v>6355.0038478734368</v>
      </c>
      <c r="F137">
        <f t="shared" si="11"/>
        <v>6355</v>
      </c>
      <c r="G137">
        <f t="shared" si="12"/>
        <v>3.8659999991068617E-3</v>
      </c>
      <c r="I137">
        <f t="shared" si="19"/>
        <v>3.8659999991068617E-3</v>
      </c>
      <c r="P137">
        <f t="shared" si="13"/>
        <v>9.0760056989107295E-3</v>
      </c>
      <c r="Q137" s="2">
        <f t="shared" si="14"/>
        <v>33771.154000000002</v>
      </c>
      <c r="R137">
        <f t="shared" si="17"/>
        <v>2.7144159391988791E-5</v>
      </c>
      <c r="S137">
        <v>1</v>
      </c>
      <c r="T137">
        <f t="shared" si="15"/>
        <v>2.7144159391988791E-5</v>
      </c>
    </row>
    <row r="138" spans="1:20" x14ac:dyDescent="0.2">
      <c r="A138" s="24" t="s">
        <v>46</v>
      </c>
      <c r="C138" s="19">
        <v>48790.663</v>
      </c>
      <c r="D138" s="14"/>
      <c r="E138">
        <f t="shared" si="10"/>
        <v>6356.0081169626092</v>
      </c>
      <c r="F138">
        <f t="shared" si="11"/>
        <v>6356</v>
      </c>
      <c r="G138">
        <f t="shared" si="12"/>
        <v>8.1551999974180944E-3</v>
      </c>
      <c r="I138">
        <f t="shared" si="19"/>
        <v>8.1551999974180944E-3</v>
      </c>
      <c r="P138">
        <f t="shared" si="13"/>
        <v>9.0732660533563818E-3</v>
      </c>
      <c r="Q138" s="2">
        <f t="shared" si="14"/>
        <v>33772.163</v>
      </c>
      <c r="R138">
        <f t="shared" si="17"/>
        <v>8.4284528306608259E-7</v>
      </c>
      <c r="S138">
        <v>1</v>
      </c>
      <c r="T138">
        <f t="shared" si="15"/>
        <v>8.4284528306608259E-7</v>
      </c>
    </row>
    <row r="139" spans="1:20" x14ac:dyDescent="0.2">
      <c r="A139" s="24" t="s">
        <v>67</v>
      </c>
      <c r="C139" s="19">
        <v>49163.408000000003</v>
      </c>
      <c r="D139" s="14">
        <v>6.0000000000000001E-3</v>
      </c>
      <c r="E139">
        <f t="shared" si="10"/>
        <v>6727.0054228540193</v>
      </c>
      <c r="F139">
        <f t="shared" si="11"/>
        <v>6727</v>
      </c>
      <c r="G139">
        <f t="shared" si="12"/>
        <v>5.4483999992953613E-3</v>
      </c>
      <c r="I139">
        <f t="shared" si="19"/>
        <v>5.4483999992953613E-3</v>
      </c>
      <c r="P139">
        <f t="shared" si="13"/>
        <v>7.9644550435025059E-3</v>
      </c>
      <c r="Q139" s="2">
        <f t="shared" si="14"/>
        <v>34144.908000000003</v>
      </c>
      <c r="R139">
        <f t="shared" si="17"/>
        <v>6.3305329854802163E-6</v>
      </c>
      <c r="S139">
        <v>1</v>
      </c>
      <c r="T139">
        <f t="shared" si="15"/>
        <v>6.3305329854802163E-6</v>
      </c>
    </row>
    <row r="140" spans="1:20" x14ac:dyDescent="0.2">
      <c r="A140" s="24" t="s">
        <v>67</v>
      </c>
      <c r="C140" s="19">
        <v>49164.42</v>
      </c>
      <c r="D140" s="14">
        <v>5.0000000000000001E-3</v>
      </c>
      <c r="E140">
        <f t="shared" si="10"/>
        <v>6728.0126778770518</v>
      </c>
      <c r="F140">
        <f t="shared" si="11"/>
        <v>6728</v>
      </c>
      <c r="G140">
        <f t="shared" si="12"/>
        <v>1.2737599994579796E-2</v>
      </c>
      <c r="I140">
        <f t="shared" si="19"/>
        <v>1.2737599994579796E-2</v>
      </c>
      <c r="P140">
        <f t="shared" si="13"/>
        <v>7.961217271213971E-3</v>
      </c>
      <c r="Q140" s="2">
        <f t="shared" si="14"/>
        <v>34145.919999999998</v>
      </c>
      <c r="R140">
        <f t="shared" si="17"/>
        <v>2.2813831920067533E-5</v>
      </c>
      <c r="S140">
        <v>1</v>
      </c>
      <c r="T140">
        <f t="shared" si="15"/>
        <v>2.2813831920067533E-5</v>
      </c>
    </row>
    <row r="141" spans="1:20" x14ac:dyDescent="0.2">
      <c r="A141" s="24" t="s">
        <v>68</v>
      </c>
      <c r="C141" s="19">
        <v>49172.45</v>
      </c>
      <c r="D141" s="14">
        <v>6.0000000000000001E-3</v>
      </c>
      <c r="E141">
        <f t="shared" si="10"/>
        <v>6736.0050275163694</v>
      </c>
      <c r="F141">
        <f t="shared" si="11"/>
        <v>6736</v>
      </c>
      <c r="G141">
        <f t="shared" si="12"/>
        <v>5.0511999943410046E-3</v>
      </c>
      <c r="I141">
        <f t="shared" si="19"/>
        <v>5.0511999943410046E-3</v>
      </c>
      <c r="P141">
        <f t="shared" si="13"/>
        <v>7.9352668870927255E-3</v>
      </c>
      <c r="Q141" s="2">
        <f t="shared" si="14"/>
        <v>34153.949999999997</v>
      </c>
      <c r="R141">
        <f t="shared" si="17"/>
        <v>8.3178418418665671E-6</v>
      </c>
      <c r="S141">
        <v>1</v>
      </c>
      <c r="T141">
        <f t="shared" si="15"/>
        <v>8.3178418418665671E-6</v>
      </c>
    </row>
    <row r="142" spans="1:20" x14ac:dyDescent="0.2">
      <c r="A142" s="24" t="s">
        <v>67</v>
      </c>
      <c r="C142" s="19">
        <v>49172.451000000001</v>
      </c>
      <c r="D142" s="14">
        <v>4.0000000000000001E-3</v>
      </c>
      <c r="E142">
        <f t="shared" si="10"/>
        <v>6736.0060228276607</v>
      </c>
      <c r="F142">
        <f t="shared" si="11"/>
        <v>6736</v>
      </c>
      <c r="G142">
        <f t="shared" si="12"/>
        <v>6.0511999981827103E-3</v>
      </c>
      <c r="I142">
        <f t="shared" si="19"/>
        <v>6.0511999981827103E-3</v>
      </c>
      <c r="P142">
        <f t="shared" si="13"/>
        <v>7.9352668870927255E-3</v>
      </c>
      <c r="Q142" s="2">
        <f t="shared" si="14"/>
        <v>34153.951000000001</v>
      </c>
      <c r="R142">
        <f t="shared" si="17"/>
        <v>3.5497080418870636E-6</v>
      </c>
      <c r="S142">
        <v>1</v>
      </c>
      <c r="T142">
        <f t="shared" si="15"/>
        <v>3.5497080418870636E-6</v>
      </c>
    </row>
    <row r="143" spans="1:20" x14ac:dyDescent="0.2">
      <c r="A143" s="24" t="s">
        <v>64</v>
      </c>
      <c r="C143" s="19">
        <v>49416.586000000003</v>
      </c>
      <c r="D143" s="14"/>
      <c r="E143">
        <f t="shared" si="10"/>
        <v>6978.9963440225783</v>
      </c>
      <c r="F143">
        <f t="shared" si="11"/>
        <v>6979</v>
      </c>
      <c r="G143">
        <f t="shared" si="12"/>
        <v>-3.673200000775978E-3</v>
      </c>
      <c r="I143">
        <f t="shared" si="19"/>
        <v>-3.673200000775978E-3</v>
      </c>
      <c r="P143">
        <f t="shared" si="13"/>
        <v>7.1061876200841576E-3</v>
      </c>
      <c r="Q143" s="2">
        <f t="shared" si="14"/>
        <v>34398.086000000003</v>
      </c>
      <c r="R143">
        <f t="shared" si="17"/>
        <v>1.1619519748075273E-4</v>
      </c>
      <c r="S143">
        <v>1</v>
      </c>
      <c r="T143">
        <f t="shared" si="15"/>
        <v>1.1619519748075273E-4</v>
      </c>
    </row>
    <row r="144" spans="1:20" x14ac:dyDescent="0.2">
      <c r="A144" s="24" t="s">
        <v>69</v>
      </c>
      <c r="C144" s="19">
        <v>49587.385999999999</v>
      </c>
      <c r="D144" s="14">
        <v>6.0000000000000001E-3</v>
      </c>
      <c r="E144">
        <f t="shared" si="10"/>
        <v>7148.9955119423375</v>
      </c>
      <c r="F144">
        <f t="shared" si="11"/>
        <v>7149</v>
      </c>
      <c r="G144">
        <f t="shared" si="12"/>
        <v>-4.5092000073054805E-3</v>
      </c>
      <c r="I144">
        <f t="shared" si="19"/>
        <v>-4.5092000073054805E-3</v>
      </c>
      <c r="P144">
        <f t="shared" si="13"/>
        <v>6.4791659551486705E-3</v>
      </c>
      <c r="Q144" s="2">
        <f t="shared" si="14"/>
        <v>34568.885999999999</v>
      </c>
      <c r="R144">
        <f t="shared" si="17"/>
        <v>1.2074418652482095E-4</v>
      </c>
      <c r="S144">
        <v>1</v>
      </c>
      <c r="T144">
        <f t="shared" si="15"/>
        <v>1.2074418652482095E-4</v>
      </c>
    </row>
    <row r="145" spans="1:20" x14ac:dyDescent="0.2">
      <c r="A145" s="24" t="s">
        <v>46</v>
      </c>
      <c r="C145" s="19">
        <v>49624.574000000001</v>
      </c>
      <c r="D145" s="14"/>
      <c r="E145">
        <f t="shared" si="10"/>
        <v>7186.0091481051031</v>
      </c>
      <c r="F145">
        <f t="shared" si="11"/>
        <v>7186</v>
      </c>
      <c r="G145">
        <f t="shared" si="12"/>
        <v>9.191199998895172E-3</v>
      </c>
      <c r="I145">
        <f t="shared" si="19"/>
        <v>9.191199998895172E-3</v>
      </c>
      <c r="P145">
        <f t="shared" si="13"/>
        <v>6.3375686406004564E-3</v>
      </c>
      <c r="Q145" s="2">
        <f t="shared" si="14"/>
        <v>34606.074000000001</v>
      </c>
      <c r="R145">
        <f t="shared" si="17"/>
        <v>8.1432119290429435E-6</v>
      </c>
      <c r="S145">
        <v>1</v>
      </c>
      <c r="T145">
        <f t="shared" si="15"/>
        <v>8.1432119290429435E-6</v>
      </c>
    </row>
    <row r="146" spans="1:20" x14ac:dyDescent="0.2">
      <c r="A146" s="24" t="s">
        <v>70</v>
      </c>
      <c r="C146" s="19">
        <v>49801.41</v>
      </c>
      <c r="D146" s="14">
        <v>5.0000000000000001E-3</v>
      </c>
      <c r="E146">
        <f t="shared" si="10"/>
        <v>7362.0160149567419</v>
      </c>
      <c r="F146">
        <f t="shared" si="11"/>
        <v>7362</v>
      </c>
      <c r="G146">
        <f t="shared" si="12"/>
        <v>1.6090400000393856E-2</v>
      </c>
      <c r="I146">
        <f t="shared" si="19"/>
        <v>1.6090400000393856E-2</v>
      </c>
      <c r="P146">
        <f t="shared" si="13"/>
        <v>5.6389254979233097E-3</v>
      </c>
      <c r="Q146" s="2">
        <f t="shared" si="14"/>
        <v>34782.910000000003</v>
      </c>
      <c r="R146">
        <f t="shared" si="17"/>
        <v>1.0923331927579196E-4</v>
      </c>
      <c r="S146">
        <v>1</v>
      </c>
      <c r="T146">
        <f t="shared" si="15"/>
        <v>1.0923331927579196E-4</v>
      </c>
    </row>
    <row r="147" spans="1:20" x14ac:dyDescent="0.2">
      <c r="A147" s="24" t="s">
        <v>71</v>
      </c>
      <c r="C147" s="19">
        <v>49810.423000000003</v>
      </c>
      <c r="D147" s="14">
        <v>5.0000000000000001E-3</v>
      </c>
      <c r="E147">
        <f t="shared" si="10"/>
        <v>7370.9867555917572</v>
      </c>
      <c r="F147">
        <f t="shared" si="11"/>
        <v>7371</v>
      </c>
      <c r="G147">
        <f t="shared" si="12"/>
        <v>-1.3306799999554642E-2</v>
      </c>
      <c r="I147">
        <f t="shared" si="19"/>
        <v>-1.3306799999554642E-2</v>
      </c>
      <c r="P147">
        <f t="shared" si="13"/>
        <v>5.6020846687020176E-3</v>
      </c>
      <c r="Q147" s="2">
        <f t="shared" si="14"/>
        <v>34791.923000000003</v>
      </c>
      <c r="R147">
        <f t="shared" si="17"/>
        <v>3.5754591939743174E-4</v>
      </c>
      <c r="S147">
        <v>1</v>
      </c>
      <c r="T147">
        <f t="shared" si="15"/>
        <v>3.5754591939743174E-4</v>
      </c>
    </row>
    <row r="148" spans="1:20" x14ac:dyDescent="0.2">
      <c r="A148" s="24" t="s">
        <v>71</v>
      </c>
      <c r="C148" s="19">
        <v>49811.415999999997</v>
      </c>
      <c r="D148" s="14">
        <v>7.0000000000000001E-3</v>
      </c>
      <c r="E148">
        <f t="shared" si="10"/>
        <v>7371.9750997003257</v>
      </c>
      <c r="F148">
        <f t="shared" si="11"/>
        <v>7372</v>
      </c>
      <c r="G148">
        <f t="shared" si="12"/>
        <v>-2.5017600004503038E-2</v>
      </c>
      <c r="I148">
        <f t="shared" si="19"/>
        <v>-2.5017600004503038E-2</v>
      </c>
      <c r="P148">
        <f t="shared" si="13"/>
        <v>5.5979845479811816E-3</v>
      </c>
      <c r="Q148" s="2">
        <f t="shared" si="14"/>
        <v>34792.915999999997</v>
      </c>
      <c r="R148">
        <f t="shared" si="17"/>
        <v>9.3731401749031038E-4</v>
      </c>
      <c r="S148">
        <v>1</v>
      </c>
      <c r="T148">
        <f t="shared" si="15"/>
        <v>9.3731401749031038E-4</v>
      </c>
    </row>
    <row r="149" spans="1:20" x14ac:dyDescent="0.2">
      <c r="A149" s="35" t="s">
        <v>96</v>
      </c>
      <c r="B149" s="39"/>
      <c r="C149" s="35">
        <v>49811.45</v>
      </c>
      <c r="D149" s="132" t="s">
        <v>97</v>
      </c>
      <c r="E149">
        <f t="shared" ref="E149:E201" si="20">+(C149-C$7)/C$8</f>
        <v>7372.0089402841031</v>
      </c>
      <c r="F149">
        <f t="shared" ref="F149:F201" si="21">ROUND(2*E149,0)/2</f>
        <v>7372</v>
      </c>
      <c r="G149">
        <f t="shared" ref="G149:G201" si="22">+C149-(C$7+F149*C$8)</f>
        <v>8.9823999951477163E-3</v>
      </c>
      <c r="I149">
        <f t="shared" si="19"/>
        <v>8.9823999951477163E-3</v>
      </c>
      <c r="P149">
        <f t="shared" ref="P149:P201" si="23">+D$11+D$12*F149+D$13*F149^2</f>
        <v>5.5979845479811816E-3</v>
      </c>
      <c r="Q149" s="2">
        <f t="shared" ref="Q149:Q201" si="24">+C149-15018.5</f>
        <v>34792.949999999997</v>
      </c>
      <c r="R149">
        <f t="shared" si="17"/>
        <v>1.1454267919019455E-5</v>
      </c>
      <c r="S149">
        <v>0.1</v>
      </c>
      <c r="T149">
        <f t="shared" ref="T149:T201" si="25">+R149*S149</f>
        <v>1.1454267919019456E-6</v>
      </c>
    </row>
    <row r="150" spans="1:20" x14ac:dyDescent="0.2">
      <c r="A150" s="35" t="s">
        <v>96</v>
      </c>
      <c r="B150" s="39"/>
      <c r="C150" s="35">
        <v>49830.531000000003</v>
      </c>
      <c r="D150" s="132" t="s">
        <v>97</v>
      </c>
      <c r="E150">
        <f t="shared" si="20"/>
        <v>7391.0004749625459</v>
      </c>
      <c r="F150">
        <f t="shared" si="21"/>
        <v>7391</v>
      </c>
      <c r="G150">
        <f t="shared" si="22"/>
        <v>4.771999956574291E-4</v>
      </c>
      <c r="I150">
        <f t="shared" si="19"/>
        <v>4.771999956574291E-4</v>
      </c>
      <c r="P150">
        <f t="shared" si="23"/>
        <v>5.5198278347167659E-3</v>
      </c>
      <c r="Q150" s="2">
        <f t="shared" si="24"/>
        <v>34812.031000000003</v>
      </c>
      <c r="R150">
        <f t="shared" si="17"/>
        <v>2.5428095523256237E-5</v>
      </c>
      <c r="S150">
        <v>0.1</v>
      </c>
      <c r="T150">
        <f t="shared" si="25"/>
        <v>2.542809552325624E-6</v>
      </c>
    </row>
    <row r="151" spans="1:20" x14ac:dyDescent="0.2">
      <c r="A151" s="24" t="s">
        <v>46</v>
      </c>
      <c r="C151" s="19">
        <v>49872.739000000001</v>
      </c>
      <c r="D151" s="14"/>
      <c r="E151">
        <f t="shared" si="20"/>
        <v>7433.0105737889926</v>
      </c>
      <c r="F151">
        <f t="shared" si="21"/>
        <v>7433</v>
      </c>
      <c r="G151">
        <f t="shared" si="22"/>
        <v>1.0623599999235012E-2</v>
      </c>
      <c r="I151">
        <f t="shared" si="19"/>
        <v>1.0623599999235012E-2</v>
      </c>
      <c r="P151">
        <f t="shared" si="23"/>
        <v>5.345345039778085E-3</v>
      </c>
      <c r="Q151" s="2">
        <f t="shared" si="24"/>
        <v>34854.239000000001</v>
      </c>
      <c r="R151">
        <f t="shared" si="17"/>
        <v>2.7859975417031643E-5</v>
      </c>
      <c r="S151">
        <v>1</v>
      </c>
      <c r="T151">
        <f t="shared" si="25"/>
        <v>2.7859975417031643E-5</v>
      </c>
    </row>
    <row r="152" spans="1:20" x14ac:dyDescent="0.2">
      <c r="A152" s="24" t="s">
        <v>72</v>
      </c>
      <c r="B152" s="5"/>
      <c r="C152" s="19">
        <v>50234.408000000003</v>
      </c>
      <c r="D152" s="14">
        <v>4.0000000000000001E-3</v>
      </c>
      <c r="E152">
        <f t="shared" si="20"/>
        <v>7792.9838118590942</v>
      </c>
      <c r="F152">
        <f t="shared" si="21"/>
        <v>7793</v>
      </c>
      <c r="G152">
        <f t="shared" si="22"/>
        <v>-1.6264400001091417E-2</v>
      </c>
      <c r="I152">
        <f t="shared" si="19"/>
        <v>-1.6264400001091417E-2</v>
      </c>
      <c r="P152">
        <f t="shared" si="23"/>
        <v>3.7528845419163362E-3</v>
      </c>
      <c r="Q152" s="2">
        <f t="shared" si="24"/>
        <v>35215.908000000003</v>
      </c>
      <c r="R152">
        <f t="shared" ref="R152:R201" si="26">+(P152-G152)^2</f>
        <v>4.0069168047573712E-4</v>
      </c>
      <c r="S152">
        <v>1</v>
      </c>
      <c r="T152">
        <f t="shared" si="25"/>
        <v>4.0069168047573712E-4</v>
      </c>
    </row>
    <row r="153" spans="1:20" x14ac:dyDescent="0.2">
      <c r="A153" s="24" t="s">
        <v>72</v>
      </c>
      <c r="B153" s="5"/>
      <c r="C153" s="19">
        <v>50239.434999999998</v>
      </c>
      <c r="D153" s="14">
        <v>5.0000000000000001E-3</v>
      </c>
      <c r="E153">
        <f t="shared" si="20"/>
        <v>7797.987241701785</v>
      </c>
      <c r="F153">
        <f t="shared" si="21"/>
        <v>7798</v>
      </c>
      <c r="G153">
        <f t="shared" si="22"/>
        <v>-1.2818400005926378E-2</v>
      </c>
      <c r="I153">
        <f t="shared" si="19"/>
        <v>-1.2818400005926378E-2</v>
      </c>
      <c r="P153">
        <f t="shared" si="23"/>
        <v>3.7295451515474282E-3</v>
      </c>
      <c r="Q153" s="2">
        <f t="shared" si="24"/>
        <v>35220.934999999998</v>
      </c>
      <c r="R153">
        <f t="shared" si="26"/>
        <v>2.7383448893476077E-4</v>
      </c>
      <c r="S153">
        <v>1</v>
      </c>
      <c r="T153">
        <f t="shared" si="25"/>
        <v>2.7383448893476077E-4</v>
      </c>
    </row>
    <row r="154" spans="1:20" x14ac:dyDescent="0.2">
      <c r="A154" s="98" t="s">
        <v>551</v>
      </c>
      <c r="B154" s="70" t="s">
        <v>77</v>
      </c>
      <c r="C154" s="98">
        <v>50241.474800000004</v>
      </c>
      <c r="D154" s="130" t="s">
        <v>97</v>
      </c>
      <c r="E154" s="24">
        <f t="shared" si="20"/>
        <v>7800.0174776662097</v>
      </c>
      <c r="F154">
        <f t="shared" si="21"/>
        <v>7800</v>
      </c>
      <c r="G154">
        <f t="shared" si="22"/>
        <v>1.7560000000230502E-2</v>
      </c>
      <c r="J154">
        <f>G154</f>
        <v>1.7560000000230502E-2</v>
      </c>
      <c r="P154">
        <f t="shared" si="23"/>
        <v>3.7202000220473361E-3</v>
      </c>
      <c r="Q154" s="2">
        <f t="shared" si="24"/>
        <v>35222.974800000004</v>
      </c>
      <c r="R154">
        <f t="shared" si="26"/>
        <v>1.9154006343611877E-4</v>
      </c>
      <c r="S154">
        <v>1</v>
      </c>
      <c r="T154">
        <f t="shared" si="25"/>
        <v>1.9154006343611877E-4</v>
      </c>
    </row>
    <row r="155" spans="1:20" x14ac:dyDescent="0.2">
      <c r="A155" s="98" t="s">
        <v>556</v>
      </c>
      <c r="B155" s="70" t="s">
        <v>77</v>
      </c>
      <c r="C155" s="98">
        <v>50277.633000000002</v>
      </c>
      <c r="D155" s="130" t="s">
        <v>97</v>
      </c>
      <c r="E155" s="24">
        <f t="shared" si="20"/>
        <v>7836.006142265016</v>
      </c>
      <c r="F155">
        <f t="shared" si="21"/>
        <v>7836</v>
      </c>
      <c r="G155">
        <f t="shared" si="22"/>
        <v>6.1711999951512553E-3</v>
      </c>
      <c r="I155">
        <f t="shared" ref="I155:I160" si="27">G155</f>
        <v>6.1711999951512553E-3</v>
      </c>
      <c r="P155">
        <f t="shared" si="23"/>
        <v>3.5510717805990605E-3</v>
      </c>
      <c r="Q155" s="2">
        <f t="shared" si="24"/>
        <v>35259.133000000002</v>
      </c>
      <c r="R155">
        <f t="shared" si="26"/>
        <v>6.865071860692472E-6</v>
      </c>
      <c r="S155">
        <v>0.1</v>
      </c>
      <c r="T155">
        <f t="shared" si="25"/>
        <v>6.865071860692472E-7</v>
      </c>
    </row>
    <row r="156" spans="1:20" x14ac:dyDescent="0.2">
      <c r="A156" s="98" t="s">
        <v>556</v>
      </c>
      <c r="B156" s="70" t="s">
        <v>77</v>
      </c>
      <c r="C156" s="98">
        <v>50278.635999999999</v>
      </c>
      <c r="D156" s="130" t="s">
        <v>97</v>
      </c>
      <c r="E156" s="24">
        <f t="shared" si="20"/>
        <v>7837.0044394864626</v>
      </c>
      <c r="F156">
        <f t="shared" si="21"/>
        <v>7837</v>
      </c>
      <c r="G156">
        <f t="shared" si="22"/>
        <v>4.4603999922401272E-3</v>
      </c>
      <c r="I156">
        <f t="shared" si="27"/>
        <v>4.4603999922401272E-3</v>
      </c>
      <c r="P156">
        <f t="shared" si="23"/>
        <v>3.5463490014604956E-3</v>
      </c>
      <c r="Q156" s="2">
        <f t="shared" si="24"/>
        <v>35260.135999999999</v>
      </c>
      <c r="R156">
        <f t="shared" si="26"/>
        <v>8.3548921374522608E-7</v>
      </c>
      <c r="S156">
        <v>0.1</v>
      </c>
      <c r="T156">
        <f t="shared" si="25"/>
        <v>8.3548921374522613E-8</v>
      </c>
    </row>
    <row r="157" spans="1:20" x14ac:dyDescent="0.2">
      <c r="A157" s="98" t="s">
        <v>556</v>
      </c>
      <c r="B157" s="70" t="s">
        <v>77</v>
      </c>
      <c r="C157" s="98">
        <v>50280.642999999996</v>
      </c>
      <c r="D157" s="130" t="s">
        <v>97</v>
      </c>
      <c r="E157" s="24">
        <f t="shared" si="20"/>
        <v>7839.0020292406462</v>
      </c>
      <c r="F157">
        <f t="shared" si="21"/>
        <v>7839</v>
      </c>
      <c r="G157">
        <f t="shared" si="22"/>
        <v>2.0387999902595766E-3</v>
      </c>
      <c r="I157">
        <f t="shared" si="27"/>
        <v>2.0387999902595766E-3</v>
      </c>
      <c r="P157">
        <f t="shared" si="23"/>
        <v>3.5368994260322681E-3</v>
      </c>
      <c r="Q157" s="2">
        <f t="shared" si="24"/>
        <v>35262.142999999996</v>
      </c>
      <c r="R157">
        <f t="shared" si="26"/>
        <v>2.2443019194624568E-6</v>
      </c>
      <c r="S157">
        <v>0.1</v>
      </c>
      <c r="T157">
        <f t="shared" si="25"/>
        <v>2.2443019194624569E-7</v>
      </c>
    </row>
    <row r="158" spans="1:20" x14ac:dyDescent="0.2">
      <c r="A158" s="98" t="s">
        <v>556</v>
      </c>
      <c r="B158" s="70" t="s">
        <v>77</v>
      </c>
      <c r="C158" s="98">
        <v>50281.648000000001</v>
      </c>
      <c r="D158" s="130" t="s">
        <v>97</v>
      </c>
      <c r="E158" s="24">
        <f t="shared" si="20"/>
        <v>7840.0023170846753</v>
      </c>
      <c r="F158">
        <f t="shared" si="21"/>
        <v>7840</v>
      </c>
      <c r="G158">
        <f t="shared" si="22"/>
        <v>2.3279999950318597E-3</v>
      </c>
      <c r="I158">
        <f t="shared" si="27"/>
        <v>2.3279999950318597E-3</v>
      </c>
      <c r="P158">
        <f t="shared" si="23"/>
        <v>3.5321726297426193E-3</v>
      </c>
      <c r="Q158" s="2">
        <f t="shared" si="24"/>
        <v>35263.148000000001</v>
      </c>
      <c r="R158">
        <f t="shared" si="26"/>
        <v>1.4500317341862524E-6</v>
      </c>
      <c r="S158">
        <v>0.1</v>
      </c>
      <c r="T158">
        <f t="shared" si="25"/>
        <v>1.4500317341862524E-7</v>
      </c>
    </row>
    <row r="159" spans="1:20" x14ac:dyDescent="0.2">
      <c r="A159" s="98" t="s">
        <v>556</v>
      </c>
      <c r="B159" s="70" t="s">
        <v>77</v>
      </c>
      <c r="C159" s="98">
        <v>50284.677000000003</v>
      </c>
      <c r="D159" s="130" t="s">
        <v>97</v>
      </c>
      <c r="E159" s="24">
        <f t="shared" si="20"/>
        <v>7843.0171149747766</v>
      </c>
      <c r="F159">
        <f t="shared" si="21"/>
        <v>7843</v>
      </c>
      <c r="G159">
        <f t="shared" si="22"/>
        <v>1.7195599997648969E-2</v>
      </c>
      <c r="I159">
        <f t="shared" si="27"/>
        <v>1.7195599997648969E-2</v>
      </c>
      <c r="P159">
        <f t="shared" si="23"/>
        <v>3.5179842065714909E-3</v>
      </c>
      <c r="Q159" s="2">
        <f t="shared" si="24"/>
        <v>35266.177000000003</v>
      </c>
      <c r="R159">
        <f t="shared" si="26"/>
        <v>1.87077173728332E-4</v>
      </c>
      <c r="S159">
        <v>0.1</v>
      </c>
      <c r="T159">
        <f t="shared" si="25"/>
        <v>1.87077173728332E-5</v>
      </c>
    </row>
    <row r="160" spans="1:20" x14ac:dyDescent="0.2">
      <c r="A160" s="98" t="s">
        <v>556</v>
      </c>
      <c r="B160" s="70" t="s">
        <v>77</v>
      </c>
      <c r="C160" s="98">
        <v>50502.701999999997</v>
      </c>
      <c r="D160" s="130" t="s">
        <v>97</v>
      </c>
      <c r="E160" s="24">
        <f t="shared" si="20"/>
        <v>8060.0198584508043</v>
      </c>
      <c r="F160">
        <f t="shared" si="21"/>
        <v>8060</v>
      </c>
      <c r="G160">
        <f t="shared" si="22"/>
        <v>1.9951999995100778E-2</v>
      </c>
      <c r="I160">
        <f t="shared" si="27"/>
        <v>1.9951999995100778E-2</v>
      </c>
      <c r="P160">
        <f t="shared" si="23"/>
        <v>2.4597251317500721E-3</v>
      </c>
      <c r="Q160" s="2">
        <f t="shared" si="24"/>
        <v>35484.201999999997</v>
      </c>
      <c r="R160">
        <f t="shared" si="26"/>
        <v>3.0597967989501096E-4</v>
      </c>
      <c r="S160">
        <v>0.1</v>
      </c>
      <c r="T160">
        <f t="shared" si="25"/>
        <v>3.0597967989501094E-5</v>
      </c>
    </row>
    <row r="161" spans="1:20" x14ac:dyDescent="0.2">
      <c r="A161" s="36" t="s">
        <v>95</v>
      </c>
      <c r="B161" s="5" t="s">
        <v>77</v>
      </c>
      <c r="C161" s="19">
        <v>50512.731699999997</v>
      </c>
      <c r="D161" s="14">
        <v>2.0000000000000001E-4</v>
      </c>
      <c r="E161">
        <f t="shared" si="20"/>
        <v>8070.0025320719087</v>
      </c>
      <c r="F161">
        <f t="shared" si="21"/>
        <v>8070</v>
      </c>
      <c r="G161">
        <f t="shared" si="22"/>
        <v>2.5439999953960069E-3</v>
      </c>
      <c r="K161">
        <f>G161</f>
        <v>2.5439999953960069E-3</v>
      </c>
      <c r="P161">
        <f t="shared" si="23"/>
        <v>2.4094376102901244E-3</v>
      </c>
      <c r="Q161" s="2">
        <f t="shared" si="24"/>
        <v>35494.231699999997</v>
      </c>
      <c r="R161">
        <f t="shared" si="26"/>
        <v>1.8107035485383822E-8</v>
      </c>
      <c r="S161">
        <v>1</v>
      </c>
      <c r="T161">
        <f t="shared" si="25"/>
        <v>1.8107035485383822E-8</v>
      </c>
    </row>
    <row r="162" spans="1:20" x14ac:dyDescent="0.2">
      <c r="A162" s="36" t="s">
        <v>95</v>
      </c>
      <c r="B162" s="5" t="s">
        <v>77</v>
      </c>
      <c r="C162" s="19">
        <v>50518.758999999998</v>
      </c>
      <c r="D162" s="14">
        <v>2.0000000000000001E-4</v>
      </c>
      <c r="E162">
        <f t="shared" si="20"/>
        <v>8076.0015717955803</v>
      </c>
      <c r="F162">
        <f t="shared" si="21"/>
        <v>8076</v>
      </c>
      <c r="G162">
        <f t="shared" si="22"/>
        <v>1.5791999976499937E-3</v>
      </c>
      <c r="K162">
        <f>G162</f>
        <v>1.5791999976499937E-3</v>
      </c>
      <c r="P162">
        <f t="shared" si="23"/>
        <v>2.3792008229968492E-3</v>
      </c>
      <c r="Q162" s="2">
        <f t="shared" si="24"/>
        <v>35500.258999999998</v>
      </c>
      <c r="R162">
        <f t="shared" si="26"/>
        <v>6.4000132055564994E-7</v>
      </c>
      <c r="S162">
        <v>1</v>
      </c>
      <c r="T162">
        <f t="shared" si="25"/>
        <v>6.4000132055564994E-7</v>
      </c>
    </row>
    <row r="163" spans="1:20" x14ac:dyDescent="0.2">
      <c r="A163" s="24" t="s">
        <v>73</v>
      </c>
      <c r="B163" s="5"/>
      <c r="C163" s="19">
        <v>50658.404000000002</v>
      </c>
      <c r="D163" s="14">
        <v>5.0000000000000001E-3</v>
      </c>
      <c r="E163">
        <f t="shared" si="20"/>
        <v>8214.9918165505915</v>
      </c>
      <c r="F163">
        <f t="shared" si="21"/>
        <v>8215</v>
      </c>
      <c r="G163">
        <f t="shared" si="22"/>
        <v>-8.2219999967492186E-3</v>
      </c>
      <c r="I163">
        <f>G163</f>
        <v>-8.2219999967492186E-3</v>
      </c>
      <c r="P163">
        <f t="shared" si="23"/>
        <v>1.6652209706923826E-3</v>
      </c>
      <c r="Q163" s="2">
        <f t="shared" si="24"/>
        <v>35639.904000000002</v>
      </c>
      <c r="R163">
        <f t="shared" si="26"/>
        <v>9.7757138459016827E-5</v>
      </c>
      <c r="S163">
        <v>1</v>
      </c>
      <c r="T163">
        <f t="shared" si="25"/>
        <v>9.7757138459016827E-5</v>
      </c>
    </row>
    <row r="164" spans="1:20" x14ac:dyDescent="0.2">
      <c r="A164" s="98" t="s">
        <v>551</v>
      </c>
      <c r="B164" s="70" t="s">
        <v>77</v>
      </c>
      <c r="C164" s="98">
        <v>50658.416499999999</v>
      </c>
      <c r="D164" s="130" t="s">
        <v>97</v>
      </c>
      <c r="E164" s="24">
        <f t="shared" si="20"/>
        <v>8215.004257941684</v>
      </c>
      <c r="F164">
        <f t="shared" si="21"/>
        <v>8215</v>
      </c>
      <c r="G164">
        <f t="shared" si="22"/>
        <v>4.2780000003403984E-3</v>
      </c>
      <c r="J164">
        <f>G164</f>
        <v>4.2780000003403984E-3</v>
      </c>
      <c r="P164">
        <f t="shared" si="23"/>
        <v>1.6652209706923826E-3</v>
      </c>
      <c r="Q164" s="2">
        <f t="shared" si="24"/>
        <v>35639.916499999999</v>
      </c>
      <c r="R164">
        <f t="shared" si="26"/>
        <v>6.826614257768427E-6</v>
      </c>
      <c r="S164">
        <v>1</v>
      </c>
      <c r="T164">
        <f t="shared" si="25"/>
        <v>6.826614257768427E-6</v>
      </c>
    </row>
    <row r="165" spans="1:20" x14ac:dyDescent="0.2">
      <c r="A165" s="98" t="s">
        <v>551</v>
      </c>
      <c r="B165" s="70" t="s">
        <v>77</v>
      </c>
      <c r="C165" s="98">
        <v>50660.424099999997</v>
      </c>
      <c r="D165" s="130" t="s">
        <v>97</v>
      </c>
      <c r="E165" s="24">
        <f t="shared" si="20"/>
        <v>8217.0024448826407</v>
      </c>
      <c r="F165">
        <f t="shared" si="21"/>
        <v>8217</v>
      </c>
      <c r="G165">
        <f t="shared" si="22"/>
        <v>2.4563999904785305E-3</v>
      </c>
      <c r="J165">
        <f>G165</f>
        <v>2.4563999904785305E-3</v>
      </c>
      <c r="P165">
        <f t="shared" si="23"/>
        <v>1.6547590731914585E-3</v>
      </c>
      <c r="Q165" s="2">
        <f t="shared" si="24"/>
        <v>35641.924099999997</v>
      </c>
      <c r="R165">
        <f t="shared" si="26"/>
        <v>6.4262816026885818E-7</v>
      </c>
      <c r="S165">
        <v>1</v>
      </c>
      <c r="T165">
        <f t="shared" si="25"/>
        <v>6.4262816026885818E-7</v>
      </c>
    </row>
    <row r="166" spans="1:20" x14ac:dyDescent="0.2">
      <c r="A166" s="98" t="s">
        <v>551</v>
      </c>
      <c r="B166" s="70" t="s">
        <v>77</v>
      </c>
      <c r="C166" s="98">
        <v>50660.428200000002</v>
      </c>
      <c r="D166" s="130" t="s">
        <v>97</v>
      </c>
      <c r="E166" s="24">
        <f t="shared" si="20"/>
        <v>8217.0065256589241</v>
      </c>
      <c r="F166">
        <f t="shared" si="21"/>
        <v>8217</v>
      </c>
      <c r="G166">
        <f t="shared" si="22"/>
        <v>6.5563999960431829E-3</v>
      </c>
      <c r="J166">
        <f>G166</f>
        <v>6.5563999960431829E-3</v>
      </c>
      <c r="P166">
        <f t="shared" si="23"/>
        <v>1.6547590731914585E-3</v>
      </c>
      <c r="Q166" s="2">
        <f t="shared" si="24"/>
        <v>35641.928200000002</v>
      </c>
      <c r="R166">
        <f t="shared" si="26"/>
        <v>2.4026083736574705E-5</v>
      </c>
      <c r="S166">
        <v>1</v>
      </c>
      <c r="T166">
        <f t="shared" si="25"/>
        <v>2.4026083736574705E-5</v>
      </c>
    </row>
    <row r="167" spans="1:20" x14ac:dyDescent="0.2">
      <c r="A167" s="98" t="s">
        <v>551</v>
      </c>
      <c r="B167" s="70" t="s">
        <v>77</v>
      </c>
      <c r="C167" s="98">
        <v>50660.434500000003</v>
      </c>
      <c r="D167" s="130" t="s">
        <v>97</v>
      </c>
      <c r="E167" s="24">
        <f t="shared" si="20"/>
        <v>8217.0127961200378</v>
      </c>
      <c r="F167">
        <f t="shared" si="21"/>
        <v>8217</v>
      </c>
      <c r="G167">
        <f t="shared" si="22"/>
        <v>1.2856399996962864E-2</v>
      </c>
      <c r="J167">
        <f>G167</f>
        <v>1.2856399996962864E-2</v>
      </c>
      <c r="P167">
        <f t="shared" si="23"/>
        <v>1.6547590731914585E-3</v>
      </c>
      <c r="Q167" s="2">
        <f t="shared" si="24"/>
        <v>35641.934500000003</v>
      </c>
      <c r="R167">
        <f t="shared" si="26"/>
        <v>1.2547675938511031E-4</v>
      </c>
      <c r="S167">
        <v>1</v>
      </c>
      <c r="T167">
        <f t="shared" si="25"/>
        <v>1.2547675938511031E-4</v>
      </c>
    </row>
    <row r="168" spans="1:20" x14ac:dyDescent="0.2">
      <c r="A168" s="24" t="s">
        <v>73</v>
      </c>
      <c r="B168" s="5"/>
      <c r="C168" s="19">
        <v>50665.427000000003</v>
      </c>
      <c r="D168" s="14">
        <v>5.0000000000000001E-3</v>
      </c>
      <c r="E168">
        <f t="shared" si="20"/>
        <v>8221.981887723312</v>
      </c>
      <c r="F168">
        <f t="shared" si="21"/>
        <v>8222</v>
      </c>
      <c r="G168">
        <f t="shared" si="22"/>
        <v>-1.8197600002167746E-2</v>
      </c>
      <c r="I168">
        <f>G168</f>
        <v>-1.8197600002167746E-2</v>
      </c>
      <c r="P168">
        <f t="shared" si="23"/>
        <v>1.6285808960578227E-3</v>
      </c>
      <c r="Q168" s="2">
        <f t="shared" si="24"/>
        <v>35646.927000000003</v>
      </c>
      <c r="R168">
        <f t="shared" si="26"/>
        <v>3.9307744900916441E-4</v>
      </c>
      <c r="S168">
        <v>1</v>
      </c>
      <c r="T168">
        <f t="shared" si="25"/>
        <v>3.9307744900916441E-4</v>
      </c>
    </row>
    <row r="169" spans="1:20" x14ac:dyDescent="0.2">
      <c r="A169" s="98" t="s">
        <v>551</v>
      </c>
      <c r="B169" s="70" t="s">
        <v>77</v>
      </c>
      <c r="C169" s="98">
        <v>50665.429400000001</v>
      </c>
      <c r="D169" s="130" t="s">
        <v>97</v>
      </c>
      <c r="E169" s="24">
        <f t="shared" si="20"/>
        <v>8221.9842764704008</v>
      </c>
      <c r="F169">
        <f t="shared" si="21"/>
        <v>8222</v>
      </c>
      <c r="G169">
        <f t="shared" si="22"/>
        <v>-1.5797600004589185E-2</v>
      </c>
      <c r="J169">
        <f>G169</f>
        <v>-1.5797600004589185E-2</v>
      </c>
      <c r="P169">
        <f t="shared" si="23"/>
        <v>1.6285808960578227E-3</v>
      </c>
      <c r="Q169" s="2">
        <f t="shared" si="24"/>
        <v>35646.929400000001</v>
      </c>
      <c r="R169">
        <f t="shared" si="26"/>
        <v>3.0367178078207456E-4</v>
      </c>
      <c r="S169">
        <v>1</v>
      </c>
      <c r="T169">
        <f t="shared" si="25"/>
        <v>3.0367178078207456E-4</v>
      </c>
    </row>
    <row r="170" spans="1:20" x14ac:dyDescent="0.2">
      <c r="A170" s="98" t="s">
        <v>551</v>
      </c>
      <c r="B170" s="70" t="s">
        <v>77</v>
      </c>
      <c r="C170" s="98">
        <v>50665.437100000003</v>
      </c>
      <c r="D170" s="130" t="s">
        <v>97</v>
      </c>
      <c r="E170" s="24">
        <f t="shared" si="20"/>
        <v>8221.9919403673175</v>
      </c>
      <c r="F170">
        <f t="shared" si="21"/>
        <v>8222</v>
      </c>
      <c r="G170">
        <f t="shared" si="22"/>
        <v>-8.0976000026566908E-3</v>
      </c>
      <c r="J170">
        <f>G170</f>
        <v>-8.0976000026566908E-3</v>
      </c>
      <c r="P170">
        <f t="shared" si="23"/>
        <v>1.6285808960578227E-3</v>
      </c>
      <c r="Q170" s="2">
        <f t="shared" si="24"/>
        <v>35646.937100000003</v>
      </c>
      <c r="R170">
        <f t="shared" si="26"/>
        <v>9.4598594874519061E-5</v>
      </c>
      <c r="S170">
        <v>1</v>
      </c>
      <c r="T170">
        <f t="shared" si="25"/>
        <v>9.4598594874519061E-5</v>
      </c>
    </row>
    <row r="171" spans="1:20" x14ac:dyDescent="0.2">
      <c r="A171" s="98" t="s">
        <v>551</v>
      </c>
      <c r="B171" s="70" t="s">
        <v>77</v>
      </c>
      <c r="C171" s="98">
        <v>50665.442600000002</v>
      </c>
      <c r="D171" s="130" t="s">
        <v>97</v>
      </c>
      <c r="E171" s="24">
        <f t="shared" si="20"/>
        <v>8221.9974145793985</v>
      </c>
      <c r="F171">
        <f t="shared" si="21"/>
        <v>8222</v>
      </c>
      <c r="G171">
        <f t="shared" si="22"/>
        <v>-2.5976000033551827E-3</v>
      </c>
      <c r="J171">
        <f>G171</f>
        <v>-2.5976000033551827E-3</v>
      </c>
      <c r="P171">
        <f t="shared" si="23"/>
        <v>1.6285808960578227E-3</v>
      </c>
      <c r="Q171" s="2">
        <f t="shared" si="24"/>
        <v>35646.942600000002</v>
      </c>
      <c r="R171">
        <f t="shared" si="26"/>
        <v>1.7860604994563319E-5</v>
      </c>
      <c r="S171">
        <v>1</v>
      </c>
      <c r="T171">
        <f t="shared" si="25"/>
        <v>1.7860604994563319E-5</v>
      </c>
    </row>
    <row r="172" spans="1:20" x14ac:dyDescent="0.2">
      <c r="A172" s="98" t="s">
        <v>556</v>
      </c>
      <c r="B172" s="70" t="s">
        <v>77</v>
      </c>
      <c r="C172" s="98">
        <v>50703.623</v>
      </c>
      <c r="D172" s="130" t="s">
        <v>97</v>
      </c>
      <c r="E172" s="24">
        <f t="shared" si="20"/>
        <v>8259.9987976639604</v>
      </c>
      <c r="F172">
        <f t="shared" si="21"/>
        <v>8260</v>
      </c>
      <c r="G172">
        <f t="shared" si="22"/>
        <v>-1.2080000014975667E-3</v>
      </c>
      <c r="I172">
        <f>G172</f>
        <v>-1.2080000014975667E-3</v>
      </c>
      <c r="P172">
        <f t="shared" si="23"/>
        <v>1.4285327456975555E-3</v>
      </c>
      <c r="Q172" s="2">
        <f t="shared" si="24"/>
        <v>35685.123</v>
      </c>
      <c r="R172">
        <f t="shared" si="26"/>
        <v>6.951304927032258E-6</v>
      </c>
      <c r="S172">
        <v>0.1</v>
      </c>
      <c r="T172">
        <f t="shared" si="25"/>
        <v>6.951304927032258E-7</v>
      </c>
    </row>
    <row r="173" spans="1:20" x14ac:dyDescent="0.2">
      <c r="A173" s="24" t="s">
        <v>30</v>
      </c>
      <c r="B173" s="5"/>
      <c r="C173" s="19">
        <v>51299.417399999998</v>
      </c>
      <c r="D173" s="14">
        <v>2.0000000000000001E-4</v>
      </c>
      <c r="E173">
        <f t="shared" si="20"/>
        <v>8852.999689064749</v>
      </c>
      <c r="F173">
        <f t="shared" si="21"/>
        <v>8853</v>
      </c>
      <c r="G173">
        <f t="shared" si="22"/>
        <v>-3.1240000680554658E-4</v>
      </c>
      <c r="K173">
        <f>G173</f>
        <v>-3.1240000680554658E-4</v>
      </c>
      <c r="P173">
        <f t="shared" si="23"/>
        <v>-1.9437962254869809E-3</v>
      </c>
      <c r="Q173" s="2">
        <f t="shared" si="24"/>
        <v>36280.917399999998</v>
      </c>
      <c r="R173">
        <f t="shared" si="26"/>
        <v>2.6614536223280821E-6</v>
      </c>
      <c r="S173">
        <v>1</v>
      </c>
      <c r="T173">
        <f t="shared" si="25"/>
        <v>2.6614536223280821E-6</v>
      </c>
    </row>
    <row r="174" spans="1:20" x14ac:dyDescent="0.2">
      <c r="A174" s="98" t="s">
        <v>551</v>
      </c>
      <c r="B174" s="70" t="s">
        <v>77</v>
      </c>
      <c r="C174" s="98">
        <v>51304.451200000003</v>
      </c>
      <c r="D174" s="130" t="s">
        <v>97</v>
      </c>
      <c r="E174" s="24">
        <f t="shared" si="20"/>
        <v>8858.0098870242055</v>
      </c>
      <c r="F174">
        <f t="shared" si="21"/>
        <v>8858</v>
      </c>
      <c r="G174">
        <f t="shared" si="22"/>
        <v>9.9335999984759837E-3</v>
      </c>
      <c r="J174">
        <f>G174</f>
        <v>9.9335999984759837E-3</v>
      </c>
      <c r="P174">
        <f t="shared" si="23"/>
        <v>-1.9742325827677015E-3</v>
      </c>
      <c r="Q174" s="2">
        <f t="shared" si="24"/>
        <v>36285.951200000003</v>
      </c>
      <c r="R174">
        <f t="shared" si="26"/>
        <v>1.4179647678292864E-4</v>
      </c>
      <c r="S174">
        <v>1</v>
      </c>
      <c r="T174">
        <f t="shared" si="25"/>
        <v>1.4179647678292864E-4</v>
      </c>
    </row>
    <row r="175" spans="1:20" x14ac:dyDescent="0.2">
      <c r="A175" s="98" t="s">
        <v>551</v>
      </c>
      <c r="B175" s="70" t="s">
        <v>77</v>
      </c>
      <c r="C175" s="98">
        <v>51314.4827</v>
      </c>
      <c r="D175" s="130" t="s">
        <v>97</v>
      </c>
      <c r="E175" s="24">
        <f t="shared" si="20"/>
        <v>8867.9943522056274</v>
      </c>
      <c r="F175">
        <f t="shared" si="21"/>
        <v>8868</v>
      </c>
      <c r="G175">
        <f t="shared" si="22"/>
        <v>-5.674400003044866E-3</v>
      </c>
      <c r="J175">
        <f>G175</f>
        <v>-5.674400003044866E-3</v>
      </c>
      <c r="P175">
        <f t="shared" si="23"/>
        <v>-2.0352057261061804E-3</v>
      </c>
      <c r="Q175" s="2">
        <f t="shared" si="24"/>
        <v>36295.9827</v>
      </c>
      <c r="R175">
        <f t="shared" si="26"/>
        <v>1.3243734985303283E-5</v>
      </c>
      <c r="S175">
        <v>1</v>
      </c>
      <c r="T175">
        <f t="shared" si="25"/>
        <v>1.3243734985303283E-5</v>
      </c>
    </row>
    <row r="176" spans="1:20" x14ac:dyDescent="0.2">
      <c r="A176" s="24" t="s">
        <v>29</v>
      </c>
      <c r="B176" s="31"/>
      <c r="C176" s="32">
        <v>51317.501499999998</v>
      </c>
      <c r="D176" s="133">
        <v>4.0000000000000002E-4</v>
      </c>
      <c r="E176" s="24">
        <f t="shared" si="20"/>
        <v>8870.9989979205911</v>
      </c>
      <c r="F176">
        <f t="shared" si="21"/>
        <v>8871</v>
      </c>
      <c r="G176">
        <f t="shared" si="22"/>
        <v>-1.0068000046885572E-3</v>
      </c>
      <c r="J176">
        <f>G176</f>
        <v>-1.0068000046885572E-3</v>
      </c>
      <c r="P176">
        <f t="shared" si="23"/>
        <v>-2.0535237805897541E-3</v>
      </c>
      <c r="Q176" s="2">
        <f t="shared" si="24"/>
        <v>36299.001499999998</v>
      </c>
      <c r="R176">
        <f t="shared" si="26"/>
        <v>1.095630663036859E-6</v>
      </c>
      <c r="S176">
        <v>1</v>
      </c>
      <c r="T176">
        <f t="shared" si="25"/>
        <v>1.095630663036859E-6</v>
      </c>
    </row>
    <row r="177" spans="1:20" x14ac:dyDescent="0.2">
      <c r="A177" s="98" t="s">
        <v>623</v>
      </c>
      <c r="B177" s="70" t="s">
        <v>77</v>
      </c>
      <c r="C177" s="98">
        <v>51317.502500000002</v>
      </c>
      <c r="D177" s="130" t="s">
        <v>97</v>
      </c>
      <c r="E177" s="24">
        <f t="shared" si="20"/>
        <v>8870.9999932318824</v>
      </c>
      <c r="F177">
        <f t="shared" si="21"/>
        <v>8871</v>
      </c>
      <c r="G177">
        <f t="shared" si="22"/>
        <v>-6.8000008468516171E-6</v>
      </c>
      <c r="J177">
        <f>G177</f>
        <v>-6.8000008468516171E-6</v>
      </c>
      <c r="P177">
        <f t="shared" si="23"/>
        <v>-2.0535237805897541E-3</v>
      </c>
      <c r="Q177" s="2">
        <f t="shared" si="24"/>
        <v>36299.002500000002</v>
      </c>
      <c r="R177">
        <f t="shared" si="26"/>
        <v>4.1890782305650729E-6</v>
      </c>
      <c r="S177">
        <v>1</v>
      </c>
      <c r="T177">
        <f t="shared" si="25"/>
        <v>4.1890782305650729E-6</v>
      </c>
    </row>
    <row r="178" spans="1:20" x14ac:dyDescent="0.2">
      <c r="A178" s="98" t="s">
        <v>98</v>
      </c>
      <c r="B178" s="70" t="s">
        <v>77</v>
      </c>
      <c r="C178" s="98">
        <v>51739.474000000002</v>
      </c>
      <c r="D178" s="130" t="s">
        <v>97</v>
      </c>
      <c r="E178" s="24">
        <f t="shared" si="20"/>
        <v>9290.9929902216627</v>
      </c>
      <c r="F178">
        <f t="shared" si="21"/>
        <v>9291</v>
      </c>
      <c r="G178">
        <f t="shared" si="22"/>
        <v>-7.0428000035462901E-3</v>
      </c>
      <c r="K178">
        <f>G178</f>
        <v>-7.0428000035462901E-3</v>
      </c>
      <c r="P178">
        <f t="shared" si="23"/>
        <v>-4.7369992518333098E-3</v>
      </c>
      <c r="Q178" s="2">
        <f t="shared" si="24"/>
        <v>36720.974000000002</v>
      </c>
      <c r="R178">
        <f t="shared" si="26"/>
        <v>5.3167171066001451E-6</v>
      </c>
      <c r="S178">
        <v>1</v>
      </c>
      <c r="T178">
        <f t="shared" si="25"/>
        <v>5.3167171066001451E-6</v>
      </c>
    </row>
    <row r="179" spans="1:20" x14ac:dyDescent="0.2">
      <c r="A179" s="32" t="s">
        <v>98</v>
      </c>
      <c r="B179" s="31" t="s">
        <v>77</v>
      </c>
      <c r="C179" s="32">
        <v>51739.474900000001</v>
      </c>
      <c r="D179" s="133" t="s">
        <v>97</v>
      </c>
      <c r="E179" s="24">
        <f t="shared" si="20"/>
        <v>9290.993886001821</v>
      </c>
      <c r="F179">
        <f t="shared" si="21"/>
        <v>9291</v>
      </c>
      <c r="G179">
        <f t="shared" si="22"/>
        <v>-6.1428000044543296E-3</v>
      </c>
      <c r="K179">
        <f>G179</f>
        <v>-6.1428000044543296E-3</v>
      </c>
      <c r="P179">
        <f t="shared" si="23"/>
        <v>-4.7369992518333098E-3</v>
      </c>
      <c r="Q179" s="2">
        <f t="shared" si="24"/>
        <v>36720.974900000001</v>
      </c>
      <c r="R179">
        <f t="shared" si="26"/>
        <v>1.9762757560698258E-6</v>
      </c>
      <c r="S179">
        <v>1</v>
      </c>
      <c r="T179">
        <f t="shared" si="25"/>
        <v>1.9762757560698258E-6</v>
      </c>
    </row>
    <row r="180" spans="1:20" x14ac:dyDescent="0.2">
      <c r="A180" s="98" t="s">
        <v>556</v>
      </c>
      <c r="B180" s="70" t="s">
        <v>77</v>
      </c>
      <c r="C180" s="98">
        <v>51775.650999999998</v>
      </c>
      <c r="D180" s="130" t="s">
        <v>97</v>
      </c>
      <c r="E180" s="24">
        <f t="shared" si="20"/>
        <v>9327.0003666726734</v>
      </c>
      <c r="F180">
        <f t="shared" si="21"/>
        <v>9327</v>
      </c>
      <c r="G180">
        <f t="shared" si="22"/>
        <v>3.6839999665971845E-4</v>
      </c>
      <c r="I180">
        <f>G180</f>
        <v>3.6839999665971845E-4</v>
      </c>
      <c r="P180">
        <f t="shared" si="23"/>
        <v>-4.9780023604435383E-3</v>
      </c>
      <c r="Q180" s="2">
        <f t="shared" si="24"/>
        <v>36757.150999999998</v>
      </c>
      <c r="R180">
        <f t="shared" si="26"/>
        <v>2.8584018164039259E-5</v>
      </c>
      <c r="S180">
        <v>0.1</v>
      </c>
      <c r="T180">
        <f t="shared" si="25"/>
        <v>2.8584018164039261E-6</v>
      </c>
    </row>
    <row r="181" spans="1:20" x14ac:dyDescent="0.2">
      <c r="A181" s="98" t="s">
        <v>637</v>
      </c>
      <c r="B181" s="70" t="s">
        <v>77</v>
      </c>
      <c r="C181" s="98">
        <v>52067.993999999999</v>
      </c>
      <c r="D181" s="130" t="s">
        <v>97</v>
      </c>
      <c r="E181" s="24">
        <f t="shared" si="20"/>
        <v>9617.9726544195564</v>
      </c>
      <c r="F181">
        <f t="shared" si="21"/>
        <v>9618</v>
      </c>
      <c r="G181">
        <f t="shared" si="22"/>
        <v>-2.7474400005303323E-2</v>
      </c>
      <c r="K181">
        <f>G181</f>
        <v>-2.7474400005303323E-2</v>
      </c>
      <c r="P181">
        <f t="shared" si="23"/>
        <v>-6.9898208292970138E-3</v>
      </c>
      <c r="Q181" s="2">
        <f t="shared" si="24"/>
        <v>37049.493999999999</v>
      </c>
      <c r="R181">
        <f t="shared" si="26"/>
        <v>4.1961798401807135E-4</v>
      </c>
      <c r="S181">
        <v>0.1</v>
      </c>
      <c r="T181">
        <f t="shared" si="25"/>
        <v>4.1961798401807138E-5</v>
      </c>
    </row>
    <row r="182" spans="1:20" x14ac:dyDescent="0.2">
      <c r="A182" s="24" t="s">
        <v>81</v>
      </c>
      <c r="B182" s="31"/>
      <c r="C182" s="32">
        <v>52352.344799999999</v>
      </c>
      <c r="D182" s="133">
        <v>1E-4</v>
      </c>
      <c r="E182" s="24">
        <f t="shared" si="20"/>
        <v>9900.9902152937902</v>
      </c>
      <c r="F182">
        <f t="shared" si="21"/>
        <v>9901</v>
      </c>
      <c r="G182">
        <f t="shared" si="22"/>
        <v>-9.8308000087854452E-3</v>
      </c>
      <c r="H182" s="19"/>
      <c r="I182" s="20"/>
      <c r="J182">
        <f>G182</f>
        <v>-9.8308000087854452E-3</v>
      </c>
      <c r="P182">
        <f t="shared" si="23"/>
        <v>-9.0550905832687892E-3</v>
      </c>
      <c r="Q182" s="2">
        <f t="shared" si="24"/>
        <v>37333.844799999999</v>
      </c>
      <c r="R182">
        <f t="shared" si="26"/>
        <v>6.0172511283538056E-7</v>
      </c>
      <c r="S182">
        <v>1</v>
      </c>
      <c r="T182">
        <f t="shared" si="25"/>
        <v>6.0172511283538056E-7</v>
      </c>
    </row>
    <row r="183" spans="1:20" x14ac:dyDescent="0.2">
      <c r="A183" s="24" t="s">
        <v>81</v>
      </c>
      <c r="B183" s="80"/>
      <c r="C183" s="32">
        <v>52361.394200000002</v>
      </c>
      <c r="D183" s="133">
        <v>6.9999999999999999E-4</v>
      </c>
      <c r="E183" s="24">
        <f t="shared" si="20"/>
        <v>9909.9971852596773</v>
      </c>
      <c r="F183">
        <f t="shared" si="21"/>
        <v>9910</v>
      </c>
      <c r="G183">
        <f t="shared" si="22"/>
        <v>-2.8280000042286702E-3</v>
      </c>
      <c r="H183" s="19"/>
      <c r="I183" s="20"/>
      <c r="J183">
        <f>G183</f>
        <v>-2.8280000042286702E-3</v>
      </c>
      <c r="P183">
        <f t="shared" si="23"/>
        <v>-9.1225300522828692E-3</v>
      </c>
      <c r="Q183" s="2">
        <f t="shared" si="24"/>
        <v>37342.894200000002</v>
      </c>
      <c r="R183">
        <f t="shared" si="26"/>
        <v>3.9621108525857198E-5</v>
      </c>
      <c r="S183">
        <v>1</v>
      </c>
      <c r="T183">
        <f t="shared" si="25"/>
        <v>3.9621108525857198E-5</v>
      </c>
    </row>
    <row r="184" spans="1:20" x14ac:dyDescent="0.2">
      <c r="A184" s="24" t="s">
        <v>81</v>
      </c>
      <c r="B184" s="80"/>
      <c r="C184" s="32">
        <v>52362.394200000002</v>
      </c>
      <c r="D184" s="133">
        <v>1.2999999999999999E-3</v>
      </c>
      <c r="E184" s="24">
        <f t="shared" si="20"/>
        <v>9910.9924965472637</v>
      </c>
      <c r="F184">
        <f t="shared" si="21"/>
        <v>9911</v>
      </c>
      <c r="G184">
        <f t="shared" si="22"/>
        <v>-7.5388000041129999E-3</v>
      </c>
      <c r="H184" s="19"/>
      <c r="I184" s="20"/>
      <c r="J184">
        <f>G184</f>
        <v>-7.5388000041129999E-3</v>
      </c>
      <c r="P184">
        <f t="shared" si="23"/>
        <v>-9.130030021869566E-3</v>
      </c>
      <c r="Q184" s="2">
        <f t="shared" si="24"/>
        <v>37343.894200000002</v>
      </c>
      <c r="R184">
        <f t="shared" si="26"/>
        <v>2.5320129694095616E-6</v>
      </c>
      <c r="S184">
        <v>1</v>
      </c>
      <c r="T184">
        <f t="shared" si="25"/>
        <v>2.5320129694095616E-6</v>
      </c>
    </row>
    <row r="185" spans="1:20" x14ac:dyDescent="0.2">
      <c r="A185" s="37" t="s">
        <v>83</v>
      </c>
      <c r="B185" s="81" t="s">
        <v>77</v>
      </c>
      <c r="C185" s="23">
        <v>52362.398300000001</v>
      </c>
      <c r="D185" s="134">
        <v>2.0000000000000001E-4</v>
      </c>
      <c r="E185" s="24">
        <f t="shared" si="20"/>
        <v>9910.9965773235417</v>
      </c>
      <c r="F185">
        <f t="shared" si="21"/>
        <v>9911</v>
      </c>
      <c r="G185">
        <f t="shared" si="22"/>
        <v>-3.4388000058243051E-3</v>
      </c>
      <c r="K185">
        <f>G185</f>
        <v>-3.4388000058243051E-3</v>
      </c>
      <c r="P185">
        <f t="shared" si="23"/>
        <v>-9.130030021869566E-3</v>
      </c>
      <c r="Q185" s="2">
        <f t="shared" si="24"/>
        <v>37343.898300000001</v>
      </c>
      <c r="R185">
        <f t="shared" si="26"/>
        <v>3.239009909553454E-5</v>
      </c>
      <c r="S185">
        <v>1</v>
      </c>
      <c r="T185">
        <f t="shared" si="25"/>
        <v>3.239009909553454E-5</v>
      </c>
    </row>
    <row r="186" spans="1:20" x14ac:dyDescent="0.2">
      <c r="A186" s="32" t="s">
        <v>81</v>
      </c>
      <c r="B186" s="32" t="s">
        <v>77</v>
      </c>
      <c r="C186" s="32">
        <v>52364.409200000002</v>
      </c>
      <c r="D186" s="133">
        <v>2.0000000000000001E-4</v>
      </c>
      <c r="E186" s="24">
        <f t="shared" si="20"/>
        <v>9912.998048791751</v>
      </c>
      <c r="F186">
        <f t="shared" si="21"/>
        <v>9913</v>
      </c>
      <c r="G186">
        <f t="shared" si="22"/>
        <v>-1.960400004463736E-3</v>
      </c>
      <c r="J186">
        <f>G186</f>
        <v>-1.960400004463736E-3</v>
      </c>
      <c r="P186">
        <f t="shared" si="23"/>
        <v>-9.1450339781940573E-3</v>
      </c>
      <c r="Q186" s="2">
        <f t="shared" si="24"/>
        <v>37345.909200000002</v>
      </c>
      <c r="R186">
        <f t="shared" si="26"/>
        <v>5.1618965336479948E-5</v>
      </c>
      <c r="S186">
        <v>1</v>
      </c>
      <c r="T186">
        <f t="shared" si="25"/>
        <v>5.1618965336479948E-5</v>
      </c>
    </row>
    <row r="187" spans="1:20" x14ac:dyDescent="0.2">
      <c r="A187" s="98" t="s">
        <v>556</v>
      </c>
      <c r="B187" s="70" t="s">
        <v>77</v>
      </c>
      <c r="C187" s="98">
        <v>52416.652199999997</v>
      </c>
      <c r="D187" s="130" t="s">
        <v>97</v>
      </c>
      <c r="E187" s="24">
        <f t="shared" si="20"/>
        <v>9964.9960963891226</v>
      </c>
      <c r="F187">
        <f t="shared" si="21"/>
        <v>9965</v>
      </c>
      <c r="G187">
        <f t="shared" si="22"/>
        <v>-3.9220000035129488E-3</v>
      </c>
      <c r="K187">
        <f>G187</f>
        <v>-3.9220000035129488E-3</v>
      </c>
      <c r="P187">
        <f t="shared" si="23"/>
        <v>-9.5370168693370908E-3</v>
      </c>
      <c r="Q187" s="2">
        <f t="shared" si="24"/>
        <v>37398.152199999997</v>
      </c>
      <c r="R187">
        <f t="shared" si="26"/>
        <v>3.1528414403489572E-5</v>
      </c>
      <c r="S187">
        <v>1</v>
      </c>
      <c r="T187">
        <f t="shared" si="25"/>
        <v>3.1528414403489572E-5</v>
      </c>
    </row>
    <row r="188" spans="1:20" x14ac:dyDescent="0.2">
      <c r="A188" s="24" t="s">
        <v>75</v>
      </c>
      <c r="B188" s="31" t="s">
        <v>74</v>
      </c>
      <c r="C188" s="32">
        <v>52710.531300000002</v>
      </c>
      <c r="D188" s="133">
        <v>5.0000000000000001E-4</v>
      </c>
      <c r="E188" s="24">
        <f t="shared" si="20"/>
        <v>10257.497281804872</v>
      </c>
      <c r="F188">
        <f t="shared" si="21"/>
        <v>10257.5</v>
      </c>
      <c r="G188">
        <f t="shared" si="22"/>
        <v>-2.7310000004945323E-3</v>
      </c>
      <c r="K188">
        <f>G188</f>
        <v>-2.7310000004945323E-3</v>
      </c>
      <c r="P188">
        <f t="shared" si="23"/>
        <v>-1.1809386173722063E-2</v>
      </c>
      <c r="Q188" s="2">
        <f t="shared" si="24"/>
        <v>37692.031300000002</v>
      </c>
      <c r="R188">
        <f t="shared" si="26"/>
        <v>8.2417095510248806E-5</v>
      </c>
      <c r="S188">
        <v>1</v>
      </c>
      <c r="T188">
        <f t="shared" si="25"/>
        <v>8.2417095510248806E-5</v>
      </c>
    </row>
    <row r="189" spans="1:20" x14ac:dyDescent="0.2">
      <c r="A189" s="36" t="s">
        <v>95</v>
      </c>
      <c r="B189" s="31" t="s">
        <v>74</v>
      </c>
      <c r="C189" s="32">
        <v>52757.754300000001</v>
      </c>
      <c r="D189" s="133">
        <v>8.9999999999999998E-4</v>
      </c>
      <c r="E189" s="24">
        <f t="shared" si="20"/>
        <v>10304.498866738564</v>
      </c>
      <c r="F189">
        <f t="shared" si="21"/>
        <v>10304.5</v>
      </c>
      <c r="G189">
        <f t="shared" si="22"/>
        <v>-1.1386000041966327E-3</v>
      </c>
      <c r="K189">
        <f>G189</f>
        <v>-1.1386000041966327E-3</v>
      </c>
      <c r="P189">
        <f t="shared" si="23"/>
        <v>-1.2185202297753384E-2</v>
      </c>
      <c r="Q189" s="2">
        <f t="shared" si="24"/>
        <v>37739.254300000001</v>
      </c>
      <c r="R189">
        <f t="shared" si="26"/>
        <v>1.2202742223201327E-4</v>
      </c>
      <c r="S189">
        <v>1</v>
      </c>
      <c r="T189">
        <f t="shared" si="25"/>
        <v>1.2202742223201327E-4</v>
      </c>
    </row>
    <row r="190" spans="1:20" x14ac:dyDescent="0.2">
      <c r="A190" s="37" t="s">
        <v>85</v>
      </c>
      <c r="B190" s="81" t="s">
        <v>77</v>
      </c>
      <c r="C190" s="23">
        <v>52772.316599999998</v>
      </c>
      <c r="D190" s="134">
        <v>2.0000000000000001E-4</v>
      </c>
      <c r="E190" s="24">
        <f t="shared" si="20"/>
        <v>10318.992888301782</v>
      </c>
      <c r="F190">
        <f t="shared" si="21"/>
        <v>10319</v>
      </c>
      <c r="G190">
        <f t="shared" si="22"/>
        <v>-7.1452000047429465E-3</v>
      </c>
      <c r="K190">
        <f>G190</f>
        <v>-7.1452000047429465E-3</v>
      </c>
      <c r="P190">
        <f t="shared" si="23"/>
        <v>-1.2301742619140507E-2</v>
      </c>
      <c r="Q190" s="2">
        <f t="shared" si="24"/>
        <v>37753.816599999998</v>
      </c>
      <c r="R190">
        <f t="shared" si="26"/>
        <v>2.658993173409803E-5</v>
      </c>
      <c r="S190">
        <v>1</v>
      </c>
      <c r="T190">
        <f t="shared" si="25"/>
        <v>2.658993173409803E-5</v>
      </c>
    </row>
    <row r="191" spans="1:20" x14ac:dyDescent="0.2">
      <c r="A191" s="24" t="s">
        <v>76</v>
      </c>
      <c r="B191" s="31" t="s">
        <v>77</v>
      </c>
      <c r="C191" s="32">
        <v>52777.339899999999</v>
      </c>
      <c r="D191" s="133">
        <v>5.9999999999999995E-4</v>
      </c>
      <c r="E191" s="24">
        <f t="shared" si="20"/>
        <v>10323.992635492716</v>
      </c>
      <c r="F191">
        <f t="shared" si="21"/>
        <v>10324</v>
      </c>
      <c r="G191">
        <f t="shared" si="22"/>
        <v>-7.3992000034195371E-3</v>
      </c>
      <c r="J191">
        <f>G191</f>
        <v>-7.3992000034195371E-3</v>
      </c>
      <c r="P191">
        <f t="shared" si="23"/>
        <v>-1.2341994215565283E-2</v>
      </c>
      <c r="Q191" s="2">
        <f t="shared" si="24"/>
        <v>37758.839899999999</v>
      </c>
      <c r="R191">
        <f t="shared" si="26"/>
        <v>2.4431214623621484E-5</v>
      </c>
      <c r="S191">
        <v>1</v>
      </c>
      <c r="T191">
        <f t="shared" si="25"/>
        <v>2.4431214623621484E-5</v>
      </c>
    </row>
    <row r="192" spans="1:20" x14ac:dyDescent="0.2">
      <c r="A192" s="32" t="s">
        <v>98</v>
      </c>
      <c r="B192" s="31" t="s">
        <v>77</v>
      </c>
      <c r="C192" s="32">
        <v>52790.402900000001</v>
      </c>
      <c r="D192" s="133">
        <v>1.4E-3</v>
      </c>
      <c r="E192" s="24">
        <f t="shared" si="20"/>
        <v>10336.99438684246</v>
      </c>
      <c r="F192">
        <f t="shared" si="21"/>
        <v>10337</v>
      </c>
      <c r="G192">
        <f t="shared" si="22"/>
        <v>-5.6395999999949709E-3</v>
      </c>
      <c r="K192">
        <f>G192</f>
        <v>-5.6395999999949709E-3</v>
      </c>
      <c r="P192">
        <f t="shared" si="23"/>
        <v>-1.2446805035161934E-2</v>
      </c>
      <c r="Q192" s="2">
        <f t="shared" si="24"/>
        <v>37771.902900000001</v>
      </c>
      <c r="R192">
        <f t="shared" si="26"/>
        <v>4.6338040390802461E-5</v>
      </c>
      <c r="S192">
        <v>1</v>
      </c>
      <c r="T192">
        <f t="shared" si="25"/>
        <v>4.6338040390802461E-5</v>
      </c>
    </row>
    <row r="193" spans="1:20" x14ac:dyDescent="0.2">
      <c r="A193" s="38" t="s">
        <v>87</v>
      </c>
      <c r="B193" s="80" t="s">
        <v>77</v>
      </c>
      <c r="C193" s="82">
        <v>52793.418299999998</v>
      </c>
      <c r="D193" s="135">
        <v>1E-4</v>
      </c>
      <c r="E193" s="24">
        <f t="shared" si="20"/>
        <v>10339.995648499045</v>
      </c>
      <c r="F193">
        <f t="shared" si="21"/>
        <v>10340</v>
      </c>
      <c r="G193">
        <f t="shared" si="22"/>
        <v>-4.372000003058929E-3</v>
      </c>
      <c r="K193">
        <f>G193</f>
        <v>-4.372000003058929E-3</v>
      </c>
      <c r="P193">
        <f t="shared" si="23"/>
        <v>-1.2471024284585193E-2</v>
      </c>
      <c r="Q193" s="2">
        <f t="shared" si="24"/>
        <v>37774.918299999998</v>
      </c>
      <c r="R193">
        <f t="shared" si="26"/>
        <v>6.5594194312752015E-5</v>
      </c>
      <c r="S193">
        <v>1</v>
      </c>
      <c r="T193">
        <f t="shared" si="25"/>
        <v>6.5594194312752015E-5</v>
      </c>
    </row>
    <row r="194" spans="1:20" x14ac:dyDescent="0.2">
      <c r="A194" s="38" t="s">
        <v>84</v>
      </c>
      <c r="B194" s="80"/>
      <c r="C194" s="32">
        <v>52794.4234</v>
      </c>
      <c r="D194" s="133">
        <v>2.9999999999999997E-4</v>
      </c>
      <c r="E194" s="24">
        <f t="shared" si="20"/>
        <v>10340.996035874199</v>
      </c>
      <c r="F194">
        <f t="shared" si="21"/>
        <v>10341</v>
      </c>
      <c r="G194">
        <f t="shared" si="22"/>
        <v>-3.9828000008128583E-3</v>
      </c>
      <c r="J194">
        <f>G194</f>
        <v>-3.9828000008128583E-3</v>
      </c>
      <c r="P194">
        <f t="shared" si="23"/>
        <v>-1.2479100045827002E-2</v>
      </c>
      <c r="Q194" s="2">
        <f t="shared" si="24"/>
        <v>37775.9234</v>
      </c>
      <c r="R194">
        <f t="shared" si="26"/>
        <v>7.2187114454907335E-5</v>
      </c>
      <c r="S194">
        <v>1</v>
      </c>
      <c r="T194">
        <f t="shared" si="25"/>
        <v>7.2187114454907335E-5</v>
      </c>
    </row>
    <row r="195" spans="1:20" x14ac:dyDescent="0.2">
      <c r="A195" s="98" t="s">
        <v>556</v>
      </c>
      <c r="B195" s="70" t="s">
        <v>77</v>
      </c>
      <c r="C195" s="98">
        <v>52844.658100000001</v>
      </c>
      <c r="D195" s="130" t="s">
        <v>97</v>
      </c>
      <c r="E195" s="24">
        <f t="shared" si="20"/>
        <v>10390.99519981272</v>
      </c>
      <c r="F195">
        <f t="shared" si="21"/>
        <v>10391</v>
      </c>
      <c r="G195">
        <f t="shared" si="22"/>
        <v>-4.8228000014205463E-3</v>
      </c>
      <c r="K195">
        <f>G195</f>
        <v>-4.8228000014205463E-3</v>
      </c>
      <c r="P195">
        <f t="shared" si="23"/>
        <v>-1.2884595397127427E-2</v>
      </c>
      <c r="Q195" s="2">
        <f t="shared" si="24"/>
        <v>37826.158100000001</v>
      </c>
      <c r="R195">
        <f t="shared" si="26"/>
        <v>6.4992545002240661E-5</v>
      </c>
      <c r="S195">
        <v>1</v>
      </c>
      <c r="T195">
        <f t="shared" si="25"/>
        <v>6.4992545002240661E-5</v>
      </c>
    </row>
    <row r="196" spans="1:20" x14ac:dyDescent="0.2">
      <c r="A196" s="98" t="s">
        <v>556</v>
      </c>
      <c r="B196" s="70" t="s">
        <v>77</v>
      </c>
      <c r="C196" s="98">
        <v>52849.680699999997</v>
      </c>
      <c r="D196" s="130" t="s">
        <v>97</v>
      </c>
      <c r="E196" s="24">
        <f t="shared" si="20"/>
        <v>10395.994250285748</v>
      </c>
      <c r="F196">
        <f t="shared" si="21"/>
        <v>10396</v>
      </c>
      <c r="G196">
        <f t="shared" si="22"/>
        <v>-5.7768000042415224E-3</v>
      </c>
      <c r="K196">
        <f>G196</f>
        <v>-5.7768000042415224E-3</v>
      </c>
      <c r="P196">
        <f t="shared" si="23"/>
        <v>-1.2925329051682061E-2</v>
      </c>
      <c r="Q196" s="2">
        <f t="shared" si="24"/>
        <v>37831.180699999997</v>
      </c>
      <c r="R196">
        <f t="shared" si="26"/>
        <v>5.1101467542101129E-5</v>
      </c>
      <c r="S196">
        <v>1</v>
      </c>
      <c r="T196">
        <f t="shared" si="25"/>
        <v>5.1101467542101129E-5</v>
      </c>
    </row>
    <row r="197" spans="1:20" x14ac:dyDescent="0.2">
      <c r="A197" s="98" t="s">
        <v>699</v>
      </c>
      <c r="B197" s="70" t="s">
        <v>77</v>
      </c>
      <c r="C197" s="98">
        <v>53124.971899999997</v>
      </c>
      <c r="D197" s="130" t="s">
        <v>97</v>
      </c>
      <c r="E197" s="24">
        <f t="shared" si="20"/>
        <v>10669.994689018962</v>
      </c>
      <c r="F197">
        <f t="shared" si="21"/>
        <v>10670</v>
      </c>
      <c r="G197">
        <f t="shared" si="22"/>
        <v>-5.3360000092652626E-3</v>
      </c>
      <c r="K197">
        <f>G197</f>
        <v>-5.3360000092652626E-3</v>
      </c>
      <c r="P197">
        <f t="shared" si="23"/>
        <v>-1.5208715843214149E-2</v>
      </c>
      <c r="Q197" s="2">
        <f t="shared" si="24"/>
        <v>38106.471899999997</v>
      </c>
      <c r="R197">
        <f t="shared" si="26"/>
        <v>9.7470517937905049E-5</v>
      </c>
      <c r="S197">
        <v>0.1</v>
      </c>
      <c r="T197">
        <f t="shared" si="25"/>
        <v>9.7470517937905055E-6</v>
      </c>
    </row>
    <row r="198" spans="1:20" x14ac:dyDescent="0.2">
      <c r="A198" s="32" t="s">
        <v>98</v>
      </c>
      <c r="B198" s="31" t="s">
        <v>77</v>
      </c>
      <c r="C198" s="32">
        <v>53210.372329999998</v>
      </c>
      <c r="D198" s="133">
        <v>1.5E-3</v>
      </c>
      <c r="E198" s="24">
        <f t="shared" si="20"/>
        <v>10754.994700962699</v>
      </c>
      <c r="F198">
        <f t="shared" si="21"/>
        <v>10755</v>
      </c>
      <c r="G198">
        <f t="shared" si="22"/>
        <v>-5.3240000052028336E-3</v>
      </c>
      <c r="K198">
        <f>G198</f>
        <v>-5.3240000052028336E-3</v>
      </c>
      <c r="P198">
        <f t="shared" si="23"/>
        <v>-1.5937496321173937E-2</v>
      </c>
      <c r="Q198" s="2">
        <f t="shared" si="24"/>
        <v>38191.872329999998</v>
      </c>
      <c r="R198">
        <f t="shared" si="26"/>
        <v>1.1264630404913219E-4</v>
      </c>
      <c r="S198">
        <v>1</v>
      </c>
      <c r="T198">
        <f t="shared" si="25"/>
        <v>1.1264630404913219E-4</v>
      </c>
    </row>
    <row r="199" spans="1:20" x14ac:dyDescent="0.2">
      <c r="A199" s="37" t="s">
        <v>179</v>
      </c>
      <c r="B199" s="83" t="s">
        <v>77</v>
      </c>
      <c r="C199" s="37">
        <v>53443.461000000003</v>
      </c>
      <c r="D199" s="136">
        <v>3.0000000000000001E-3</v>
      </c>
      <c r="E199" s="24">
        <f t="shared" si="20"/>
        <v>10986.990485222215</v>
      </c>
      <c r="F199">
        <f t="shared" si="21"/>
        <v>10987</v>
      </c>
      <c r="G199">
        <f t="shared" si="22"/>
        <v>-9.5596000028308481E-3</v>
      </c>
      <c r="I199">
        <f>G199</f>
        <v>-9.5596000028308481E-3</v>
      </c>
      <c r="P199">
        <f t="shared" si="23"/>
        <v>-1.7975877891469733E-2</v>
      </c>
      <c r="Q199" s="2">
        <f t="shared" si="24"/>
        <v>38424.961000000003</v>
      </c>
      <c r="R199">
        <f t="shared" si="26"/>
        <v>7.0833733498791793E-5</v>
      </c>
      <c r="S199">
        <v>0.1</v>
      </c>
      <c r="T199">
        <f t="shared" si="25"/>
        <v>7.08337334987918E-6</v>
      </c>
    </row>
    <row r="200" spans="1:20" x14ac:dyDescent="0.2">
      <c r="A200" s="38" t="s">
        <v>86</v>
      </c>
      <c r="B200" s="80"/>
      <c r="C200" s="32">
        <v>53460.5461</v>
      </c>
      <c r="D200" s="133">
        <v>4.1999999999999997E-3</v>
      </c>
      <c r="E200" s="24">
        <f t="shared" si="20"/>
        <v>11003.995478101755</v>
      </c>
      <c r="F200">
        <f t="shared" si="21"/>
        <v>11004</v>
      </c>
      <c r="G200">
        <f t="shared" si="22"/>
        <v>-4.543200004263781E-3</v>
      </c>
      <c r="J200">
        <f>G200</f>
        <v>-4.543200004263781E-3</v>
      </c>
      <c r="P200">
        <f t="shared" si="23"/>
        <v>-1.8128076158347106E-2</v>
      </c>
      <c r="Q200" s="2">
        <f t="shared" si="24"/>
        <v>38442.0461</v>
      </c>
      <c r="R200">
        <f t="shared" si="26"/>
        <v>1.8454886012178175E-4</v>
      </c>
      <c r="S200">
        <v>1</v>
      </c>
      <c r="T200">
        <f t="shared" si="25"/>
        <v>1.8454886012178175E-4</v>
      </c>
    </row>
    <row r="201" spans="1:20" x14ac:dyDescent="0.2">
      <c r="A201" s="32" t="s">
        <v>98</v>
      </c>
      <c r="B201" s="31" t="s">
        <v>77</v>
      </c>
      <c r="C201" s="32">
        <v>53460.546289999998</v>
      </c>
      <c r="D201" s="133">
        <v>1E-4</v>
      </c>
      <c r="E201" s="24">
        <f t="shared" si="20"/>
        <v>11003.995667210898</v>
      </c>
      <c r="F201">
        <f t="shared" si="21"/>
        <v>11004</v>
      </c>
      <c r="G201">
        <f t="shared" si="22"/>
        <v>-4.3532000054256059E-3</v>
      </c>
      <c r="K201">
        <f>G201</f>
        <v>-4.3532000054256059E-3</v>
      </c>
      <c r="P201">
        <f t="shared" si="23"/>
        <v>-1.8128076158347106E-2</v>
      </c>
      <c r="Q201" s="2">
        <f t="shared" si="24"/>
        <v>38442.046289999998</v>
      </c>
      <c r="R201">
        <f t="shared" si="26"/>
        <v>1.8974721302832543E-4</v>
      </c>
      <c r="S201">
        <v>1</v>
      </c>
      <c r="T201">
        <f t="shared" si="25"/>
        <v>1.8974721302832543E-4</v>
      </c>
    </row>
    <row r="202" spans="1:20" x14ac:dyDescent="0.2">
      <c r="A202" s="38" t="s">
        <v>86</v>
      </c>
      <c r="B202" s="80"/>
      <c r="C202" s="32">
        <v>53461.553899999999</v>
      </c>
      <c r="D202" s="133">
        <v>3.8999999999999998E-3</v>
      </c>
      <c r="E202" s="24">
        <f t="shared" ref="E202:E238" si="28">+(C202-C$7)/C$8</f>
        <v>11004.998552817384</v>
      </c>
      <c r="F202">
        <f t="shared" ref="F202:F243" si="29">ROUND(2*E202,0)/2</f>
        <v>11005</v>
      </c>
      <c r="G202">
        <f t="shared" ref="G202:G238" si="30">+C202-(C$7+F202*C$8)</f>
        <v>-1.4540000047418289E-3</v>
      </c>
      <c r="J202">
        <f>G202</f>
        <v>-1.4540000047418289E-3</v>
      </c>
      <c r="P202">
        <f t="shared" ref="P202:P238" si="31">+D$11+D$12*F202+D$13*F202^2</f>
        <v>-1.8137041049028441E-2</v>
      </c>
      <c r="Q202" s="2">
        <f t="shared" ref="Q202:Q238" si="32">+C202-15018.5</f>
        <v>38443.053899999999</v>
      </c>
      <c r="R202">
        <f t="shared" ref="R202:R238" si="33">+(P202-G202)^2</f>
        <v>2.7832385848535173E-4</v>
      </c>
      <c r="S202">
        <v>1</v>
      </c>
      <c r="T202">
        <f t="shared" ref="T202:T238" si="34">+R202*S202</f>
        <v>2.7832385848535173E-4</v>
      </c>
    </row>
    <row r="203" spans="1:20" x14ac:dyDescent="0.2">
      <c r="A203" s="36" t="s">
        <v>93</v>
      </c>
      <c r="B203" s="31" t="s">
        <v>77</v>
      </c>
      <c r="C203" s="32">
        <v>53463.557699999998</v>
      </c>
      <c r="D203" s="133">
        <v>5.0000000000000001E-4</v>
      </c>
      <c r="E203" s="24">
        <f t="shared" si="28"/>
        <v>11006.992957575447</v>
      </c>
      <c r="F203">
        <f t="shared" si="29"/>
        <v>11007</v>
      </c>
      <c r="G203">
        <f t="shared" si="30"/>
        <v>-7.0756000059191138E-3</v>
      </c>
      <c r="K203">
        <f>G203</f>
        <v>-7.0756000059191138E-3</v>
      </c>
      <c r="P203">
        <f t="shared" si="31"/>
        <v>-1.815497484754218E-2</v>
      </c>
      <c r="Q203" s="2">
        <f t="shared" si="32"/>
        <v>38445.057699999998</v>
      </c>
      <c r="R203">
        <f t="shared" si="33"/>
        <v>1.2275254688119013E-4</v>
      </c>
      <c r="S203">
        <v>1</v>
      </c>
      <c r="T203">
        <f t="shared" si="34"/>
        <v>1.2275254688119013E-4</v>
      </c>
    </row>
    <row r="204" spans="1:20" x14ac:dyDescent="0.2">
      <c r="A204" s="38" t="s">
        <v>86</v>
      </c>
      <c r="B204" s="80"/>
      <c r="C204" s="32">
        <v>53463.56</v>
      </c>
      <c r="D204" s="133">
        <v>4.3E-3</v>
      </c>
      <c r="E204" s="24">
        <f t="shared" si="28"/>
        <v>11006.99524679141</v>
      </c>
      <c r="F204">
        <f t="shared" si="29"/>
        <v>11007</v>
      </c>
      <c r="G204">
        <f t="shared" si="30"/>
        <v>-4.77560000581434E-3</v>
      </c>
      <c r="J204">
        <f>G204</f>
        <v>-4.77560000581434E-3</v>
      </c>
      <c r="P204">
        <f t="shared" si="31"/>
        <v>-1.815497484754218E-2</v>
      </c>
      <c r="Q204" s="2">
        <f t="shared" si="32"/>
        <v>38445.06</v>
      </c>
      <c r="R204">
        <f t="shared" si="33"/>
        <v>1.7900767115545986E-4</v>
      </c>
      <c r="S204">
        <v>1</v>
      </c>
      <c r="T204">
        <f t="shared" si="34"/>
        <v>1.7900767115545986E-4</v>
      </c>
    </row>
    <row r="205" spans="1:20" x14ac:dyDescent="0.2">
      <c r="A205" s="36" t="s">
        <v>95</v>
      </c>
      <c r="B205" s="31" t="s">
        <v>77</v>
      </c>
      <c r="C205" s="32">
        <v>53470.592600000004</v>
      </c>
      <c r="D205" s="133">
        <v>1E-4</v>
      </c>
      <c r="E205" s="24">
        <f t="shared" si="28"/>
        <v>11013.994872952495</v>
      </c>
      <c r="F205">
        <f t="shared" si="29"/>
        <v>11014</v>
      </c>
      <c r="G205">
        <f t="shared" si="30"/>
        <v>-5.1511999990907498E-3</v>
      </c>
      <c r="K205">
        <f>G205</f>
        <v>-5.1511999990907498E-3</v>
      </c>
      <c r="O205">
        <f t="shared" ref="O205:O238" ca="1" si="35">+C$11+C$12*F205</f>
        <v>-9.003546965544236E-3</v>
      </c>
      <c r="P205">
        <f t="shared" si="31"/>
        <v>-1.8217785322426627E-2</v>
      </c>
      <c r="Q205" s="2">
        <f t="shared" si="32"/>
        <v>38452.092600000004</v>
      </c>
      <c r="R205">
        <f t="shared" si="33"/>
        <v>1.7073565201201655E-4</v>
      </c>
      <c r="S205">
        <v>1</v>
      </c>
      <c r="T205">
        <f t="shared" si="34"/>
        <v>1.7073565201201655E-4</v>
      </c>
    </row>
    <row r="206" spans="1:20" x14ac:dyDescent="0.2">
      <c r="A206" s="36" t="s">
        <v>92</v>
      </c>
      <c r="B206" s="84"/>
      <c r="C206" s="32">
        <v>53767.483399999997</v>
      </c>
      <c r="D206" s="133">
        <v>2E-3</v>
      </c>
      <c r="E206" s="24">
        <f t="shared" si="28"/>
        <v>11309.493637373056</v>
      </c>
      <c r="F206">
        <f t="shared" si="29"/>
        <v>11309.5</v>
      </c>
      <c r="G206">
        <f t="shared" si="30"/>
        <v>-6.3926000075298361E-3</v>
      </c>
      <c r="J206">
        <f>G206</f>
        <v>-6.3926000075298361E-3</v>
      </c>
      <c r="O206">
        <f t="shared" ca="1" si="35"/>
        <v>-8.6454375664336471E-3</v>
      </c>
      <c r="P206">
        <f t="shared" si="31"/>
        <v>-2.0929132674014292E-2</v>
      </c>
      <c r="Q206" s="2">
        <f t="shared" si="32"/>
        <v>38748.983399999997</v>
      </c>
      <c r="R206">
        <f t="shared" si="33"/>
        <v>2.1131078196376968E-4</v>
      </c>
      <c r="S206">
        <v>1</v>
      </c>
      <c r="T206">
        <f t="shared" si="34"/>
        <v>2.1131078196376968E-4</v>
      </c>
    </row>
    <row r="207" spans="1:20" x14ac:dyDescent="0.2">
      <c r="A207" s="32" t="s">
        <v>98</v>
      </c>
      <c r="B207" s="31" t="s">
        <v>77</v>
      </c>
      <c r="C207" s="32">
        <v>53846.352769999998</v>
      </c>
      <c r="D207" s="133">
        <v>2.0000000000000001E-4</v>
      </c>
      <c r="E207" s="24">
        <f t="shared" si="28"/>
        <v>11387.993211578889</v>
      </c>
      <c r="F207">
        <f t="shared" si="29"/>
        <v>11388</v>
      </c>
      <c r="G207">
        <f t="shared" si="30"/>
        <v>-6.8204000053810887E-3</v>
      </c>
      <c r="K207">
        <f>G207</f>
        <v>-6.8204000053810887E-3</v>
      </c>
      <c r="O207">
        <f t="shared" ca="1" si="35"/>
        <v>-8.5503052895125591E-3</v>
      </c>
      <c r="P207">
        <f t="shared" si="31"/>
        <v>-2.1669062587302682E-2</v>
      </c>
      <c r="Q207" s="2">
        <f t="shared" si="32"/>
        <v>38827.852769999998</v>
      </c>
      <c r="R207">
        <f t="shared" si="33"/>
        <v>2.2048278047175844E-4</v>
      </c>
      <c r="S207">
        <v>1</v>
      </c>
      <c r="T207">
        <f t="shared" si="34"/>
        <v>2.2048278047175844E-4</v>
      </c>
    </row>
    <row r="208" spans="1:20" x14ac:dyDescent="0.2">
      <c r="A208" s="32" t="s">
        <v>98</v>
      </c>
      <c r="B208" s="31" t="s">
        <v>77</v>
      </c>
      <c r="C208" s="32">
        <v>53866.446960000001</v>
      </c>
      <c r="D208" s="133">
        <v>2.0000000000000001E-4</v>
      </c>
      <c r="E208" s="24">
        <f t="shared" si="28"/>
        <v>11407.993185700798</v>
      </c>
      <c r="F208">
        <f t="shared" si="29"/>
        <v>11408</v>
      </c>
      <c r="G208">
        <f t="shared" si="30"/>
        <v>-6.8464000069070607E-3</v>
      </c>
      <c r="K208">
        <f>G208</f>
        <v>-6.8464000069070607E-3</v>
      </c>
      <c r="O208">
        <f t="shared" ca="1" si="35"/>
        <v>-8.5260677667301169E-3</v>
      </c>
      <c r="P208">
        <f t="shared" si="31"/>
        <v>-2.1858898727268081E-2</v>
      </c>
      <c r="Q208" s="2">
        <f t="shared" si="32"/>
        <v>38847.946960000001</v>
      </c>
      <c r="R208">
        <f t="shared" si="33"/>
        <v>2.2537511782884126E-4</v>
      </c>
      <c r="S208">
        <v>1</v>
      </c>
      <c r="T208">
        <f t="shared" si="34"/>
        <v>2.2537511782884126E-4</v>
      </c>
    </row>
    <row r="209" spans="1:20" x14ac:dyDescent="0.2">
      <c r="A209" s="98" t="s">
        <v>751</v>
      </c>
      <c r="B209" s="70" t="s">
        <v>77</v>
      </c>
      <c r="C209" s="98">
        <v>53910.654000000002</v>
      </c>
      <c r="D209" s="130" t="s">
        <v>97</v>
      </c>
      <c r="E209" s="24">
        <f t="shared" si="28"/>
        <v>11451.992951603585</v>
      </c>
      <c r="F209">
        <f t="shared" si="29"/>
        <v>11452</v>
      </c>
      <c r="G209">
        <f t="shared" si="30"/>
        <v>-7.0816000006743707E-3</v>
      </c>
      <c r="I209">
        <f>G209</f>
        <v>-7.0816000006743707E-3</v>
      </c>
      <c r="O209">
        <f t="shared" ca="1" si="35"/>
        <v>-8.4727452166087434E-3</v>
      </c>
      <c r="P209">
        <f t="shared" si="31"/>
        <v>-2.2278423618099868E-2</v>
      </c>
      <c r="Q209" s="2">
        <f t="shared" si="32"/>
        <v>38892.154000000002</v>
      </c>
      <c r="R209">
        <f t="shared" si="33"/>
        <v>2.3094344805914139E-4</v>
      </c>
      <c r="S209">
        <v>0.1</v>
      </c>
      <c r="T209">
        <f t="shared" si="34"/>
        <v>2.309434480591414E-5</v>
      </c>
    </row>
    <row r="210" spans="1:20" x14ac:dyDescent="0.2">
      <c r="A210" s="98" t="s">
        <v>757</v>
      </c>
      <c r="B210" s="70" t="s">
        <v>74</v>
      </c>
      <c r="C210" s="98">
        <v>54454.698700000001</v>
      </c>
      <c r="D210" s="130" t="s">
        <v>97</v>
      </c>
      <c r="E210" s="24">
        <f t="shared" si="28"/>
        <v>11993.486782465161</v>
      </c>
      <c r="F210">
        <f t="shared" si="29"/>
        <v>11993.5</v>
      </c>
      <c r="G210">
        <f t="shared" si="30"/>
        <v>-1.3279800004966091E-2</v>
      </c>
      <c r="K210">
        <f>G210</f>
        <v>-1.3279800004966091E-2</v>
      </c>
      <c r="O210">
        <f t="shared" ca="1" si="35"/>
        <v>-7.8165142872741109E-3</v>
      </c>
      <c r="P210">
        <f t="shared" si="31"/>
        <v>-2.765371195907769E-2</v>
      </c>
      <c r="Q210" s="2">
        <f t="shared" si="32"/>
        <v>39436.198700000001</v>
      </c>
      <c r="R210">
        <f t="shared" si="33"/>
        <v>2.0660934486455232E-4</v>
      </c>
      <c r="S210">
        <v>1</v>
      </c>
      <c r="T210">
        <f t="shared" si="34"/>
        <v>2.0660934486455232E-4</v>
      </c>
    </row>
    <row r="211" spans="1:20" x14ac:dyDescent="0.2">
      <c r="A211" s="37" t="s">
        <v>180</v>
      </c>
      <c r="B211" s="83" t="s">
        <v>77</v>
      </c>
      <c r="C211" s="37">
        <v>54514.485000000001</v>
      </c>
      <c r="D211" s="136">
        <v>1E-4</v>
      </c>
      <c r="E211" s="24">
        <f t="shared" si="28"/>
        <v>12052.992761698189</v>
      </c>
      <c r="F211">
        <f t="shared" si="29"/>
        <v>12053</v>
      </c>
      <c r="G211">
        <f t="shared" si="30"/>
        <v>-7.2724000056041405E-3</v>
      </c>
      <c r="J211">
        <f>G211</f>
        <v>-7.2724000056041405E-3</v>
      </c>
      <c r="O211">
        <f t="shared" ca="1" si="35"/>
        <v>-7.7444076569963445E-3</v>
      </c>
      <c r="P211">
        <f t="shared" si="31"/>
        <v>-2.8268290329138121E-2</v>
      </c>
      <c r="Q211" s="2">
        <f t="shared" si="32"/>
        <v>39495.985000000001</v>
      </c>
      <c r="R211">
        <f t="shared" si="33"/>
        <v>4.4082741047786781E-4</v>
      </c>
      <c r="S211">
        <v>1</v>
      </c>
      <c r="T211">
        <f t="shared" si="34"/>
        <v>4.4082741047786781E-4</v>
      </c>
    </row>
    <row r="212" spans="1:20" x14ac:dyDescent="0.2">
      <c r="A212" s="98" t="s">
        <v>766</v>
      </c>
      <c r="B212" s="70" t="s">
        <v>77</v>
      </c>
      <c r="C212" s="98">
        <v>54554.671999999999</v>
      </c>
      <c r="D212" s="130" t="s">
        <v>97</v>
      </c>
      <c r="E212" s="24">
        <f t="shared" si="28"/>
        <v>12092.991336412424</v>
      </c>
      <c r="F212">
        <f t="shared" si="29"/>
        <v>12093</v>
      </c>
      <c r="G212">
        <f t="shared" si="30"/>
        <v>-8.7044000028981827E-3</v>
      </c>
      <c r="K212">
        <f>G212</f>
        <v>-8.7044000028981827E-3</v>
      </c>
      <c r="O212">
        <f t="shared" ca="1" si="35"/>
        <v>-7.6959326114314601E-3</v>
      </c>
      <c r="P212">
        <f t="shared" si="31"/>
        <v>-2.8684116968808349E-2</v>
      </c>
      <c r="Q212" s="2">
        <f t="shared" si="32"/>
        <v>39536.171999999999</v>
      </c>
      <c r="R212">
        <f t="shared" si="33"/>
        <v>3.9918909003787851E-4</v>
      </c>
      <c r="S212">
        <v>1</v>
      </c>
      <c r="T212">
        <f t="shared" si="34"/>
        <v>3.9918909003787851E-4</v>
      </c>
    </row>
    <row r="213" spans="1:20" x14ac:dyDescent="0.2">
      <c r="A213" s="98" t="s">
        <v>766</v>
      </c>
      <c r="B213" s="70" t="s">
        <v>77</v>
      </c>
      <c r="C213" s="98">
        <v>54561.7068</v>
      </c>
      <c r="D213" s="130" t="s">
        <v>97</v>
      </c>
      <c r="E213" s="24">
        <f t="shared" si="28"/>
        <v>12099.993152258337</v>
      </c>
      <c r="F213">
        <f t="shared" si="29"/>
        <v>12100</v>
      </c>
      <c r="G213">
        <f t="shared" si="30"/>
        <v>-6.8800000008195639E-3</v>
      </c>
      <c r="K213">
        <f>G213</f>
        <v>-6.8800000008195639E-3</v>
      </c>
      <c r="O213">
        <f t="shared" ca="1" si="35"/>
        <v>-7.6874494784576058E-3</v>
      </c>
      <c r="P213">
        <f t="shared" si="31"/>
        <v>-2.8757106904534979E-2</v>
      </c>
      <c r="Q213" s="2">
        <f t="shared" si="32"/>
        <v>39543.2068</v>
      </c>
      <c r="R213">
        <f t="shared" si="33"/>
        <v>4.7860780647659268E-4</v>
      </c>
      <c r="S213">
        <v>1</v>
      </c>
      <c r="T213">
        <f t="shared" si="34"/>
        <v>4.7860780647659268E-4</v>
      </c>
    </row>
    <row r="214" spans="1:20" x14ac:dyDescent="0.2">
      <c r="A214" s="82" t="s">
        <v>99</v>
      </c>
      <c r="B214" s="80" t="s">
        <v>74</v>
      </c>
      <c r="C214" s="82">
        <v>54592.356800000001</v>
      </c>
      <c r="D214" s="135">
        <v>2.0000000000000001E-4</v>
      </c>
      <c r="E214" s="24">
        <f t="shared" si="28"/>
        <v>12130.499443222863</v>
      </c>
      <c r="F214">
        <f t="shared" si="29"/>
        <v>12130.5</v>
      </c>
      <c r="G214">
        <f t="shared" si="30"/>
        <v>-5.5940000311238691E-4</v>
      </c>
      <c r="K214">
        <f>G214</f>
        <v>-5.5940000311238691E-4</v>
      </c>
      <c r="O214">
        <f t="shared" ca="1" si="35"/>
        <v>-7.6504872562143805E-3</v>
      </c>
      <c r="P214">
        <f t="shared" si="31"/>
        <v>-2.9075900251054609E-2</v>
      </c>
      <c r="Q214" s="2">
        <f t="shared" si="32"/>
        <v>39573.856800000001</v>
      </c>
      <c r="R214">
        <f t="shared" si="33"/>
        <v>8.1319078639088881E-4</v>
      </c>
      <c r="S214">
        <v>1</v>
      </c>
      <c r="T214">
        <f t="shared" si="34"/>
        <v>8.1319078639088881E-4</v>
      </c>
    </row>
    <row r="215" spans="1:20" x14ac:dyDescent="0.2">
      <c r="A215" s="32" t="s">
        <v>100</v>
      </c>
      <c r="B215" s="31" t="s">
        <v>74</v>
      </c>
      <c r="C215" s="32">
        <v>54614.452570000001</v>
      </c>
      <c r="D215" s="133">
        <v>1E-3</v>
      </c>
      <c r="E215" s="24">
        <f t="shared" si="28"/>
        <v>12152.491612511778</v>
      </c>
      <c r="F215">
        <f t="shared" si="29"/>
        <v>12152.5</v>
      </c>
      <c r="G215">
        <f t="shared" si="30"/>
        <v>-8.42700000066543E-3</v>
      </c>
      <c r="K215">
        <f>G215</f>
        <v>-8.42700000066543E-3</v>
      </c>
      <c r="O215">
        <f t="shared" ca="1" si="35"/>
        <v>-7.6238259811536938E-3</v>
      </c>
      <c r="P215">
        <f t="shared" si="31"/>
        <v>-2.9306622851766828E-2</v>
      </c>
      <c r="Q215" s="2">
        <f t="shared" si="32"/>
        <v>39595.952570000001</v>
      </c>
      <c r="R215">
        <f t="shared" si="33"/>
        <v>4.3595865040423569E-4</v>
      </c>
      <c r="S215">
        <v>1</v>
      </c>
      <c r="T215">
        <f t="shared" si="34"/>
        <v>4.3595865040423569E-4</v>
      </c>
    </row>
    <row r="216" spans="1:20" x14ac:dyDescent="0.2">
      <c r="A216" s="37" t="s">
        <v>180</v>
      </c>
      <c r="B216" s="83" t="s">
        <v>74</v>
      </c>
      <c r="C216" s="37">
        <v>54843.508800000003</v>
      </c>
      <c r="D216" s="136">
        <v>1.4E-3</v>
      </c>
      <c r="E216" s="24">
        <f t="shared" si="28"/>
        <v>12380.473863722775</v>
      </c>
      <c r="F216">
        <f t="shared" si="29"/>
        <v>12380.5</v>
      </c>
      <c r="G216">
        <f t="shared" si="30"/>
        <v>-2.6259400001436006E-2</v>
      </c>
      <c r="J216">
        <f>G216</f>
        <v>-2.6259400001436006E-2</v>
      </c>
      <c r="O216">
        <f t="shared" ca="1" si="35"/>
        <v>-7.3475182214338478E-3</v>
      </c>
      <c r="P216">
        <f t="shared" si="31"/>
        <v>-3.1735910921701291E-2</v>
      </c>
      <c r="Q216" s="2">
        <f t="shared" si="32"/>
        <v>39825.008800000003</v>
      </c>
      <c r="R216">
        <f t="shared" si="33"/>
        <v>2.9992171859784914E-5</v>
      </c>
      <c r="S216">
        <v>1</v>
      </c>
      <c r="T216">
        <f t="shared" si="34"/>
        <v>2.9992171859784914E-5</v>
      </c>
    </row>
    <row r="217" spans="1:20" x14ac:dyDescent="0.2">
      <c r="A217" s="37" t="s">
        <v>177</v>
      </c>
      <c r="B217" s="83" t="s">
        <v>74</v>
      </c>
      <c r="C217" s="37">
        <v>54898.787300000004</v>
      </c>
      <c r="D217" s="136">
        <v>2.0000000000000001E-4</v>
      </c>
      <c r="E217" s="24">
        <f t="shared" si="28"/>
        <v>12435.493178733621</v>
      </c>
      <c r="F217">
        <f t="shared" si="29"/>
        <v>12435.5</v>
      </c>
      <c r="G217">
        <f t="shared" si="30"/>
        <v>-6.8534000020008534E-3</v>
      </c>
      <c r="K217">
        <f>G217</f>
        <v>-6.8534000020008534E-3</v>
      </c>
      <c r="O217">
        <f t="shared" ca="1" si="35"/>
        <v>-7.2808650337821308E-3</v>
      </c>
      <c r="P217">
        <f t="shared" si="31"/>
        <v>-3.2332344554144091E-2</v>
      </c>
      <c r="Q217" s="2">
        <f t="shared" si="32"/>
        <v>39880.287300000004</v>
      </c>
      <c r="R217">
        <f t="shared" si="33"/>
        <v>6.491766154911896E-4</v>
      </c>
      <c r="S217">
        <v>1</v>
      </c>
      <c r="T217">
        <f t="shared" si="34"/>
        <v>6.491766154911896E-4</v>
      </c>
    </row>
    <row r="218" spans="1:20" x14ac:dyDescent="0.2">
      <c r="A218" s="98" t="s">
        <v>820</v>
      </c>
      <c r="B218" s="70" t="s">
        <v>74</v>
      </c>
      <c r="C218" s="98">
        <v>54906.8298</v>
      </c>
      <c r="D218" s="130" t="s">
        <v>97</v>
      </c>
      <c r="E218" s="24">
        <f t="shared" si="28"/>
        <v>12443.497969764032</v>
      </c>
      <c r="F218">
        <f t="shared" si="29"/>
        <v>12443.5</v>
      </c>
      <c r="G218">
        <f t="shared" si="30"/>
        <v>-2.0398000051500276E-3</v>
      </c>
      <c r="K218">
        <f>G218</f>
        <v>-2.0398000051500276E-3</v>
      </c>
      <c r="O218">
        <f t="shared" ca="1" si="35"/>
        <v>-7.2711700246691543E-3</v>
      </c>
      <c r="P218">
        <f t="shared" si="31"/>
        <v>-3.2419435977735778E-2</v>
      </c>
      <c r="Q218" s="2">
        <f t="shared" si="32"/>
        <v>39888.3298</v>
      </c>
      <c r="R218">
        <f t="shared" si="33"/>
        <v>9.2292228182682616E-4</v>
      </c>
      <c r="S218">
        <v>1</v>
      </c>
      <c r="T218">
        <f t="shared" si="34"/>
        <v>9.2292228182682616E-4</v>
      </c>
    </row>
    <row r="219" spans="1:20" x14ac:dyDescent="0.2">
      <c r="A219" s="37" t="s">
        <v>180</v>
      </c>
      <c r="B219" s="83" t="s">
        <v>77</v>
      </c>
      <c r="C219" s="37">
        <v>54912.349800000004</v>
      </c>
      <c r="D219" s="136">
        <v>2.9999999999999997E-4</v>
      </c>
      <c r="E219" s="24">
        <f t="shared" si="28"/>
        <v>12448.992088071513</v>
      </c>
      <c r="F219">
        <f t="shared" si="29"/>
        <v>12449</v>
      </c>
      <c r="G219">
        <f t="shared" si="30"/>
        <v>-7.9492000004393049E-3</v>
      </c>
      <c r="J219">
        <f>G219</f>
        <v>-7.9492000004393049E-3</v>
      </c>
      <c r="O219">
        <f t="shared" ca="1" si="35"/>
        <v>-7.2645047059039826E-3</v>
      </c>
      <c r="P219">
        <f t="shared" si="31"/>
        <v>-3.2479361043699695E-2</v>
      </c>
      <c r="Q219" s="2">
        <f t="shared" si="32"/>
        <v>39893.849800000004</v>
      </c>
      <c r="R219">
        <f t="shared" si="33"/>
        <v>6.0172880080828963E-4</v>
      </c>
      <c r="S219">
        <v>1</v>
      </c>
      <c r="T219">
        <f t="shared" si="34"/>
        <v>6.0172880080828963E-4</v>
      </c>
    </row>
    <row r="220" spans="1:20" x14ac:dyDescent="0.2">
      <c r="A220" s="37" t="s">
        <v>178</v>
      </c>
      <c r="B220" s="83" t="s">
        <v>77</v>
      </c>
      <c r="C220" s="37">
        <v>55243.901599999997</v>
      </c>
      <c r="D220" s="136">
        <v>1E-3</v>
      </c>
      <c r="E220" s="24">
        <f t="shared" si="28"/>
        <v>12778.989337031107</v>
      </c>
      <c r="F220">
        <f t="shared" si="29"/>
        <v>12779</v>
      </c>
      <c r="G220">
        <f t="shared" si="30"/>
        <v>-1.0713200004829559E-2</v>
      </c>
      <c r="K220">
        <f>G220</f>
        <v>-1.0713200004829559E-2</v>
      </c>
      <c r="O220">
        <f t="shared" ca="1" si="35"/>
        <v>-6.864585579993681E-3</v>
      </c>
      <c r="P220">
        <f t="shared" si="31"/>
        <v>-3.6148991481878182E-2</v>
      </c>
      <c r="Q220" s="2">
        <f t="shared" si="32"/>
        <v>40225.401599999997</v>
      </c>
      <c r="R220">
        <f t="shared" si="33"/>
        <v>6.469794880638993E-4</v>
      </c>
      <c r="S220">
        <v>1</v>
      </c>
      <c r="T220">
        <f t="shared" si="34"/>
        <v>6.469794880638993E-4</v>
      </c>
    </row>
    <row r="221" spans="1:20" x14ac:dyDescent="0.2">
      <c r="A221" s="107" t="s">
        <v>828</v>
      </c>
      <c r="B221" s="108" t="s">
        <v>77</v>
      </c>
      <c r="C221" s="109">
        <v>55247.923799999997</v>
      </c>
      <c r="D221" s="137">
        <v>2.0000000000000001E-4</v>
      </c>
      <c r="E221" s="24">
        <f t="shared" si="28"/>
        <v>12782.992678092038</v>
      </c>
      <c r="F221">
        <f t="shared" si="29"/>
        <v>12783</v>
      </c>
      <c r="G221">
        <f t="shared" si="30"/>
        <v>-7.3564000049373135E-3</v>
      </c>
      <c r="K221">
        <f>G221</f>
        <v>-7.3564000049373135E-3</v>
      </c>
      <c r="O221">
        <f t="shared" ca="1" si="35"/>
        <v>-6.8597380754371919E-3</v>
      </c>
      <c r="P221">
        <f t="shared" si="31"/>
        <v>-3.6194366336466763E-2</v>
      </c>
      <c r="Q221" s="2">
        <f t="shared" si="32"/>
        <v>40229.423799999997</v>
      </c>
      <c r="R221">
        <f t="shared" si="33"/>
        <v>8.316283021384261E-4</v>
      </c>
      <c r="S221">
        <v>1</v>
      </c>
      <c r="T221">
        <f t="shared" si="34"/>
        <v>8.316283021384261E-4</v>
      </c>
    </row>
    <row r="222" spans="1:20" x14ac:dyDescent="0.2">
      <c r="A222" s="98" t="s">
        <v>811</v>
      </c>
      <c r="B222" s="70" t="s">
        <v>77</v>
      </c>
      <c r="C222" s="98">
        <v>55304.186900000001</v>
      </c>
      <c r="D222" s="130" t="s">
        <v>97</v>
      </c>
      <c r="E222" s="24">
        <f t="shared" si="28"/>
        <v>12838.991976596646</v>
      </c>
      <c r="F222">
        <f t="shared" si="29"/>
        <v>12839</v>
      </c>
      <c r="G222">
        <f t="shared" si="30"/>
        <v>-8.0612000019755214E-3</v>
      </c>
      <c r="K222">
        <f>G222</f>
        <v>-8.0612000019755214E-3</v>
      </c>
      <c r="O222">
        <f t="shared" ca="1" si="35"/>
        <v>-6.7918730116463526E-3</v>
      </c>
      <c r="P222">
        <f t="shared" si="31"/>
        <v>-3.6831863905312859E-2</v>
      </c>
      <c r="Q222" s="2">
        <f t="shared" si="32"/>
        <v>40285.686900000001</v>
      </c>
      <c r="R222">
        <f t="shared" si="33"/>
        <v>8.2775110143879806E-4</v>
      </c>
      <c r="S222">
        <v>0.1</v>
      </c>
      <c r="T222">
        <f t="shared" si="34"/>
        <v>8.2775110143879809E-5</v>
      </c>
    </row>
    <row r="223" spans="1:20" x14ac:dyDescent="0.2">
      <c r="A223" s="98" t="s">
        <v>811</v>
      </c>
      <c r="B223" s="70" t="s">
        <v>77</v>
      </c>
      <c r="C223" s="98">
        <v>55542.303999999996</v>
      </c>
      <c r="D223" s="130" t="s">
        <v>97</v>
      </c>
      <c r="E223" s="24">
        <f t="shared" si="28"/>
        <v>13075.992613993991</v>
      </c>
      <c r="F223">
        <f t="shared" si="29"/>
        <v>13076</v>
      </c>
      <c r="G223">
        <f t="shared" si="30"/>
        <v>-7.4208000078215264E-3</v>
      </c>
      <c r="K223">
        <f>G223</f>
        <v>-7.4208000078215264E-3</v>
      </c>
      <c r="O223">
        <f t="shared" ca="1" si="35"/>
        <v>-6.5046583666744096E-3</v>
      </c>
      <c r="P223">
        <f t="shared" si="31"/>
        <v>-3.957633718580017E-2</v>
      </c>
      <c r="Q223" s="2">
        <f t="shared" si="32"/>
        <v>40523.803999999996</v>
      </c>
      <c r="R223">
        <f t="shared" si="33"/>
        <v>1.0339785712043669E-3</v>
      </c>
      <c r="S223">
        <v>0.1</v>
      </c>
      <c r="T223">
        <f t="shared" si="34"/>
        <v>1.0339785712043669E-4</v>
      </c>
    </row>
    <row r="224" spans="1:20" x14ac:dyDescent="0.2">
      <c r="A224" s="37" t="s">
        <v>181</v>
      </c>
      <c r="B224" s="83" t="s">
        <v>77</v>
      </c>
      <c r="C224" s="37">
        <v>55652.822200000002</v>
      </c>
      <c r="D224" s="136">
        <v>5.0000000000000001E-4</v>
      </c>
      <c r="E224" s="24">
        <f t="shared" si="28"/>
        <v>13185.992625937732</v>
      </c>
      <c r="F224">
        <f t="shared" si="29"/>
        <v>13186</v>
      </c>
      <c r="G224">
        <f t="shared" si="30"/>
        <v>-7.4088000037590973E-3</v>
      </c>
      <c r="K224">
        <f>G224</f>
        <v>-7.4088000037590973E-3</v>
      </c>
      <c r="O224">
        <f t="shared" ca="1" si="35"/>
        <v>-6.3713519913709757E-3</v>
      </c>
      <c r="P224">
        <f t="shared" si="31"/>
        <v>-4.0875699125873757E-2</v>
      </c>
      <c r="Q224" s="2">
        <f t="shared" si="32"/>
        <v>40634.322200000002</v>
      </c>
      <c r="R224">
        <f t="shared" si="33"/>
        <v>1.120033336849799E-3</v>
      </c>
      <c r="S224">
        <v>1</v>
      </c>
      <c r="T224">
        <f t="shared" si="34"/>
        <v>1.120033336849799E-3</v>
      </c>
    </row>
    <row r="225" spans="1:20" x14ac:dyDescent="0.2">
      <c r="A225" s="37" t="s">
        <v>182</v>
      </c>
      <c r="B225" s="83" t="s">
        <v>74</v>
      </c>
      <c r="C225" s="37">
        <v>55676.433100000002</v>
      </c>
      <c r="D225" s="136">
        <v>1.2999999999999999E-3</v>
      </c>
      <c r="E225" s="24">
        <f t="shared" si="28"/>
        <v>13209.492821217806</v>
      </c>
      <c r="F225">
        <f t="shared" si="29"/>
        <v>13209.5</v>
      </c>
      <c r="G225">
        <f t="shared" si="30"/>
        <v>-7.212600001366809E-3</v>
      </c>
      <c r="J225">
        <f>G225</f>
        <v>-7.212600001366809E-3</v>
      </c>
      <c r="O225">
        <f t="shared" ca="1" si="35"/>
        <v>-6.3428729021016046E-3</v>
      </c>
      <c r="P225">
        <f t="shared" si="31"/>
        <v>-4.1155390553670651E-2</v>
      </c>
      <c r="Q225" s="2">
        <f t="shared" si="32"/>
        <v>40657.933100000002</v>
      </c>
      <c r="R225">
        <f t="shared" si="33"/>
        <v>1.152113030477567E-3</v>
      </c>
      <c r="S225">
        <v>1</v>
      </c>
      <c r="T225">
        <f t="shared" si="34"/>
        <v>1.152113030477567E-3</v>
      </c>
    </row>
    <row r="226" spans="1:20" x14ac:dyDescent="0.2">
      <c r="A226" s="36" t="s">
        <v>183</v>
      </c>
      <c r="B226" s="31" t="s">
        <v>77</v>
      </c>
      <c r="C226" s="32">
        <v>56001.459000000003</v>
      </c>
      <c r="D226" s="133">
        <v>5.0000000000000001E-3</v>
      </c>
      <c r="E226" s="24">
        <f t="shared" si="28"/>
        <v>13532.994768245748</v>
      </c>
      <c r="F226">
        <f t="shared" si="29"/>
        <v>13533</v>
      </c>
      <c r="G226">
        <f t="shared" si="30"/>
        <v>-5.2563999997801147E-3</v>
      </c>
      <c r="I226">
        <f>G226</f>
        <v>-5.2563999997801147E-3</v>
      </c>
      <c r="O226">
        <f t="shared" ca="1" si="35"/>
        <v>-5.950830971095597E-3</v>
      </c>
      <c r="P226">
        <f t="shared" si="31"/>
        <v>-4.5080768061318444E-2</v>
      </c>
      <c r="Q226" s="2">
        <f t="shared" si="32"/>
        <v>40982.959000000003</v>
      </c>
      <c r="R226">
        <f t="shared" si="33"/>
        <v>1.5859802915008741E-3</v>
      </c>
      <c r="S226">
        <v>1</v>
      </c>
      <c r="T226">
        <f t="shared" si="34"/>
        <v>1.5859802915008741E-3</v>
      </c>
    </row>
    <row r="227" spans="1:20" x14ac:dyDescent="0.2">
      <c r="A227" s="104" t="s">
        <v>184</v>
      </c>
      <c r="B227" s="105" t="s">
        <v>77</v>
      </c>
      <c r="C227" s="106">
        <v>56013.51468</v>
      </c>
      <c r="D227" s="138">
        <v>0</v>
      </c>
      <c r="E227" s="24">
        <f t="shared" si="28"/>
        <v>13544.993922629275</v>
      </c>
      <c r="F227">
        <f t="shared" si="29"/>
        <v>13545</v>
      </c>
      <c r="G227">
        <f t="shared" si="30"/>
        <v>-6.1060000007273629E-3</v>
      </c>
      <c r="K227">
        <f>G227</f>
        <v>-6.1060000007273629E-3</v>
      </c>
      <c r="O227">
        <f t="shared" ca="1" si="35"/>
        <v>-5.9362884574261296E-3</v>
      </c>
      <c r="P227">
        <f t="shared" si="31"/>
        <v>-4.5229072627165273E-2</v>
      </c>
      <c r="Q227" s="2">
        <f t="shared" si="32"/>
        <v>40995.01468</v>
      </c>
      <c r="R227">
        <f t="shared" si="33"/>
        <v>1.5306148117335352E-3</v>
      </c>
      <c r="S227">
        <v>1</v>
      </c>
      <c r="T227">
        <f t="shared" si="34"/>
        <v>1.5306148117335352E-3</v>
      </c>
    </row>
    <row r="228" spans="1:20" x14ac:dyDescent="0.2">
      <c r="A228" s="104" t="s">
        <v>185</v>
      </c>
      <c r="B228" s="105" t="s">
        <v>77</v>
      </c>
      <c r="C228" s="106">
        <v>56013.514799999997</v>
      </c>
      <c r="D228" s="138">
        <v>1.4E-3</v>
      </c>
      <c r="E228" s="24">
        <f t="shared" si="28"/>
        <v>13544.994042066626</v>
      </c>
      <c r="F228">
        <f t="shared" si="29"/>
        <v>13545</v>
      </c>
      <c r="G228">
        <f t="shared" si="30"/>
        <v>-5.9860000037588179E-3</v>
      </c>
      <c r="J228">
        <f>G228</f>
        <v>-5.9860000037588179E-3</v>
      </c>
      <c r="O228">
        <f t="shared" ca="1" si="35"/>
        <v>-5.9362884574261296E-3</v>
      </c>
      <c r="P228">
        <f t="shared" si="31"/>
        <v>-4.5229072627165273E-2</v>
      </c>
      <c r="Q228" s="2">
        <f t="shared" si="32"/>
        <v>40995.014799999997</v>
      </c>
      <c r="R228">
        <f t="shared" si="33"/>
        <v>1.5400187489259531E-3</v>
      </c>
      <c r="S228">
        <v>1</v>
      </c>
      <c r="T228">
        <f t="shared" si="34"/>
        <v>1.5400187489259531E-3</v>
      </c>
    </row>
    <row r="229" spans="1:20" x14ac:dyDescent="0.2">
      <c r="A229" s="104" t="s">
        <v>186</v>
      </c>
      <c r="B229" s="105" t="s">
        <v>77</v>
      </c>
      <c r="C229" s="106">
        <v>56045.665200000003</v>
      </c>
      <c r="D229" s="138">
        <v>2.0000000000000001E-4</v>
      </c>
      <c r="E229" s="24">
        <f t="shared" si="28"/>
        <v>13576.993698087052</v>
      </c>
      <c r="F229">
        <f t="shared" si="29"/>
        <v>13577</v>
      </c>
      <c r="G229">
        <f t="shared" si="30"/>
        <v>-6.3316000014310703E-3</v>
      </c>
      <c r="K229">
        <f>G229</f>
        <v>-6.3316000014310703E-3</v>
      </c>
      <c r="O229">
        <f t="shared" ca="1" si="35"/>
        <v>-5.8975084209742235E-3</v>
      </c>
      <c r="P229">
        <f t="shared" si="31"/>
        <v>-4.5625494160877453E-2</v>
      </c>
      <c r="Q229" s="2">
        <f t="shared" si="32"/>
        <v>41027.165200000003</v>
      </c>
      <c r="R229">
        <f t="shared" si="33"/>
        <v>1.5440101182137744E-3</v>
      </c>
      <c r="S229">
        <v>1</v>
      </c>
      <c r="T229">
        <f t="shared" si="34"/>
        <v>1.5440101182137744E-3</v>
      </c>
    </row>
    <row r="230" spans="1:20" x14ac:dyDescent="0.2">
      <c r="A230" s="36" t="s">
        <v>186</v>
      </c>
      <c r="B230" s="31" t="s">
        <v>77</v>
      </c>
      <c r="C230" s="32">
        <v>56050.688699999999</v>
      </c>
      <c r="D230" s="133">
        <v>2.0000000000000001E-4</v>
      </c>
      <c r="E230" s="24">
        <f t="shared" si="28"/>
        <v>13581.993644340237</v>
      </c>
      <c r="F230">
        <f t="shared" si="29"/>
        <v>13582</v>
      </c>
      <c r="G230">
        <f t="shared" si="30"/>
        <v>-6.3856000051600859E-3</v>
      </c>
      <c r="K230">
        <f>G230</f>
        <v>-6.3856000051600859E-3</v>
      </c>
      <c r="O230">
        <f t="shared" ca="1" si="35"/>
        <v>-5.8914490402786138E-3</v>
      </c>
      <c r="P230">
        <f t="shared" si="31"/>
        <v>-4.5687558887678351E-2</v>
      </c>
      <c r="Q230" s="2">
        <f t="shared" si="32"/>
        <v>41032.188699999999</v>
      </c>
      <c r="R230">
        <f t="shared" si="33"/>
        <v>1.5446439720031564E-3</v>
      </c>
      <c r="S230">
        <v>1</v>
      </c>
      <c r="T230">
        <f t="shared" si="34"/>
        <v>1.5446439720031564E-3</v>
      </c>
    </row>
    <row r="231" spans="1:20" x14ac:dyDescent="0.2">
      <c r="A231" s="36" t="s">
        <v>187</v>
      </c>
      <c r="B231" s="31" t="s">
        <v>77</v>
      </c>
      <c r="C231" s="32">
        <v>56303.877</v>
      </c>
      <c r="D231" s="133">
        <v>1E-4</v>
      </c>
      <c r="E231" s="24">
        <f t="shared" si="28"/>
        <v>13833.99481721506</v>
      </c>
      <c r="F231">
        <f t="shared" si="29"/>
        <v>13834</v>
      </c>
      <c r="G231">
        <f t="shared" si="30"/>
        <v>-5.2072000034968369E-3</v>
      </c>
      <c r="K231">
        <f>G231</f>
        <v>-5.2072000034968369E-3</v>
      </c>
      <c r="O231">
        <f t="shared" ca="1" si="35"/>
        <v>-5.5860562532198364E-3</v>
      </c>
      <c r="P231">
        <f t="shared" si="31"/>
        <v>-4.8858982247224139E-2</v>
      </c>
      <c r="Q231" s="2">
        <f t="shared" si="32"/>
        <v>41285.377</v>
      </c>
      <c r="R231">
        <f t="shared" si="33"/>
        <v>1.9054780930537862E-3</v>
      </c>
      <c r="S231">
        <v>1</v>
      </c>
      <c r="T231">
        <f t="shared" si="34"/>
        <v>1.9054780930537862E-3</v>
      </c>
    </row>
    <row r="232" spans="1:20" x14ac:dyDescent="0.2">
      <c r="A232" s="82" t="s">
        <v>188</v>
      </c>
      <c r="B232" s="80" t="s">
        <v>77</v>
      </c>
      <c r="C232" s="82">
        <v>56772.573600000003</v>
      </c>
      <c r="D232" s="135">
        <v>1.5100000000000001E-2</v>
      </c>
      <c r="E232" s="24">
        <f t="shared" si="28"/>
        <v>14300.493833648448</v>
      </c>
      <c r="F232">
        <f t="shared" si="29"/>
        <v>14300.5</v>
      </c>
      <c r="G232">
        <f t="shared" si="30"/>
        <v>-6.1953999975230545E-3</v>
      </c>
      <c r="J232">
        <f>G232</f>
        <v>-6.1953999975230545E-3</v>
      </c>
      <c r="O232">
        <f t="shared" ca="1" si="35"/>
        <v>-5.0207160343193648E-3</v>
      </c>
      <c r="P232">
        <f t="shared" si="31"/>
        <v>-5.4954302583717543E-2</v>
      </c>
      <c r="Q232" s="2">
        <f t="shared" si="32"/>
        <v>41754.073600000003</v>
      </c>
      <c r="R232">
        <f t="shared" si="33"/>
        <v>2.3774305814100037E-3</v>
      </c>
      <c r="S232">
        <v>1</v>
      </c>
      <c r="T232">
        <f t="shared" si="34"/>
        <v>2.3774305814100037E-3</v>
      </c>
    </row>
    <row r="233" spans="1:20" x14ac:dyDescent="0.2">
      <c r="A233" s="32" t="s">
        <v>821</v>
      </c>
      <c r="B233" s="31"/>
      <c r="C233" s="32">
        <v>57100.618900000001</v>
      </c>
      <c r="D233" s="133">
        <v>2E-3</v>
      </c>
      <c r="E233" s="24">
        <f t="shared" si="28"/>
        <v>14627.001023578126</v>
      </c>
      <c r="F233">
        <f t="shared" si="29"/>
        <v>14627</v>
      </c>
      <c r="G233">
        <f t="shared" si="30"/>
        <v>1.0284000018145889E-3</v>
      </c>
      <c r="J233">
        <f>G233</f>
        <v>1.0284000018145889E-3</v>
      </c>
      <c r="O233">
        <f t="shared" ca="1" si="35"/>
        <v>-4.6250384748959886E-3</v>
      </c>
      <c r="P233">
        <f t="shared" si="31"/>
        <v>-5.9393723293214379E-2</v>
      </c>
      <c r="Q233" s="2">
        <f t="shared" si="32"/>
        <v>42082.118900000001</v>
      </c>
      <c r="R233">
        <f t="shared" si="33"/>
        <v>3.6508329834796824E-3</v>
      </c>
      <c r="S233">
        <v>1</v>
      </c>
      <c r="T233">
        <f t="shared" si="34"/>
        <v>3.6508329834796824E-3</v>
      </c>
    </row>
    <row r="234" spans="1:20" x14ac:dyDescent="0.2">
      <c r="A234" s="37" t="s">
        <v>825</v>
      </c>
      <c r="B234" s="83" t="s">
        <v>77</v>
      </c>
      <c r="C234" s="32">
        <v>57131.764900000002</v>
      </c>
      <c r="D234" s="133">
        <v>1E-4</v>
      </c>
      <c r="E234" s="24">
        <f t="shared" si="28"/>
        <v>14658.000988941294</v>
      </c>
      <c r="F234">
        <f t="shared" si="29"/>
        <v>14658</v>
      </c>
      <c r="G234">
        <f t="shared" si="30"/>
        <v>9.9359999876469374E-4</v>
      </c>
      <c r="K234">
        <f t="shared" ref="K234:K239" si="36">G234</f>
        <v>9.9359999876469374E-4</v>
      </c>
      <c r="O234">
        <f t="shared" ca="1" si="35"/>
        <v>-4.587470314583203E-3</v>
      </c>
      <c r="P234">
        <f t="shared" si="31"/>
        <v>-5.9822650325916701E-2</v>
      </c>
      <c r="Q234" s="2">
        <f t="shared" si="32"/>
        <v>42113.264900000002</v>
      </c>
      <c r="R234">
        <f t="shared" si="33"/>
        <v>3.6986163035543098E-3</v>
      </c>
      <c r="S234">
        <v>1</v>
      </c>
      <c r="T234">
        <f t="shared" si="34"/>
        <v>3.6986163035543098E-3</v>
      </c>
    </row>
    <row r="235" spans="1:20" x14ac:dyDescent="0.2">
      <c r="A235" s="111" t="s">
        <v>1</v>
      </c>
      <c r="B235" s="112" t="s">
        <v>77</v>
      </c>
      <c r="C235" s="113">
        <v>57517.5723</v>
      </c>
      <c r="D235" s="139" t="s">
        <v>2</v>
      </c>
      <c r="E235" s="24">
        <f t="shared" si="28"/>
        <v>15041.999448995668</v>
      </c>
      <c r="F235">
        <f t="shared" si="29"/>
        <v>15042</v>
      </c>
      <c r="G235">
        <f t="shared" si="30"/>
        <v>-5.5360000260407105E-4</v>
      </c>
      <c r="K235">
        <f t="shared" si="36"/>
        <v>-5.5360000260407105E-4</v>
      </c>
      <c r="O235">
        <f t="shared" ca="1" si="35"/>
        <v>-4.122109877160305E-3</v>
      </c>
      <c r="P235">
        <f t="shared" si="31"/>
        <v>-6.524250652180992E-2</v>
      </c>
      <c r="Q235" s="2">
        <f t="shared" si="32"/>
        <v>42499.0723</v>
      </c>
      <c r="R235">
        <f t="shared" si="33"/>
        <v>4.184654626650553E-3</v>
      </c>
      <c r="S235">
        <v>1</v>
      </c>
      <c r="T235">
        <f t="shared" si="34"/>
        <v>4.184654626650553E-3</v>
      </c>
    </row>
    <row r="236" spans="1:20" x14ac:dyDescent="0.2">
      <c r="A236" s="37" t="s">
        <v>826</v>
      </c>
      <c r="B236" s="83" t="s">
        <v>77</v>
      </c>
      <c r="C236" s="32">
        <v>57530.635199999997</v>
      </c>
      <c r="D236" s="133">
        <v>1E-4</v>
      </c>
      <c r="E236" s="24">
        <f t="shared" si="28"/>
        <v>15055.001100814277</v>
      </c>
      <c r="F236">
        <f t="shared" si="29"/>
        <v>15055</v>
      </c>
      <c r="G236">
        <f t="shared" si="30"/>
        <v>1.1059999960707501E-3</v>
      </c>
      <c r="K236">
        <f t="shared" si="36"/>
        <v>1.1059999960707501E-3</v>
      </c>
      <c r="O236">
        <f t="shared" ca="1" si="35"/>
        <v>-4.1063554873517205E-3</v>
      </c>
      <c r="P236">
        <f t="shared" si="31"/>
        <v>-6.5429446656230905E-2</v>
      </c>
      <c r="Q236" s="2">
        <f t="shared" si="32"/>
        <v>42512.135199999997</v>
      </c>
      <c r="R236">
        <f t="shared" si="33"/>
        <v>4.4269656612212797E-3</v>
      </c>
      <c r="S236">
        <v>1</v>
      </c>
      <c r="T236">
        <f t="shared" si="34"/>
        <v>4.4269656612212797E-3</v>
      </c>
    </row>
    <row r="237" spans="1:20" x14ac:dyDescent="0.2">
      <c r="A237" s="37" t="s">
        <v>826</v>
      </c>
      <c r="B237" s="83" t="s">
        <v>77</v>
      </c>
      <c r="C237" s="32">
        <v>57542.690999999999</v>
      </c>
      <c r="D237" s="133">
        <v>4.0000000000000002E-4</v>
      </c>
      <c r="E237" s="24">
        <f t="shared" si="28"/>
        <v>15067.000374635163</v>
      </c>
      <c r="F237">
        <f t="shared" si="29"/>
        <v>15067</v>
      </c>
      <c r="G237">
        <f t="shared" si="30"/>
        <v>3.7639999209204689E-4</v>
      </c>
      <c r="K237">
        <f t="shared" si="36"/>
        <v>3.7639999209204689E-4</v>
      </c>
      <c r="O237">
        <f t="shared" ca="1" si="35"/>
        <v>-4.0918129736822531E-3</v>
      </c>
      <c r="P237">
        <f t="shared" si="31"/>
        <v>-6.5602207637865909E-2</v>
      </c>
      <c r="Q237" s="2">
        <f t="shared" si="32"/>
        <v>42524.190999999999</v>
      </c>
      <c r="R237">
        <f t="shared" si="33"/>
        <v>4.3531766647879463E-3</v>
      </c>
      <c r="S237">
        <v>1</v>
      </c>
      <c r="T237">
        <f t="shared" si="34"/>
        <v>4.3531766647879463E-3</v>
      </c>
    </row>
    <row r="238" spans="1:20" x14ac:dyDescent="0.2">
      <c r="A238" s="114" t="s">
        <v>827</v>
      </c>
      <c r="B238" s="115" t="s">
        <v>77</v>
      </c>
      <c r="C238" s="116">
        <v>57807.933100000002</v>
      </c>
      <c r="D238" s="140">
        <v>1E-4</v>
      </c>
      <c r="E238" s="24">
        <f t="shared" si="28"/>
        <v>15330.998830708299</v>
      </c>
      <c r="F238">
        <f t="shared" si="29"/>
        <v>15331</v>
      </c>
      <c r="G238">
        <f t="shared" si="30"/>
        <v>-1.1748000033549033E-3</v>
      </c>
      <c r="K238">
        <f t="shared" si="36"/>
        <v>-1.1748000033549033E-3</v>
      </c>
      <c r="O238">
        <f t="shared" ca="1" si="35"/>
        <v>-3.7718776729540118E-3</v>
      </c>
      <c r="P238">
        <f t="shared" si="31"/>
        <v>-6.9451733516577713E-2</v>
      </c>
      <c r="Q238" s="2">
        <f t="shared" si="32"/>
        <v>42789.433100000002</v>
      </c>
      <c r="R238">
        <f t="shared" si="33"/>
        <v>4.661739649969048E-3</v>
      </c>
      <c r="S238">
        <v>1</v>
      </c>
      <c r="T238">
        <f t="shared" si="34"/>
        <v>4.661739649969048E-3</v>
      </c>
    </row>
    <row r="239" spans="1:20" x14ac:dyDescent="0.2">
      <c r="A239" s="117" t="s">
        <v>0</v>
      </c>
      <c r="B239" s="112" t="s">
        <v>77</v>
      </c>
      <c r="C239" s="113">
        <v>57825.524100000002</v>
      </c>
      <c r="D239" s="139">
        <v>7.1999999999999998E-3</v>
      </c>
      <c r="E239" s="24">
        <f t="shared" ref="E239:E244" si="37">+(C239-C$7)/C$8</f>
        <v>15348.507351568231</v>
      </c>
      <c r="F239">
        <f t="shared" si="29"/>
        <v>15348.5</v>
      </c>
      <c r="G239">
        <f t="shared" ref="G239:G244" si="38">+C239-(C$7+F239*C$8)</f>
        <v>7.3861999990185723E-3</v>
      </c>
      <c r="K239">
        <f t="shared" si="36"/>
        <v>7.3861999990185723E-3</v>
      </c>
      <c r="O239">
        <f t="shared" ref="O239:O244" ca="1" si="39">+C$11+C$12*F239</f>
        <v>-3.7506698405193745E-3</v>
      </c>
      <c r="P239">
        <f t="shared" ref="P239:P244" si="40">+D$11+D$12*F239+D$13*F239^2</f>
        <v>-6.9710208669836293E-2</v>
      </c>
      <c r="Q239" s="2">
        <f t="shared" ref="Q239:Q244" si="41">+C239-15018.5</f>
        <v>42807.024100000002</v>
      </c>
      <c r="R239">
        <f t="shared" ref="R239:R244" si="42">+(P239-G239)^2</f>
        <v>5.94385622963508E-3</v>
      </c>
      <c r="S239">
        <v>1</v>
      </c>
      <c r="T239">
        <f t="shared" ref="T239:T244" si="43">+R239*S239</f>
        <v>5.94385622963508E-3</v>
      </c>
    </row>
    <row r="240" spans="1:20" x14ac:dyDescent="0.2">
      <c r="A240" s="118" t="s">
        <v>830</v>
      </c>
      <c r="B240" s="39" t="s">
        <v>77</v>
      </c>
      <c r="C240" s="35">
        <v>58204.792300000001</v>
      </c>
      <c r="D240" s="132">
        <v>1E-4</v>
      </c>
      <c r="E240" s="24">
        <f t="shared" si="37"/>
        <v>15725.997272050821</v>
      </c>
      <c r="F240">
        <f t="shared" si="29"/>
        <v>15726</v>
      </c>
      <c r="G240">
        <f t="shared" si="38"/>
        <v>-2.7408000023569912E-3</v>
      </c>
      <c r="K240">
        <f>G240</f>
        <v>-2.7408000023569912E-3</v>
      </c>
      <c r="O240">
        <f t="shared" ca="1" si="39"/>
        <v>-3.2931865980007705E-3</v>
      </c>
      <c r="P240">
        <f t="shared" si="40"/>
        <v>-7.5385721549299498E-2</v>
      </c>
      <c r="Q240" s="2">
        <f t="shared" si="41"/>
        <v>43186.292300000001</v>
      </c>
      <c r="R240">
        <f t="shared" si="42"/>
        <v>5.2772846265614314E-3</v>
      </c>
      <c r="S240">
        <v>1</v>
      </c>
      <c r="T240">
        <f t="shared" si="43"/>
        <v>5.2772846265614314E-3</v>
      </c>
    </row>
    <row r="241" spans="1:20" x14ac:dyDescent="0.2">
      <c r="A241" s="118" t="s">
        <v>831</v>
      </c>
      <c r="B241" s="39" t="s">
        <v>77</v>
      </c>
      <c r="C241" s="35">
        <v>58593.612699999998</v>
      </c>
      <c r="D241" s="132">
        <v>1E-4</v>
      </c>
      <c r="E241" s="24">
        <f t="shared" si="37"/>
        <v>16112.994605014692</v>
      </c>
      <c r="F241">
        <f t="shared" si="29"/>
        <v>16113</v>
      </c>
      <c r="G241">
        <f t="shared" si="38"/>
        <v>-5.4204000043682754E-3</v>
      </c>
      <c r="K241">
        <f>G241</f>
        <v>-5.4204000043682754E-3</v>
      </c>
      <c r="O241">
        <f t="shared" ca="1" si="39"/>
        <v>-2.8241905321605074E-3</v>
      </c>
      <c r="P241">
        <f t="shared" si="40"/>
        <v>-8.1402148629348428E-2</v>
      </c>
      <c r="Q241" s="2">
        <f t="shared" si="41"/>
        <v>43575.112699999998</v>
      </c>
      <c r="R241">
        <f t="shared" si="42"/>
        <v>5.7732261241096733E-3</v>
      </c>
      <c r="S241">
        <v>1</v>
      </c>
      <c r="T241">
        <f t="shared" si="43"/>
        <v>5.7732261241096733E-3</v>
      </c>
    </row>
    <row r="242" spans="1:20" x14ac:dyDescent="0.2">
      <c r="A242" s="118" t="s">
        <v>831</v>
      </c>
      <c r="B242" s="39" t="s">
        <v>77</v>
      </c>
      <c r="C242" s="35">
        <v>58617.729399999997</v>
      </c>
      <c r="D242" s="132">
        <v>5.9999999999999995E-4</v>
      </c>
      <c r="E242" s="24">
        <f t="shared" si="37"/>
        <v>16136.998228744025</v>
      </c>
      <c r="F242">
        <f t="shared" si="29"/>
        <v>16137</v>
      </c>
      <c r="G242">
        <f t="shared" si="38"/>
        <v>-1.7796000029193237E-3</v>
      </c>
      <c r="K242">
        <f>G242</f>
        <v>-1.7796000029193237E-3</v>
      </c>
      <c r="O242">
        <f t="shared" ca="1" si="39"/>
        <v>-2.795105504821576E-3</v>
      </c>
      <c r="P242">
        <f t="shared" si="40"/>
        <v>-8.178186458262976E-2</v>
      </c>
      <c r="Q242" s="2">
        <f t="shared" si="41"/>
        <v>43599.229399999997</v>
      </c>
      <c r="R242">
        <f t="shared" si="42"/>
        <v>6.4003623378819912E-3</v>
      </c>
      <c r="S242">
        <v>1</v>
      </c>
      <c r="T242">
        <f t="shared" si="43"/>
        <v>6.4003623378819912E-3</v>
      </c>
    </row>
    <row r="243" spans="1:20" x14ac:dyDescent="0.2">
      <c r="A243" s="119" t="s">
        <v>832</v>
      </c>
      <c r="B243" s="120" t="s">
        <v>77</v>
      </c>
      <c r="C243" s="121">
        <v>58871.916299999997</v>
      </c>
      <c r="D243" s="141">
        <v>2.0000000000000001E-4</v>
      </c>
      <c r="E243" s="24">
        <f t="shared" si="37"/>
        <v>16389.993319470632</v>
      </c>
      <c r="F243">
        <f t="shared" si="29"/>
        <v>16390</v>
      </c>
      <c r="G243">
        <f t="shared" si="38"/>
        <v>-6.7120000021532178E-3</v>
      </c>
      <c r="K243">
        <f>G243</f>
        <v>-6.7120000021532178E-3</v>
      </c>
      <c r="O243">
        <f t="shared" ca="1" si="39"/>
        <v>-2.4885008416236781E-3</v>
      </c>
      <c r="P243">
        <f t="shared" si="40"/>
        <v>-8.5831624584301838E-2</v>
      </c>
      <c r="Q243" s="2">
        <f t="shared" si="41"/>
        <v>43853.416299999997</v>
      </c>
      <c r="R243">
        <f t="shared" si="42"/>
        <v>6.2599149940201363E-3</v>
      </c>
      <c r="S243">
        <v>1</v>
      </c>
      <c r="T243">
        <f t="shared" si="43"/>
        <v>6.2599149940201363E-3</v>
      </c>
    </row>
    <row r="244" spans="1:20" x14ac:dyDescent="0.2">
      <c r="A244" s="122" t="s">
        <v>833</v>
      </c>
      <c r="B244" s="39" t="s">
        <v>77</v>
      </c>
      <c r="C244" s="35">
        <v>59280.834199999998</v>
      </c>
      <c r="D244" s="132">
        <v>2.9999999999999997E-4</v>
      </c>
      <c r="E244" s="24">
        <f t="shared" si="37"/>
        <v>16796.993921036774</v>
      </c>
      <c r="F244">
        <f>ROUND(2*E244,0)/2</f>
        <v>16797</v>
      </c>
      <c r="G244">
        <f t="shared" si="38"/>
        <v>-6.1076000056345947E-3</v>
      </c>
      <c r="K244">
        <f>G244</f>
        <v>-6.1076000056345947E-3</v>
      </c>
      <c r="O244">
        <f t="shared" ca="1" si="39"/>
        <v>-1.9952672530009728E-3</v>
      </c>
      <c r="P244">
        <f t="shared" si="40"/>
        <v>-9.2526303745287669E-2</v>
      </c>
      <c r="Q244" s="2">
        <f t="shared" si="41"/>
        <v>44262.334199999998</v>
      </c>
      <c r="R244">
        <f t="shared" si="42"/>
        <v>7.4681923560419279E-3</v>
      </c>
      <c r="S244">
        <v>1</v>
      </c>
      <c r="T244">
        <f t="shared" si="43"/>
        <v>7.4681923560419279E-3</v>
      </c>
    </row>
    <row r="245" spans="1:20" x14ac:dyDescent="0.2">
      <c r="A245" s="124" t="s">
        <v>834</v>
      </c>
      <c r="B245" s="123" t="s">
        <v>77</v>
      </c>
      <c r="C245" s="128">
        <v>59309.4683</v>
      </c>
      <c r="D245" s="142">
        <v>3.8999999999999998E-3</v>
      </c>
      <c r="E245" s="24">
        <f t="shared" ref="E245:E247" si="44">+(C245-C$7)/C$8</f>
        <v>16825.493763976654</v>
      </c>
      <c r="F245">
        <f t="shared" ref="F245:F247" si="45">ROUND(2*E245,0)/2</f>
        <v>16825.5</v>
      </c>
      <c r="G245">
        <f t="shared" ref="G245:G247" si="46">+C245-(C$7+F245*C$8)</f>
        <v>-6.2653999993926845E-3</v>
      </c>
      <c r="K245">
        <f t="shared" ref="K245:K247" si="47">G245</f>
        <v>-6.2653999993926845E-3</v>
      </c>
      <c r="O245">
        <f t="shared" ref="O245:O247" ca="1" si="48">+C$11+C$12*F245</f>
        <v>-1.9607287830359921E-3</v>
      </c>
      <c r="P245">
        <f t="shared" ref="P245:P247" si="49">+D$11+D$12*F245+D$13*F245^2</f>
        <v>-9.300340575414548E-2</v>
      </c>
      <c r="Q245" s="2">
        <f t="shared" ref="Q245:Q247" si="50">+C245-15018.5</f>
        <v>44290.9683</v>
      </c>
      <c r="R245">
        <f t="shared" ref="R245:R247" si="51">+(P245-G245)^2</f>
        <v>7.5234816423115289E-3</v>
      </c>
      <c r="S245">
        <v>1</v>
      </c>
      <c r="T245">
        <f t="shared" ref="T245:T247" si="52">+R245*S245</f>
        <v>7.5234816423115289E-3</v>
      </c>
    </row>
    <row r="246" spans="1:20" x14ac:dyDescent="0.2">
      <c r="A246" s="124" t="s">
        <v>835</v>
      </c>
      <c r="B246" s="123" t="s">
        <v>77</v>
      </c>
      <c r="C246" s="128">
        <v>59324.039499999955</v>
      </c>
      <c r="D246" s="142"/>
      <c r="E246" s="24">
        <f t="shared" si="44"/>
        <v>16839.996643810289</v>
      </c>
      <c r="F246">
        <f t="shared" si="45"/>
        <v>16840</v>
      </c>
      <c r="G246">
        <f t="shared" si="46"/>
        <v>-3.3720000501489267E-3</v>
      </c>
      <c r="K246">
        <f t="shared" si="47"/>
        <v>-3.3720000501489267E-3</v>
      </c>
      <c r="O246">
        <f t="shared" ca="1" si="48"/>
        <v>-1.9431565790187233E-3</v>
      </c>
      <c r="P246">
        <f t="shared" si="49"/>
        <v>-9.3246559312865185E-2</v>
      </c>
      <c r="Q246" s="2">
        <f t="shared" si="50"/>
        <v>44305.539499999955</v>
      </c>
      <c r="R246">
        <f t="shared" si="51"/>
        <v>8.0774364026674969E-3</v>
      </c>
      <c r="S246">
        <v>1</v>
      </c>
      <c r="T246">
        <f t="shared" si="52"/>
        <v>8.0774364026674969E-3</v>
      </c>
    </row>
    <row r="247" spans="1:20" ht="12.75" customHeight="1" x14ac:dyDescent="0.2">
      <c r="A247" s="124" t="s">
        <v>836</v>
      </c>
      <c r="B247" s="123" t="s">
        <v>77</v>
      </c>
      <c r="C247" s="128">
        <v>59681.715100000001</v>
      </c>
      <c r="D247" s="142">
        <v>2.0000000000000001E-4</v>
      </c>
      <c r="E247" s="24">
        <f t="shared" si="44"/>
        <v>17195.995205784588</v>
      </c>
      <c r="F247">
        <f t="shared" si="45"/>
        <v>17196</v>
      </c>
      <c r="G247">
        <f t="shared" si="46"/>
        <v>-4.8168000066652894E-3</v>
      </c>
      <c r="K247">
        <f t="shared" si="47"/>
        <v>-4.8168000066652894E-3</v>
      </c>
      <c r="O247">
        <f t="shared" ca="1" si="48"/>
        <v>-1.5117286734912458E-3</v>
      </c>
      <c r="P247">
        <f t="shared" si="49"/>
        <v>-9.9304707441946929E-2</v>
      </c>
      <c r="Q247" s="2">
        <f t="shared" si="50"/>
        <v>44663.215100000001</v>
      </c>
      <c r="R247">
        <f t="shared" si="51"/>
        <v>8.9279646514983518E-3</v>
      </c>
      <c r="S247">
        <v>1</v>
      </c>
      <c r="T247">
        <f t="shared" si="52"/>
        <v>8.9279646514983518E-3</v>
      </c>
    </row>
    <row r="248" spans="1:20" x14ac:dyDescent="0.2">
      <c r="A248" s="125" t="s">
        <v>837</v>
      </c>
      <c r="B248" s="126" t="s">
        <v>77</v>
      </c>
      <c r="C248" s="129">
        <v>60097.666700000002</v>
      </c>
      <c r="D248" s="142">
        <v>2.0000000000000001E-4</v>
      </c>
      <c r="E248" s="24">
        <f t="shared" ref="E248" si="53">+(C248-C$7)/C$8</f>
        <v>17609.996528354226</v>
      </c>
      <c r="F248">
        <f t="shared" ref="F248" si="54">ROUND(2*E248,0)/2</f>
        <v>17610</v>
      </c>
      <c r="G248">
        <f t="shared" ref="G248" si="55">+C248-(C$7+F248*C$8)</f>
        <v>-3.488000002107583E-3</v>
      </c>
      <c r="K248">
        <f t="shared" ref="K248" si="56">G248</f>
        <v>-3.488000002107583E-3</v>
      </c>
      <c r="O248">
        <f t="shared" ref="O248" ca="1" si="57">+C$11+C$12*F248</f>
        <v>-1.0100119518946828E-3</v>
      </c>
      <c r="P248">
        <f t="shared" ref="P248" si="58">+D$11+D$12*F248+D$13*F248^2</f>
        <v>-0.10656328846950328</v>
      </c>
      <c r="Q248" s="2">
        <f t="shared" ref="Q248" si="59">+C248-15018.5</f>
        <v>45079.166700000002</v>
      </c>
      <c r="R248">
        <f t="shared" ref="R248" si="60">+(P248-G248)^2</f>
        <v>1.0624515092636835E-2</v>
      </c>
      <c r="S248">
        <v>1</v>
      </c>
      <c r="T248">
        <f t="shared" ref="T248" si="61">+R248*S248</f>
        <v>1.0624515092636835E-2</v>
      </c>
    </row>
    <row r="249" spans="1:20" x14ac:dyDescent="0.2">
      <c r="C249" s="19"/>
      <c r="D249" s="14"/>
    </row>
    <row r="250" spans="1:20" x14ac:dyDescent="0.2">
      <c r="C250" s="19"/>
    </row>
    <row r="251" spans="1:20" x14ac:dyDescent="0.2">
      <c r="C251" s="19"/>
    </row>
    <row r="252" spans="1:20" x14ac:dyDescent="0.2">
      <c r="C252" s="19"/>
    </row>
    <row r="253" spans="1:20" x14ac:dyDescent="0.2">
      <c r="C253" s="19"/>
    </row>
    <row r="254" spans="1:20" x14ac:dyDescent="0.2">
      <c r="C254" s="19"/>
    </row>
    <row r="255" spans="1:20" x14ac:dyDescent="0.2">
      <c r="C255" s="19"/>
    </row>
    <row r="256" spans="1:20" x14ac:dyDescent="0.2">
      <c r="C256" s="19"/>
    </row>
    <row r="257" spans="3:3" x14ac:dyDescent="0.2">
      <c r="C257" s="19"/>
    </row>
    <row r="258" spans="3:3" x14ac:dyDescent="0.2">
      <c r="C258" s="19"/>
    </row>
    <row r="259" spans="3:3" x14ac:dyDescent="0.2">
      <c r="C259" s="19"/>
    </row>
    <row r="260" spans="3:3" x14ac:dyDescent="0.2">
      <c r="C260" s="19"/>
    </row>
    <row r="261" spans="3:3" x14ac:dyDescent="0.2">
      <c r="C261" s="19"/>
    </row>
    <row r="262" spans="3:3" x14ac:dyDescent="0.2">
      <c r="C262" s="19"/>
    </row>
    <row r="263" spans="3:3" x14ac:dyDescent="0.2">
      <c r="C263" s="19"/>
    </row>
    <row r="264" spans="3:3" x14ac:dyDescent="0.2">
      <c r="C264" s="19"/>
    </row>
  </sheetData>
  <protectedRanges>
    <protectedRange sqref="A240:D243" name="Range1"/>
  </protectedRanges>
  <phoneticPr fontId="8" type="noConversion"/>
  <hyperlinks>
    <hyperlink ref="H2949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719" r:id="rId4" display="http://cdsbib.u-strasbg.fr/cgi-bin/cdsbib?1990RMxAA..21..381G" xr:uid="{00000000-0004-0000-0000-000003000000}"/>
    <hyperlink ref="AP1716" r:id="rId5" display="http://cdsbib.u-strasbg.fr/cgi-bin/cdsbib?1990RMxAA..21..381G" xr:uid="{00000000-0004-0000-0000-000004000000}"/>
    <hyperlink ref="AP1718" r:id="rId6" display="http://cdsbib.u-strasbg.fr/cgi-bin/cdsbib?1990RMxAA..21..381G" xr:uid="{00000000-0004-0000-0000-000005000000}"/>
    <hyperlink ref="AP1694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855" r:id="rId9" display="http://cdsbib.u-strasbg.fr/cgi-bin/cdsbib?1990RMxAA..21..381G" xr:uid="{00000000-0004-0000-0000-000008000000}"/>
    <hyperlink ref="AQ3499" r:id="rId10" display="http://cdsbib.u-strasbg.fr/cgi-bin/cdsbib?1990RMxAA..21..381G" xr:uid="{00000000-0004-0000-0000-000009000000}"/>
    <hyperlink ref="AQ1856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706" r:id="rId13" display="http://vsolj.cetus-net.org/bulletin.html" xr:uid="{00000000-0004-0000-0000-00000C000000}"/>
    <hyperlink ref="AP5944" r:id="rId14" display="http://cdsbib.u-strasbg.fr/cgi-bin/cdsbib?1990RMxAA..21..381G" xr:uid="{00000000-0004-0000-0000-00000D000000}"/>
    <hyperlink ref="AP5947" r:id="rId15" display="http://cdsbib.u-strasbg.fr/cgi-bin/cdsbib?1990RMxAA..21..381G" xr:uid="{00000000-0004-0000-0000-00000E000000}"/>
    <hyperlink ref="AP5945" r:id="rId16" display="http://cdsbib.u-strasbg.fr/cgi-bin/cdsbib?1990RMxAA..21..381G" xr:uid="{00000000-0004-0000-0000-00000F000000}"/>
    <hyperlink ref="AP5923" r:id="rId17" display="http://cdsbib.u-strasbg.fr/cgi-bin/cdsbib?1990RMxAA..21..381G" xr:uid="{00000000-0004-0000-0000-000010000000}"/>
    <hyperlink ref="I2706" r:id="rId18" display="http://vsolj.cetus-net.org/bulletin.html" xr:uid="{00000000-0004-0000-0000-000011000000}"/>
    <hyperlink ref="AQ6057" r:id="rId19" display="http://cdsbib.u-strasbg.fr/cgi-bin/cdsbib?1990RMxAA..21..381G" xr:uid="{00000000-0004-0000-0000-000012000000}"/>
    <hyperlink ref="AQ609" r:id="rId20" display="http://cdsbib.u-strasbg.fr/cgi-bin/cdsbib?1990RMxAA..21..381G" xr:uid="{00000000-0004-0000-0000-000013000000}"/>
    <hyperlink ref="AQ60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4294967293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8"/>
  <sheetViews>
    <sheetView topLeftCell="A145" workbookViewId="0">
      <selection activeCell="A150" sqref="A150:D188"/>
    </sheetView>
  </sheetViews>
  <sheetFormatPr defaultRowHeight="12.75" x14ac:dyDescent="0.2"/>
  <cols>
    <col min="1" max="1" width="19.7109375" style="19" customWidth="1"/>
    <col min="2" max="2" width="4.42578125" style="41" customWidth="1"/>
    <col min="3" max="3" width="12.7109375" style="19" customWidth="1"/>
    <col min="4" max="4" width="5.42578125" style="41" customWidth="1"/>
    <col min="5" max="5" width="14.85546875" style="41" customWidth="1"/>
    <col min="6" max="6" width="9.140625" style="41"/>
    <col min="7" max="7" width="12" style="41" customWidth="1"/>
    <col min="8" max="8" width="14.140625" style="19" customWidth="1"/>
    <col min="9" max="9" width="22.5703125" style="41" customWidth="1"/>
    <col min="10" max="10" width="25.140625" style="41" customWidth="1"/>
    <col min="11" max="11" width="15.7109375" style="41" customWidth="1"/>
    <col min="12" max="12" width="14.140625" style="41" customWidth="1"/>
    <col min="13" max="13" width="9.5703125" style="41" customWidth="1"/>
    <col min="14" max="14" width="14.140625" style="41" customWidth="1"/>
    <col min="15" max="15" width="23.42578125" style="41" customWidth="1"/>
    <col min="16" max="16" width="16.5703125" style="41" customWidth="1"/>
    <col min="17" max="17" width="41" style="41" customWidth="1"/>
    <col min="18" max="16384" width="9.140625" style="41"/>
  </cols>
  <sheetData>
    <row r="1" spans="1:16" ht="15.75" x14ac:dyDescent="0.25">
      <c r="A1" s="85" t="s">
        <v>189</v>
      </c>
      <c r="I1" s="86" t="s">
        <v>115</v>
      </c>
      <c r="J1" s="87" t="s">
        <v>190</v>
      </c>
    </row>
    <row r="2" spans="1:16" x14ac:dyDescent="0.2">
      <c r="I2" s="88" t="s">
        <v>126</v>
      </c>
      <c r="J2" s="89" t="s">
        <v>191</v>
      </c>
    </row>
    <row r="3" spans="1:16" x14ac:dyDescent="0.2">
      <c r="A3" s="90" t="s">
        <v>192</v>
      </c>
      <c r="I3" s="88" t="s">
        <v>130</v>
      </c>
      <c r="J3" s="89" t="s">
        <v>193</v>
      </c>
    </row>
    <row r="4" spans="1:16" x14ac:dyDescent="0.2">
      <c r="I4" s="88" t="s">
        <v>144</v>
      </c>
      <c r="J4" s="89" t="s">
        <v>193</v>
      </c>
    </row>
    <row r="5" spans="1:16" ht="13.5" thickBot="1" x14ac:dyDescent="0.25">
      <c r="I5" s="91" t="s">
        <v>174</v>
      </c>
      <c r="J5" s="92" t="s">
        <v>97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 HA 113.71 </v>
      </c>
      <c r="B11" s="5" t="str">
        <f t="shared" ref="B11:B42" si="1">IF(H11=INT(H11),"I","II")</f>
        <v>I</v>
      </c>
      <c r="C11" s="19">
        <f t="shared" ref="C11:C42" si="2">1*G11</f>
        <v>28798.93</v>
      </c>
      <c r="D11" s="41" t="str">
        <f t="shared" ref="D11:D42" si="3">VLOOKUP(F11,I$1:J$5,2,FALSE)</f>
        <v>vis</v>
      </c>
      <c r="E11" s="93">
        <f>VLOOKUP(C11,Active!C$21:E$969,3,FALSE)</f>
        <v>-13541.98939635167</v>
      </c>
      <c r="F11" s="5" t="s">
        <v>174</v>
      </c>
      <c r="G11" s="41" t="str">
        <f t="shared" ref="G11:G42" si="4">MID(I11,3,LEN(I11)-3)</f>
        <v>28798.930</v>
      </c>
      <c r="H11" s="19">
        <f t="shared" ref="H11:H42" si="5">1*K11</f>
        <v>-23590</v>
      </c>
      <c r="I11" s="94" t="s">
        <v>196</v>
      </c>
      <c r="J11" s="95" t="s">
        <v>197</v>
      </c>
      <c r="K11" s="94">
        <v>-23590</v>
      </c>
      <c r="L11" s="94" t="s">
        <v>198</v>
      </c>
      <c r="M11" s="95" t="s">
        <v>195</v>
      </c>
      <c r="N11" s="95"/>
      <c r="O11" s="96" t="s">
        <v>199</v>
      </c>
      <c r="P11" s="96" t="s">
        <v>200</v>
      </c>
    </row>
    <row r="12" spans="1:16" ht="12.75" customHeight="1" thickBot="1" x14ac:dyDescent="0.25">
      <c r="A12" s="19" t="str">
        <f t="shared" si="0"/>
        <v> AC 174.17 </v>
      </c>
      <c r="B12" s="5" t="str">
        <f t="shared" si="1"/>
        <v>I</v>
      </c>
      <c r="C12" s="19">
        <f t="shared" si="2"/>
        <v>35702.288</v>
      </c>
      <c r="D12" s="41" t="str">
        <f t="shared" si="3"/>
        <v>vis</v>
      </c>
      <c r="E12" s="93">
        <f>VLOOKUP(C12,Active!C$21:E$969,3,FALSE)</f>
        <v>-6670.9992567015333</v>
      </c>
      <c r="F12" s="5" t="s">
        <v>174</v>
      </c>
      <c r="G12" s="41" t="str">
        <f t="shared" si="4"/>
        <v>35702.288</v>
      </c>
      <c r="H12" s="19">
        <f t="shared" si="5"/>
        <v>-16719</v>
      </c>
      <c r="I12" s="94" t="s">
        <v>201</v>
      </c>
      <c r="J12" s="95" t="s">
        <v>202</v>
      </c>
      <c r="K12" s="94">
        <v>-16719</v>
      </c>
      <c r="L12" s="94" t="s">
        <v>203</v>
      </c>
      <c r="M12" s="95" t="s">
        <v>204</v>
      </c>
      <c r="N12" s="95"/>
      <c r="O12" s="96" t="s">
        <v>205</v>
      </c>
      <c r="P12" s="96" t="s">
        <v>206</v>
      </c>
    </row>
    <row r="13" spans="1:16" ht="12.75" customHeight="1" thickBot="1" x14ac:dyDescent="0.25">
      <c r="A13" s="19" t="str">
        <f t="shared" si="0"/>
        <v> BRNO 14 </v>
      </c>
      <c r="B13" s="5" t="str">
        <f t="shared" si="1"/>
        <v>I</v>
      </c>
      <c r="C13" s="19">
        <f t="shared" si="2"/>
        <v>41070.453000000001</v>
      </c>
      <c r="D13" s="41" t="str">
        <f t="shared" si="3"/>
        <v>vis</v>
      </c>
      <c r="E13" s="93">
        <f>VLOOKUP(C13,Active!C$21:E$969,3,FALSE)</f>
        <v>-1328.0040385750826</v>
      </c>
      <c r="F13" s="5" t="s">
        <v>174</v>
      </c>
      <c r="G13" s="41" t="str">
        <f t="shared" si="4"/>
        <v>41070.453</v>
      </c>
      <c r="H13" s="19">
        <f t="shared" si="5"/>
        <v>-11376</v>
      </c>
      <c r="I13" s="94" t="s">
        <v>218</v>
      </c>
      <c r="J13" s="95" t="s">
        <v>219</v>
      </c>
      <c r="K13" s="94">
        <v>-11376</v>
      </c>
      <c r="L13" s="94" t="s">
        <v>220</v>
      </c>
      <c r="M13" s="95" t="s">
        <v>204</v>
      </c>
      <c r="N13" s="95"/>
      <c r="O13" s="96" t="s">
        <v>210</v>
      </c>
      <c r="P13" s="96" t="s">
        <v>211</v>
      </c>
    </row>
    <row r="14" spans="1:16" ht="12.75" customHeight="1" thickBot="1" x14ac:dyDescent="0.25">
      <c r="A14" s="19" t="str">
        <f t="shared" si="0"/>
        <v> BBS 1 </v>
      </c>
      <c r="B14" s="5" t="str">
        <f t="shared" si="1"/>
        <v>I</v>
      </c>
      <c r="C14" s="19">
        <f t="shared" si="2"/>
        <v>41332.682000000001</v>
      </c>
      <c r="D14" s="41" t="str">
        <f t="shared" si="3"/>
        <v>vis</v>
      </c>
      <c r="E14" s="93">
        <f>VLOOKUP(C14,Active!C$21:E$969,3,FALSE)</f>
        <v>-1067.0045549425793</v>
      </c>
      <c r="F14" s="5" t="s">
        <v>174</v>
      </c>
      <c r="G14" s="41" t="str">
        <f t="shared" si="4"/>
        <v>41332.682</v>
      </c>
      <c r="H14" s="19">
        <f t="shared" si="5"/>
        <v>-11115</v>
      </c>
      <c r="I14" s="94" t="s">
        <v>221</v>
      </c>
      <c r="J14" s="95" t="s">
        <v>222</v>
      </c>
      <c r="K14" s="94">
        <v>-11115</v>
      </c>
      <c r="L14" s="94" t="s">
        <v>220</v>
      </c>
      <c r="M14" s="95" t="s">
        <v>204</v>
      </c>
      <c r="N14" s="95"/>
      <c r="O14" s="96" t="s">
        <v>223</v>
      </c>
      <c r="P14" s="96" t="s">
        <v>224</v>
      </c>
    </row>
    <row r="15" spans="1:16" ht="12.75" customHeight="1" thickBot="1" x14ac:dyDescent="0.25">
      <c r="A15" s="19" t="str">
        <f t="shared" si="0"/>
        <v> BBS 1 </v>
      </c>
      <c r="B15" s="5" t="str">
        <f t="shared" si="1"/>
        <v>I</v>
      </c>
      <c r="C15" s="19">
        <f t="shared" si="2"/>
        <v>41334.703000000001</v>
      </c>
      <c r="D15" s="41" t="str">
        <f t="shared" si="3"/>
        <v>vis</v>
      </c>
      <c r="E15" s="93">
        <f>VLOOKUP(C15,Active!C$21:E$969,3,FALSE)</f>
        <v>-1064.9930308303663</v>
      </c>
      <c r="F15" s="5" t="s">
        <v>174</v>
      </c>
      <c r="G15" s="41" t="str">
        <f t="shared" si="4"/>
        <v>41334.703</v>
      </c>
      <c r="H15" s="19">
        <f t="shared" si="5"/>
        <v>-11113</v>
      </c>
      <c r="I15" s="94" t="s">
        <v>225</v>
      </c>
      <c r="J15" s="95" t="s">
        <v>226</v>
      </c>
      <c r="K15" s="94">
        <v>-11113</v>
      </c>
      <c r="L15" s="94" t="s">
        <v>227</v>
      </c>
      <c r="M15" s="95" t="s">
        <v>204</v>
      </c>
      <c r="N15" s="95"/>
      <c r="O15" s="96" t="s">
        <v>223</v>
      </c>
      <c r="P15" s="96" t="s">
        <v>224</v>
      </c>
    </row>
    <row r="16" spans="1:16" ht="12.75" customHeight="1" thickBot="1" x14ac:dyDescent="0.25">
      <c r="A16" s="19" t="str">
        <f t="shared" si="0"/>
        <v> BBS 3 </v>
      </c>
      <c r="B16" s="5" t="str">
        <f t="shared" si="1"/>
        <v>I</v>
      </c>
      <c r="C16" s="19">
        <f t="shared" si="2"/>
        <v>41487.398000000001</v>
      </c>
      <c r="D16" s="41" t="str">
        <f t="shared" si="3"/>
        <v>vis</v>
      </c>
      <c r="E16" s="93">
        <f>VLOOKUP(C16,Active!C$21:E$969,3,FALSE)</f>
        <v>-913.01397377235548</v>
      </c>
      <c r="F16" s="5" t="s">
        <v>174</v>
      </c>
      <c r="G16" s="41" t="str">
        <f t="shared" si="4"/>
        <v>41487.398</v>
      </c>
      <c r="H16" s="19">
        <f t="shared" si="5"/>
        <v>-10961</v>
      </c>
      <c r="I16" s="94" t="s">
        <v>228</v>
      </c>
      <c r="J16" s="95" t="s">
        <v>229</v>
      </c>
      <c r="K16" s="94">
        <v>-10961</v>
      </c>
      <c r="L16" s="94" t="s">
        <v>203</v>
      </c>
      <c r="M16" s="95" t="s">
        <v>204</v>
      </c>
      <c r="N16" s="95"/>
      <c r="O16" s="96" t="s">
        <v>230</v>
      </c>
      <c r="P16" s="96" t="s">
        <v>231</v>
      </c>
    </row>
    <row r="17" spans="1:16" ht="12.75" customHeight="1" thickBot="1" x14ac:dyDescent="0.25">
      <c r="A17" s="19" t="str">
        <f t="shared" si="0"/>
        <v> BBS 3 </v>
      </c>
      <c r="B17" s="5" t="str">
        <f t="shared" si="1"/>
        <v>I</v>
      </c>
      <c r="C17" s="19">
        <f t="shared" si="2"/>
        <v>41487.411999999997</v>
      </c>
      <c r="D17" s="41" t="str">
        <f t="shared" si="3"/>
        <v>vis</v>
      </c>
      <c r="E17" s="93">
        <f>VLOOKUP(C17,Active!C$21:E$969,3,FALSE)</f>
        <v>-913.00003941433374</v>
      </c>
      <c r="F17" s="5" t="s">
        <v>174</v>
      </c>
      <c r="G17" s="41" t="str">
        <f t="shared" si="4"/>
        <v>41487.412</v>
      </c>
      <c r="H17" s="19">
        <f t="shared" si="5"/>
        <v>-10961</v>
      </c>
      <c r="I17" s="94" t="s">
        <v>232</v>
      </c>
      <c r="J17" s="95" t="s">
        <v>233</v>
      </c>
      <c r="K17" s="94">
        <v>-10961</v>
      </c>
      <c r="L17" s="94" t="s">
        <v>234</v>
      </c>
      <c r="M17" s="95" t="s">
        <v>204</v>
      </c>
      <c r="N17" s="95"/>
      <c r="O17" s="96" t="s">
        <v>223</v>
      </c>
      <c r="P17" s="96" t="s">
        <v>231</v>
      </c>
    </row>
    <row r="18" spans="1:16" ht="12.75" customHeight="1" thickBot="1" x14ac:dyDescent="0.25">
      <c r="A18" s="19" t="str">
        <f t="shared" si="0"/>
        <v> BBS 3 </v>
      </c>
      <c r="B18" s="5" t="str">
        <f t="shared" si="1"/>
        <v>I</v>
      </c>
      <c r="C18" s="19">
        <f t="shared" si="2"/>
        <v>41490.421999999999</v>
      </c>
      <c r="D18" s="41" t="str">
        <f t="shared" si="3"/>
        <v>vis</v>
      </c>
      <c r="E18" s="93">
        <f>VLOOKUP(C18,Active!C$21:E$969,3,FALSE)</f>
        <v>-910.00415243869645</v>
      </c>
      <c r="F18" s="5" t="s">
        <v>174</v>
      </c>
      <c r="G18" s="41" t="str">
        <f t="shared" si="4"/>
        <v>41490.422</v>
      </c>
      <c r="H18" s="19">
        <f t="shared" si="5"/>
        <v>-10958</v>
      </c>
      <c r="I18" s="94" t="s">
        <v>235</v>
      </c>
      <c r="J18" s="95" t="s">
        <v>236</v>
      </c>
      <c r="K18" s="94">
        <v>-10958</v>
      </c>
      <c r="L18" s="94" t="s">
        <v>237</v>
      </c>
      <c r="M18" s="95" t="s">
        <v>204</v>
      </c>
      <c r="N18" s="95"/>
      <c r="O18" s="96" t="s">
        <v>238</v>
      </c>
      <c r="P18" s="96" t="s">
        <v>231</v>
      </c>
    </row>
    <row r="19" spans="1:16" ht="12.75" customHeight="1" thickBot="1" x14ac:dyDescent="0.25">
      <c r="A19" s="19" t="str">
        <f t="shared" si="0"/>
        <v> BBS 3 </v>
      </c>
      <c r="B19" s="5" t="str">
        <f t="shared" si="1"/>
        <v>I</v>
      </c>
      <c r="C19" s="19">
        <f t="shared" si="2"/>
        <v>41490.436999999998</v>
      </c>
      <c r="D19" s="41" t="str">
        <f t="shared" si="3"/>
        <v>vis</v>
      </c>
      <c r="E19" s="93">
        <f>VLOOKUP(C19,Active!C$21:E$969,3,FALSE)</f>
        <v>-909.98922276938322</v>
      </c>
      <c r="F19" s="5" t="s">
        <v>174</v>
      </c>
      <c r="G19" s="41" t="str">
        <f t="shared" si="4"/>
        <v>41490.437</v>
      </c>
      <c r="H19" s="19">
        <f t="shared" si="5"/>
        <v>-10958</v>
      </c>
      <c r="I19" s="94" t="s">
        <v>239</v>
      </c>
      <c r="J19" s="95" t="s">
        <v>240</v>
      </c>
      <c r="K19" s="94">
        <v>-10958</v>
      </c>
      <c r="L19" s="94" t="s">
        <v>241</v>
      </c>
      <c r="M19" s="95" t="s">
        <v>204</v>
      </c>
      <c r="N19" s="95"/>
      <c r="O19" s="96" t="s">
        <v>223</v>
      </c>
      <c r="P19" s="96" t="s">
        <v>231</v>
      </c>
    </row>
    <row r="20" spans="1:16" ht="12.75" customHeight="1" thickBot="1" x14ac:dyDescent="0.25">
      <c r="A20" s="19" t="str">
        <f t="shared" si="0"/>
        <v> BBS 3 </v>
      </c>
      <c r="B20" s="5" t="str">
        <f t="shared" si="1"/>
        <v>I</v>
      </c>
      <c r="C20" s="19">
        <f t="shared" si="2"/>
        <v>41494.451000000001</v>
      </c>
      <c r="D20" s="41" t="str">
        <f t="shared" si="3"/>
        <v>vis</v>
      </c>
      <c r="E20" s="93">
        <f>VLOOKUP(C20,Active!C$21:E$969,3,FALSE)</f>
        <v>-905.99404326100853</v>
      </c>
      <c r="F20" s="5" t="s">
        <v>174</v>
      </c>
      <c r="G20" s="41" t="str">
        <f t="shared" si="4"/>
        <v>41494.451</v>
      </c>
      <c r="H20" s="19">
        <f t="shared" si="5"/>
        <v>-10954</v>
      </c>
      <c r="I20" s="94" t="s">
        <v>242</v>
      </c>
      <c r="J20" s="95" t="s">
        <v>243</v>
      </c>
      <c r="K20" s="94">
        <v>-10954</v>
      </c>
      <c r="L20" s="94" t="s">
        <v>217</v>
      </c>
      <c r="M20" s="95" t="s">
        <v>204</v>
      </c>
      <c r="N20" s="95"/>
      <c r="O20" s="96" t="s">
        <v>230</v>
      </c>
      <c r="P20" s="96" t="s">
        <v>231</v>
      </c>
    </row>
    <row r="21" spans="1:16" ht="12.75" customHeight="1" thickBot="1" x14ac:dyDescent="0.25">
      <c r="A21" s="19" t="str">
        <f t="shared" si="0"/>
        <v> BBS 8 </v>
      </c>
      <c r="B21" s="5" t="str">
        <f t="shared" si="1"/>
        <v>I</v>
      </c>
      <c r="C21" s="19">
        <f t="shared" si="2"/>
        <v>41751.641000000003</v>
      </c>
      <c r="D21" s="41" t="str">
        <f t="shared" si="3"/>
        <v>vis</v>
      </c>
      <c r="E21" s="93">
        <f>VLOOKUP(C21,Active!C$21:E$969,3,FALSE)</f>
        <v>-650.0099332066502</v>
      </c>
      <c r="F21" s="5" t="s">
        <v>174</v>
      </c>
      <c r="G21" s="41" t="str">
        <f t="shared" si="4"/>
        <v>41751.641</v>
      </c>
      <c r="H21" s="19">
        <f t="shared" si="5"/>
        <v>-10698</v>
      </c>
      <c r="I21" s="94" t="s">
        <v>244</v>
      </c>
      <c r="J21" s="95" t="s">
        <v>245</v>
      </c>
      <c r="K21" s="94">
        <v>-10698</v>
      </c>
      <c r="L21" s="94" t="s">
        <v>246</v>
      </c>
      <c r="M21" s="95" t="s">
        <v>204</v>
      </c>
      <c r="N21" s="95"/>
      <c r="O21" s="96" t="s">
        <v>238</v>
      </c>
      <c r="P21" s="96" t="s">
        <v>247</v>
      </c>
    </row>
    <row r="22" spans="1:16" ht="12.75" customHeight="1" thickBot="1" x14ac:dyDescent="0.25">
      <c r="A22" s="19" t="str">
        <f t="shared" si="0"/>
        <v> BBS 11 </v>
      </c>
      <c r="B22" s="5" t="str">
        <f t="shared" si="1"/>
        <v>I</v>
      </c>
      <c r="C22" s="19">
        <f t="shared" si="2"/>
        <v>41904.360999999997</v>
      </c>
      <c r="D22" s="41" t="str">
        <f t="shared" si="3"/>
        <v>vis</v>
      </c>
      <c r="E22" s="93">
        <f>VLOOKUP(C22,Active!C$21:E$969,3,FALSE)</f>
        <v>-498.00599336645553</v>
      </c>
      <c r="F22" s="5" t="s">
        <v>174</v>
      </c>
      <c r="G22" s="41" t="str">
        <f t="shared" si="4"/>
        <v>41904.361</v>
      </c>
      <c r="H22" s="19">
        <f t="shared" si="5"/>
        <v>-10546</v>
      </c>
      <c r="I22" s="94" t="s">
        <v>248</v>
      </c>
      <c r="J22" s="95" t="s">
        <v>249</v>
      </c>
      <c r="K22" s="94">
        <v>-10546</v>
      </c>
      <c r="L22" s="94" t="s">
        <v>220</v>
      </c>
      <c r="M22" s="95" t="s">
        <v>204</v>
      </c>
      <c r="N22" s="95"/>
      <c r="O22" s="96" t="s">
        <v>230</v>
      </c>
      <c r="P22" s="96" t="s">
        <v>250</v>
      </c>
    </row>
    <row r="23" spans="1:16" ht="12.75" customHeight="1" thickBot="1" x14ac:dyDescent="0.25">
      <c r="A23" s="19" t="str">
        <f t="shared" si="0"/>
        <v> BRNO 20 </v>
      </c>
      <c r="B23" s="5" t="str">
        <f t="shared" si="1"/>
        <v>I</v>
      </c>
      <c r="C23" s="19">
        <f t="shared" si="2"/>
        <v>42128.428</v>
      </c>
      <c r="D23" s="41" t="str">
        <f t="shared" si="3"/>
        <v>vis</v>
      </c>
      <c r="E23" s="93">
        <f>VLOOKUP(C23,Active!C$21:E$969,3,FALSE)</f>
        <v>-274.98957909082242</v>
      </c>
      <c r="F23" s="5" t="s">
        <v>174</v>
      </c>
      <c r="G23" s="41" t="str">
        <f t="shared" si="4"/>
        <v>42128.428</v>
      </c>
      <c r="H23" s="19">
        <f t="shared" si="5"/>
        <v>-10323</v>
      </c>
      <c r="I23" s="94" t="s">
        <v>256</v>
      </c>
      <c r="J23" s="95" t="s">
        <v>257</v>
      </c>
      <c r="K23" s="94">
        <v>-10323</v>
      </c>
      <c r="L23" s="94" t="s">
        <v>258</v>
      </c>
      <c r="M23" s="95" t="s">
        <v>204</v>
      </c>
      <c r="N23" s="95"/>
      <c r="O23" s="96" t="s">
        <v>254</v>
      </c>
      <c r="P23" s="96" t="s">
        <v>255</v>
      </c>
    </row>
    <row r="24" spans="1:16" ht="12.75" customHeight="1" thickBot="1" x14ac:dyDescent="0.25">
      <c r="A24" s="19" t="str">
        <f t="shared" si="0"/>
        <v> BBS 19 </v>
      </c>
      <c r="B24" s="5" t="str">
        <f t="shared" si="1"/>
        <v>I</v>
      </c>
      <c r="C24" s="19">
        <f t="shared" si="2"/>
        <v>42404.71</v>
      </c>
      <c r="D24" s="41" t="str">
        <f t="shared" si="3"/>
        <v>vis</v>
      </c>
      <c r="E24" s="93">
        <f>VLOOKUP(C24,Active!C$21:E$969,3,FALSE)</f>
        <v>-2.9859338669885496E-3</v>
      </c>
      <c r="F24" s="5" t="s">
        <v>174</v>
      </c>
      <c r="G24" s="41" t="str">
        <f t="shared" si="4"/>
        <v>42404.710</v>
      </c>
      <c r="H24" s="19">
        <f t="shared" si="5"/>
        <v>-10048</v>
      </c>
      <c r="I24" s="94" t="s">
        <v>259</v>
      </c>
      <c r="J24" s="95" t="s">
        <v>260</v>
      </c>
      <c r="K24" s="94">
        <v>-10048</v>
      </c>
      <c r="L24" s="94" t="s">
        <v>234</v>
      </c>
      <c r="M24" s="95" t="s">
        <v>204</v>
      </c>
      <c r="N24" s="95"/>
      <c r="O24" s="96" t="s">
        <v>223</v>
      </c>
      <c r="P24" s="96" t="s">
        <v>261</v>
      </c>
    </row>
    <row r="25" spans="1:16" ht="12.75" customHeight="1" thickBot="1" x14ac:dyDescent="0.25">
      <c r="A25" s="19" t="str">
        <f t="shared" si="0"/>
        <v> BBS 19 </v>
      </c>
      <c r="B25" s="5" t="str">
        <f t="shared" si="1"/>
        <v>I</v>
      </c>
      <c r="C25" s="19">
        <f t="shared" si="2"/>
        <v>42404.714999999997</v>
      </c>
      <c r="D25" s="41" t="str">
        <f t="shared" si="3"/>
        <v>vis</v>
      </c>
      <c r="E25" s="93">
        <f>VLOOKUP(C25,Active!C$21:E$969,3,FALSE)</f>
        <v>1.9906225683365762E-3</v>
      </c>
      <c r="F25" s="5" t="s">
        <v>174</v>
      </c>
      <c r="G25" s="41" t="str">
        <f t="shared" si="4"/>
        <v>42404.715</v>
      </c>
      <c r="H25" s="19">
        <f t="shared" si="5"/>
        <v>-10048</v>
      </c>
      <c r="I25" s="94" t="s">
        <v>262</v>
      </c>
      <c r="J25" s="95" t="s">
        <v>263</v>
      </c>
      <c r="K25" s="94">
        <v>-10048</v>
      </c>
      <c r="L25" s="94" t="s">
        <v>264</v>
      </c>
      <c r="M25" s="95" t="s">
        <v>204</v>
      </c>
      <c r="N25" s="95"/>
      <c r="O25" s="96" t="s">
        <v>238</v>
      </c>
      <c r="P25" s="96" t="s">
        <v>261</v>
      </c>
    </row>
    <row r="26" spans="1:16" ht="12.75" customHeight="1" thickBot="1" x14ac:dyDescent="0.25">
      <c r="A26" s="19" t="str">
        <f t="shared" si="0"/>
        <v> ASS 133.295 </v>
      </c>
      <c r="B26" s="5" t="str">
        <f t="shared" si="1"/>
        <v>I</v>
      </c>
      <c r="C26" s="19">
        <f t="shared" si="2"/>
        <v>42540.345999999998</v>
      </c>
      <c r="D26" s="41" t="str">
        <f t="shared" si="3"/>
        <v>vis</v>
      </c>
      <c r="E26" s="93">
        <f>VLOOKUP(C26,Active!C$21:E$969,3,FALSE)</f>
        <v>134.9970558692057</v>
      </c>
      <c r="F26" s="5" t="s">
        <v>174</v>
      </c>
      <c r="G26" s="41" t="str">
        <f t="shared" si="4"/>
        <v>42540.346</v>
      </c>
      <c r="H26" s="19">
        <f t="shared" si="5"/>
        <v>-9913</v>
      </c>
      <c r="I26" s="94" t="s">
        <v>265</v>
      </c>
      <c r="J26" s="95" t="s">
        <v>266</v>
      </c>
      <c r="K26" s="94">
        <v>-9913</v>
      </c>
      <c r="L26" s="94" t="s">
        <v>234</v>
      </c>
      <c r="M26" s="95" t="s">
        <v>267</v>
      </c>
      <c r="N26" s="95" t="s">
        <v>268</v>
      </c>
      <c r="O26" s="96" t="s">
        <v>269</v>
      </c>
      <c r="P26" s="96" t="s">
        <v>270</v>
      </c>
    </row>
    <row r="27" spans="1:16" ht="12.75" customHeight="1" thickBot="1" x14ac:dyDescent="0.25">
      <c r="A27" s="19" t="str">
        <f t="shared" si="0"/>
        <v> BBS 22 </v>
      </c>
      <c r="B27" s="5" t="str">
        <f t="shared" si="1"/>
        <v>I</v>
      </c>
      <c r="C27" s="19">
        <f t="shared" si="2"/>
        <v>42561.428</v>
      </c>
      <c r="D27" s="41" t="str">
        <f t="shared" si="3"/>
        <v>vis</v>
      </c>
      <c r="E27" s="93">
        <f>VLOOKUP(C27,Active!C$21:E$969,3,FALSE)</f>
        <v>155.98020843410512</v>
      </c>
      <c r="F27" s="5" t="s">
        <v>174</v>
      </c>
      <c r="G27" s="41" t="str">
        <f t="shared" si="4"/>
        <v>42561.428</v>
      </c>
      <c r="H27" s="19">
        <f t="shared" si="5"/>
        <v>-9892</v>
      </c>
      <c r="I27" s="94" t="s">
        <v>271</v>
      </c>
      <c r="J27" s="95" t="s">
        <v>272</v>
      </c>
      <c r="K27" s="94">
        <v>-9892</v>
      </c>
      <c r="L27" s="94" t="s">
        <v>273</v>
      </c>
      <c r="M27" s="95" t="s">
        <v>204</v>
      </c>
      <c r="N27" s="95"/>
      <c r="O27" s="96" t="s">
        <v>230</v>
      </c>
      <c r="P27" s="96" t="s">
        <v>274</v>
      </c>
    </row>
    <row r="28" spans="1:16" ht="12.75" customHeight="1" thickBot="1" x14ac:dyDescent="0.25">
      <c r="A28" s="19" t="str">
        <f t="shared" si="0"/>
        <v> BBS 23 </v>
      </c>
      <c r="B28" s="5" t="str">
        <f t="shared" si="1"/>
        <v>I</v>
      </c>
      <c r="C28" s="19">
        <f t="shared" si="2"/>
        <v>42569.485000000001</v>
      </c>
      <c r="D28" s="41" t="str">
        <f t="shared" si="3"/>
        <v>vis</v>
      </c>
      <c r="E28" s="93">
        <f>VLOOKUP(C28,Active!C$21:E$969,3,FALSE)</f>
        <v>163.99943147818973</v>
      </c>
      <c r="F28" s="5" t="s">
        <v>174</v>
      </c>
      <c r="G28" s="41" t="str">
        <f t="shared" si="4"/>
        <v>42569.485</v>
      </c>
      <c r="H28" s="19">
        <f t="shared" si="5"/>
        <v>-9884</v>
      </c>
      <c r="I28" s="94" t="s">
        <v>275</v>
      </c>
      <c r="J28" s="95" t="s">
        <v>276</v>
      </c>
      <c r="K28" s="94">
        <v>-9884</v>
      </c>
      <c r="L28" s="94" t="s">
        <v>277</v>
      </c>
      <c r="M28" s="95" t="s">
        <v>204</v>
      </c>
      <c r="N28" s="95"/>
      <c r="O28" s="96" t="s">
        <v>230</v>
      </c>
      <c r="P28" s="96" t="s">
        <v>278</v>
      </c>
    </row>
    <row r="29" spans="1:16" ht="12.75" customHeight="1" thickBot="1" x14ac:dyDescent="0.25">
      <c r="A29" s="19" t="str">
        <f t="shared" si="0"/>
        <v> BBS 29 </v>
      </c>
      <c r="B29" s="5" t="str">
        <f t="shared" si="1"/>
        <v>I</v>
      </c>
      <c r="C29" s="19">
        <f t="shared" si="2"/>
        <v>42974.39</v>
      </c>
      <c r="D29" s="41" t="str">
        <f t="shared" si="3"/>
        <v>vis</v>
      </c>
      <c r="E29" s="93">
        <f>VLOOKUP(C29,Active!C$21:E$969,3,FALSE)</f>
        <v>567.00594837837514</v>
      </c>
      <c r="F29" s="5" t="s">
        <v>174</v>
      </c>
      <c r="G29" s="41" t="str">
        <f t="shared" si="4"/>
        <v>42974.390</v>
      </c>
      <c r="H29" s="19">
        <f t="shared" si="5"/>
        <v>-9481</v>
      </c>
      <c r="I29" s="94" t="s">
        <v>279</v>
      </c>
      <c r="J29" s="95" t="s">
        <v>280</v>
      </c>
      <c r="K29" s="94">
        <v>-9481</v>
      </c>
      <c r="L29" s="94" t="s">
        <v>281</v>
      </c>
      <c r="M29" s="95" t="s">
        <v>204</v>
      </c>
      <c r="N29" s="95"/>
      <c r="O29" s="96" t="s">
        <v>223</v>
      </c>
      <c r="P29" s="96" t="s">
        <v>282</v>
      </c>
    </row>
    <row r="30" spans="1:16" ht="12.75" customHeight="1" thickBot="1" x14ac:dyDescent="0.25">
      <c r="A30" s="19" t="str">
        <f t="shared" si="0"/>
        <v> AN 301.327 </v>
      </c>
      <c r="B30" s="5" t="str">
        <f t="shared" si="1"/>
        <v>I</v>
      </c>
      <c r="C30" s="19">
        <f t="shared" si="2"/>
        <v>42977.398999999998</v>
      </c>
      <c r="D30" s="41" t="str">
        <f t="shared" si="3"/>
        <v>vis</v>
      </c>
      <c r="E30" s="93">
        <f>VLOOKUP(C30,Active!C$21:E$969,3,FALSE)</f>
        <v>570.00084004272094</v>
      </c>
      <c r="F30" s="5" t="s">
        <v>174</v>
      </c>
      <c r="G30" s="41" t="str">
        <f t="shared" si="4"/>
        <v>42977.399</v>
      </c>
      <c r="H30" s="19">
        <f t="shared" si="5"/>
        <v>-9478</v>
      </c>
      <c r="I30" s="94" t="s">
        <v>283</v>
      </c>
      <c r="J30" s="95" t="s">
        <v>284</v>
      </c>
      <c r="K30" s="94">
        <v>-9478</v>
      </c>
      <c r="L30" s="94" t="s">
        <v>264</v>
      </c>
      <c r="M30" s="95" t="s">
        <v>204</v>
      </c>
      <c r="N30" s="95"/>
      <c r="O30" s="96" t="s">
        <v>285</v>
      </c>
      <c r="P30" s="96" t="s">
        <v>286</v>
      </c>
    </row>
    <row r="31" spans="1:16" ht="12.75" customHeight="1" thickBot="1" x14ac:dyDescent="0.25">
      <c r="A31" s="19" t="str">
        <f t="shared" si="0"/>
        <v> BBS 29 </v>
      </c>
      <c r="B31" s="5" t="str">
        <f t="shared" si="1"/>
        <v>I</v>
      </c>
      <c r="C31" s="19">
        <f t="shared" si="2"/>
        <v>42988.423000000003</v>
      </c>
      <c r="D31" s="41" t="str">
        <f t="shared" si="3"/>
        <v>vis</v>
      </c>
      <c r="E31" s="93">
        <f>VLOOKUP(C31,Active!C$21:E$969,3,FALSE)</f>
        <v>580.9731516770787</v>
      </c>
      <c r="F31" s="5" t="s">
        <v>174</v>
      </c>
      <c r="G31" s="41" t="str">
        <f t="shared" si="4"/>
        <v>42988.423</v>
      </c>
      <c r="H31" s="19">
        <f t="shared" si="5"/>
        <v>-9467</v>
      </c>
      <c r="I31" s="94" t="s">
        <v>287</v>
      </c>
      <c r="J31" s="95" t="s">
        <v>288</v>
      </c>
      <c r="K31" s="94">
        <v>-9467</v>
      </c>
      <c r="L31" s="94" t="s">
        <v>289</v>
      </c>
      <c r="M31" s="95" t="s">
        <v>204</v>
      </c>
      <c r="N31" s="95"/>
      <c r="O31" s="96" t="s">
        <v>223</v>
      </c>
      <c r="P31" s="96" t="s">
        <v>282</v>
      </c>
    </row>
    <row r="32" spans="1:16" ht="12.75" customHeight="1" thickBot="1" x14ac:dyDescent="0.25">
      <c r="A32" s="19" t="str">
        <f t="shared" si="0"/>
        <v> BBS 29 </v>
      </c>
      <c r="B32" s="5" t="str">
        <f t="shared" si="1"/>
        <v>I</v>
      </c>
      <c r="C32" s="19">
        <f t="shared" si="2"/>
        <v>42990.459000000003</v>
      </c>
      <c r="D32" s="41" t="str">
        <f t="shared" si="3"/>
        <v>vis</v>
      </c>
      <c r="E32" s="93">
        <f>VLOOKUP(C32,Active!C$21:E$969,3,FALSE)</f>
        <v>582.99960545860483</v>
      </c>
      <c r="F32" s="5" t="s">
        <v>174</v>
      </c>
      <c r="G32" s="41" t="str">
        <f t="shared" si="4"/>
        <v>42990.459</v>
      </c>
      <c r="H32" s="19">
        <f t="shared" si="5"/>
        <v>-9465</v>
      </c>
      <c r="I32" s="94" t="s">
        <v>295</v>
      </c>
      <c r="J32" s="95" t="s">
        <v>296</v>
      </c>
      <c r="K32" s="94">
        <v>-9465</v>
      </c>
      <c r="L32" s="94" t="s">
        <v>209</v>
      </c>
      <c r="M32" s="95" t="s">
        <v>204</v>
      </c>
      <c r="N32" s="95"/>
      <c r="O32" s="96" t="s">
        <v>223</v>
      </c>
      <c r="P32" s="96" t="s">
        <v>282</v>
      </c>
    </row>
    <row r="33" spans="1:16" ht="12.75" customHeight="1" thickBot="1" x14ac:dyDescent="0.25">
      <c r="A33" s="19" t="str">
        <f t="shared" si="0"/>
        <v> BBS 29 </v>
      </c>
      <c r="B33" s="5" t="str">
        <f t="shared" si="1"/>
        <v>I</v>
      </c>
      <c r="C33" s="19">
        <f t="shared" si="2"/>
        <v>42992.464999999997</v>
      </c>
      <c r="D33" s="41" t="str">
        <f t="shared" si="3"/>
        <v>vis</v>
      </c>
      <c r="E33" s="93">
        <f>VLOOKUP(C33,Active!C$21:E$969,3,FALSE)</f>
        <v>584.99619990149711</v>
      </c>
      <c r="F33" s="5" t="s">
        <v>174</v>
      </c>
      <c r="G33" s="41" t="str">
        <f t="shared" si="4"/>
        <v>42992.465</v>
      </c>
      <c r="H33" s="19">
        <f t="shared" si="5"/>
        <v>-9463</v>
      </c>
      <c r="I33" s="94" t="s">
        <v>297</v>
      </c>
      <c r="J33" s="95" t="s">
        <v>298</v>
      </c>
      <c r="K33" s="94">
        <v>-9463</v>
      </c>
      <c r="L33" s="94" t="s">
        <v>234</v>
      </c>
      <c r="M33" s="95" t="s">
        <v>204</v>
      </c>
      <c r="N33" s="95"/>
      <c r="O33" s="96" t="s">
        <v>223</v>
      </c>
      <c r="P33" s="96" t="s">
        <v>282</v>
      </c>
    </row>
    <row r="34" spans="1:16" ht="12.75" customHeight="1" thickBot="1" x14ac:dyDescent="0.25">
      <c r="A34" s="19" t="str">
        <f t="shared" si="0"/>
        <v> AOEB 3 </v>
      </c>
      <c r="B34" s="5" t="str">
        <f t="shared" si="1"/>
        <v>I</v>
      </c>
      <c r="C34" s="19">
        <f t="shared" si="2"/>
        <v>43260.722000000002</v>
      </c>
      <c r="D34" s="41" t="str">
        <f t="shared" si="3"/>
        <v>vis</v>
      </c>
      <c r="E34" s="93">
        <f>VLOOKUP(C34,Active!C$21:E$969,3,FALSE)</f>
        <v>851.99541997557719</v>
      </c>
      <c r="F34" s="5" t="s">
        <v>174</v>
      </c>
      <c r="G34" s="41" t="str">
        <f t="shared" si="4"/>
        <v>43260.722</v>
      </c>
      <c r="H34" s="19">
        <f t="shared" si="5"/>
        <v>-9196</v>
      </c>
      <c r="I34" s="94" t="s">
        <v>299</v>
      </c>
      <c r="J34" s="95" t="s">
        <v>300</v>
      </c>
      <c r="K34" s="94">
        <v>-9196</v>
      </c>
      <c r="L34" s="94" t="s">
        <v>234</v>
      </c>
      <c r="M34" s="95" t="s">
        <v>204</v>
      </c>
      <c r="N34" s="95"/>
      <c r="O34" s="96" t="s">
        <v>301</v>
      </c>
      <c r="P34" s="96" t="s">
        <v>302</v>
      </c>
    </row>
    <row r="35" spans="1:16" ht="12.75" customHeight="1" thickBot="1" x14ac:dyDescent="0.25">
      <c r="A35" s="19" t="str">
        <f t="shared" si="0"/>
        <v> AOEB 3 </v>
      </c>
      <c r="B35" s="5" t="str">
        <f t="shared" si="1"/>
        <v>I</v>
      </c>
      <c r="C35" s="19">
        <f t="shared" si="2"/>
        <v>43260.731</v>
      </c>
      <c r="D35" s="41" t="str">
        <f t="shared" si="3"/>
        <v>vis</v>
      </c>
      <c r="E35" s="93">
        <f>VLOOKUP(C35,Active!C$21:E$969,3,FALSE)</f>
        <v>852.00437777716377</v>
      </c>
      <c r="F35" s="5" t="s">
        <v>174</v>
      </c>
      <c r="G35" s="41" t="str">
        <f t="shared" si="4"/>
        <v>43260.731</v>
      </c>
      <c r="H35" s="19">
        <f t="shared" si="5"/>
        <v>-9196</v>
      </c>
      <c r="I35" s="94" t="s">
        <v>303</v>
      </c>
      <c r="J35" s="95" t="s">
        <v>304</v>
      </c>
      <c r="K35" s="94">
        <v>-9196</v>
      </c>
      <c r="L35" s="94" t="s">
        <v>305</v>
      </c>
      <c r="M35" s="95" t="s">
        <v>204</v>
      </c>
      <c r="N35" s="95"/>
      <c r="O35" s="96" t="s">
        <v>306</v>
      </c>
      <c r="P35" s="96" t="s">
        <v>302</v>
      </c>
    </row>
    <row r="36" spans="1:16" ht="12.75" customHeight="1" thickBot="1" x14ac:dyDescent="0.25">
      <c r="A36" s="19" t="str">
        <f t="shared" si="0"/>
        <v> BRNO 23 </v>
      </c>
      <c r="B36" s="5" t="str">
        <f t="shared" si="1"/>
        <v>I</v>
      </c>
      <c r="C36" s="19">
        <f t="shared" si="2"/>
        <v>43598.32</v>
      </c>
      <c r="D36" s="41" t="str">
        <f t="shared" si="3"/>
        <v>vis</v>
      </c>
      <c r="E36" s="93">
        <f>VLOOKUP(C36,Active!C$21:E$969,3,FALSE)</f>
        <v>1188.0105200421815</v>
      </c>
      <c r="F36" s="5" t="s">
        <v>174</v>
      </c>
      <c r="G36" s="41" t="str">
        <f t="shared" si="4"/>
        <v>43598.320</v>
      </c>
      <c r="H36" s="19">
        <f t="shared" si="5"/>
        <v>-8860</v>
      </c>
      <c r="I36" s="94" t="s">
        <v>307</v>
      </c>
      <c r="J36" s="95" t="s">
        <v>308</v>
      </c>
      <c r="K36" s="94">
        <v>-8860</v>
      </c>
      <c r="L36" s="94" t="s">
        <v>309</v>
      </c>
      <c r="M36" s="95" t="s">
        <v>204</v>
      </c>
      <c r="N36" s="95"/>
      <c r="O36" s="96" t="s">
        <v>310</v>
      </c>
      <c r="P36" s="96" t="s">
        <v>311</v>
      </c>
    </row>
    <row r="37" spans="1:16" ht="12.75" customHeight="1" thickBot="1" x14ac:dyDescent="0.25">
      <c r="A37" s="19" t="str">
        <f t="shared" si="0"/>
        <v> BRNO 23 </v>
      </c>
      <c r="B37" s="5" t="str">
        <f t="shared" si="1"/>
        <v>I</v>
      </c>
      <c r="C37" s="19">
        <f t="shared" si="2"/>
        <v>43605.343000000001</v>
      </c>
      <c r="D37" s="41" t="str">
        <f t="shared" si="3"/>
        <v>vis</v>
      </c>
      <c r="E37" s="93">
        <f>VLOOKUP(C37,Active!C$21:E$969,3,FALSE)</f>
        <v>1195.0005912149022</v>
      </c>
      <c r="F37" s="5" t="s">
        <v>174</v>
      </c>
      <c r="G37" s="41" t="str">
        <f t="shared" si="4"/>
        <v>43605.343</v>
      </c>
      <c r="H37" s="19">
        <f t="shared" si="5"/>
        <v>-8853</v>
      </c>
      <c r="I37" s="94" t="s">
        <v>312</v>
      </c>
      <c r="J37" s="95" t="s">
        <v>313</v>
      </c>
      <c r="K37" s="94">
        <v>-8853</v>
      </c>
      <c r="L37" s="94" t="s">
        <v>217</v>
      </c>
      <c r="M37" s="95" t="s">
        <v>204</v>
      </c>
      <c r="N37" s="95"/>
      <c r="O37" s="96" t="s">
        <v>310</v>
      </c>
      <c r="P37" s="96" t="s">
        <v>311</v>
      </c>
    </row>
    <row r="38" spans="1:16" ht="12.75" customHeight="1" thickBot="1" x14ac:dyDescent="0.25">
      <c r="A38" s="19" t="str">
        <f t="shared" si="0"/>
        <v> BRNO 23 </v>
      </c>
      <c r="B38" s="5" t="str">
        <f t="shared" si="1"/>
        <v>I</v>
      </c>
      <c r="C38" s="19">
        <f t="shared" si="2"/>
        <v>43605.343000000001</v>
      </c>
      <c r="D38" s="41" t="str">
        <f t="shared" si="3"/>
        <v>vis</v>
      </c>
      <c r="E38" s="93">
        <f>VLOOKUP(C38,Active!C$21:E$969,3,FALSE)</f>
        <v>1195.0005912149022</v>
      </c>
      <c r="F38" s="5" t="s">
        <v>174</v>
      </c>
      <c r="G38" s="41" t="str">
        <f t="shared" si="4"/>
        <v>43605.343</v>
      </c>
      <c r="H38" s="19">
        <f t="shared" si="5"/>
        <v>-8853</v>
      </c>
      <c r="I38" s="94" t="s">
        <v>312</v>
      </c>
      <c r="J38" s="95" t="s">
        <v>313</v>
      </c>
      <c r="K38" s="94">
        <v>-8853</v>
      </c>
      <c r="L38" s="94" t="s">
        <v>217</v>
      </c>
      <c r="M38" s="95" t="s">
        <v>204</v>
      </c>
      <c r="N38" s="95"/>
      <c r="O38" s="96" t="s">
        <v>314</v>
      </c>
      <c r="P38" s="96" t="s">
        <v>311</v>
      </c>
    </row>
    <row r="39" spans="1:16" ht="12.75" customHeight="1" thickBot="1" x14ac:dyDescent="0.25">
      <c r="A39" s="19" t="str">
        <f t="shared" si="0"/>
        <v> AOEB 3 </v>
      </c>
      <c r="B39" s="5" t="str">
        <f t="shared" si="1"/>
        <v>I</v>
      </c>
      <c r="C39" s="19">
        <f t="shared" si="2"/>
        <v>43672.665000000001</v>
      </c>
      <c r="D39" s="41" t="str">
        <f t="shared" si="3"/>
        <v>vis</v>
      </c>
      <c r="E39" s="93">
        <f>VLOOKUP(C39,Active!C$21:E$969,3,FALSE)</f>
        <v>1262.0069377177965</v>
      </c>
      <c r="F39" s="5" t="s">
        <v>174</v>
      </c>
      <c r="G39" s="41" t="str">
        <f t="shared" si="4"/>
        <v>43672.665</v>
      </c>
      <c r="H39" s="19">
        <f t="shared" si="5"/>
        <v>-8786</v>
      </c>
      <c r="I39" s="94" t="s">
        <v>315</v>
      </c>
      <c r="J39" s="95" t="s">
        <v>316</v>
      </c>
      <c r="K39" s="94">
        <v>-8786</v>
      </c>
      <c r="L39" s="94" t="s">
        <v>317</v>
      </c>
      <c r="M39" s="95" t="s">
        <v>204</v>
      </c>
      <c r="N39" s="95"/>
      <c r="O39" s="96" t="s">
        <v>318</v>
      </c>
      <c r="P39" s="96" t="s">
        <v>302</v>
      </c>
    </row>
    <row r="40" spans="1:16" ht="12.75" customHeight="1" thickBot="1" x14ac:dyDescent="0.25">
      <c r="A40" s="19" t="str">
        <f t="shared" si="0"/>
        <v> AOEB 3 </v>
      </c>
      <c r="B40" s="5" t="str">
        <f t="shared" si="1"/>
        <v>I</v>
      </c>
      <c r="C40" s="19">
        <f t="shared" si="2"/>
        <v>43687.724999999999</v>
      </c>
      <c r="D40" s="41" t="str">
        <f t="shared" si="3"/>
        <v>vis</v>
      </c>
      <c r="E40" s="93">
        <f>VLOOKUP(C40,Active!C$21:E$969,3,FALSE)</f>
        <v>1276.9963257088459</v>
      </c>
      <c r="F40" s="5" t="s">
        <v>174</v>
      </c>
      <c r="G40" s="41" t="str">
        <f t="shared" si="4"/>
        <v>43687.725</v>
      </c>
      <c r="H40" s="19">
        <f t="shared" si="5"/>
        <v>-8771</v>
      </c>
      <c r="I40" s="94" t="s">
        <v>319</v>
      </c>
      <c r="J40" s="95" t="s">
        <v>320</v>
      </c>
      <c r="K40" s="94">
        <v>-8771</v>
      </c>
      <c r="L40" s="94" t="s">
        <v>277</v>
      </c>
      <c r="M40" s="95" t="s">
        <v>204</v>
      </c>
      <c r="N40" s="95"/>
      <c r="O40" s="96" t="s">
        <v>306</v>
      </c>
      <c r="P40" s="96" t="s">
        <v>302</v>
      </c>
    </row>
    <row r="41" spans="1:16" ht="12.75" customHeight="1" thickBot="1" x14ac:dyDescent="0.25">
      <c r="A41" s="19" t="str">
        <f t="shared" si="0"/>
        <v> BRNO 23 </v>
      </c>
      <c r="B41" s="5" t="str">
        <f t="shared" si="1"/>
        <v>I</v>
      </c>
      <c r="C41" s="19">
        <f t="shared" si="2"/>
        <v>43880.635999999999</v>
      </c>
      <c r="D41" s="41" t="str">
        <f t="shared" si="3"/>
        <v>vis</v>
      </c>
      <c r="E41" s="93">
        <f>VLOOKUP(C41,Active!C$21:E$969,3,FALSE)</f>
        <v>1469.0028215084333</v>
      </c>
      <c r="F41" s="5" t="s">
        <v>174</v>
      </c>
      <c r="G41" s="41" t="str">
        <f t="shared" si="4"/>
        <v>43880.636</v>
      </c>
      <c r="H41" s="19">
        <f t="shared" si="5"/>
        <v>-8579</v>
      </c>
      <c r="I41" s="94" t="s">
        <v>321</v>
      </c>
      <c r="J41" s="95" t="s">
        <v>322</v>
      </c>
      <c r="K41" s="94">
        <v>-8579</v>
      </c>
      <c r="L41" s="94" t="s">
        <v>305</v>
      </c>
      <c r="M41" s="95" t="s">
        <v>204</v>
      </c>
      <c r="N41" s="95"/>
      <c r="O41" s="96" t="s">
        <v>210</v>
      </c>
      <c r="P41" s="96" t="s">
        <v>311</v>
      </c>
    </row>
    <row r="42" spans="1:16" ht="12.75" customHeight="1" thickBot="1" x14ac:dyDescent="0.25">
      <c r="A42" s="19" t="str">
        <f t="shared" si="0"/>
        <v> AOEB 3 </v>
      </c>
      <c r="B42" s="5" t="str">
        <f t="shared" si="1"/>
        <v>I</v>
      </c>
      <c r="C42" s="19">
        <f t="shared" si="2"/>
        <v>44334.752999999997</v>
      </c>
      <c r="D42" s="41" t="str">
        <f t="shared" si="3"/>
        <v>vis</v>
      </c>
      <c r="E42" s="93">
        <f>VLOOKUP(C42,Active!C$21:E$969,3,FALSE)</f>
        <v>1920.990597493322</v>
      </c>
      <c r="F42" s="5" t="s">
        <v>174</v>
      </c>
      <c r="G42" s="41" t="str">
        <f t="shared" si="4"/>
        <v>44334.753</v>
      </c>
      <c r="H42" s="19">
        <f t="shared" si="5"/>
        <v>-8127</v>
      </c>
      <c r="I42" s="94" t="s">
        <v>323</v>
      </c>
      <c r="J42" s="95" t="s">
        <v>324</v>
      </c>
      <c r="K42" s="94">
        <v>-8127</v>
      </c>
      <c r="L42" s="94" t="s">
        <v>325</v>
      </c>
      <c r="M42" s="95" t="s">
        <v>204</v>
      </c>
      <c r="N42" s="95"/>
      <c r="O42" s="96" t="s">
        <v>306</v>
      </c>
      <c r="P42" s="96" t="s">
        <v>302</v>
      </c>
    </row>
    <row r="43" spans="1:16" ht="12.75" customHeight="1" thickBot="1" x14ac:dyDescent="0.25">
      <c r="A43" s="19" t="str">
        <f t="shared" ref="A43:A74" si="6">P43</f>
        <v> AOEB 3 </v>
      </c>
      <c r="B43" s="5" t="str">
        <f t="shared" ref="B43:B74" si="7">IF(H43=INT(H43),"I","II")</f>
        <v>I</v>
      </c>
      <c r="C43" s="19">
        <f t="shared" ref="C43:C74" si="8">1*G43</f>
        <v>44348.841</v>
      </c>
      <c r="D43" s="41" t="str">
        <f t="shared" ref="D43:D74" si="9">VLOOKUP(F43,I$1:J$5,2,FALSE)</f>
        <v>vis</v>
      </c>
      <c r="E43" s="93">
        <f>VLOOKUP(C43,Active!C$21:E$969,3,FALSE)</f>
        <v>1935.0125429128432</v>
      </c>
      <c r="F43" s="5" t="s">
        <v>174</v>
      </c>
      <c r="G43" s="41" t="str">
        <f t="shared" ref="G43:G74" si="10">MID(I43,3,LEN(I43)-3)</f>
        <v>44348.841</v>
      </c>
      <c r="H43" s="19">
        <f t="shared" ref="H43:H74" si="11">1*K43</f>
        <v>-8113</v>
      </c>
      <c r="I43" s="94" t="s">
        <v>326</v>
      </c>
      <c r="J43" s="95" t="s">
        <v>327</v>
      </c>
      <c r="K43" s="94">
        <v>-8113</v>
      </c>
      <c r="L43" s="94" t="s">
        <v>328</v>
      </c>
      <c r="M43" s="95" t="s">
        <v>204</v>
      </c>
      <c r="N43" s="95"/>
      <c r="O43" s="96" t="s">
        <v>329</v>
      </c>
      <c r="P43" s="96" t="s">
        <v>302</v>
      </c>
    </row>
    <row r="44" spans="1:16" ht="12.75" customHeight="1" thickBot="1" x14ac:dyDescent="0.25">
      <c r="A44" s="19" t="str">
        <f t="shared" si="6"/>
        <v> BRNO 28 </v>
      </c>
      <c r="B44" s="5" t="str">
        <f t="shared" si="7"/>
        <v>I</v>
      </c>
      <c r="C44" s="19">
        <f t="shared" si="8"/>
        <v>44466.379000000001</v>
      </c>
      <c r="D44" s="41" t="str">
        <f t="shared" si="9"/>
        <v>vis</v>
      </c>
      <c r="E44" s="93">
        <f>VLOOKUP(C44,Active!C$21:E$969,3,FALSE)</f>
        <v>2051.9994410331783</v>
      </c>
      <c r="F44" s="5" t="s">
        <v>174</v>
      </c>
      <c r="G44" s="41" t="str">
        <f t="shared" si="10"/>
        <v>44466.379</v>
      </c>
      <c r="H44" s="19">
        <f t="shared" si="11"/>
        <v>-7996</v>
      </c>
      <c r="I44" s="94" t="s">
        <v>330</v>
      </c>
      <c r="J44" s="95" t="s">
        <v>331</v>
      </c>
      <c r="K44" s="94">
        <v>-7996</v>
      </c>
      <c r="L44" s="94" t="s">
        <v>227</v>
      </c>
      <c r="M44" s="95" t="s">
        <v>204</v>
      </c>
      <c r="N44" s="95"/>
      <c r="O44" s="96" t="s">
        <v>332</v>
      </c>
      <c r="P44" s="96" t="s">
        <v>333</v>
      </c>
    </row>
    <row r="45" spans="1:16" ht="12.75" customHeight="1" thickBot="1" x14ac:dyDescent="0.25">
      <c r="A45" s="19" t="str">
        <f t="shared" si="6"/>
        <v> BRNO 26 </v>
      </c>
      <c r="B45" s="5" t="str">
        <f t="shared" si="7"/>
        <v>I</v>
      </c>
      <c r="C45" s="19">
        <f t="shared" si="8"/>
        <v>44691.436999999998</v>
      </c>
      <c r="D45" s="41" t="str">
        <f t="shared" si="9"/>
        <v>vis</v>
      </c>
      <c r="E45" s="93">
        <f>VLOOKUP(C45,Active!C$21:E$969,3,FALSE)</f>
        <v>2276.0022087948041</v>
      </c>
      <c r="F45" s="5" t="s">
        <v>174</v>
      </c>
      <c r="G45" s="41" t="str">
        <f t="shared" si="10"/>
        <v>44691.437</v>
      </c>
      <c r="H45" s="19">
        <f t="shared" si="11"/>
        <v>-7772</v>
      </c>
      <c r="I45" s="94" t="s">
        <v>334</v>
      </c>
      <c r="J45" s="95" t="s">
        <v>335</v>
      </c>
      <c r="K45" s="94">
        <v>-7772</v>
      </c>
      <c r="L45" s="94" t="s">
        <v>241</v>
      </c>
      <c r="M45" s="95" t="s">
        <v>204</v>
      </c>
      <c r="N45" s="95"/>
      <c r="O45" s="96" t="s">
        <v>336</v>
      </c>
      <c r="P45" s="96" t="s">
        <v>337</v>
      </c>
    </row>
    <row r="46" spans="1:16" ht="12.75" customHeight="1" thickBot="1" x14ac:dyDescent="0.25">
      <c r="A46" s="19" t="str">
        <f t="shared" si="6"/>
        <v>BAVM 36 </v>
      </c>
      <c r="B46" s="5" t="str">
        <f t="shared" si="7"/>
        <v>I</v>
      </c>
      <c r="C46" s="19">
        <f t="shared" si="8"/>
        <v>44696.481</v>
      </c>
      <c r="D46" s="41" t="str">
        <f t="shared" si="9"/>
        <v>vis</v>
      </c>
      <c r="E46" s="93">
        <f>VLOOKUP(C46,Active!C$21:E$969,3,FALSE)</f>
        <v>2281.0225589293918</v>
      </c>
      <c r="F46" s="5" t="s">
        <v>174</v>
      </c>
      <c r="G46" s="41" t="str">
        <f t="shared" si="10"/>
        <v>44696.481</v>
      </c>
      <c r="H46" s="19">
        <f t="shared" si="11"/>
        <v>-7767</v>
      </c>
      <c r="I46" s="94" t="s">
        <v>338</v>
      </c>
      <c r="J46" s="95" t="s">
        <v>339</v>
      </c>
      <c r="K46" s="94">
        <v>-7767</v>
      </c>
      <c r="L46" s="94" t="s">
        <v>340</v>
      </c>
      <c r="M46" s="95" t="s">
        <v>204</v>
      </c>
      <c r="N46" s="95"/>
      <c r="O46" s="96" t="s">
        <v>341</v>
      </c>
      <c r="P46" s="97" t="s">
        <v>342</v>
      </c>
    </row>
    <row r="47" spans="1:16" ht="12.75" customHeight="1" thickBot="1" x14ac:dyDescent="0.25">
      <c r="A47" s="19" t="str">
        <f t="shared" si="6"/>
        <v> BRNO 26 </v>
      </c>
      <c r="B47" s="5" t="str">
        <f t="shared" si="7"/>
        <v>I</v>
      </c>
      <c r="C47" s="19">
        <f t="shared" si="8"/>
        <v>44697.464999999997</v>
      </c>
      <c r="D47" s="41" t="str">
        <f t="shared" si="9"/>
        <v>vis</v>
      </c>
      <c r="E47" s="93">
        <f>VLOOKUP(C47,Active!C$21:E$969,3,FALSE)</f>
        <v>2282.0019452363736</v>
      </c>
      <c r="F47" s="5" t="s">
        <v>174</v>
      </c>
      <c r="G47" s="41" t="str">
        <f t="shared" si="10"/>
        <v>44697.465</v>
      </c>
      <c r="H47" s="19">
        <f t="shared" si="11"/>
        <v>-7766</v>
      </c>
      <c r="I47" s="94" t="s">
        <v>343</v>
      </c>
      <c r="J47" s="95" t="s">
        <v>344</v>
      </c>
      <c r="K47" s="94">
        <v>-7766</v>
      </c>
      <c r="L47" s="94" t="s">
        <v>281</v>
      </c>
      <c r="M47" s="95" t="s">
        <v>204</v>
      </c>
      <c r="N47" s="95"/>
      <c r="O47" s="96" t="s">
        <v>345</v>
      </c>
      <c r="P47" s="96" t="s">
        <v>337</v>
      </c>
    </row>
    <row r="48" spans="1:16" ht="12.75" customHeight="1" thickBot="1" x14ac:dyDescent="0.25">
      <c r="A48" s="19" t="str">
        <f t="shared" si="6"/>
        <v>BAVM 36 </v>
      </c>
      <c r="B48" s="5" t="str">
        <f t="shared" si="7"/>
        <v>I</v>
      </c>
      <c r="C48" s="19">
        <f t="shared" si="8"/>
        <v>44701.495000000003</v>
      </c>
      <c r="D48" s="41" t="str">
        <f t="shared" si="9"/>
        <v>vis</v>
      </c>
      <c r="E48" s="93">
        <f>VLOOKUP(C48,Active!C$21:E$969,3,FALSE)</f>
        <v>2286.0130497253531</v>
      </c>
      <c r="F48" s="5" t="s">
        <v>174</v>
      </c>
      <c r="G48" s="41" t="str">
        <f t="shared" si="10"/>
        <v>44701.495</v>
      </c>
      <c r="H48" s="19">
        <f t="shared" si="11"/>
        <v>-7762</v>
      </c>
      <c r="I48" s="94" t="s">
        <v>346</v>
      </c>
      <c r="J48" s="95" t="s">
        <v>347</v>
      </c>
      <c r="K48" s="94">
        <v>-7762</v>
      </c>
      <c r="L48" s="94" t="s">
        <v>194</v>
      </c>
      <c r="M48" s="95" t="s">
        <v>204</v>
      </c>
      <c r="N48" s="95"/>
      <c r="O48" s="96" t="s">
        <v>341</v>
      </c>
      <c r="P48" s="97" t="s">
        <v>342</v>
      </c>
    </row>
    <row r="49" spans="1:16" ht="12.75" customHeight="1" thickBot="1" x14ac:dyDescent="0.25">
      <c r="A49" s="19" t="str">
        <f t="shared" si="6"/>
        <v> AOEB 3 </v>
      </c>
      <c r="B49" s="5" t="str">
        <f t="shared" si="7"/>
        <v>I</v>
      </c>
      <c r="C49" s="19">
        <f t="shared" si="8"/>
        <v>44745.709000000003</v>
      </c>
      <c r="D49" s="41" t="str">
        <f t="shared" si="9"/>
        <v>vis</v>
      </c>
      <c r="E49" s="93">
        <f>VLOOKUP(C49,Active!C$21:E$969,3,FALSE)</f>
        <v>2330.0197429946998</v>
      </c>
      <c r="F49" s="5" t="s">
        <v>174</v>
      </c>
      <c r="G49" s="41" t="str">
        <f t="shared" si="10"/>
        <v>44745.709</v>
      </c>
      <c r="H49" s="19">
        <f t="shared" si="11"/>
        <v>-7718</v>
      </c>
      <c r="I49" s="94" t="s">
        <v>348</v>
      </c>
      <c r="J49" s="95" t="s">
        <v>349</v>
      </c>
      <c r="K49" s="94">
        <v>-7718</v>
      </c>
      <c r="L49" s="94" t="s">
        <v>350</v>
      </c>
      <c r="M49" s="95" t="s">
        <v>204</v>
      </c>
      <c r="N49" s="95"/>
      <c r="O49" s="96" t="s">
        <v>306</v>
      </c>
      <c r="P49" s="96" t="s">
        <v>302</v>
      </c>
    </row>
    <row r="50" spans="1:16" ht="12.75" customHeight="1" thickBot="1" x14ac:dyDescent="0.25">
      <c r="A50" s="19" t="str">
        <f t="shared" si="6"/>
        <v> BBS 60 </v>
      </c>
      <c r="B50" s="5" t="str">
        <f t="shared" si="7"/>
        <v>I</v>
      </c>
      <c r="C50" s="19">
        <f t="shared" si="8"/>
        <v>45115.434999999998</v>
      </c>
      <c r="D50" s="41" t="str">
        <f t="shared" si="9"/>
        <v>vis</v>
      </c>
      <c r="E50" s="93">
        <f>VLOOKUP(C50,Active!C$21:E$969,3,FALSE)</f>
        <v>2698.012204108878</v>
      </c>
      <c r="F50" s="5" t="s">
        <v>174</v>
      </c>
      <c r="G50" s="41" t="str">
        <f t="shared" si="10"/>
        <v>45115.435</v>
      </c>
      <c r="H50" s="19">
        <f t="shared" si="11"/>
        <v>-7350</v>
      </c>
      <c r="I50" s="94" t="s">
        <v>351</v>
      </c>
      <c r="J50" s="95" t="s">
        <v>352</v>
      </c>
      <c r="K50" s="94">
        <v>-7350</v>
      </c>
      <c r="L50" s="94" t="s">
        <v>194</v>
      </c>
      <c r="M50" s="95" t="s">
        <v>204</v>
      </c>
      <c r="N50" s="95"/>
      <c r="O50" s="96" t="s">
        <v>230</v>
      </c>
      <c r="P50" s="96" t="s">
        <v>353</v>
      </c>
    </row>
    <row r="51" spans="1:16" ht="12.75" customHeight="1" thickBot="1" x14ac:dyDescent="0.25">
      <c r="A51" s="19" t="str">
        <f t="shared" si="6"/>
        <v> BBS 60 </v>
      </c>
      <c r="B51" s="5" t="str">
        <f t="shared" si="7"/>
        <v>I</v>
      </c>
      <c r="C51" s="19">
        <f t="shared" si="8"/>
        <v>45116.432999999997</v>
      </c>
      <c r="D51" s="41" t="str">
        <f t="shared" si="9"/>
        <v>vis</v>
      </c>
      <c r="E51" s="93">
        <f>VLOOKUP(C51,Active!C$21:E$969,3,FALSE)</f>
        <v>2699.0055247738892</v>
      </c>
      <c r="F51" s="5" t="s">
        <v>174</v>
      </c>
      <c r="G51" s="41" t="str">
        <f t="shared" si="10"/>
        <v>45116.433</v>
      </c>
      <c r="H51" s="19">
        <f t="shared" si="11"/>
        <v>-7349</v>
      </c>
      <c r="I51" s="94" t="s">
        <v>354</v>
      </c>
      <c r="J51" s="95" t="s">
        <v>355</v>
      </c>
      <c r="K51" s="94">
        <v>-7349</v>
      </c>
      <c r="L51" s="94" t="s">
        <v>356</v>
      </c>
      <c r="M51" s="95" t="s">
        <v>204</v>
      </c>
      <c r="N51" s="95"/>
      <c r="O51" s="96" t="s">
        <v>230</v>
      </c>
      <c r="P51" s="96" t="s">
        <v>353</v>
      </c>
    </row>
    <row r="52" spans="1:16" ht="12.75" customHeight="1" thickBot="1" x14ac:dyDescent="0.25">
      <c r="A52" s="19" t="str">
        <f t="shared" si="6"/>
        <v> VSSC 60.18 </v>
      </c>
      <c r="B52" s="5" t="str">
        <f t="shared" si="7"/>
        <v>I</v>
      </c>
      <c r="C52" s="19">
        <f t="shared" si="8"/>
        <v>45119.438000000002</v>
      </c>
      <c r="D52" s="41" t="str">
        <f t="shared" si="9"/>
        <v>vis</v>
      </c>
      <c r="E52" s="93">
        <f>VLOOKUP(C52,Active!C$21:E$969,3,FALSE)</f>
        <v>2701.9964351930907</v>
      </c>
      <c r="F52" s="5" t="s">
        <v>174</v>
      </c>
      <c r="G52" s="41" t="str">
        <f t="shared" si="10"/>
        <v>45119.438</v>
      </c>
      <c r="H52" s="19">
        <f t="shared" si="11"/>
        <v>-7346</v>
      </c>
      <c r="I52" s="94" t="s">
        <v>357</v>
      </c>
      <c r="J52" s="95" t="s">
        <v>358</v>
      </c>
      <c r="K52" s="94">
        <v>-7346</v>
      </c>
      <c r="L52" s="94" t="s">
        <v>217</v>
      </c>
      <c r="M52" s="95" t="s">
        <v>204</v>
      </c>
      <c r="N52" s="95"/>
      <c r="O52" s="96" t="s">
        <v>359</v>
      </c>
      <c r="P52" s="96" t="s">
        <v>360</v>
      </c>
    </row>
    <row r="53" spans="1:16" ht="12.75" customHeight="1" thickBot="1" x14ac:dyDescent="0.25">
      <c r="A53" s="19" t="str">
        <f t="shared" si="6"/>
        <v> VSSC 60.19 </v>
      </c>
      <c r="B53" s="5" t="str">
        <f t="shared" si="7"/>
        <v>I</v>
      </c>
      <c r="C53" s="19">
        <f t="shared" si="8"/>
        <v>45120.432999999997</v>
      </c>
      <c r="D53" s="41" t="str">
        <f t="shared" si="9"/>
        <v>vis</v>
      </c>
      <c r="E53" s="93">
        <f>VLOOKUP(C53,Active!C$21:E$969,3,FALSE)</f>
        <v>2702.986769924235</v>
      </c>
      <c r="F53" s="5" t="s">
        <v>174</v>
      </c>
      <c r="G53" s="41" t="str">
        <f t="shared" si="10"/>
        <v>45120.433</v>
      </c>
      <c r="H53" s="19">
        <f t="shared" si="11"/>
        <v>-7345</v>
      </c>
      <c r="I53" s="94" t="s">
        <v>361</v>
      </c>
      <c r="J53" s="95" t="s">
        <v>362</v>
      </c>
      <c r="K53" s="94">
        <v>-7345</v>
      </c>
      <c r="L53" s="94" t="s">
        <v>237</v>
      </c>
      <c r="M53" s="95" t="s">
        <v>204</v>
      </c>
      <c r="N53" s="95"/>
      <c r="O53" s="96" t="s">
        <v>359</v>
      </c>
      <c r="P53" s="96" t="s">
        <v>363</v>
      </c>
    </row>
    <row r="54" spans="1:16" ht="12.75" customHeight="1" thickBot="1" x14ac:dyDescent="0.25">
      <c r="A54" s="19" t="str">
        <f t="shared" si="6"/>
        <v> AOEB 3 </v>
      </c>
      <c r="B54" s="5" t="str">
        <f t="shared" si="7"/>
        <v>I</v>
      </c>
      <c r="C54" s="19">
        <f t="shared" si="8"/>
        <v>45173.720999999998</v>
      </c>
      <c r="D54" s="41" t="str">
        <f t="shared" si="9"/>
        <v>vis</v>
      </c>
      <c r="E54" s="93">
        <f>VLOOKUP(C54,Active!C$21:E$969,3,FALSE)</f>
        <v>2756.0249178171412</v>
      </c>
      <c r="F54" s="5" t="s">
        <v>174</v>
      </c>
      <c r="G54" s="41" t="str">
        <f t="shared" si="10"/>
        <v>45173.721</v>
      </c>
      <c r="H54" s="19">
        <f t="shared" si="11"/>
        <v>-7292</v>
      </c>
      <c r="I54" s="94" t="s">
        <v>364</v>
      </c>
      <c r="J54" s="95" t="s">
        <v>365</v>
      </c>
      <c r="K54" s="94">
        <v>-7292</v>
      </c>
      <c r="L54" s="94" t="s">
        <v>366</v>
      </c>
      <c r="M54" s="95" t="s">
        <v>204</v>
      </c>
      <c r="N54" s="95"/>
      <c r="O54" s="96" t="s">
        <v>306</v>
      </c>
      <c r="P54" s="96" t="s">
        <v>302</v>
      </c>
    </row>
    <row r="55" spans="1:16" ht="12.75" customHeight="1" thickBot="1" x14ac:dyDescent="0.25">
      <c r="A55" s="19" t="str">
        <f t="shared" si="6"/>
        <v> AOEB 3 </v>
      </c>
      <c r="B55" s="5" t="str">
        <f t="shared" si="7"/>
        <v>I</v>
      </c>
      <c r="C55" s="19">
        <f t="shared" si="8"/>
        <v>45405.803999999996</v>
      </c>
      <c r="D55" s="41" t="str">
        <f t="shared" si="9"/>
        <v>vis</v>
      </c>
      <c r="E55" s="93">
        <f>VLOOKUP(C55,Active!C$21:E$969,3,FALSE)</f>
        <v>2987.0197473740632</v>
      </c>
      <c r="F55" s="5" t="s">
        <v>174</v>
      </c>
      <c r="G55" s="41" t="str">
        <f t="shared" si="10"/>
        <v>45405.804</v>
      </c>
      <c r="H55" s="19">
        <f t="shared" si="11"/>
        <v>-7061</v>
      </c>
      <c r="I55" s="94" t="s">
        <v>367</v>
      </c>
      <c r="J55" s="95" t="s">
        <v>368</v>
      </c>
      <c r="K55" s="94">
        <v>-7061</v>
      </c>
      <c r="L55" s="94" t="s">
        <v>369</v>
      </c>
      <c r="M55" s="95" t="s">
        <v>204</v>
      </c>
      <c r="N55" s="95"/>
      <c r="O55" s="96" t="s">
        <v>306</v>
      </c>
      <c r="P55" s="96" t="s">
        <v>302</v>
      </c>
    </row>
    <row r="56" spans="1:16" ht="12.75" customHeight="1" thickBot="1" x14ac:dyDescent="0.25">
      <c r="A56" s="19" t="str">
        <f t="shared" si="6"/>
        <v> BBS 74 </v>
      </c>
      <c r="B56" s="5" t="str">
        <f t="shared" si="7"/>
        <v>I</v>
      </c>
      <c r="C56" s="19">
        <f t="shared" si="8"/>
        <v>45946.336000000003</v>
      </c>
      <c r="D56" s="41" t="str">
        <f t="shared" si="9"/>
        <v>vis</v>
      </c>
      <c r="E56" s="93">
        <f>VLOOKUP(C56,Active!C$21:E$969,3,FALSE)</f>
        <v>3525.0173482757423</v>
      </c>
      <c r="F56" s="5" t="s">
        <v>174</v>
      </c>
      <c r="G56" s="41" t="str">
        <f t="shared" si="10"/>
        <v>45946.336</v>
      </c>
      <c r="H56" s="19">
        <f t="shared" si="11"/>
        <v>-6523</v>
      </c>
      <c r="I56" s="94" t="s">
        <v>370</v>
      </c>
      <c r="J56" s="95" t="s">
        <v>371</v>
      </c>
      <c r="K56" s="94">
        <v>-6523</v>
      </c>
      <c r="L56" s="94" t="s">
        <v>372</v>
      </c>
      <c r="M56" s="95" t="s">
        <v>204</v>
      </c>
      <c r="N56" s="95"/>
      <c r="O56" s="96" t="s">
        <v>230</v>
      </c>
      <c r="P56" s="96" t="s">
        <v>373</v>
      </c>
    </row>
    <row r="57" spans="1:16" ht="12.75" customHeight="1" thickBot="1" x14ac:dyDescent="0.25">
      <c r="A57" s="19" t="str">
        <f t="shared" si="6"/>
        <v> BBS 76 </v>
      </c>
      <c r="B57" s="5" t="str">
        <f t="shared" si="7"/>
        <v>I</v>
      </c>
      <c r="C57" s="19">
        <f t="shared" si="8"/>
        <v>46174.398999999998</v>
      </c>
      <c r="D57" s="41" t="str">
        <f t="shared" si="9"/>
        <v>vis</v>
      </c>
      <c r="E57" s="93">
        <f>VLOOKUP(C57,Active!C$21:E$969,3,FALSE)</f>
        <v>3752.0110264565628</v>
      </c>
      <c r="F57" s="5" t="s">
        <v>174</v>
      </c>
      <c r="G57" s="41" t="str">
        <f t="shared" si="10"/>
        <v>46174.399</v>
      </c>
      <c r="H57" s="19">
        <f t="shared" si="11"/>
        <v>-6296</v>
      </c>
      <c r="I57" s="94" t="s">
        <v>374</v>
      </c>
      <c r="J57" s="95" t="s">
        <v>375</v>
      </c>
      <c r="K57" s="94">
        <v>-6296</v>
      </c>
      <c r="L57" s="94" t="s">
        <v>376</v>
      </c>
      <c r="M57" s="95" t="s">
        <v>204</v>
      </c>
      <c r="N57" s="95"/>
      <c r="O57" s="96" t="s">
        <v>377</v>
      </c>
      <c r="P57" s="96" t="s">
        <v>378</v>
      </c>
    </row>
    <row r="58" spans="1:16" ht="12.75" customHeight="1" thickBot="1" x14ac:dyDescent="0.25">
      <c r="A58" s="19" t="str">
        <f t="shared" si="6"/>
        <v> BBS 77 </v>
      </c>
      <c r="B58" s="5" t="str">
        <f t="shared" si="7"/>
        <v>I</v>
      </c>
      <c r="C58" s="19">
        <f t="shared" si="8"/>
        <v>46174.406999999999</v>
      </c>
      <c r="D58" s="41" t="str">
        <f t="shared" si="9"/>
        <v>vis</v>
      </c>
      <c r="E58" s="93">
        <f>VLOOKUP(C58,Active!C$21:E$969,3,FALSE)</f>
        <v>3752.0189889468647</v>
      </c>
      <c r="F58" s="5" t="s">
        <v>174</v>
      </c>
      <c r="G58" s="41" t="str">
        <f t="shared" si="10"/>
        <v>46174.407</v>
      </c>
      <c r="H58" s="19">
        <f t="shared" si="11"/>
        <v>-6296</v>
      </c>
      <c r="I58" s="94" t="s">
        <v>379</v>
      </c>
      <c r="J58" s="95" t="s">
        <v>380</v>
      </c>
      <c r="K58" s="94">
        <v>-6296</v>
      </c>
      <c r="L58" s="94" t="s">
        <v>340</v>
      </c>
      <c r="M58" s="95" t="s">
        <v>204</v>
      </c>
      <c r="N58" s="95"/>
      <c r="O58" s="96" t="s">
        <v>381</v>
      </c>
      <c r="P58" s="96" t="s">
        <v>382</v>
      </c>
    </row>
    <row r="59" spans="1:16" ht="12.75" customHeight="1" thickBot="1" x14ac:dyDescent="0.25">
      <c r="A59" s="19" t="str">
        <f t="shared" si="6"/>
        <v> BBS 76 </v>
      </c>
      <c r="B59" s="5" t="str">
        <f t="shared" si="7"/>
        <v>I</v>
      </c>
      <c r="C59" s="19">
        <f t="shared" si="8"/>
        <v>46175.400999999998</v>
      </c>
      <c r="D59" s="41" t="str">
        <f t="shared" si="9"/>
        <v>vis</v>
      </c>
      <c r="E59" s="93">
        <f>VLOOKUP(C59,Active!C$21:E$969,3,FALSE)</f>
        <v>3753.0083283667245</v>
      </c>
      <c r="F59" s="5" t="s">
        <v>174</v>
      </c>
      <c r="G59" s="41" t="str">
        <f t="shared" si="10"/>
        <v>46175.401</v>
      </c>
      <c r="H59" s="19">
        <f t="shared" si="11"/>
        <v>-6295</v>
      </c>
      <c r="I59" s="94" t="s">
        <v>383</v>
      </c>
      <c r="J59" s="95" t="s">
        <v>384</v>
      </c>
      <c r="K59" s="94">
        <v>-6295</v>
      </c>
      <c r="L59" s="94" t="s">
        <v>385</v>
      </c>
      <c r="M59" s="95" t="s">
        <v>204</v>
      </c>
      <c r="N59" s="95"/>
      <c r="O59" s="96" t="s">
        <v>230</v>
      </c>
      <c r="P59" s="96" t="s">
        <v>378</v>
      </c>
    </row>
    <row r="60" spans="1:16" ht="12.75" customHeight="1" thickBot="1" x14ac:dyDescent="0.25">
      <c r="A60" s="19" t="str">
        <f t="shared" si="6"/>
        <v> BBS 76 </v>
      </c>
      <c r="B60" s="5" t="str">
        <f t="shared" si="7"/>
        <v>I</v>
      </c>
      <c r="C60" s="19">
        <f t="shared" si="8"/>
        <v>46175.409</v>
      </c>
      <c r="D60" s="41" t="str">
        <f t="shared" si="9"/>
        <v>vis</v>
      </c>
      <c r="E60" s="93">
        <f>VLOOKUP(C60,Active!C$21:E$969,3,FALSE)</f>
        <v>3753.0162908570269</v>
      </c>
      <c r="F60" s="5" t="s">
        <v>174</v>
      </c>
      <c r="G60" s="41" t="str">
        <f t="shared" si="10"/>
        <v>46175.409</v>
      </c>
      <c r="H60" s="19">
        <f t="shared" si="11"/>
        <v>-6295</v>
      </c>
      <c r="I60" s="94" t="s">
        <v>386</v>
      </c>
      <c r="J60" s="95" t="s">
        <v>387</v>
      </c>
      <c r="K60" s="94">
        <v>-6295</v>
      </c>
      <c r="L60" s="94" t="s">
        <v>372</v>
      </c>
      <c r="M60" s="95" t="s">
        <v>204</v>
      </c>
      <c r="N60" s="95"/>
      <c r="O60" s="96" t="s">
        <v>377</v>
      </c>
      <c r="P60" s="96" t="s">
        <v>378</v>
      </c>
    </row>
    <row r="61" spans="1:16" ht="12.75" customHeight="1" thickBot="1" x14ac:dyDescent="0.25">
      <c r="A61" s="19" t="str">
        <f t="shared" si="6"/>
        <v> BRNO 27 </v>
      </c>
      <c r="B61" s="5" t="str">
        <f t="shared" si="7"/>
        <v>I</v>
      </c>
      <c r="C61" s="19">
        <f t="shared" si="8"/>
        <v>46175.41</v>
      </c>
      <c r="D61" s="41" t="str">
        <f t="shared" si="9"/>
        <v>vis</v>
      </c>
      <c r="E61" s="93">
        <f>VLOOKUP(C61,Active!C$21:E$969,3,FALSE)</f>
        <v>3753.0172861683182</v>
      </c>
      <c r="F61" s="5" t="s">
        <v>174</v>
      </c>
      <c r="G61" s="41" t="str">
        <f t="shared" si="10"/>
        <v>46175.410</v>
      </c>
      <c r="H61" s="19">
        <f t="shared" si="11"/>
        <v>-6295</v>
      </c>
      <c r="I61" s="94" t="s">
        <v>388</v>
      </c>
      <c r="J61" s="95" t="s">
        <v>389</v>
      </c>
      <c r="K61" s="94">
        <v>-6295</v>
      </c>
      <c r="L61" s="94" t="s">
        <v>369</v>
      </c>
      <c r="M61" s="95" t="s">
        <v>204</v>
      </c>
      <c r="N61" s="95"/>
      <c r="O61" s="96" t="s">
        <v>390</v>
      </c>
      <c r="P61" s="96" t="s">
        <v>391</v>
      </c>
    </row>
    <row r="62" spans="1:16" ht="12.75" customHeight="1" thickBot="1" x14ac:dyDescent="0.25">
      <c r="A62" s="19" t="str">
        <f t="shared" si="6"/>
        <v> BRNO 27 </v>
      </c>
      <c r="B62" s="5" t="str">
        <f t="shared" si="7"/>
        <v>I</v>
      </c>
      <c r="C62" s="19">
        <f t="shared" si="8"/>
        <v>46175.417000000001</v>
      </c>
      <c r="D62" s="41" t="str">
        <f t="shared" si="9"/>
        <v>vis</v>
      </c>
      <c r="E62" s="93">
        <f>VLOOKUP(C62,Active!C$21:E$969,3,FALSE)</f>
        <v>3753.0242533473292</v>
      </c>
      <c r="F62" s="5" t="s">
        <v>174</v>
      </c>
      <c r="G62" s="41" t="str">
        <f t="shared" si="10"/>
        <v>46175.417</v>
      </c>
      <c r="H62" s="19">
        <f t="shared" si="11"/>
        <v>-6295</v>
      </c>
      <c r="I62" s="94" t="s">
        <v>392</v>
      </c>
      <c r="J62" s="95" t="s">
        <v>393</v>
      </c>
      <c r="K62" s="94">
        <v>-6295</v>
      </c>
      <c r="L62" s="94" t="s">
        <v>394</v>
      </c>
      <c r="M62" s="95" t="s">
        <v>204</v>
      </c>
      <c r="N62" s="95"/>
      <c r="O62" s="96" t="s">
        <v>395</v>
      </c>
      <c r="P62" s="96" t="s">
        <v>391</v>
      </c>
    </row>
    <row r="63" spans="1:16" ht="12.75" customHeight="1" thickBot="1" x14ac:dyDescent="0.25">
      <c r="A63" s="19" t="str">
        <f t="shared" si="6"/>
        <v> BRNO 27 </v>
      </c>
      <c r="B63" s="5" t="str">
        <f t="shared" si="7"/>
        <v>I</v>
      </c>
      <c r="C63" s="19">
        <f t="shared" si="8"/>
        <v>46175.417999999998</v>
      </c>
      <c r="D63" s="41" t="str">
        <f t="shared" si="9"/>
        <v>vis</v>
      </c>
      <c r="E63" s="93">
        <f>VLOOKUP(C63,Active!C$21:E$969,3,FALSE)</f>
        <v>3753.0252486586132</v>
      </c>
      <c r="F63" s="5" t="s">
        <v>174</v>
      </c>
      <c r="G63" s="41" t="str">
        <f t="shared" si="10"/>
        <v>46175.418</v>
      </c>
      <c r="H63" s="19">
        <f t="shared" si="11"/>
        <v>-6295</v>
      </c>
      <c r="I63" s="94" t="s">
        <v>396</v>
      </c>
      <c r="J63" s="95" t="s">
        <v>397</v>
      </c>
      <c r="K63" s="94">
        <v>-6295</v>
      </c>
      <c r="L63" s="94" t="s">
        <v>398</v>
      </c>
      <c r="M63" s="95" t="s">
        <v>204</v>
      </c>
      <c r="N63" s="95"/>
      <c r="O63" s="96" t="s">
        <v>210</v>
      </c>
      <c r="P63" s="96" t="s">
        <v>391</v>
      </c>
    </row>
    <row r="64" spans="1:16" ht="12.75" customHeight="1" thickBot="1" x14ac:dyDescent="0.25">
      <c r="A64" s="19" t="str">
        <f t="shared" si="6"/>
        <v> BRNO 27 </v>
      </c>
      <c r="B64" s="5" t="str">
        <f t="shared" si="7"/>
        <v>I</v>
      </c>
      <c r="C64" s="19">
        <f t="shared" si="8"/>
        <v>46175.421000000002</v>
      </c>
      <c r="D64" s="41" t="str">
        <f t="shared" si="9"/>
        <v>vis</v>
      </c>
      <c r="E64" s="93">
        <f>VLOOKUP(C64,Active!C$21:E$969,3,FALSE)</f>
        <v>3753.0282345924802</v>
      </c>
      <c r="F64" s="5" t="s">
        <v>174</v>
      </c>
      <c r="G64" s="41" t="str">
        <f t="shared" si="10"/>
        <v>46175.421</v>
      </c>
      <c r="H64" s="19">
        <f t="shared" si="11"/>
        <v>-6295</v>
      </c>
      <c r="I64" s="94" t="s">
        <v>399</v>
      </c>
      <c r="J64" s="95" t="s">
        <v>400</v>
      </c>
      <c r="K64" s="94">
        <v>-6295</v>
      </c>
      <c r="L64" s="94" t="s">
        <v>401</v>
      </c>
      <c r="M64" s="95" t="s">
        <v>204</v>
      </c>
      <c r="N64" s="95"/>
      <c r="O64" s="96" t="s">
        <v>402</v>
      </c>
      <c r="P64" s="96" t="s">
        <v>391</v>
      </c>
    </row>
    <row r="65" spans="1:16" ht="12.75" customHeight="1" thickBot="1" x14ac:dyDescent="0.25">
      <c r="A65" s="19" t="str">
        <f t="shared" si="6"/>
        <v> BRNO 27 </v>
      </c>
      <c r="B65" s="5" t="str">
        <f t="shared" si="7"/>
        <v>I</v>
      </c>
      <c r="C65" s="19">
        <f t="shared" si="8"/>
        <v>46176.398000000001</v>
      </c>
      <c r="D65" s="41" t="str">
        <f t="shared" si="9"/>
        <v>vis</v>
      </c>
      <c r="E65" s="93">
        <f>VLOOKUP(C65,Active!C$21:E$969,3,FALSE)</f>
        <v>3754.0006537204513</v>
      </c>
      <c r="F65" s="5" t="s">
        <v>174</v>
      </c>
      <c r="G65" s="41" t="str">
        <f t="shared" si="10"/>
        <v>46176.398</v>
      </c>
      <c r="H65" s="19">
        <f t="shared" si="11"/>
        <v>-6294</v>
      </c>
      <c r="I65" s="94" t="s">
        <v>403</v>
      </c>
      <c r="J65" s="95" t="s">
        <v>404</v>
      </c>
      <c r="K65" s="94">
        <v>-6294</v>
      </c>
      <c r="L65" s="94" t="s">
        <v>317</v>
      </c>
      <c r="M65" s="95" t="s">
        <v>204</v>
      </c>
      <c r="N65" s="95"/>
      <c r="O65" s="96" t="s">
        <v>336</v>
      </c>
      <c r="P65" s="96" t="s">
        <v>391</v>
      </c>
    </row>
    <row r="66" spans="1:16" ht="12.75" customHeight="1" thickBot="1" x14ac:dyDescent="0.25">
      <c r="A66" s="19" t="str">
        <f t="shared" si="6"/>
        <v> BBS 76 </v>
      </c>
      <c r="B66" s="5" t="str">
        <f t="shared" si="7"/>
        <v>I</v>
      </c>
      <c r="C66" s="19">
        <f t="shared" si="8"/>
        <v>46176.417999999998</v>
      </c>
      <c r="D66" s="41" t="str">
        <f t="shared" si="9"/>
        <v>vis</v>
      </c>
      <c r="E66" s="93">
        <f>VLOOKUP(C66,Active!C$21:E$969,3,FALSE)</f>
        <v>3754.0205599461997</v>
      </c>
      <c r="F66" s="5" t="s">
        <v>174</v>
      </c>
      <c r="G66" s="41" t="str">
        <f t="shared" si="10"/>
        <v>46176.418</v>
      </c>
      <c r="H66" s="19">
        <f t="shared" si="11"/>
        <v>-6294</v>
      </c>
      <c r="I66" s="94" t="s">
        <v>405</v>
      </c>
      <c r="J66" s="95" t="s">
        <v>406</v>
      </c>
      <c r="K66" s="94">
        <v>-6294</v>
      </c>
      <c r="L66" s="94" t="s">
        <v>407</v>
      </c>
      <c r="M66" s="95" t="s">
        <v>204</v>
      </c>
      <c r="N66" s="95"/>
      <c r="O66" s="96" t="s">
        <v>377</v>
      </c>
      <c r="P66" s="96" t="s">
        <v>378</v>
      </c>
    </row>
    <row r="67" spans="1:16" ht="12.75" customHeight="1" thickBot="1" x14ac:dyDescent="0.25">
      <c r="A67" s="19" t="str">
        <f t="shared" si="6"/>
        <v> BRNO 27 </v>
      </c>
      <c r="B67" s="5" t="str">
        <f t="shared" si="7"/>
        <v>I</v>
      </c>
      <c r="C67" s="19">
        <f t="shared" si="8"/>
        <v>46177.41</v>
      </c>
      <c r="D67" s="41" t="str">
        <f t="shared" si="9"/>
        <v>vis</v>
      </c>
      <c r="E67" s="93">
        <f>VLOOKUP(C67,Active!C$21:E$969,3,FALSE)</f>
        <v>3755.007908743491</v>
      </c>
      <c r="F67" s="5" t="s">
        <v>174</v>
      </c>
      <c r="G67" s="41" t="str">
        <f t="shared" si="10"/>
        <v>46177.410</v>
      </c>
      <c r="H67" s="19">
        <f t="shared" si="11"/>
        <v>-6293</v>
      </c>
      <c r="I67" s="94" t="s">
        <v>408</v>
      </c>
      <c r="J67" s="95" t="s">
        <v>409</v>
      </c>
      <c r="K67" s="94">
        <v>-6293</v>
      </c>
      <c r="L67" s="94" t="s">
        <v>328</v>
      </c>
      <c r="M67" s="95" t="s">
        <v>204</v>
      </c>
      <c r="N67" s="95"/>
      <c r="O67" s="96" t="s">
        <v>210</v>
      </c>
      <c r="P67" s="96" t="s">
        <v>391</v>
      </c>
    </row>
    <row r="68" spans="1:16" ht="12.75" customHeight="1" thickBot="1" x14ac:dyDescent="0.25">
      <c r="A68" s="19" t="str">
        <f t="shared" si="6"/>
        <v> BBS 76 </v>
      </c>
      <c r="B68" s="5" t="str">
        <f t="shared" si="7"/>
        <v>I</v>
      </c>
      <c r="C68" s="19">
        <f t="shared" si="8"/>
        <v>46180.421000000002</v>
      </c>
      <c r="D68" s="41" t="str">
        <f t="shared" si="9"/>
        <v>vis</v>
      </c>
      <c r="E68" s="93">
        <f>VLOOKUP(C68,Active!C$21:E$969,3,FALSE)</f>
        <v>3758.0047910304124</v>
      </c>
      <c r="F68" s="5" t="s">
        <v>174</v>
      </c>
      <c r="G68" s="41" t="str">
        <f t="shared" si="10"/>
        <v>46180.421</v>
      </c>
      <c r="H68" s="19">
        <f t="shared" si="11"/>
        <v>-6290</v>
      </c>
      <c r="I68" s="94" t="s">
        <v>410</v>
      </c>
      <c r="J68" s="95" t="s">
        <v>411</v>
      </c>
      <c r="K68" s="94">
        <v>-6290</v>
      </c>
      <c r="L68" s="94" t="s">
        <v>412</v>
      </c>
      <c r="M68" s="95" t="s">
        <v>204</v>
      </c>
      <c r="N68" s="95"/>
      <c r="O68" s="96" t="s">
        <v>230</v>
      </c>
      <c r="P68" s="96" t="s">
        <v>378</v>
      </c>
    </row>
    <row r="69" spans="1:16" ht="12.75" customHeight="1" thickBot="1" x14ac:dyDescent="0.25">
      <c r="A69" s="19" t="str">
        <f t="shared" si="6"/>
        <v> BBS 76 </v>
      </c>
      <c r="B69" s="5" t="str">
        <f t="shared" si="7"/>
        <v>I</v>
      </c>
      <c r="C69" s="19">
        <f t="shared" si="8"/>
        <v>46180.436000000002</v>
      </c>
      <c r="D69" s="41" t="str">
        <f t="shared" si="9"/>
        <v>vis</v>
      </c>
      <c r="E69" s="93">
        <f>VLOOKUP(C69,Active!C$21:E$969,3,FALSE)</f>
        <v>3758.0197206997259</v>
      </c>
      <c r="F69" s="5" t="s">
        <v>174</v>
      </c>
      <c r="G69" s="41" t="str">
        <f t="shared" si="10"/>
        <v>46180.436</v>
      </c>
      <c r="H69" s="19">
        <f t="shared" si="11"/>
        <v>-6290</v>
      </c>
      <c r="I69" s="94" t="s">
        <v>413</v>
      </c>
      <c r="J69" s="95" t="s">
        <v>414</v>
      </c>
      <c r="K69" s="94">
        <v>-6290</v>
      </c>
      <c r="L69" s="94" t="s">
        <v>415</v>
      </c>
      <c r="M69" s="95" t="s">
        <v>204</v>
      </c>
      <c r="N69" s="95"/>
      <c r="O69" s="96" t="s">
        <v>377</v>
      </c>
      <c r="P69" s="96" t="s">
        <v>378</v>
      </c>
    </row>
    <row r="70" spans="1:16" ht="12.75" customHeight="1" thickBot="1" x14ac:dyDescent="0.25">
      <c r="A70" s="19" t="str">
        <f t="shared" si="6"/>
        <v> AOEB 3 </v>
      </c>
      <c r="B70" s="5" t="str">
        <f t="shared" si="7"/>
        <v>I</v>
      </c>
      <c r="C70" s="19">
        <f t="shared" si="8"/>
        <v>46233.688000000002</v>
      </c>
      <c r="D70" s="41" t="str">
        <f t="shared" si="9"/>
        <v>vis</v>
      </c>
      <c r="E70" s="93">
        <f>VLOOKUP(C70,Active!C$21:E$969,3,FALSE)</f>
        <v>3811.0220373862794</v>
      </c>
      <c r="F70" s="5" t="s">
        <v>174</v>
      </c>
      <c r="G70" s="41" t="str">
        <f t="shared" si="10"/>
        <v>46233.688</v>
      </c>
      <c r="H70" s="19">
        <f t="shared" si="11"/>
        <v>-6237</v>
      </c>
      <c r="I70" s="94" t="s">
        <v>416</v>
      </c>
      <c r="J70" s="95" t="s">
        <v>417</v>
      </c>
      <c r="K70" s="94">
        <v>-6237</v>
      </c>
      <c r="L70" s="94" t="s">
        <v>366</v>
      </c>
      <c r="M70" s="95" t="s">
        <v>204</v>
      </c>
      <c r="N70" s="95"/>
      <c r="O70" s="96" t="s">
        <v>418</v>
      </c>
      <c r="P70" s="96" t="s">
        <v>302</v>
      </c>
    </row>
    <row r="71" spans="1:16" ht="12.75" customHeight="1" thickBot="1" x14ac:dyDescent="0.25">
      <c r="A71" s="19" t="str">
        <f t="shared" si="6"/>
        <v> AOEB 3 </v>
      </c>
      <c r="B71" s="5" t="str">
        <f t="shared" si="7"/>
        <v>I</v>
      </c>
      <c r="C71" s="19">
        <f t="shared" si="8"/>
        <v>46235.678</v>
      </c>
      <c r="D71" s="41" t="str">
        <f t="shared" si="9"/>
        <v>vis</v>
      </c>
      <c r="E71" s="93">
        <f>VLOOKUP(C71,Active!C$21:E$969,3,FALSE)</f>
        <v>3813.0027068485742</v>
      </c>
      <c r="F71" s="5" t="s">
        <v>174</v>
      </c>
      <c r="G71" s="41" t="str">
        <f t="shared" si="10"/>
        <v>46235.678</v>
      </c>
      <c r="H71" s="19">
        <f t="shared" si="11"/>
        <v>-6235</v>
      </c>
      <c r="I71" s="94" t="s">
        <v>419</v>
      </c>
      <c r="J71" s="95" t="s">
        <v>420</v>
      </c>
      <c r="K71" s="94">
        <v>-6235</v>
      </c>
      <c r="L71" s="94" t="s">
        <v>356</v>
      </c>
      <c r="M71" s="95" t="s">
        <v>204</v>
      </c>
      <c r="N71" s="95"/>
      <c r="O71" s="96" t="s">
        <v>418</v>
      </c>
      <c r="P71" s="96" t="s">
        <v>302</v>
      </c>
    </row>
    <row r="72" spans="1:16" ht="12.75" customHeight="1" thickBot="1" x14ac:dyDescent="0.25">
      <c r="A72" s="19" t="str">
        <f t="shared" si="6"/>
        <v> AOEB 3 </v>
      </c>
      <c r="B72" s="5" t="str">
        <f t="shared" si="7"/>
        <v>I</v>
      </c>
      <c r="C72" s="19">
        <f t="shared" si="8"/>
        <v>46237.701999999997</v>
      </c>
      <c r="D72" s="41" t="str">
        <f t="shared" si="9"/>
        <v>vis</v>
      </c>
      <c r="E72" s="93">
        <f>VLOOKUP(C72,Active!C$21:E$969,3,FALSE)</f>
        <v>3815.0172168946469</v>
      </c>
      <c r="F72" s="5" t="s">
        <v>174</v>
      </c>
      <c r="G72" s="41" t="str">
        <f t="shared" si="10"/>
        <v>46237.702</v>
      </c>
      <c r="H72" s="19">
        <f t="shared" si="11"/>
        <v>-6233</v>
      </c>
      <c r="I72" s="94" t="s">
        <v>421</v>
      </c>
      <c r="J72" s="95" t="s">
        <v>422</v>
      </c>
      <c r="K72" s="94">
        <v>-6233</v>
      </c>
      <c r="L72" s="94" t="s">
        <v>369</v>
      </c>
      <c r="M72" s="95" t="s">
        <v>204</v>
      </c>
      <c r="N72" s="95"/>
      <c r="O72" s="96" t="s">
        <v>418</v>
      </c>
      <c r="P72" s="96" t="s">
        <v>302</v>
      </c>
    </row>
    <row r="73" spans="1:16" ht="12.75" customHeight="1" thickBot="1" x14ac:dyDescent="0.25">
      <c r="A73" s="19" t="str">
        <f t="shared" si="6"/>
        <v> AOEB 3 </v>
      </c>
      <c r="B73" s="5" t="str">
        <f t="shared" si="7"/>
        <v>I</v>
      </c>
      <c r="C73" s="19">
        <f t="shared" si="8"/>
        <v>46239.707999999999</v>
      </c>
      <c r="D73" s="41" t="str">
        <f t="shared" si="9"/>
        <v>vis</v>
      </c>
      <c r="E73" s="93">
        <f>VLOOKUP(C73,Active!C$21:E$969,3,FALSE)</f>
        <v>3817.0138113375465</v>
      </c>
      <c r="F73" s="5" t="str">
        <f>LEFT(M73,1)</f>
        <v>V</v>
      </c>
      <c r="G73" s="41" t="str">
        <f t="shared" si="10"/>
        <v>46239.708</v>
      </c>
      <c r="H73" s="19">
        <f t="shared" si="11"/>
        <v>-6231</v>
      </c>
      <c r="I73" s="94" t="s">
        <v>423</v>
      </c>
      <c r="J73" s="95" t="s">
        <v>424</v>
      </c>
      <c r="K73" s="94">
        <v>-6231</v>
      </c>
      <c r="L73" s="94" t="s">
        <v>425</v>
      </c>
      <c r="M73" s="95" t="s">
        <v>204</v>
      </c>
      <c r="N73" s="95"/>
      <c r="O73" s="96" t="s">
        <v>418</v>
      </c>
      <c r="P73" s="96" t="s">
        <v>302</v>
      </c>
    </row>
    <row r="74" spans="1:16" ht="12.75" customHeight="1" thickBot="1" x14ac:dyDescent="0.25">
      <c r="A74" s="19" t="str">
        <f t="shared" si="6"/>
        <v> BRNO 28 </v>
      </c>
      <c r="B74" s="5" t="str">
        <f t="shared" si="7"/>
        <v>I</v>
      </c>
      <c r="C74" s="19">
        <f t="shared" si="8"/>
        <v>46608.432000000001</v>
      </c>
      <c r="D74" s="41" t="str">
        <f t="shared" si="9"/>
        <v>vis</v>
      </c>
      <c r="E74" s="93">
        <f>VLOOKUP(C74,Active!C$21:E$969,3,FALSE)</f>
        <v>4184.0089705415703</v>
      </c>
      <c r="F74" s="5" t="str">
        <f>LEFT(M74,1)</f>
        <v>V</v>
      </c>
      <c r="G74" s="41" t="str">
        <f t="shared" si="10"/>
        <v>46608.432</v>
      </c>
      <c r="H74" s="19">
        <f t="shared" si="11"/>
        <v>-5864</v>
      </c>
      <c r="I74" s="94" t="s">
        <v>426</v>
      </c>
      <c r="J74" s="95" t="s">
        <v>427</v>
      </c>
      <c r="K74" s="94">
        <v>-5864</v>
      </c>
      <c r="L74" s="94" t="s">
        <v>194</v>
      </c>
      <c r="M74" s="95" t="s">
        <v>204</v>
      </c>
      <c r="N74" s="95"/>
      <c r="O74" s="96" t="s">
        <v>336</v>
      </c>
      <c r="P74" s="96" t="s">
        <v>333</v>
      </c>
    </row>
    <row r="75" spans="1:16" ht="12.75" customHeight="1" thickBot="1" x14ac:dyDescent="0.25">
      <c r="A75" s="19" t="str">
        <f t="shared" ref="A75:A106" si="12">P75</f>
        <v> BRNO 28 </v>
      </c>
      <c r="B75" s="5" t="str">
        <f t="shared" ref="B75:B106" si="13">IF(H75=INT(H75),"I","II")</f>
        <v>I</v>
      </c>
      <c r="C75" s="19">
        <f t="shared" ref="C75:C106" si="14">1*G75</f>
        <v>46613.455999999998</v>
      </c>
      <c r="D75" s="41" t="str">
        <f t="shared" ref="D75:D106" si="15">VLOOKUP(F75,I$1:J$5,2,FALSE)</f>
        <v>vis</v>
      </c>
      <c r="E75" s="93">
        <f>VLOOKUP(C75,Active!C$21:E$969,3,FALSE)</f>
        <v>4189.0094144504019</v>
      </c>
      <c r="F75" s="5" t="str">
        <f>LEFT(M75,1)</f>
        <v>V</v>
      </c>
      <c r="G75" s="41" t="str">
        <f t="shared" ref="G75:G106" si="16">MID(I75,3,LEN(I75)-3)</f>
        <v>46613.456</v>
      </c>
      <c r="H75" s="19">
        <f t="shared" ref="H75:H106" si="17">1*K75</f>
        <v>-5859</v>
      </c>
      <c r="I75" s="94" t="s">
        <v>428</v>
      </c>
      <c r="J75" s="95" t="s">
        <v>429</v>
      </c>
      <c r="K75" s="94">
        <v>-5859</v>
      </c>
      <c r="L75" s="94" t="s">
        <v>376</v>
      </c>
      <c r="M75" s="95" t="s">
        <v>204</v>
      </c>
      <c r="N75" s="95"/>
      <c r="O75" s="96" t="s">
        <v>430</v>
      </c>
      <c r="P75" s="96" t="s">
        <v>333</v>
      </c>
    </row>
    <row r="76" spans="1:16" ht="12.75" customHeight="1" thickBot="1" x14ac:dyDescent="0.25">
      <c r="A76" s="19" t="str">
        <f t="shared" si="12"/>
        <v> BRNO 28 </v>
      </c>
      <c r="B76" s="5" t="str">
        <f t="shared" si="13"/>
        <v>I</v>
      </c>
      <c r="C76" s="19">
        <f t="shared" si="14"/>
        <v>46613.457999999999</v>
      </c>
      <c r="D76" s="41" t="str">
        <f t="shared" si="15"/>
        <v>vis</v>
      </c>
      <c r="E76" s="93">
        <f>VLOOKUP(C76,Active!C$21:E$969,3,FALSE)</f>
        <v>4189.0114050729771</v>
      </c>
      <c r="F76" s="5" t="str">
        <f>LEFT(M76,1)</f>
        <v>V</v>
      </c>
      <c r="G76" s="41" t="str">
        <f t="shared" si="16"/>
        <v>46613.458</v>
      </c>
      <c r="H76" s="19">
        <f t="shared" si="17"/>
        <v>-5859</v>
      </c>
      <c r="I76" s="94" t="s">
        <v>431</v>
      </c>
      <c r="J76" s="95" t="s">
        <v>432</v>
      </c>
      <c r="K76" s="94">
        <v>-5859</v>
      </c>
      <c r="L76" s="94" t="s">
        <v>433</v>
      </c>
      <c r="M76" s="95" t="s">
        <v>204</v>
      </c>
      <c r="N76" s="95"/>
      <c r="O76" s="96" t="s">
        <v>434</v>
      </c>
      <c r="P76" s="96" t="s">
        <v>333</v>
      </c>
    </row>
    <row r="77" spans="1:16" ht="12.75" customHeight="1" thickBot="1" x14ac:dyDescent="0.25">
      <c r="A77" s="19" t="str">
        <f t="shared" si="12"/>
        <v> BRNO 28 </v>
      </c>
      <c r="B77" s="5" t="str">
        <f t="shared" si="13"/>
        <v>I</v>
      </c>
      <c r="C77" s="19">
        <f t="shared" si="14"/>
        <v>46613.466</v>
      </c>
      <c r="D77" s="41" t="str">
        <f t="shared" si="15"/>
        <v>vis</v>
      </c>
      <c r="E77" s="93">
        <f>VLOOKUP(C77,Active!C$21:E$969,3,FALSE)</f>
        <v>4189.01936756328</v>
      </c>
      <c r="F77" s="5" t="str">
        <f>LEFT(M77,1)</f>
        <v>V</v>
      </c>
      <c r="G77" s="41" t="str">
        <f t="shared" si="16"/>
        <v>46613.466</v>
      </c>
      <c r="H77" s="19">
        <f t="shared" si="17"/>
        <v>-5859</v>
      </c>
      <c r="I77" s="94" t="s">
        <v>435</v>
      </c>
      <c r="J77" s="95" t="s">
        <v>436</v>
      </c>
      <c r="K77" s="94">
        <v>-5859</v>
      </c>
      <c r="L77" s="94" t="s">
        <v>407</v>
      </c>
      <c r="M77" s="95" t="s">
        <v>204</v>
      </c>
      <c r="N77" s="95"/>
      <c r="O77" s="96" t="s">
        <v>437</v>
      </c>
      <c r="P77" s="96" t="s">
        <v>333</v>
      </c>
    </row>
    <row r="78" spans="1:16" ht="12.75" customHeight="1" thickBot="1" x14ac:dyDescent="0.25">
      <c r="A78" s="19" t="str">
        <f t="shared" si="12"/>
        <v> BRNO 28 </v>
      </c>
      <c r="B78" s="5" t="str">
        <f t="shared" si="13"/>
        <v>I</v>
      </c>
      <c r="C78" s="19">
        <f t="shared" si="14"/>
        <v>46613.466999999997</v>
      </c>
      <c r="D78" s="41" t="str">
        <f t="shared" si="15"/>
        <v>vis</v>
      </c>
      <c r="E78" s="93">
        <f>VLOOKUP(C78,Active!C$21:E$969,3,FALSE)</f>
        <v>4189.0203628745639</v>
      </c>
      <c r="F78" s="5" t="s">
        <v>174</v>
      </c>
      <c r="G78" s="41" t="str">
        <f t="shared" si="16"/>
        <v>46613.467</v>
      </c>
      <c r="H78" s="19">
        <f t="shared" si="17"/>
        <v>-5859</v>
      </c>
      <c r="I78" s="94" t="s">
        <v>438</v>
      </c>
      <c r="J78" s="95" t="s">
        <v>439</v>
      </c>
      <c r="K78" s="94">
        <v>-5859</v>
      </c>
      <c r="L78" s="94" t="s">
        <v>440</v>
      </c>
      <c r="M78" s="95" t="s">
        <v>204</v>
      </c>
      <c r="N78" s="95"/>
      <c r="O78" s="96" t="s">
        <v>441</v>
      </c>
      <c r="P78" s="96" t="s">
        <v>333</v>
      </c>
    </row>
    <row r="79" spans="1:16" ht="12.75" customHeight="1" thickBot="1" x14ac:dyDescent="0.25">
      <c r="A79" s="19" t="str">
        <f t="shared" si="12"/>
        <v> BRNO 28 </v>
      </c>
      <c r="B79" s="5" t="str">
        <f t="shared" si="13"/>
        <v>I</v>
      </c>
      <c r="C79" s="19">
        <f t="shared" si="14"/>
        <v>46613.47</v>
      </c>
      <c r="D79" s="41" t="str">
        <f t="shared" si="15"/>
        <v>vis</v>
      </c>
      <c r="E79" s="93">
        <f>VLOOKUP(C79,Active!C$21:E$969,3,FALSE)</f>
        <v>4189.0233488084314</v>
      </c>
      <c r="F79" s="5" t="s">
        <v>174</v>
      </c>
      <c r="G79" s="41" t="str">
        <f t="shared" si="16"/>
        <v>46613.470</v>
      </c>
      <c r="H79" s="19">
        <f t="shared" si="17"/>
        <v>-5859</v>
      </c>
      <c r="I79" s="94" t="s">
        <v>442</v>
      </c>
      <c r="J79" s="95" t="s">
        <v>443</v>
      </c>
      <c r="K79" s="94">
        <v>-5859</v>
      </c>
      <c r="L79" s="94" t="s">
        <v>394</v>
      </c>
      <c r="M79" s="95" t="s">
        <v>204</v>
      </c>
      <c r="N79" s="95"/>
      <c r="O79" s="96" t="s">
        <v>444</v>
      </c>
      <c r="P79" s="96" t="s">
        <v>333</v>
      </c>
    </row>
    <row r="80" spans="1:16" ht="12.75" customHeight="1" thickBot="1" x14ac:dyDescent="0.25">
      <c r="A80" s="19" t="str">
        <f t="shared" si="12"/>
        <v> BBS 81 </v>
      </c>
      <c r="B80" s="5" t="str">
        <f t="shared" si="13"/>
        <v>I</v>
      </c>
      <c r="C80" s="19">
        <f t="shared" si="14"/>
        <v>46613.47</v>
      </c>
      <c r="D80" s="41" t="str">
        <f t="shared" si="15"/>
        <v>vis</v>
      </c>
      <c r="E80" s="93">
        <f>VLOOKUP(C80,Active!C$21:E$969,3,FALSE)</f>
        <v>4189.0233488084314</v>
      </c>
      <c r="F80" s="5" t="s">
        <v>174</v>
      </c>
      <c r="G80" s="41" t="str">
        <f t="shared" si="16"/>
        <v>46613.470</v>
      </c>
      <c r="H80" s="19">
        <f t="shared" si="17"/>
        <v>-5859</v>
      </c>
      <c r="I80" s="94" t="s">
        <v>442</v>
      </c>
      <c r="J80" s="95" t="s">
        <v>443</v>
      </c>
      <c r="K80" s="94">
        <v>-5859</v>
      </c>
      <c r="L80" s="94" t="s">
        <v>394</v>
      </c>
      <c r="M80" s="95" t="s">
        <v>204</v>
      </c>
      <c r="N80" s="95"/>
      <c r="O80" s="96" t="s">
        <v>377</v>
      </c>
      <c r="P80" s="96" t="s">
        <v>445</v>
      </c>
    </row>
    <row r="81" spans="1:16" ht="12.75" customHeight="1" thickBot="1" x14ac:dyDescent="0.25">
      <c r="A81" s="19" t="str">
        <f t="shared" si="12"/>
        <v> BRNO 28 </v>
      </c>
      <c r="B81" s="5" t="str">
        <f t="shared" si="13"/>
        <v>I</v>
      </c>
      <c r="C81" s="19">
        <f t="shared" si="14"/>
        <v>46614.474000000002</v>
      </c>
      <c r="D81" s="41" t="str">
        <f t="shared" si="15"/>
        <v>vis</v>
      </c>
      <c r="E81" s="93">
        <f>VLOOKUP(C81,Active!C$21:E$969,3,FALSE)</f>
        <v>4190.0226413411683</v>
      </c>
      <c r="F81" s="5" t="s">
        <v>174</v>
      </c>
      <c r="G81" s="41" t="str">
        <f t="shared" si="16"/>
        <v>46614.474</v>
      </c>
      <c r="H81" s="19">
        <f t="shared" si="17"/>
        <v>-5858</v>
      </c>
      <c r="I81" s="94" t="s">
        <v>446</v>
      </c>
      <c r="J81" s="95" t="s">
        <v>447</v>
      </c>
      <c r="K81" s="94">
        <v>-5858</v>
      </c>
      <c r="L81" s="94" t="s">
        <v>448</v>
      </c>
      <c r="M81" s="95" t="s">
        <v>204</v>
      </c>
      <c r="N81" s="95"/>
      <c r="O81" s="96" t="s">
        <v>434</v>
      </c>
      <c r="P81" s="96" t="s">
        <v>333</v>
      </c>
    </row>
    <row r="82" spans="1:16" ht="12.75" customHeight="1" thickBot="1" x14ac:dyDescent="0.25">
      <c r="A82" s="19" t="str">
        <f t="shared" si="12"/>
        <v> BRNO 28 </v>
      </c>
      <c r="B82" s="5" t="str">
        <f t="shared" si="13"/>
        <v>I</v>
      </c>
      <c r="C82" s="19">
        <f t="shared" si="14"/>
        <v>46615.472000000002</v>
      </c>
      <c r="D82" s="41" t="str">
        <f t="shared" si="15"/>
        <v>vis</v>
      </c>
      <c r="E82" s="93">
        <f>VLOOKUP(C82,Active!C$21:E$969,3,FALSE)</f>
        <v>4191.0159620061795</v>
      </c>
      <c r="F82" s="5" t="s">
        <v>174</v>
      </c>
      <c r="G82" s="41" t="str">
        <f t="shared" si="16"/>
        <v>46615.472</v>
      </c>
      <c r="H82" s="19">
        <f t="shared" si="17"/>
        <v>-5857</v>
      </c>
      <c r="I82" s="94" t="s">
        <v>449</v>
      </c>
      <c r="J82" s="95" t="s">
        <v>450</v>
      </c>
      <c r="K82" s="94">
        <v>-5857</v>
      </c>
      <c r="L82" s="94" t="s">
        <v>369</v>
      </c>
      <c r="M82" s="95" t="s">
        <v>204</v>
      </c>
      <c r="N82" s="95"/>
      <c r="O82" s="96" t="s">
        <v>434</v>
      </c>
      <c r="P82" s="96" t="s">
        <v>333</v>
      </c>
    </row>
    <row r="83" spans="1:16" ht="12.75" customHeight="1" thickBot="1" x14ac:dyDescent="0.25">
      <c r="A83" s="19" t="str">
        <f t="shared" si="12"/>
        <v> BRNO 30 </v>
      </c>
      <c r="B83" s="5" t="str">
        <f t="shared" si="13"/>
        <v>I</v>
      </c>
      <c r="C83" s="19">
        <f t="shared" si="14"/>
        <v>47262.504000000001</v>
      </c>
      <c r="D83" s="41" t="str">
        <f t="shared" si="15"/>
        <v>vis</v>
      </c>
      <c r="E83" s="93">
        <f>VLOOKUP(C83,Active!C$21:E$969,3,FALSE)</f>
        <v>4835.014215035807</v>
      </c>
      <c r="F83" s="5" t="s">
        <v>174</v>
      </c>
      <c r="G83" s="41" t="str">
        <f t="shared" si="16"/>
        <v>47262.504</v>
      </c>
      <c r="H83" s="19">
        <f t="shared" si="17"/>
        <v>-5213</v>
      </c>
      <c r="I83" s="94" t="s">
        <v>451</v>
      </c>
      <c r="J83" s="95" t="s">
        <v>452</v>
      </c>
      <c r="K83" s="94">
        <v>-5213</v>
      </c>
      <c r="L83" s="94" t="s">
        <v>372</v>
      </c>
      <c r="M83" s="95" t="s">
        <v>204</v>
      </c>
      <c r="N83" s="95"/>
      <c r="O83" s="96" t="s">
        <v>453</v>
      </c>
      <c r="P83" s="96" t="s">
        <v>454</v>
      </c>
    </row>
    <row r="84" spans="1:16" ht="12.75" customHeight="1" thickBot="1" x14ac:dyDescent="0.25">
      <c r="A84" s="19" t="str">
        <f t="shared" si="12"/>
        <v> BRNO 30 </v>
      </c>
      <c r="B84" s="5" t="str">
        <f t="shared" si="13"/>
        <v>I</v>
      </c>
      <c r="C84" s="19">
        <f t="shared" si="14"/>
        <v>47269.53</v>
      </c>
      <c r="D84" s="41" t="str">
        <f t="shared" si="15"/>
        <v>vis</v>
      </c>
      <c r="E84" s="93">
        <f>VLOOKUP(C84,Active!C$21:E$969,3,FALSE)</f>
        <v>4842.0072721423867</v>
      </c>
      <c r="F84" s="5" t="s">
        <v>174</v>
      </c>
      <c r="G84" s="41" t="str">
        <f t="shared" si="16"/>
        <v>47269.530</v>
      </c>
      <c r="H84" s="19">
        <f t="shared" si="17"/>
        <v>-5206</v>
      </c>
      <c r="I84" s="94" t="s">
        <v>455</v>
      </c>
      <c r="J84" s="95" t="s">
        <v>456</v>
      </c>
      <c r="K84" s="94">
        <v>-5206</v>
      </c>
      <c r="L84" s="94" t="s">
        <v>194</v>
      </c>
      <c r="M84" s="95" t="s">
        <v>204</v>
      </c>
      <c r="N84" s="95"/>
      <c r="O84" s="96" t="s">
        <v>457</v>
      </c>
      <c r="P84" s="96" t="s">
        <v>454</v>
      </c>
    </row>
    <row r="85" spans="1:16" ht="12.75" customHeight="1" thickBot="1" x14ac:dyDescent="0.25">
      <c r="A85" s="19" t="str">
        <f t="shared" si="12"/>
        <v> AOEB 3 </v>
      </c>
      <c r="B85" s="5" t="str">
        <f t="shared" si="13"/>
        <v>I</v>
      </c>
      <c r="C85" s="19">
        <f t="shared" si="14"/>
        <v>47316.76</v>
      </c>
      <c r="D85" s="41" t="str">
        <f t="shared" si="15"/>
        <v>vis</v>
      </c>
      <c r="E85" s="93">
        <f>VLOOKUP(C85,Active!C$21:E$969,3,FALSE)</f>
        <v>4889.0158242550979</v>
      </c>
      <c r="F85" s="5" t="s">
        <v>174</v>
      </c>
      <c r="G85" s="41" t="str">
        <f t="shared" si="16"/>
        <v>47316.760</v>
      </c>
      <c r="H85" s="19">
        <f t="shared" si="17"/>
        <v>-5159</v>
      </c>
      <c r="I85" s="94" t="s">
        <v>458</v>
      </c>
      <c r="J85" s="95" t="s">
        <v>459</v>
      </c>
      <c r="K85" s="94">
        <v>-5159</v>
      </c>
      <c r="L85" s="94" t="s">
        <v>340</v>
      </c>
      <c r="M85" s="95" t="s">
        <v>204</v>
      </c>
      <c r="N85" s="95"/>
      <c r="O85" s="96" t="s">
        <v>306</v>
      </c>
      <c r="P85" s="96" t="s">
        <v>302</v>
      </c>
    </row>
    <row r="86" spans="1:16" ht="12.75" customHeight="1" thickBot="1" x14ac:dyDescent="0.25">
      <c r="A86" s="19" t="str">
        <f t="shared" si="12"/>
        <v> BRNO 30 </v>
      </c>
      <c r="B86" s="5" t="str">
        <f t="shared" si="13"/>
        <v>I</v>
      </c>
      <c r="C86" s="19">
        <f t="shared" si="14"/>
        <v>47670.406999999999</v>
      </c>
      <c r="D86" s="41" t="str">
        <f t="shared" si="15"/>
        <v>vis</v>
      </c>
      <c r="E86" s="93">
        <f>VLOOKUP(C86,Active!C$21:E$969,3,FALSE)</f>
        <v>5241.0046751761756</v>
      </c>
      <c r="F86" s="5" t="s">
        <v>174</v>
      </c>
      <c r="G86" s="41" t="str">
        <f t="shared" si="16"/>
        <v>47670.407</v>
      </c>
      <c r="H86" s="19">
        <f t="shared" si="17"/>
        <v>-4807</v>
      </c>
      <c r="I86" s="94" t="s">
        <v>460</v>
      </c>
      <c r="J86" s="95" t="s">
        <v>461</v>
      </c>
      <c r="K86" s="94">
        <v>-4807</v>
      </c>
      <c r="L86" s="94" t="s">
        <v>385</v>
      </c>
      <c r="M86" s="95" t="s">
        <v>204</v>
      </c>
      <c r="N86" s="95"/>
      <c r="O86" s="96" t="s">
        <v>462</v>
      </c>
      <c r="P86" s="96" t="s">
        <v>454</v>
      </c>
    </row>
    <row r="87" spans="1:16" ht="12.75" customHeight="1" thickBot="1" x14ac:dyDescent="0.25">
      <c r="A87" s="19" t="str">
        <f t="shared" si="12"/>
        <v> BRNO 30 </v>
      </c>
      <c r="B87" s="5" t="str">
        <f t="shared" si="13"/>
        <v>I</v>
      </c>
      <c r="C87" s="19">
        <f t="shared" si="14"/>
        <v>47670.409</v>
      </c>
      <c r="D87" s="41" t="str">
        <f t="shared" si="15"/>
        <v>vis</v>
      </c>
      <c r="E87" s="93">
        <f>VLOOKUP(C87,Active!C$21:E$969,3,FALSE)</f>
        <v>5241.0066657987518</v>
      </c>
      <c r="F87" s="5" t="s">
        <v>174</v>
      </c>
      <c r="G87" s="41" t="str">
        <f t="shared" si="16"/>
        <v>47670.409</v>
      </c>
      <c r="H87" s="19">
        <f t="shared" si="17"/>
        <v>-4807</v>
      </c>
      <c r="I87" s="94" t="s">
        <v>463</v>
      </c>
      <c r="J87" s="95" t="s">
        <v>464</v>
      </c>
      <c r="K87" s="94">
        <v>-4807</v>
      </c>
      <c r="L87" s="94" t="s">
        <v>376</v>
      </c>
      <c r="M87" s="95" t="s">
        <v>204</v>
      </c>
      <c r="N87" s="95"/>
      <c r="O87" s="96" t="s">
        <v>465</v>
      </c>
      <c r="P87" s="96" t="s">
        <v>454</v>
      </c>
    </row>
    <row r="88" spans="1:16" ht="12.75" customHeight="1" thickBot="1" x14ac:dyDescent="0.25">
      <c r="A88" s="19" t="str">
        <f t="shared" si="12"/>
        <v> BRNO 30 </v>
      </c>
      <c r="B88" s="5" t="str">
        <f t="shared" si="13"/>
        <v>I</v>
      </c>
      <c r="C88" s="19">
        <f t="shared" si="14"/>
        <v>47671.42</v>
      </c>
      <c r="D88" s="41" t="str">
        <f t="shared" si="15"/>
        <v>vis</v>
      </c>
      <c r="E88" s="93">
        <f>VLOOKUP(C88,Active!C$21:E$969,3,FALSE)</f>
        <v>5242.0129255105003</v>
      </c>
      <c r="F88" s="5" t="s">
        <v>174</v>
      </c>
      <c r="G88" s="41" t="str">
        <f t="shared" si="16"/>
        <v>47671.420</v>
      </c>
      <c r="H88" s="19">
        <f t="shared" si="17"/>
        <v>-4806</v>
      </c>
      <c r="I88" s="94" t="s">
        <v>466</v>
      </c>
      <c r="J88" s="95" t="s">
        <v>467</v>
      </c>
      <c r="K88" s="94">
        <v>-4806</v>
      </c>
      <c r="L88" s="94" t="s">
        <v>372</v>
      </c>
      <c r="M88" s="95" t="s">
        <v>204</v>
      </c>
      <c r="N88" s="95"/>
      <c r="O88" s="96" t="s">
        <v>465</v>
      </c>
      <c r="P88" s="96" t="s">
        <v>454</v>
      </c>
    </row>
    <row r="89" spans="1:16" ht="12.75" customHeight="1" thickBot="1" x14ac:dyDescent="0.25">
      <c r="A89" s="19" t="str">
        <f t="shared" si="12"/>
        <v> BRNO 30 </v>
      </c>
      <c r="B89" s="5" t="str">
        <f t="shared" si="13"/>
        <v>I</v>
      </c>
      <c r="C89" s="19">
        <f t="shared" si="14"/>
        <v>47674.44</v>
      </c>
      <c r="D89" s="41" t="str">
        <f t="shared" si="15"/>
        <v>vis</v>
      </c>
      <c r="E89" s="93">
        <f>VLOOKUP(C89,Active!C$21:E$969,3,FALSE)</f>
        <v>5245.0187655990148</v>
      </c>
      <c r="F89" s="5" t="s">
        <v>174</v>
      </c>
      <c r="G89" s="41" t="str">
        <f t="shared" si="16"/>
        <v>47674.440</v>
      </c>
      <c r="H89" s="19">
        <f t="shared" si="17"/>
        <v>-4803</v>
      </c>
      <c r="I89" s="94" t="s">
        <v>468</v>
      </c>
      <c r="J89" s="95" t="s">
        <v>469</v>
      </c>
      <c r="K89" s="94">
        <v>-4803</v>
      </c>
      <c r="L89" s="94" t="s">
        <v>366</v>
      </c>
      <c r="M89" s="95" t="s">
        <v>204</v>
      </c>
      <c r="N89" s="95"/>
      <c r="O89" s="96" t="s">
        <v>470</v>
      </c>
      <c r="P89" s="96" t="s">
        <v>454</v>
      </c>
    </row>
    <row r="90" spans="1:16" ht="12.75" customHeight="1" thickBot="1" x14ac:dyDescent="0.25">
      <c r="A90" s="19" t="str">
        <f t="shared" si="12"/>
        <v> BRNO 30 </v>
      </c>
      <c r="B90" s="5" t="str">
        <f t="shared" si="13"/>
        <v>I</v>
      </c>
      <c r="C90" s="19">
        <f t="shared" si="14"/>
        <v>47678.447999999997</v>
      </c>
      <c r="D90" s="41" t="str">
        <f t="shared" si="15"/>
        <v>vis</v>
      </c>
      <c r="E90" s="93">
        <f>VLOOKUP(C90,Active!C$21:E$969,3,FALSE)</f>
        <v>5249.0079732396562</v>
      </c>
      <c r="F90" s="5" t="s">
        <v>174</v>
      </c>
      <c r="G90" s="41" t="str">
        <f t="shared" si="16"/>
        <v>47678.448</v>
      </c>
      <c r="H90" s="19">
        <f t="shared" si="17"/>
        <v>-4799</v>
      </c>
      <c r="I90" s="94" t="s">
        <v>471</v>
      </c>
      <c r="J90" s="95" t="s">
        <v>472</v>
      </c>
      <c r="K90" s="94">
        <v>-4799</v>
      </c>
      <c r="L90" s="94" t="s">
        <v>473</v>
      </c>
      <c r="M90" s="95" t="s">
        <v>204</v>
      </c>
      <c r="N90" s="95"/>
      <c r="O90" s="96" t="s">
        <v>470</v>
      </c>
      <c r="P90" s="96" t="s">
        <v>454</v>
      </c>
    </row>
    <row r="91" spans="1:16" ht="12.75" customHeight="1" thickBot="1" x14ac:dyDescent="0.25">
      <c r="A91" s="19" t="str">
        <f t="shared" si="12"/>
        <v> BRNO 30 </v>
      </c>
      <c r="B91" s="5" t="str">
        <f t="shared" si="13"/>
        <v>I</v>
      </c>
      <c r="C91" s="19">
        <f t="shared" si="14"/>
        <v>47684.476999999999</v>
      </c>
      <c r="D91" s="41" t="str">
        <f t="shared" si="15"/>
        <v>vis</v>
      </c>
      <c r="E91" s="93">
        <f>VLOOKUP(C91,Active!C$21:E$969,3,FALSE)</f>
        <v>5255.0087049925169</v>
      </c>
      <c r="F91" s="5" t="s">
        <v>174</v>
      </c>
      <c r="G91" s="41" t="str">
        <f t="shared" si="16"/>
        <v>47684.477</v>
      </c>
      <c r="H91" s="19">
        <f t="shared" si="17"/>
        <v>-4793</v>
      </c>
      <c r="I91" s="94" t="s">
        <v>474</v>
      </c>
      <c r="J91" s="95" t="s">
        <v>475</v>
      </c>
      <c r="K91" s="94">
        <v>-4793</v>
      </c>
      <c r="L91" s="94" t="s">
        <v>476</v>
      </c>
      <c r="M91" s="95" t="s">
        <v>204</v>
      </c>
      <c r="N91" s="95"/>
      <c r="O91" s="96" t="s">
        <v>453</v>
      </c>
      <c r="P91" s="96" t="s">
        <v>454</v>
      </c>
    </row>
    <row r="92" spans="1:16" ht="12.75" customHeight="1" thickBot="1" x14ac:dyDescent="0.25">
      <c r="A92" s="19" t="str">
        <f t="shared" si="12"/>
        <v> BBS 96 </v>
      </c>
      <c r="B92" s="5" t="str">
        <f t="shared" si="13"/>
        <v>I</v>
      </c>
      <c r="C92" s="19">
        <f t="shared" si="14"/>
        <v>48093.398000000001</v>
      </c>
      <c r="D92" s="41" t="str">
        <f t="shared" si="15"/>
        <v>vis</v>
      </c>
      <c r="E92" s="93">
        <f>VLOOKUP(C92,Active!C$21:E$969,3,FALSE)</f>
        <v>5662.0123920236529</v>
      </c>
      <c r="F92" s="5" t="s">
        <v>174</v>
      </c>
      <c r="G92" s="41" t="str">
        <f t="shared" si="16"/>
        <v>48093.398</v>
      </c>
      <c r="H92" s="19">
        <f t="shared" si="17"/>
        <v>-4386</v>
      </c>
      <c r="I92" s="94" t="s">
        <v>477</v>
      </c>
      <c r="J92" s="95" t="s">
        <v>478</v>
      </c>
      <c r="K92" s="94">
        <v>-4386</v>
      </c>
      <c r="L92" s="94" t="s">
        <v>369</v>
      </c>
      <c r="M92" s="95" t="s">
        <v>204</v>
      </c>
      <c r="N92" s="95"/>
      <c r="O92" s="96" t="s">
        <v>381</v>
      </c>
      <c r="P92" s="96" t="s">
        <v>479</v>
      </c>
    </row>
    <row r="93" spans="1:16" ht="12.75" customHeight="1" thickBot="1" x14ac:dyDescent="0.25">
      <c r="A93" s="19" t="str">
        <f t="shared" si="12"/>
        <v> BRNO 31 </v>
      </c>
      <c r="B93" s="5" t="str">
        <f t="shared" si="13"/>
        <v>I</v>
      </c>
      <c r="C93" s="19">
        <f t="shared" si="14"/>
        <v>48095.408000000003</v>
      </c>
      <c r="D93" s="41" t="str">
        <f t="shared" si="15"/>
        <v>vis</v>
      </c>
      <c r="E93" s="93">
        <f>VLOOKUP(C93,Active!C$21:E$969,3,FALSE)</f>
        <v>5664.0129677117029</v>
      </c>
      <c r="F93" s="5" t="s">
        <v>174</v>
      </c>
      <c r="G93" s="41" t="str">
        <f t="shared" si="16"/>
        <v>48095.408</v>
      </c>
      <c r="H93" s="19">
        <f t="shared" si="17"/>
        <v>-4384</v>
      </c>
      <c r="I93" s="94" t="s">
        <v>480</v>
      </c>
      <c r="J93" s="95" t="s">
        <v>481</v>
      </c>
      <c r="K93" s="94">
        <v>-4384</v>
      </c>
      <c r="L93" s="94" t="s">
        <v>369</v>
      </c>
      <c r="M93" s="95" t="s">
        <v>204</v>
      </c>
      <c r="N93" s="95"/>
      <c r="O93" s="96" t="s">
        <v>465</v>
      </c>
      <c r="P93" s="96" t="s">
        <v>482</v>
      </c>
    </row>
    <row r="94" spans="1:16" ht="12.75" customHeight="1" thickBot="1" x14ac:dyDescent="0.25">
      <c r="A94" s="19" t="str">
        <f t="shared" si="12"/>
        <v> BRNO 31 </v>
      </c>
      <c r="B94" s="5" t="str">
        <f t="shared" si="13"/>
        <v>I</v>
      </c>
      <c r="C94" s="19">
        <f t="shared" si="14"/>
        <v>48096.406000000003</v>
      </c>
      <c r="D94" s="41" t="str">
        <f t="shared" si="15"/>
        <v>vis</v>
      </c>
      <c r="E94" s="93">
        <f>VLOOKUP(C94,Active!C$21:E$969,3,FALSE)</f>
        <v>5665.0062883767141</v>
      </c>
      <c r="F94" s="5" t="s">
        <v>174</v>
      </c>
      <c r="G94" s="41" t="str">
        <f t="shared" si="16"/>
        <v>48096.406</v>
      </c>
      <c r="H94" s="19">
        <f t="shared" si="17"/>
        <v>-4383</v>
      </c>
      <c r="I94" s="94" t="s">
        <v>483</v>
      </c>
      <c r="J94" s="95" t="s">
        <v>484</v>
      </c>
      <c r="K94" s="94">
        <v>-4383</v>
      </c>
      <c r="L94" s="94" t="s">
        <v>473</v>
      </c>
      <c r="M94" s="95" t="s">
        <v>204</v>
      </c>
      <c r="N94" s="95"/>
      <c r="O94" s="96" t="s">
        <v>465</v>
      </c>
      <c r="P94" s="96" t="s">
        <v>482</v>
      </c>
    </row>
    <row r="95" spans="1:16" ht="12.75" customHeight="1" thickBot="1" x14ac:dyDescent="0.25">
      <c r="A95" s="19" t="str">
        <f t="shared" si="12"/>
        <v> BBS 97 </v>
      </c>
      <c r="B95" s="5" t="str">
        <f t="shared" si="13"/>
        <v>I</v>
      </c>
      <c r="C95" s="19">
        <f t="shared" si="14"/>
        <v>48321.468000000001</v>
      </c>
      <c r="D95" s="41" t="str">
        <f t="shared" si="15"/>
        <v>vis</v>
      </c>
      <c r="E95" s="93">
        <f>VLOOKUP(C95,Active!C$21:E$969,3,FALSE)</f>
        <v>5889.0130373834909</v>
      </c>
      <c r="F95" s="5" t="s">
        <v>174</v>
      </c>
      <c r="G95" s="41" t="str">
        <f t="shared" si="16"/>
        <v>48321.468</v>
      </c>
      <c r="H95" s="19">
        <f t="shared" si="17"/>
        <v>-4159</v>
      </c>
      <c r="I95" s="94" t="s">
        <v>485</v>
      </c>
      <c r="J95" s="95" t="s">
        <v>486</v>
      </c>
      <c r="K95" s="94">
        <v>-4159</v>
      </c>
      <c r="L95" s="94" t="s">
        <v>340</v>
      </c>
      <c r="M95" s="95" t="s">
        <v>204</v>
      </c>
      <c r="N95" s="95"/>
      <c r="O95" s="96" t="s">
        <v>487</v>
      </c>
      <c r="P95" s="96" t="s">
        <v>488</v>
      </c>
    </row>
    <row r="96" spans="1:16" ht="12.75" customHeight="1" thickBot="1" x14ac:dyDescent="0.25">
      <c r="A96" s="19" t="str">
        <f t="shared" si="12"/>
        <v> BBS 97 </v>
      </c>
      <c r="B96" s="5" t="str">
        <f t="shared" si="13"/>
        <v>I</v>
      </c>
      <c r="C96" s="19">
        <f t="shared" si="14"/>
        <v>48322.474999999999</v>
      </c>
      <c r="D96" s="41" t="str">
        <f t="shared" si="15"/>
        <v>vis</v>
      </c>
      <c r="E96" s="93">
        <f>VLOOKUP(C96,Active!C$21:E$969,3,FALSE)</f>
        <v>5890.0153158500889</v>
      </c>
      <c r="F96" s="5" t="s">
        <v>174</v>
      </c>
      <c r="G96" s="41" t="str">
        <f t="shared" si="16"/>
        <v>48322.475</v>
      </c>
      <c r="H96" s="19">
        <f t="shared" si="17"/>
        <v>-4158</v>
      </c>
      <c r="I96" s="94" t="s">
        <v>489</v>
      </c>
      <c r="J96" s="95" t="s">
        <v>490</v>
      </c>
      <c r="K96" s="94">
        <v>-4158</v>
      </c>
      <c r="L96" s="94" t="s">
        <v>407</v>
      </c>
      <c r="M96" s="95" t="s">
        <v>204</v>
      </c>
      <c r="N96" s="95"/>
      <c r="O96" s="96" t="s">
        <v>487</v>
      </c>
      <c r="P96" s="96" t="s">
        <v>488</v>
      </c>
    </row>
    <row r="97" spans="1:16" ht="12.75" customHeight="1" thickBot="1" x14ac:dyDescent="0.25">
      <c r="A97" s="19" t="str">
        <f t="shared" si="12"/>
        <v> BBS 97 </v>
      </c>
      <c r="B97" s="5" t="str">
        <f t="shared" si="13"/>
        <v>I</v>
      </c>
      <c r="C97" s="19">
        <f t="shared" si="14"/>
        <v>48339.55</v>
      </c>
      <c r="D97" s="41" t="str">
        <f t="shared" si="15"/>
        <v>vis</v>
      </c>
      <c r="E97" s="93">
        <f>VLOOKUP(C97,Active!C$21:E$969,3,FALSE)</f>
        <v>5907.0102560856312</v>
      </c>
      <c r="F97" s="5" t="s">
        <v>174</v>
      </c>
      <c r="G97" s="41" t="str">
        <f t="shared" si="16"/>
        <v>48339.550</v>
      </c>
      <c r="H97" s="19">
        <f t="shared" si="17"/>
        <v>-4141</v>
      </c>
      <c r="I97" s="94" t="s">
        <v>491</v>
      </c>
      <c r="J97" s="95" t="s">
        <v>492</v>
      </c>
      <c r="K97" s="94">
        <v>-4141</v>
      </c>
      <c r="L97" s="94" t="s">
        <v>350</v>
      </c>
      <c r="M97" s="95" t="s">
        <v>204</v>
      </c>
      <c r="N97" s="95"/>
      <c r="O97" s="96" t="s">
        <v>487</v>
      </c>
      <c r="P97" s="96" t="s">
        <v>488</v>
      </c>
    </row>
    <row r="98" spans="1:16" ht="12.75" customHeight="1" thickBot="1" x14ac:dyDescent="0.25">
      <c r="A98" s="19" t="str">
        <f t="shared" si="12"/>
        <v> BBS 101 </v>
      </c>
      <c r="B98" s="5" t="str">
        <f t="shared" si="13"/>
        <v>I</v>
      </c>
      <c r="C98" s="19">
        <f t="shared" si="14"/>
        <v>48733.387999999999</v>
      </c>
      <c r="D98" s="41" t="str">
        <f t="shared" si="15"/>
        <v>vis</v>
      </c>
      <c r="E98" s="93">
        <f>VLOOKUP(C98,Active!C$21:E$969,3,FALSE)</f>
        <v>6299.001662966095</v>
      </c>
      <c r="F98" s="5" t="s">
        <v>174</v>
      </c>
      <c r="G98" s="41" t="str">
        <f t="shared" si="16"/>
        <v>48733.388</v>
      </c>
      <c r="H98" s="19">
        <f t="shared" si="17"/>
        <v>-3749</v>
      </c>
      <c r="I98" s="94" t="s">
        <v>498</v>
      </c>
      <c r="J98" s="95" t="s">
        <v>499</v>
      </c>
      <c r="K98" s="94">
        <v>-3749</v>
      </c>
      <c r="L98" s="94" t="s">
        <v>385</v>
      </c>
      <c r="M98" s="95" t="s">
        <v>204</v>
      </c>
      <c r="N98" s="95"/>
      <c r="O98" s="96" t="s">
        <v>230</v>
      </c>
      <c r="P98" s="96" t="s">
        <v>500</v>
      </c>
    </row>
    <row r="99" spans="1:16" ht="12.75" customHeight="1" thickBot="1" x14ac:dyDescent="0.25">
      <c r="A99" s="19" t="str">
        <f t="shared" si="12"/>
        <v> AOEB 3 </v>
      </c>
      <c r="B99" s="5" t="str">
        <f t="shared" si="13"/>
        <v>I</v>
      </c>
      <c r="C99" s="19">
        <f t="shared" si="14"/>
        <v>48789.654000000002</v>
      </c>
      <c r="D99" s="41" t="str">
        <f t="shared" si="15"/>
        <v>vis</v>
      </c>
      <c r="E99" s="93">
        <f>VLOOKUP(C99,Active!C$21:E$969,3,FALSE)</f>
        <v>6355.0038478734368</v>
      </c>
      <c r="F99" s="5" t="s">
        <v>174</v>
      </c>
      <c r="G99" s="41" t="str">
        <f t="shared" si="16"/>
        <v>48789.654</v>
      </c>
      <c r="H99" s="19">
        <f t="shared" si="17"/>
        <v>-3693</v>
      </c>
      <c r="I99" s="94" t="s">
        <v>501</v>
      </c>
      <c r="J99" s="95" t="s">
        <v>502</v>
      </c>
      <c r="K99" s="94">
        <v>-3693</v>
      </c>
      <c r="L99" s="94" t="s">
        <v>376</v>
      </c>
      <c r="M99" s="95" t="s">
        <v>204</v>
      </c>
      <c r="N99" s="95"/>
      <c r="O99" s="96" t="s">
        <v>503</v>
      </c>
      <c r="P99" s="96" t="s">
        <v>302</v>
      </c>
    </row>
    <row r="100" spans="1:16" ht="12.75" customHeight="1" thickBot="1" x14ac:dyDescent="0.25">
      <c r="A100" s="19" t="str">
        <f t="shared" si="12"/>
        <v> AOEB 3 </v>
      </c>
      <c r="B100" s="5" t="str">
        <f t="shared" si="13"/>
        <v>I</v>
      </c>
      <c r="C100" s="19">
        <f t="shared" si="14"/>
        <v>48790.663</v>
      </c>
      <c r="D100" s="41" t="str">
        <f t="shared" si="15"/>
        <v>vis</v>
      </c>
      <c r="E100" s="93">
        <f>VLOOKUP(C100,Active!C$21:E$969,3,FALSE)</f>
        <v>6356.0081169626092</v>
      </c>
      <c r="F100" s="5" t="s">
        <v>174</v>
      </c>
      <c r="G100" s="41" t="str">
        <f t="shared" si="16"/>
        <v>48790.663</v>
      </c>
      <c r="H100" s="19">
        <f t="shared" si="17"/>
        <v>-3692</v>
      </c>
      <c r="I100" s="94" t="s">
        <v>504</v>
      </c>
      <c r="J100" s="95" t="s">
        <v>505</v>
      </c>
      <c r="K100" s="94">
        <v>-3692</v>
      </c>
      <c r="L100" s="94" t="s">
        <v>506</v>
      </c>
      <c r="M100" s="95" t="s">
        <v>204</v>
      </c>
      <c r="N100" s="95"/>
      <c r="O100" s="96" t="s">
        <v>503</v>
      </c>
      <c r="P100" s="96" t="s">
        <v>302</v>
      </c>
    </row>
    <row r="101" spans="1:16" ht="12.75" customHeight="1" thickBot="1" x14ac:dyDescent="0.25">
      <c r="A101" s="19" t="str">
        <f t="shared" si="12"/>
        <v> BBS 104 </v>
      </c>
      <c r="B101" s="5" t="str">
        <f t="shared" si="13"/>
        <v>I</v>
      </c>
      <c r="C101" s="19">
        <f t="shared" si="14"/>
        <v>49163.408000000003</v>
      </c>
      <c r="D101" s="41" t="str">
        <f t="shared" si="15"/>
        <v>vis</v>
      </c>
      <c r="E101" s="93">
        <f>VLOOKUP(C101,Active!C$21:E$969,3,FALSE)</f>
        <v>6727.0054228540193</v>
      </c>
      <c r="F101" s="5" t="s">
        <v>174</v>
      </c>
      <c r="G101" s="41" t="str">
        <f t="shared" si="16"/>
        <v>49163.408</v>
      </c>
      <c r="H101" s="19">
        <f t="shared" si="17"/>
        <v>-3321</v>
      </c>
      <c r="I101" s="94" t="s">
        <v>507</v>
      </c>
      <c r="J101" s="95" t="s">
        <v>508</v>
      </c>
      <c r="K101" s="94">
        <v>-3321</v>
      </c>
      <c r="L101" s="94" t="s">
        <v>425</v>
      </c>
      <c r="M101" s="95" t="s">
        <v>204</v>
      </c>
      <c r="N101" s="95"/>
      <c r="O101" s="96" t="s">
        <v>230</v>
      </c>
      <c r="P101" s="96" t="s">
        <v>509</v>
      </c>
    </row>
    <row r="102" spans="1:16" ht="12.75" customHeight="1" thickBot="1" x14ac:dyDescent="0.25">
      <c r="A102" s="19" t="str">
        <f t="shared" si="12"/>
        <v> BBS 104 </v>
      </c>
      <c r="B102" s="5" t="str">
        <f t="shared" si="13"/>
        <v>I</v>
      </c>
      <c r="C102" s="19">
        <f t="shared" si="14"/>
        <v>49164.42</v>
      </c>
      <c r="D102" s="41" t="str">
        <f t="shared" si="15"/>
        <v>vis</v>
      </c>
      <c r="E102" s="93">
        <f>VLOOKUP(C102,Active!C$21:E$969,3,FALSE)</f>
        <v>6728.0126778770518</v>
      </c>
      <c r="F102" s="5" t="s">
        <v>174</v>
      </c>
      <c r="G102" s="41" t="str">
        <f t="shared" si="16"/>
        <v>49164.420</v>
      </c>
      <c r="H102" s="19">
        <f t="shared" si="17"/>
        <v>-3320</v>
      </c>
      <c r="I102" s="94" t="s">
        <v>510</v>
      </c>
      <c r="J102" s="95" t="s">
        <v>511</v>
      </c>
      <c r="K102" s="94">
        <v>-3320</v>
      </c>
      <c r="L102" s="94" t="s">
        <v>407</v>
      </c>
      <c r="M102" s="95" t="s">
        <v>204</v>
      </c>
      <c r="N102" s="95"/>
      <c r="O102" s="96" t="s">
        <v>230</v>
      </c>
      <c r="P102" s="96" t="s">
        <v>509</v>
      </c>
    </row>
    <row r="103" spans="1:16" ht="12.75" customHeight="1" thickBot="1" x14ac:dyDescent="0.25">
      <c r="A103" s="19" t="str">
        <f t="shared" si="12"/>
        <v> BBS 105 </v>
      </c>
      <c r="B103" s="5" t="str">
        <f t="shared" si="13"/>
        <v>I</v>
      </c>
      <c r="C103" s="19">
        <f t="shared" si="14"/>
        <v>49172.45</v>
      </c>
      <c r="D103" s="41" t="str">
        <f t="shared" si="15"/>
        <v>vis</v>
      </c>
      <c r="E103" s="93">
        <f>VLOOKUP(C103,Active!C$21:E$969,3,FALSE)</f>
        <v>6736.0050275163694</v>
      </c>
      <c r="F103" s="5" t="s">
        <v>174</v>
      </c>
      <c r="G103" s="41" t="str">
        <f t="shared" si="16"/>
        <v>49172.450</v>
      </c>
      <c r="H103" s="19">
        <f t="shared" si="17"/>
        <v>-3312</v>
      </c>
      <c r="I103" s="94" t="s">
        <v>512</v>
      </c>
      <c r="J103" s="95" t="s">
        <v>513</v>
      </c>
      <c r="K103" s="94">
        <v>-3312</v>
      </c>
      <c r="L103" s="94" t="s">
        <v>476</v>
      </c>
      <c r="M103" s="95" t="s">
        <v>267</v>
      </c>
      <c r="N103" s="95" t="s">
        <v>268</v>
      </c>
      <c r="O103" s="96" t="s">
        <v>377</v>
      </c>
      <c r="P103" s="96" t="s">
        <v>514</v>
      </c>
    </row>
    <row r="104" spans="1:16" ht="12.75" customHeight="1" thickBot="1" x14ac:dyDescent="0.25">
      <c r="A104" s="19" t="str">
        <f t="shared" si="12"/>
        <v> BBS 104 </v>
      </c>
      <c r="B104" s="5" t="str">
        <f t="shared" si="13"/>
        <v>I</v>
      </c>
      <c r="C104" s="19">
        <f t="shared" si="14"/>
        <v>49172.451000000001</v>
      </c>
      <c r="D104" s="41" t="str">
        <f t="shared" si="15"/>
        <v>vis</v>
      </c>
      <c r="E104" s="93">
        <f>VLOOKUP(C104,Active!C$21:E$969,3,FALSE)</f>
        <v>6736.0060228276607</v>
      </c>
      <c r="F104" s="5" t="s">
        <v>174</v>
      </c>
      <c r="G104" s="41" t="str">
        <f t="shared" si="16"/>
        <v>49172.451</v>
      </c>
      <c r="H104" s="19">
        <f t="shared" si="17"/>
        <v>-3312</v>
      </c>
      <c r="I104" s="94" t="s">
        <v>515</v>
      </c>
      <c r="J104" s="95" t="s">
        <v>516</v>
      </c>
      <c r="K104" s="94">
        <v>-3312</v>
      </c>
      <c r="L104" s="94" t="s">
        <v>425</v>
      </c>
      <c r="M104" s="95" t="s">
        <v>204</v>
      </c>
      <c r="N104" s="95"/>
      <c r="O104" s="96" t="s">
        <v>230</v>
      </c>
      <c r="P104" s="96" t="s">
        <v>509</v>
      </c>
    </row>
    <row r="105" spans="1:16" ht="12.75" customHeight="1" thickBot="1" x14ac:dyDescent="0.25">
      <c r="A105" s="19" t="str">
        <f t="shared" si="12"/>
        <v> BRNO 31 </v>
      </c>
      <c r="B105" s="5" t="str">
        <f t="shared" si="13"/>
        <v>I</v>
      </c>
      <c r="C105" s="19">
        <f t="shared" si="14"/>
        <v>49416.586000000003</v>
      </c>
      <c r="D105" s="41" t="str">
        <f t="shared" si="15"/>
        <v>vis</v>
      </c>
      <c r="E105" s="93">
        <f>VLOOKUP(C105,Active!C$21:E$969,3,FALSE)</f>
        <v>6978.9963440225783</v>
      </c>
      <c r="F105" s="5" t="s">
        <v>174</v>
      </c>
      <c r="G105" s="41" t="str">
        <f t="shared" si="16"/>
        <v>49416.586</v>
      </c>
      <c r="H105" s="19">
        <f t="shared" si="17"/>
        <v>-3069</v>
      </c>
      <c r="I105" s="94" t="s">
        <v>517</v>
      </c>
      <c r="J105" s="95" t="s">
        <v>518</v>
      </c>
      <c r="K105" s="94">
        <v>-3069</v>
      </c>
      <c r="L105" s="94" t="s">
        <v>412</v>
      </c>
      <c r="M105" s="95" t="s">
        <v>204</v>
      </c>
      <c r="N105" s="95"/>
      <c r="O105" s="96" t="s">
        <v>519</v>
      </c>
      <c r="P105" s="96" t="s">
        <v>482</v>
      </c>
    </row>
    <row r="106" spans="1:16" ht="12.75" customHeight="1" thickBot="1" x14ac:dyDescent="0.25">
      <c r="A106" s="19" t="str">
        <f t="shared" si="12"/>
        <v> BBS 107 </v>
      </c>
      <c r="B106" s="5" t="str">
        <f t="shared" si="13"/>
        <v>I</v>
      </c>
      <c r="C106" s="19">
        <f t="shared" si="14"/>
        <v>49587.385999999999</v>
      </c>
      <c r="D106" s="41" t="str">
        <f t="shared" si="15"/>
        <v>vis</v>
      </c>
      <c r="E106" s="93">
        <f>VLOOKUP(C106,Active!C$21:E$969,3,FALSE)</f>
        <v>7148.9955119423375</v>
      </c>
      <c r="F106" s="5" t="s">
        <v>174</v>
      </c>
      <c r="G106" s="41" t="str">
        <f t="shared" si="16"/>
        <v>49587.386</v>
      </c>
      <c r="H106" s="19">
        <f t="shared" si="17"/>
        <v>-2899</v>
      </c>
      <c r="I106" s="94" t="s">
        <v>520</v>
      </c>
      <c r="J106" s="95" t="s">
        <v>521</v>
      </c>
      <c r="K106" s="94">
        <v>-2899</v>
      </c>
      <c r="L106" s="94" t="s">
        <v>412</v>
      </c>
      <c r="M106" s="95" t="s">
        <v>204</v>
      </c>
      <c r="N106" s="95"/>
      <c r="O106" s="96" t="s">
        <v>230</v>
      </c>
      <c r="P106" s="96" t="s">
        <v>522</v>
      </c>
    </row>
    <row r="107" spans="1:16" ht="12.75" customHeight="1" thickBot="1" x14ac:dyDescent="0.25">
      <c r="A107" s="19" t="str">
        <f t="shared" ref="A107:A138" si="18">P107</f>
        <v> AOEB 3 </v>
      </c>
      <c r="B107" s="5" t="str">
        <f t="shared" ref="B107:B138" si="19">IF(H107=INT(H107),"I","II")</f>
        <v>I</v>
      </c>
      <c r="C107" s="19">
        <f t="shared" ref="C107:C138" si="20">1*G107</f>
        <v>49624.574000000001</v>
      </c>
      <c r="D107" s="41" t="str">
        <f t="shared" ref="D107:D138" si="21">VLOOKUP(F107,I$1:J$5,2,FALSE)</f>
        <v>vis</v>
      </c>
      <c r="E107" s="93">
        <f>VLOOKUP(C107,Active!C$21:E$969,3,FALSE)</f>
        <v>7186.0091481051031</v>
      </c>
      <c r="F107" s="5" t="s">
        <v>174</v>
      </c>
      <c r="G107" s="41" t="str">
        <f t="shared" ref="G107:G138" si="22">MID(I107,3,LEN(I107)-3)</f>
        <v>49624.574</v>
      </c>
      <c r="H107" s="19">
        <f t="shared" ref="H107:H138" si="23">1*K107</f>
        <v>-2862</v>
      </c>
      <c r="I107" s="94" t="s">
        <v>523</v>
      </c>
      <c r="J107" s="95" t="s">
        <v>524</v>
      </c>
      <c r="K107" s="94">
        <v>-2862</v>
      </c>
      <c r="L107" s="94" t="s">
        <v>369</v>
      </c>
      <c r="M107" s="95" t="s">
        <v>204</v>
      </c>
      <c r="N107" s="95"/>
      <c r="O107" s="96" t="s">
        <v>306</v>
      </c>
      <c r="P107" s="96" t="s">
        <v>302</v>
      </c>
    </row>
    <row r="108" spans="1:16" ht="12.75" customHeight="1" thickBot="1" x14ac:dyDescent="0.25">
      <c r="A108" s="19" t="str">
        <f t="shared" si="18"/>
        <v> BBS 108 </v>
      </c>
      <c r="B108" s="5" t="str">
        <f t="shared" si="19"/>
        <v>I</v>
      </c>
      <c r="C108" s="19">
        <f t="shared" si="20"/>
        <v>49801.41</v>
      </c>
      <c r="D108" s="41" t="str">
        <f t="shared" si="21"/>
        <v>vis</v>
      </c>
      <c r="E108" s="93">
        <f>VLOOKUP(C108,Active!C$21:E$969,3,FALSE)</f>
        <v>7362.0160149567419</v>
      </c>
      <c r="F108" s="5" t="s">
        <v>174</v>
      </c>
      <c r="G108" s="41" t="str">
        <f t="shared" si="22"/>
        <v>49801.410</v>
      </c>
      <c r="H108" s="19">
        <f t="shared" si="23"/>
        <v>-2686</v>
      </c>
      <c r="I108" s="94" t="s">
        <v>525</v>
      </c>
      <c r="J108" s="95" t="s">
        <v>526</v>
      </c>
      <c r="K108" s="94">
        <v>-2686</v>
      </c>
      <c r="L108" s="94" t="s">
        <v>398</v>
      </c>
      <c r="M108" s="95" t="s">
        <v>204</v>
      </c>
      <c r="N108" s="95"/>
      <c r="O108" s="96" t="s">
        <v>230</v>
      </c>
      <c r="P108" s="96" t="s">
        <v>527</v>
      </c>
    </row>
    <row r="109" spans="1:16" ht="12.75" customHeight="1" thickBot="1" x14ac:dyDescent="0.25">
      <c r="A109" s="19" t="str">
        <f t="shared" si="18"/>
        <v> BBS 109 </v>
      </c>
      <c r="B109" s="5" t="str">
        <f t="shared" si="19"/>
        <v>I</v>
      </c>
      <c r="C109" s="19">
        <f t="shared" si="20"/>
        <v>49810.423000000003</v>
      </c>
      <c r="D109" s="41" t="str">
        <f t="shared" si="21"/>
        <v>vis</v>
      </c>
      <c r="E109" s="93">
        <f>VLOOKUP(C109,Active!C$21:E$969,3,FALSE)</f>
        <v>7370.9867555917572</v>
      </c>
      <c r="F109" s="5" t="s">
        <v>174</v>
      </c>
      <c r="G109" s="41" t="str">
        <f t="shared" si="22"/>
        <v>49810.423</v>
      </c>
      <c r="H109" s="19">
        <f t="shared" si="23"/>
        <v>-2677</v>
      </c>
      <c r="I109" s="94" t="s">
        <v>528</v>
      </c>
      <c r="J109" s="95" t="s">
        <v>529</v>
      </c>
      <c r="K109" s="94">
        <v>-2677</v>
      </c>
      <c r="L109" s="94" t="s">
        <v>530</v>
      </c>
      <c r="M109" s="95" t="s">
        <v>204</v>
      </c>
      <c r="N109" s="95"/>
      <c r="O109" s="96" t="s">
        <v>230</v>
      </c>
      <c r="P109" s="96" t="s">
        <v>531</v>
      </c>
    </row>
    <row r="110" spans="1:16" ht="12.75" customHeight="1" thickBot="1" x14ac:dyDescent="0.25">
      <c r="A110" s="19" t="str">
        <f t="shared" si="18"/>
        <v> BBS 109 </v>
      </c>
      <c r="B110" s="5" t="str">
        <f t="shared" si="19"/>
        <v>I</v>
      </c>
      <c r="C110" s="19">
        <f t="shared" si="20"/>
        <v>49811.415999999997</v>
      </c>
      <c r="D110" s="41" t="str">
        <f t="shared" si="21"/>
        <v>vis</v>
      </c>
      <c r="E110" s="93">
        <f>VLOOKUP(C110,Active!C$21:E$969,3,FALSE)</f>
        <v>7371.9750997003257</v>
      </c>
      <c r="F110" s="5" t="s">
        <v>174</v>
      </c>
      <c r="G110" s="41" t="str">
        <f t="shared" si="22"/>
        <v>49811.416</v>
      </c>
      <c r="H110" s="19">
        <f t="shared" si="23"/>
        <v>-2676</v>
      </c>
      <c r="I110" s="94" t="s">
        <v>532</v>
      </c>
      <c r="J110" s="95" t="s">
        <v>533</v>
      </c>
      <c r="K110" s="94">
        <v>-2676</v>
      </c>
      <c r="L110" s="94" t="s">
        <v>214</v>
      </c>
      <c r="M110" s="95" t="s">
        <v>204</v>
      </c>
      <c r="N110" s="95"/>
      <c r="O110" s="96" t="s">
        <v>230</v>
      </c>
      <c r="P110" s="96" t="s">
        <v>531</v>
      </c>
    </row>
    <row r="111" spans="1:16" ht="12.75" customHeight="1" thickBot="1" x14ac:dyDescent="0.25">
      <c r="A111" s="19" t="str">
        <f t="shared" si="18"/>
        <v>OEJV 0060 </v>
      </c>
      <c r="B111" s="5" t="str">
        <f t="shared" si="19"/>
        <v>I</v>
      </c>
      <c r="C111" s="19">
        <f t="shared" si="20"/>
        <v>49811.45</v>
      </c>
      <c r="D111" s="41" t="str">
        <f t="shared" si="21"/>
        <v>vis</v>
      </c>
      <c r="E111" s="93">
        <f>VLOOKUP(C111,Active!C$21:E$969,3,FALSE)</f>
        <v>7372.0089402841031</v>
      </c>
      <c r="F111" s="5" t="s">
        <v>174</v>
      </c>
      <c r="G111" s="41" t="str">
        <f t="shared" si="22"/>
        <v>49811.450</v>
      </c>
      <c r="H111" s="19">
        <f t="shared" si="23"/>
        <v>-2676</v>
      </c>
      <c r="I111" s="94" t="s">
        <v>534</v>
      </c>
      <c r="J111" s="95" t="s">
        <v>535</v>
      </c>
      <c r="K111" s="94">
        <v>-2676</v>
      </c>
      <c r="L111" s="94" t="s">
        <v>340</v>
      </c>
      <c r="M111" s="95" t="s">
        <v>204</v>
      </c>
      <c r="N111" s="95"/>
      <c r="O111" s="96" t="s">
        <v>536</v>
      </c>
      <c r="P111" s="97" t="s">
        <v>537</v>
      </c>
    </row>
    <row r="112" spans="1:16" ht="12.75" customHeight="1" thickBot="1" x14ac:dyDescent="0.25">
      <c r="A112" s="19" t="str">
        <f t="shared" si="18"/>
        <v>OEJV 0060 </v>
      </c>
      <c r="B112" s="5" t="str">
        <f t="shared" si="19"/>
        <v>I</v>
      </c>
      <c r="C112" s="19">
        <f t="shared" si="20"/>
        <v>49830.531000000003</v>
      </c>
      <c r="D112" s="41" t="str">
        <f t="shared" si="21"/>
        <v>vis</v>
      </c>
      <c r="E112" s="93">
        <f>VLOOKUP(C112,Active!C$21:E$969,3,FALSE)</f>
        <v>7391.0004749625459</v>
      </c>
      <c r="F112" s="5" t="s">
        <v>174</v>
      </c>
      <c r="G112" s="41" t="str">
        <f t="shared" si="22"/>
        <v>49830.531</v>
      </c>
      <c r="H112" s="19">
        <f t="shared" si="23"/>
        <v>-2657</v>
      </c>
      <c r="I112" s="94" t="s">
        <v>538</v>
      </c>
      <c r="J112" s="95" t="s">
        <v>539</v>
      </c>
      <c r="K112" s="94">
        <v>-2657</v>
      </c>
      <c r="L112" s="94" t="s">
        <v>194</v>
      </c>
      <c r="M112" s="95" t="s">
        <v>204</v>
      </c>
      <c r="N112" s="95"/>
      <c r="O112" s="96" t="s">
        <v>536</v>
      </c>
      <c r="P112" s="97" t="s">
        <v>537</v>
      </c>
    </row>
    <row r="113" spans="1:16" ht="12.75" customHeight="1" thickBot="1" x14ac:dyDescent="0.25">
      <c r="A113" s="19" t="str">
        <f t="shared" si="18"/>
        <v> AOEB 3 </v>
      </c>
      <c r="B113" s="5" t="str">
        <f t="shared" si="19"/>
        <v>I</v>
      </c>
      <c r="C113" s="19">
        <f t="shared" si="20"/>
        <v>49872.739000000001</v>
      </c>
      <c r="D113" s="41" t="str">
        <f t="shared" si="21"/>
        <v>vis</v>
      </c>
      <c r="E113" s="93">
        <f>VLOOKUP(C113,Active!C$21:E$969,3,FALSE)</f>
        <v>7433.0105737889926</v>
      </c>
      <c r="F113" s="5" t="s">
        <v>174</v>
      </c>
      <c r="G113" s="41" t="str">
        <f t="shared" si="22"/>
        <v>49872.739</v>
      </c>
      <c r="H113" s="19">
        <f t="shared" si="23"/>
        <v>-2615</v>
      </c>
      <c r="I113" s="94" t="s">
        <v>540</v>
      </c>
      <c r="J113" s="95" t="s">
        <v>541</v>
      </c>
      <c r="K113" s="94">
        <v>-2615</v>
      </c>
      <c r="L113" s="94" t="s">
        <v>407</v>
      </c>
      <c r="M113" s="95" t="s">
        <v>204</v>
      </c>
      <c r="N113" s="95"/>
      <c r="O113" s="96" t="s">
        <v>306</v>
      </c>
      <c r="P113" s="96" t="s">
        <v>302</v>
      </c>
    </row>
    <row r="114" spans="1:16" ht="12.75" customHeight="1" thickBot="1" x14ac:dyDescent="0.25">
      <c r="A114" s="19" t="str">
        <f t="shared" si="18"/>
        <v> BBS 112 </v>
      </c>
      <c r="B114" s="5" t="str">
        <f t="shared" si="19"/>
        <v>I</v>
      </c>
      <c r="C114" s="19">
        <f t="shared" si="20"/>
        <v>50234.408000000003</v>
      </c>
      <c r="D114" s="41" t="str">
        <f t="shared" si="21"/>
        <v>vis</v>
      </c>
      <c r="E114" s="93">
        <f>VLOOKUP(C114,Active!C$21:E$969,3,FALSE)</f>
        <v>7792.9838118590942</v>
      </c>
      <c r="F114" s="5" t="s">
        <v>174</v>
      </c>
      <c r="G114" s="41" t="str">
        <f t="shared" si="22"/>
        <v>50234.408</v>
      </c>
      <c r="H114" s="19">
        <f t="shared" si="23"/>
        <v>-2255</v>
      </c>
      <c r="I114" s="94" t="s">
        <v>542</v>
      </c>
      <c r="J114" s="95" t="s">
        <v>543</v>
      </c>
      <c r="K114" s="94">
        <v>-2255</v>
      </c>
      <c r="L114" s="94" t="s">
        <v>227</v>
      </c>
      <c r="M114" s="95" t="s">
        <v>204</v>
      </c>
      <c r="N114" s="95"/>
      <c r="O114" s="96" t="s">
        <v>230</v>
      </c>
      <c r="P114" s="96" t="s">
        <v>544</v>
      </c>
    </row>
    <row r="115" spans="1:16" ht="12.75" customHeight="1" thickBot="1" x14ac:dyDescent="0.25">
      <c r="A115" s="19" t="str">
        <f t="shared" si="18"/>
        <v> BBS 112 </v>
      </c>
      <c r="B115" s="5" t="str">
        <f t="shared" si="19"/>
        <v>I</v>
      </c>
      <c r="C115" s="19">
        <f t="shared" si="20"/>
        <v>50239.434999999998</v>
      </c>
      <c r="D115" s="41" t="str">
        <f t="shared" si="21"/>
        <v>vis</v>
      </c>
      <c r="E115" s="93">
        <f>VLOOKUP(C115,Active!C$21:E$969,3,FALSE)</f>
        <v>7797.987241701785</v>
      </c>
      <c r="F115" s="5" t="s">
        <v>174</v>
      </c>
      <c r="G115" s="41" t="str">
        <f t="shared" si="22"/>
        <v>50239.435</v>
      </c>
      <c r="H115" s="19">
        <f t="shared" si="23"/>
        <v>-2250</v>
      </c>
      <c r="I115" s="94" t="s">
        <v>545</v>
      </c>
      <c r="J115" s="95" t="s">
        <v>546</v>
      </c>
      <c r="K115" s="94">
        <v>-2250</v>
      </c>
      <c r="L115" s="94" t="s">
        <v>281</v>
      </c>
      <c r="M115" s="95" t="s">
        <v>204</v>
      </c>
      <c r="N115" s="95"/>
      <c r="O115" s="96" t="s">
        <v>230</v>
      </c>
      <c r="P115" s="96" t="s">
        <v>544</v>
      </c>
    </row>
    <row r="116" spans="1:16" ht="12.75" customHeight="1" thickBot="1" x14ac:dyDescent="0.25">
      <c r="A116" s="19" t="str">
        <f t="shared" si="18"/>
        <v>IBVS 5745 </v>
      </c>
      <c r="B116" s="5" t="str">
        <f t="shared" si="19"/>
        <v>I</v>
      </c>
      <c r="C116" s="19">
        <f t="shared" si="20"/>
        <v>50512.731699999997</v>
      </c>
      <c r="D116" s="41" t="str">
        <f t="shared" si="21"/>
        <v>vis</v>
      </c>
      <c r="E116" s="93">
        <f>VLOOKUP(C116,Active!C$21:E$969,3,FALSE)</f>
        <v>8070.0025320719087</v>
      </c>
      <c r="F116" s="5" t="s">
        <v>174</v>
      </c>
      <c r="G116" s="41" t="str">
        <f t="shared" si="22"/>
        <v>50512.7317</v>
      </c>
      <c r="H116" s="19">
        <f t="shared" si="23"/>
        <v>-1978</v>
      </c>
      <c r="I116" s="94" t="s">
        <v>569</v>
      </c>
      <c r="J116" s="95" t="s">
        <v>570</v>
      </c>
      <c r="K116" s="94">
        <v>-1978</v>
      </c>
      <c r="L116" s="94" t="s">
        <v>571</v>
      </c>
      <c r="M116" s="95" t="s">
        <v>267</v>
      </c>
      <c r="N116" s="95" t="s">
        <v>268</v>
      </c>
      <c r="O116" s="96" t="s">
        <v>572</v>
      </c>
      <c r="P116" s="97" t="s">
        <v>573</v>
      </c>
    </row>
    <row r="117" spans="1:16" ht="12.75" customHeight="1" thickBot="1" x14ac:dyDescent="0.25">
      <c r="A117" s="19" t="str">
        <f t="shared" si="18"/>
        <v>IBVS 5745 </v>
      </c>
      <c r="B117" s="5" t="str">
        <f t="shared" si="19"/>
        <v>I</v>
      </c>
      <c r="C117" s="19">
        <f t="shared" si="20"/>
        <v>50518.758999999998</v>
      </c>
      <c r="D117" s="41" t="str">
        <f t="shared" si="21"/>
        <v>vis</v>
      </c>
      <c r="E117" s="93">
        <f>VLOOKUP(C117,Active!C$21:E$969,3,FALSE)</f>
        <v>8076.0015717955803</v>
      </c>
      <c r="F117" s="5" t="s">
        <v>174</v>
      </c>
      <c r="G117" s="41" t="str">
        <f t="shared" si="22"/>
        <v>50518.7590</v>
      </c>
      <c r="H117" s="19">
        <f t="shared" si="23"/>
        <v>-1972</v>
      </c>
      <c r="I117" s="94" t="s">
        <v>574</v>
      </c>
      <c r="J117" s="95" t="s">
        <v>575</v>
      </c>
      <c r="K117" s="94">
        <v>-1972</v>
      </c>
      <c r="L117" s="94" t="s">
        <v>576</v>
      </c>
      <c r="M117" s="95" t="s">
        <v>267</v>
      </c>
      <c r="N117" s="95" t="s">
        <v>268</v>
      </c>
      <c r="O117" s="96" t="s">
        <v>572</v>
      </c>
      <c r="P117" s="97" t="s">
        <v>573</v>
      </c>
    </row>
    <row r="118" spans="1:16" ht="12.75" customHeight="1" thickBot="1" x14ac:dyDescent="0.25">
      <c r="A118" s="19" t="str">
        <f t="shared" si="18"/>
        <v> BBS 115 </v>
      </c>
      <c r="B118" s="5" t="str">
        <f t="shared" si="19"/>
        <v>I</v>
      </c>
      <c r="C118" s="19">
        <f t="shared" si="20"/>
        <v>50658.404000000002</v>
      </c>
      <c r="D118" s="41" t="str">
        <f t="shared" si="21"/>
        <v>vis</v>
      </c>
      <c r="E118" s="93">
        <f>VLOOKUP(C118,Active!C$21:E$969,3,FALSE)</f>
        <v>8214.9918165505915</v>
      </c>
      <c r="F118" s="5" t="s">
        <v>174</v>
      </c>
      <c r="G118" s="41" t="str">
        <f t="shared" si="22"/>
        <v>50658.404</v>
      </c>
      <c r="H118" s="19">
        <f t="shared" si="23"/>
        <v>-1833</v>
      </c>
      <c r="I118" s="94" t="s">
        <v>577</v>
      </c>
      <c r="J118" s="95" t="s">
        <v>578</v>
      </c>
      <c r="K118" s="94">
        <v>-1833</v>
      </c>
      <c r="L118" s="94" t="s">
        <v>309</v>
      </c>
      <c r="M118" s="95" t="s">
        <v>204</v>
      </c>
      <c r="N118" s="95"/>
      <c r="O118" s="96" t="s">
        <v>230</v>
      </c>
      <c r="P118" s="96" t="s">
        <v>579</v>
      </c>
    </row>
    <row r="119" spans="1:16" ht="12.75" customHeight="1" thickBot="1" x14ac:dyDescent="0.25">
      <c r="A119" s="19" t="str">
        <f t="shared" si="18"/>
        <v> BBS 115 </v>
      </c>
      <c r="B119" s="5" t="str">
        <f t="shared" si="19"/>
        <v>I</v>
      </c>
      <c r="C119" s="19">
        <f t="shared" si="20"/>
        <v>50665.427000000003</v>
      </c>
      <c r="D119" s="41" t="str">
        <f t="shared" si="21"/>
        <v>vis</v>
      </c>
      <c r="E119" s="93">
        <f>VLOOKUP(C119,Active!C$21:E$969,3,FALSE)</f>
        <v>8221.981887723312</v>
      </c>
      <c r="F119" s="5" t="s">
        <v>174</v>
      </c>
      <c r="G119" s="41" t="str">
        <f t="shared" si="22"/>
        <v>50665.427</v>
      </c>
      <c r="H119" s="19">
        <f t="shared" si="23"/>
        <v>-1826</v>
      </c>
      <c r="I119" s="94" t="s">
        <v>594</v>
      </c>
      <c r="J119" s="95" t="s">
        <v>595</v>
      </c>
      <c r="K119" s="94">
        <v>-1826</v>
      </c>
      <c r="L119" s="94" t="s">
        <v>217</v>
      </c>
      <c r="M119" s="95" t="s">
        <v>204</v>
      </c>
      <c r="N119" s="95"/>
      <c r="O119" s="96" t="s">
        <v>230</v>
      </c>
      <c r="P119" s="96" t="s">
        <v>579</v>
      </c>
    </row>
    <row r="120" spans="1:16" ht="12.75" customHeight="1" thickBot="1" x14ac:dyDescent="0.25">
      <c r="A120" s="19" t="str">
        <f t="shared" si="18"/>
        <v>IBVS 4872 </v>
      </c>
      <c r="B120" s="5" t="str">
        <f t="shared" si="19"/>
        <v>I</v>
      </c>
      <c r="C120" s="19">
        <f t="shared" si="20"/>
        <v>51299.417399999998</v>
      </c>
      <c r="D120" s="41" t="str">
        <f t="shared" si="21"/>
        <v>vis</v>
      </c>
      <c r="E120" s="93">
        <f>VLOOKUP(C120,Active!C$21:E$969,3,FALSE)</f>
        <v>8852.999689064749</v>
      </c>
      <c r="F120" s="5" t="s">
        <v>174</v>
      </c>
      <c r="G120" s="41" t="str">
        <f t="shared" si="22"/>
        <v>51299.4174</v>
      </c>
      <c r="H120" s="19">
        <f t="shared" si="23"/>
        <v>-1195</v>
      </c>
      <c r="I120" s="94" t="s">
        <v>607</v>
      </c>
      <c r="J120" s="95" t="s">
        <v>608</v>
      </c>
      <c r="K120" s="94">
        <v>-1195</v>
      </c>
      <c r="L120" s="94" t="s">
        <v>609</v>
      </c>
      <c r="M120" s="95" t="s">
        <v>267</v>
      </c>
      <c r="N120" s="95" t="s">
        <v>268</v>
      </c>
      <c r="O120" s="96" t="s">
        <v>610</v>
      </c>
      <c r="P120" s="97" t="s">
        <v>611</v>
      </c>
    </row>
    <row r="121" spans="1:16" ht="12.75" customHeight="1" thickBot="1" x14ac:dyDescent="0.25">
      <c r="A121" s="19" t="str">
        <f t="shared" si="18"/>
        <v>BAVM 132 </v>
      </c>
      <c r="B121" s="5" t="str">
        <f t="shared" si="19"/>
        <v>I</v>
      </c>
      <c r="C121" s="19">
        <f t="shared" si="20"/>
        <v>51317.501499999998</v>
      </c>
      <c r="D121" s="41" t="str">
        <f t="shared" si="21"/>
        <v>vis</v>
      </c>
      <c r="E121" s="93">
        <f>VLOOKUP(C121,Active!C$21:E$969,3,FALSE)</f>
        <v>8870.9989979205911</v>
      </c>
      <c r="F121" s="5" t="s">
        <v>174</v>
      </c>
      <c r="G121" s="41" t="str">
        <f t="shared" si="22"/>
        <v>51317.5015</v>
      </c>
      <c r="H121" s="19">
        <f t="shared" si="23"/>
        <v>-1177</v>
      </c>
      <c r="I121" s="94" t="s">
        <v>619</v>
      </c>
      <c r="J121" s="95" t="s">
        <v>620</v>
      </c>
      <c r="K121" s="94">
        <v>-1177</v>
      </c>
      <c r="L121" s="94" t="s">
        <v>621</v>
      </c>
      <c r="M121" s="95" t="s">
        <v>267</v>
      </c>
      <c r="N121" s="95" t="s">
        <v>35</v>
      </c>
      <c r="O121" s="96" t="s">
        <v>622</v>
      </c>
      <c r="P121" s="97" t="s">
        <v>623</v>
      </c>
    </row>
    <row r="122" spans="1:16" ht="12.75" customHeight="1" thickBot="1" x14ac:dyDescent="0.25">
      <c r="A122" s="19" t="str">
        <f t="shared" si="18"/>
        <v>BAVM 158 </v>
      </c>
      <c r="B122" s="5" t="str">
        <f t="shared" si="19"/>
        <v>I</v>
      </c>
      <c r="C122" s="19">
        <f t="shared" si="20"/>
        <v>52352.344799999999</v>
      </c>
      <c r="D122" s="41" t="str">
        <f t="shared" si="21"/>
        <v>vis</v>
      </c>
      <c r="E122" s="93">
        <f>VLOOKUP(C122,Active!C$21:E$969,3,FALSE)</f>
        <v>9900.9902152937902</v>
      </c>
      <c r="F122" s="5" t="s">
        <v>174</v>
      </c>
      <c r="G122" s="41" t="str">
        <f t="shared" si="22"/>
        <v>52352.3448</v>
      </c>
      <c r="H122" s="19">
        <f t="shared" si="23"/>
        <v>-147</v>
      </c>
      <c r="I122" s="94" t="s">
        <v>638</v>
      </c>
      <c r="J122" s="95" t="s">
        <v>639</v>
      </c>
      <c r="K122" s="94">
        <v>-147</v>
      </c>
      <c r="L122" s="94" t="s">
        <v>640</v>
      </c>
      <c r="M122" s="95" t="s">
        <v>267</v>
      </c>
      <c r="N122" s="95" t="s">
        <v>641</v>
      </c>
      <c r="O122" s="96" t="s">
        <v>642</v>
      </c>
      <c r="P122" s="97" t="s">
        <v>643</v>
      </c>
    </row>
    <row r="123" spans="1:16" ht="12.75" customHeight="1" thickBot="1" x14ac:dyDescent="0.25">
      <c r="A123" s="19" t="str">
        <f t="shared" si="18"/>
        <v>BAVM 158 </v>
      </c>
      <c r="B123" s="5" t="str">
        <f t="shared" si="19"/>
        <v>I</v>
      </c>
      <c r="C123" s="19">
        <f t="shared" si="20"/>
        <v>52361.394200000002</v>
      </c>
      <c r="D123" s="41" t="str">
        <f t="shared" si="21"/>
        <v>vis</v>
      </c>
      <c r="E123" s="93">
        <f>VLOOKUP(C123,Active!C$21:E$969,3,FALSE)</f>
        <v>9909.9971852596773</v>
      </c>
      <c r="F123" s="5" t="s">
        <v>174</v>
      </c>
      <c r="G123" s="41" t="str">
        <f t="shared" si="22"/>
        <v>52361.3942</v>
      </c>
      <c r="H123" s="19">
        <f t="shared" si="23"/>
        <v>-138</v>
      </c>
      <c r="I123" s="94" t="s">
        <v>644</v>
      </c>
      <c r="J123" s="95" t="s">
        <v>645</v>
      </c>
      <c r="K123" s="94">
        <v>-138</v>
      </c>
      <c r="L123" s="94" t="s">
        <v>646</v>
      </c>
      <c r="M123" s="95" t="s">
        <v>267</v>
      </c>
      <c r="N123" s="95" t="s">
        <v>641</v>
      </c>
      <c r="O123" s="96" t="s">
        <v>642</v>
      </c>
      <c r="P123" s="97" t="s">
        <v>643</v>
      </c>
    </row>
    <row r="124" spans="1:16" ht="12.75" customHeight="1" thickBot="1" x14ac:dyDescent="0.25">
      <c r="A124" s="19" t="str">
        <f t="shared" si="18"/>
        <v>BAVM 158 </v>
      </c>
      <c r="B124" s="5" t="str">
        <f t="shared" si="19"/>
        <v>I</v>
      </c>
      <c r="C124" s="19">
        <f t="shared" si="20"/>
        <v>52362.394200000002</v>
      </c>
      <c r="D124" s="41" t="str">
        <f t="shared" si="21"/>
        <v>vis</v>
      </c>
      <c r="E124" s="93">
        <f>VLOOKUP(C124,Active!C$21:E$969,3,FALSE)</f>
        <v>9910.9924965472637</v>
      </c>
      <c r="F124" s="5" t="s">
        <v>174</v>
      </c>
      <c r="G124" s="41" t="str">
        <f t="shared" si="22"/>
        <v>52362.3942</v>
      </c>
      <c r="H124" s="19">
        <f t="shared" si="23"/>
        <v>-137</v>
      </c>
      <c r="I124" s="94" t="s">
        <v>647</v>
      </c>
      <c r="J124" s="95" t="s">
        <v>648</v>
      </c>
      <c r="K124" s="94">
        <v>-137</v>
      </c>
      <c r="L124" s="94" t="s">
        <v>649</v>
      </c>
      <c r="M124" s="95" t="s">
        <v>267</v>
      </c>
      <c r="N124" s="95" t="s">
        <v>641</v>
      </c>
      <c r="O124" s="96" t="s">
        <v>642</v>
      </c>
      <c r="P124" s="97" t="s">
        <v>643</v>
      </c>
    </row>
    <row r="125" spans="1:16" ht="12.75" customHeight="1" thickBot="1" x14ac:dyDescent="0.25">
      <c r="A125" s="19" t="str">
        <f t="shared" si="18"/>
        <v>IBVS 5594 </v>
      </c>
      <c r="B125" s="5" t="str">
        <f t="shared" si="19"/>
        <v>I</v>
      </c>
      <c r="C125" s="19">
        <f t="shared" si="20"/>
        <v>52362.398300000001</v>
      </c>
      <c r="D125" s="41" t="str">
        <f t="shared" si="21"/>
        <v>vis</v>
      </c>
      <c r="E125" s="93">
        <f>VLOOKUP(C125,Active!C$21:E$969,3,FALSE)</f>
        <v>9910.9965773235417</v>
      </c>
      <c r="F125" s="5" t="s">
        <v>174</v>
      </c>
      <c r="G125" s="41" t="str">
        <f t="shared" si="22"/>
        <v>52362.3983</v>
      </c>
      <c r="H125" s="19">
        <f t="shared" si="23"/>
        <v>-137</v>
      </c>
      <c r="I125" s="94" t="s">
        <v>650</v>
      </c>
      <c r="J125" s="95" t="s">
        <v>651</v>
      </c>
      <c r="K125" s="94">
        <v>-137</v>
      </c>
      <c r="L125" s="94" t="s">
        <v>652</v>
      </c>
      <c r="M125" s="95" t="s">
        <v>267</v>
      </c>
      <c r="N125" s="95" t="s">
        <v>268</v>
      </c>
      <c r="O125" s="96" t="s">
        <v>653</v>
      </c>
      <c r="P125" s="97" t="s">
        <v>654</v>
      </c>
    </row>
    <row r="126" spans="1:16" ht="12.75" customHeight="1" thickBot="1" x14ac:dyDescent="0.25">
      <c r="A126" s="19" t="str">
        <f t="shared" si="18"/>
        <v>BAVM 158 </v>
      </c>
      <c r="B126" s="5" t="str">
        <f t="shared" si="19"/>
        <v>I</v>
      </c>
      <c r="C126" s="19">
        <f t="shared" si="20"/>
        <v>52364.409200000002</v>
      </c>
      <c r="D126" s="41" t="str">
        <f t="shared" si="21"/>
        <v>vis</v>
      </c>
      <c r="E126" s="93">
        <f>VLOOKUP(C126,Active!C$21:E$969,3,FALSE)</f>
        <v>9912.998048791751</v>
      </c>
      <c r="F126" s="5" t="s">
        <v>174</v>
      </c>
      <c r="G126" s="41" t="str">
        <f t="shared" si="22"/>
        <v>52364.4092</v>
      </c>
      <c r="H126" s="19">
        <f t="shared" si="23"/>
        <v>-135</v>
      </c>
      <c r="I126" s="94" t="s">
        <v>655</v>
      </c>
      <c r="J126" s="95" t="s">
        <v>656</v>
      </c>
      <c r="K126" s="94">
        <v>-135</v>
      </c>
      <c r="L126" s="94" t="s">
        <v>585</v>
      </c>
      <c r="M126" s="95" t="s">
        <v>267</v>
      </c>
      <c r="N126" s="95" t="s">
        <v>641</v>
      </c>
      <c r="O126" s="96" t="s">
        <v>622</v>
      </c>
      <c r="P126" s="97" t="s">
        <v>643</v>
      </c>
    </row>
    <row r="127" spans="1:16" ht="12.75" customHeight="1" thickBot="1" x14ac:dyDescent="0.25">
      <c r="A127" s="19" t="str">
        <f t="shared" si="18"/>
        <v>IBVS 5399 </v>
      </c>
      <c r="B127" s="5" t="str">
        <f t="shared" si="19"/>
        <v>II</v>
      </c>
      <c r="C127" s="19">
        <f t="shared" si="20"/>
        <v>52710.531300000002</v>
      </c>
      <c r="D127" s="41" t="str">
        <f t="shared" si="21"/>
        <v>vis</v>
      </c>
      <c r="E127" s="93">
        <f>VLOOKUP(C127,Active!C$21:E$969,3,FALSE)</f>
        <v>10257.497281804872</v>
      </c>
      <c r="F127" s="5" t="s">
        <v>174</v>
      </c>
      <c r="G127" s="41" t="str">
        <f t="shared" si="22"/>
        <v>52710.5313</v>
      </c>
      <c r="H127" s="19">
        <f t="shared" si="23"/>
        <v>209.5</v>
      </c>
      <c r="I127" s="94" t="s">
        <v>661</v>
      </c>
      <c r="J127" s="95" t="s">
        <v>662</v>
      </c>
      <c r="K127" s="94">
        <v>209.5</v>
      </c>
      <c r="L127" s="94" t="s">
        <v>663</v>
      </c>
      <c r="M127" s="95" t="s">
        <v>267</v>
      </c>
      <c r="N127" s="95" t="s">
        <v>268</v>
      </c>
      <c r="O127" s="96" t="s">
        <v>664</v>
      </c>
      <c r="P127" s="97" t="s">
        <v>665</v>
      </c>
    </row>
    <row r="128" spans="1:16" ht="12.75" customHeight="1" thickBot="1" x14ac:dyDescent="0.25">
      <c r="A128" s="19" t="str">
        <f t="shared" si="18"/>
        <v>IBVS 5745 </v>
      </c>
      <c r="B128" s="5" t="str">
        <f t="shared" si="19"/>
        <v>II</v>
      </c>
      <c r="C128" s="19">
        <f t="shared" si="20"/>
        <v>52757.754300000001</v>
      </c>
      <c r="D128" s="41" t="str">
        <f t="shared" si="21"/>
        <v>vis</v>
      </c>
      <c r="E128" s="93">
        <f>VLOOKUP(C128,Active!C$21:E$969,3,FALSE)</f>
        <v>10304.498866738564</v>
      </c>
      <c r="F128" s="5" t="s">
        <v>174</v>
      </c>
      <c r="G128" s="41" t="str">
        <f t="shared" si="22"/>
        <v>52757.7543</v>
      </c>
      <c r="H128" s="19">
        <f t="shared" si="23"/>
        <v>256.5</v>
      </c>
      <c r="I128" s="94" t="s">
        <v>666</v>
      </c>
      <c r="J128" s="95" t="s">
        <v>667</v>
      </c>
      <c r="K128" s="94">
        <v>256.5</v>
      </c>
      <c r="L128" s="94" t="s">
        <v>582</v>
      </c>
      <c r="M128" s="95" t="s">
        <v>267</v>
      </c>
      <c r="N128" s="95" t="s">
        <v>268</v>
      </c>
      <c r="O128" s="96" t="s">
        <v>572</v>
      </c>
      <c r="P128" s="97" t="s">
        <v>573</v>
      </c>
    </row>
    <row r="129" spans="1:16" ht="12.75" customHeight="1" thickBot="1" x14ac:dyDescent="0.25">
      <c r="A129" s="19" t="str">
        <f t="shared" si="18"/>
        <v>IBVS 5616 </v>
      </c>
      <c r="B129" s="5" t="str">
        <f t="shared" si="19"/>
        <v>I</v>
      </c>
      <c r="C129" s="19">
        <f t="shared" si="20"/>
        <v>52772.316599999998</v>
      </c>
      <c r="D129" s="41" t="str">
        <f t="shared" si="21"/>
        <v>vis</v>
      </c>
      <c r="E129" s="93">
        <f>VLOOKUP(C129,Active!C$21:E$969,3,FALSE)</f>
        <v>10318.992888301782</v>
      </c>
      <c r="F129" s="5" t="s">
        <v>174</v>
      </c>
      <c r="G129" s="41" t="str">
        <f t="shared" si="22"/>
        <v>52772.3166</v>
      </c>
      <c r="H129" s="19">
        <f t="shared" si="23"/>
        <v>271</v>
      </c>
      <c r="I129" s="94" t="s">
        <v>668</v>
      </c>
      <c r="J129" s="95" t="s">
        <v>669</v>
      </c>
      <c r="K129" s="94">
        <v>271</v>
      </c>
      <c r="L129" s="94" t="s">
        <v>670</v>
      </c>
      <c r="M129" s="95" t="s">
        <v>267</v>
      </c>
      <c r="N129" s="95" t="s">
        <v>268</v>
      </c>
      <c r="O129" s="96" t="s">
        <v>664</v>
      </c>
      <c r="P129" s="97" t="s">
        <v>671</v>
      </c>
    </row>
    <row r="130" spans="1:16" ht="12.75" customHeight="1" thickBot="1" x14ac:dyDescent="0.25">
      <c r="A130" s="19" t="str">
        <f t="shared" si="18"/>
        <v>OEJV 0074 </v>
      </c>
      <c r="B130" s="5" t="str">
        <f t="shared" si="19"/>
        <v>I</v>
      </c>
      <c r="C130" s="19">
        <f t="shared" si="20"/>
        <v>52790.402900000001</v>
      </c>
      <c r="D130" s="41" t="str">
        <f t="shared" si="21"/>
        <v>vis</v>
      </c>
      <c r="E130" s="93">
        <f>VLOOKUP(C130,Active!C$21:E$969,3,FALSE)</f>
        <v>10336.99438684246</v>
      </c>
      <c r="F130" s="5" t="s">
        <v>174</v>
      </c>
      <c r="G130" s="41" t="str">
        <f t="shared" si="22"/>
        <v>52790.40290</v>
      </c>
      <c r="H130" s="19">
        <f t="shared" si="23"/>
        <v>289</v>
      </c>
      <c r="I130" s="94" t="s">
        <v>672</v>
      </c>
      <c r="J130" s="95" t="s">
        <v>673</v>
      </c>
      <c r="K130" s="94">
        <v>289</v>
      </c>
      <c r="L130" s="94" t="s">
        <v>674</v>
      </c>
      <c r="M130" s="95" t="s">
        <v>554</v>
      </c>
      <c r="N130" s="95" t="s">
        <v>115</v>
      </c>
      <c r="O130" s="96" t="s">
        <v>675</v>
      </c>
      <c r="P130" s="97" t="s">
        <v>631</v>
      </c>
    </row>
    <row r="131" spans="1:16" ht="12.75" customHeight="1" thickBot="1" x14ac:dyDescent="0.25">
      <c r="A131" s="19" t="str">
        <f t="shared" si="18"/>
        <v>IBVS 5662 </v>
      </c>
      <c r="B131" s="5" t="str">
        <f t="shared" si="19"/>
        <v>I</v>
      </c>
      <c r="C131" s="19">
        <f t="shared" si="20"/>
        <v>52793.418299999998</v>
      </c>
      <c r="D131" s="41" t="str">
        <f t="shared" si="21"/>
        <v>vis</v>
      </c>
      <c r="E131" s="93">
        <f>VLOOKUP(C131,Active!C$21:E$969,3,FALSE)</f>
        <v>10339.995648499045</v>
      </c>
      <c r="F131" s="5" t="s">
        <v>174</v>
      </c>
      <c r="G131" s="41" t="str">
        <f t="shared" si="22"/>
        <v>52793.4183</v>
      </c>
      <c r="H131" s="19">
        <f t="shared" si="23"/>
        <v>292</v>
      </c>
      <c r="I131" s="94" t="s">
        <v>676</v>
      </c>
      <c r="J131" s="95" t="s">
        <v>677</v>
      </c>
      <c r="K131" s="94">
        <v>292</v>
      </c>
      <c r="L131" s="94" t="s">
        <v>678</v>
      </c>
      <c r="M131" s="95" t="s">
        <v>267</v>
      </c>
      <c r="N131" s="95" t="s">
        <v>268</v>
      </c>
      <c r="O131" s="96" t="s">
        <v>664</v>
      </c>
      <c r="P131" s="97" t="s">
        <v>679</v>
      </c>
    </row>
    <row r="132" spans="1:16" ht="12.75" customHeight="1" thickBot="1" x14ac:dyDescent="0.25">
      <c r="A132" s="19" t="str">
        <f t="shared" si="18"/>
        <v>BAVM 172 </v>
      </c>
      <c r="B132" s="5" t="str">
        <f t="shared" si="19"/>
        <v>I</v>
      </c>
      <c r="C132" s="19">
        <f t="shared" si="20"/>
        <v>52794.4234</v>
      </c>
      <c r="D132" s="41" t="str">
        <f t="shared" si="21"/>
        <v>vis</v>
      </c>
      <c r="E132" s="93">
        <f>VLOOKUP(C132,Active!C$21:E$969,3,FALSE)</f>
        <v>10340.996035874199</v>
      </c>
      <c r="F132" s="5" t="s">
        <v>174</v>
      </c>
      <c r="G132" s="41" t="str">
        <f t="shared" si="22"/>
        <v>52794.4234</v>
      </c>
      <c r="H132" s="19">
        <f t="shared" si="23"/>
        <v>293</v>
      </c>
      <c r="I132" s="94" t="s">
        <v>680</v>
      </c>
      <c r="J132" s="95" t="s">
        <v>681</v>
      </c>
      <c r="K132" s="94">
        <v>293</v>
      </c>
      <c r="L132" s="94" t="s">
        <v>646</v>
      </c>
      <c r="M132" s="95" t="s">
        <v>267</v>
      </c>
      <c r="N132" s="95" t="s">
        <v>682</v>
      </c>
      <c r="O132" s="96" t="s">
        <v>683</v>
      </c>
      <c r="P132" s="97" t="s">
        <v>684</v>
      </c>
    </row>
    <row r="133" spans="1:16" ht="12.75" customHeight="1" thickBot="1" x14ac:dyDescent="0.25">
      <c r="A133" s="19" t="str">
        <f t="shared" si="18"/>
        <v>OEJV 0074 </v>
      </c>
      <c r="B133" s="5" t="str">
        <f t="shared" si="19"/>
        <v>I</v>
      </c>
      <c r="C133" s="19">
        <f t="shared" si="20"/>
        <v>53210.372329999998</v>
      </c>
      <c r="D133" s="41" t="str">
        <f t="shared" si="21"/>
        <v>vis</v>
      </c>
      <c r="E133" s="93">
        <f>VLOOKUP(C133,Active!C$21:E$969,3,FALSE)</f>
        <v>10754.994700962699</v>
      </c>
      <c r="F133" s="5" t="s">
        <v>174</v>
      </c>
      <c r="G133" s="41" t="str">
        <f t="shared" si="22"/>
        <v>53210.37233</v>
      </c>
      <c r="H133" s="19">
        <f t="shared" si="23"/>
        <v>707</v>
      </c>
      <c r="I133" s="94" t="s">
        <v>700</v>
      </c>
      <c r="J133" s="95" t="s">
        <v>701</v>
      </c>
      <c r="K133" s="94" t="s">
        <v>702</v>
      </c>
      <c r="L133" s="94" t="s">
        <v>703</v>
      </c>
      <c r="M133" s="95" t="s">
        <v>554</v>
      </c>
      <c r="N133" s="95" t="s">
        <v>115</v>
      </c>
      <c r="O133" s="96" t="s">
        <v>675</v>
      </c>
      <c r="P133" s="97" t="s">
        <v>631</v>
      </c>
    </row>
    <row r="134" spans="1:16" ht="12.75" customHeight="1" thickBot="1" x14ac:dyDescent="0.25">
      <c r="A134" s="19" t="str">
        <f t="shared" si="18"/>
        <v>OEJV 0003 </v>
      </c>
      <c r="B134" s="5" t="str">
        <f t="shared" si="19"/>
        <v>I</v>
      </c>
      <c r="C134" s="19">
        <f t="shared" si="20"/>
        <v>53443.461000000003</v>
      </c>
      <c r="D134" s="41" t="str">
        <f t="shared" si="21"/>
        <v>vis</v>
      </c>
      <c r="E134" s="93">
        <f>VLOOKUP(C134,Active!C$21:E$969,3,FALSE)</f>
        <v>10986.990485222215</v>
      </c>
      <c r="F134" s="5" t="s">
        <v>174</v>
      </c>
      <c r="G134" s="41" t="str">
        <f t="shared" si="22"/>
        <v>53443.461</v>
      </c>
      <c r="H134" s="19">
        <f t="shared" si="23"/>
        <v>939</v>
      </c>
      <c r="I134" s="94" t="s">
        <v>704</v>
      </c>
      <c r="J134" s="95" t="s">
        <v>705</v>
      </c>
      <c r="K134" s="94" t="s">
        <v>706</v>
      </c>
      <c r="L134" s="94" t="s">
        <v>194</v>
      </c>
      <c r="M134" s="95" t="s">
        <v>204</v>
      </c>
      <c r="N134" s="95"/>
      <c r="O134" s="96" t="s">
        <v>223</v>
      </c>
      <c r="P134" s="97" t="s">
        <v>707</v>
      </c>
    </row>
    <row r="135" spans="1:16" ht="12.75" customHeight="1" thickBot="1" x14ac:dyDescent="0.25">
      <c r="A135" s="19" t="str">
        <f t="shared" si="18"/>
        <v>BAVM 173 </v>
      </c>
      <c r="B135" s="5" t="str">
        <f t="shared" si="19"/>
        <v>I</v>
      </c>
      <c r="C135" s="19">
        <f t="shared" si="20"/>
        <v>53460.5461</v>
      </c>
      <c r="D135" s="41" t="str">
        <f t="shared" si="21"/>
        <v>vis</v>
      </c>
      <c r="E135" s="93">
        <f>VLOOKUP(C135,Active!C$21:E$969,3,FALSE)</f>
        <v>11003.995478101755</v>
      </c>
      <c r="F135" s="5" t="s">
        <v>174</v>
      </c>
      <c r="G135" s="41" t="str">
        <f t="shared" si="22"/>
        <v>53460.5461</v>
      </c>
      <c r="H135" s="19">
        <f t="shared" si="23"/>
        <v>956</v>
      </c>
      <c r="I135" s="94" t="s">
        <v>708</v>
      </c>
      <c r="J135" s="95" t="s">
        <v>709</v>
      </c>
      <c r="K135" s="94" t="s">
        <v>710</v>
      </c>
      <c r="L135" s="94" t="s">
        <v>711</v>
      </c>
      <c r="M135" s="95" t="s">
        <v>267</v>
      </c>
      <c r="N135" s="95" t="s">
        <v>682</v>
      </c>
      <c r="O135" s="96" t="s">
        <v>712</v>
      </c>
      <c r="P135" s="97" t="s">
        <v>713</v>
      </c>
    </row>
    <row r="136" spans="1:16" ht="12.75" customHeight="1" thickBot="1" x14ac:dyDescent="0.25">
      <c r="A136" s="19" t="str">
        <f t="shared" si="18"/>
        <v>OEJV 0074 </v>
      </c>
      <c r="B136" s="5" t="str">
        <f t="shared" si="19"/>
        <v>I</v>
      </c>
      <c r="C136" s="19">
        <f t="shared" si="20"/>
        <v>53460.546289999998</v>
      </c>
      <c r="D136" s="41" t="str">
        <f t="shared" si="21"/>
        <v>vis</v>
      </c>
      <c r="E136" s="93">
        <f>VLOOKUP(C136,Active!C$21:E$969,3,FALSE)</f>
        <v>11003.995667210898</v>
      </c>
      <c r="F136" s="5" t="s">
        <v>174</v>
      </c>
      <c r="G136" s="41" t="str">
        <f t="shared" si="22"/>
        <v>53460.54629</v>
      </c>
      <c r="H136" s="19">
        <f t="shared" si="23"/>
        <v>956</v>
      </c>
      <c r="I136" s="94" t="s">
        <v>714</v>
      </c>
      <c r="J136" s="95" t="s">
        <v>709</v>
      </c>
      <c r="K136" s="94" t="s">
        <v>710</v>
      </c>
      <c r="L136" s="94" t="s">
        <v>715</v>
      </c>
      <c r="M136" s="95" t="s">
        <v>554</v>
      </c>
      <c r="N136" s="95" t="s">
        <v>149</v>
      </c>
      <c r="O136" s="96" t="s">
        <v>716</v>
      </c>
      <c r="P136" s="97" t="s">
        <v>631</v>
      </c>
    </row>
    <row r="137" spans="1:16" ht="12.75" customHeight="1" thickBot="1" x14ac:dyDescent="0.25">
      <c r="A137" s="19" t="str">
        <f t="shared" si="18"/>
        <v>BAVM 173 </v>
      </c>
      <c r="B137" s="5" t="str">
        <f t="shared" si="19"/>
        <v>I</v>
      </c>
      <c r="C137" s="19">
        <f t="shared" si="20"/>
        <v>53461.553899999999</v>
      </c>
      <c r="D137" s="41" t="str">
        <f t="shared" si="21"/>
        <v>vis</v>
      </c>
      <c r="E137" s="93">
        <f>VLOOKUP(C137,Active!C$21:E$969,3,FALSE)</f>
        <v>11004.998552817384</v>
      </c>
      <c r="F137" s="5" t="s">
        <v>174</v>
      </c>
      <c r="G137" s="41" t="str">
        <f t="shared" si="22"/>
        <v>53461.5539</v>
      </c>
      <c r="H137" s="19">
        <f t="shared" si="23"/>
        <v>957</v>
      </c>
      <c r="I137" s="94" t="s">
        <v>717</v>
      </c>
      <c r="J137" s="95" t="s">
        <v>718</v>
      </c>
      <c r="K137" s="94" t="s">
        <v>719</v>
      </c>
      <c r="L137" s="94" t="s">
        <v>720</v>
      </c>
      <c r="M137" s="95" t="s">
        <v>267</v>
      </c>
      <c r="N137" s="95" t="s">
        <v>682</v>
      </c>
      <c r="O137" s="96" t="s">
        <v>712</v>
      </c>
      <c r="P137" s="97" t="s">
        <v>713</v>
      </c>
    </row>
    <row r="138" spans="1:16" ht="12.75" customHeight="1" thickBot="1" x14ac:dyDescent="0.25">
      <c r="A138" s="19" t="str">
        <f t="shared" si="18"/>
        <v>IBVS 5653 </v>
      </c>
      <c r="B138" s="5" t="str">
        <f t="shared" si="19"/>
        <v>I</v>
      </c>
      <c r="C138" s="19">
        <f t="shared" si="20"/>
        <v>53463.557699999998</v>
      </c>
      <c r="D138" s="41" t="str">
        <f t="shared" si="21"/>
        <v>vis</v>
      </c>
      <c r="E138" s="93">
        <f>VLOOKUP(C138,Active!C$21:E$969,3,FALSE)</f>
        <v>11006.992957575447</v>
      </c>
      <c r="F138" s="5" t="s">
        <v>174</v>
      </c>
      <c r="G138" s="41" t="str">
        <f t="shared" si="22"/>
        <v>53463.5577</v>
      </c>
      <c r="H138" s="19">
        <f t="shared" si="23"/>
        <v>959</v>
      </c>
      <c r="I138" s="94" t="s">
        <v>721</v>
      </c>
      <c r="J138" s="95" t="s">
        <v>722</v>
      </c>
      <c r="K138" s="94" t="s">
        <v>723</v>
      </c>
      <c r="L138" s="94" t="s">
        <v>724</v>
      </c>
      <c r="M138" s="95" t="s">
        <v>267</v>
      </c>
      <c r="N138" s="95" t="s">
        <v>268</v>
      </c>
      <c r="O138" s="96" t="s">
        <v>725</v>
      </c>
      <c r="P138" s="97" t="s">
        <v>726</v>
      </c>
    </row>
    <row r="139" spans="1:16" ht="12.75" customHeight="1" thickBot="1" x14ac:dyDescent="0.25">
      <c r="A139" s="19" t="str">
        <f t="shared" ref="A139:A170" si="24">P139</f>
        <v>BAVM 173 </v>
      </c>
      <c r="B139" s="5" t="str">
        <f t="shared" ref="B139:B170" si="25">IF(H139=INT(H139),"I","II")</f>
        <v>I</v>
      </c>
      <c r="C139" s="19">
        <f t="shared" ref="C139:C170" si="26">1*G139</f>
        <v>53463.56</v>
      </c>
      <c r="D139" s="41" t="str">
        <f t="shared" ref="D139:D170" si="27">VLOOKUP(F139,I$1:J$5,2,FALSE)</f>
        <v>vis</v>
      </c>
      <c r="E139" s="93">
        <f>VLOOKUP(C139,Active!C$21:E$969,3,FALSE)</f>
        <v>11006.99524679141</v>
      </c>
      <c r="F139" s="5" t="s">
        <v>174</v>
      </c>
      <c r="G139" s="41" t="str">
        <f t="shared" ref="G139:G170" si="28">MID(I139,3,LEN(I139)-3)</f>
        <v>53463.5600</v>
      </c>
      <c r="H139" s="19">
        <f t="shared" ref="H139:H170" si="29">1*K139</f>
        <v>959</v>
      </c>
      <c r="I139" s="94" t="s">
        <v>727</v>
      </c>
      <c r="J139" s="95" t="s">
        <v>728</v>
      </c>
      <c r="K139" s="94" t="s">
        <v>723</v>
      </c>
      <c r="L139" s="94" t="s">
        <v>585</v>
      </c>
      <c r="M139" s="95" t="s">
        <v>267</v>
      </c>
      <c r="N139" s="95" t="s">
        <v>682</v>
      </c>
      <c r="O139" s="96" t="s">
        <v>712</v>
      </c>
      <c r="P139" s="97" t="s">
        <v>713</v>
      </c>
    </row>
    <row r="140" spans="1:16" ht="12.75" customHeight="1" thickBot="1" x14ac:dyDescent="0.25">
      <c r="A140" s="19" t="str">
        <f t="shared" si="24"/>
        <v>IBVS 5745 </v>
      </c>
      <c r="B140" s="5" t="str">
        <f t="shared" si="25"/>
        <v>I</v>
      </c>
      <c r="C140" s="19">
        <f t="shared" si="26"/>
        <v>53470.592600000004</v>
      </c>
      <c r="D140" s="41" t="str">
        <f t="shared" si="27"/>
        <v>vis</v>
      </c>
      <c r="E140" s="93">
        <f>VLOOKUP(C140,Active!C$21:E$969,3,FALSE)</f>
        <v>11013.994872952495</v>
      </c>
      <c r="F140" s="5" t="s">
        <v>174</v>
      </c>
      <c r="G140" s="41" t="str">
        <f t="shared" si="28"/>
        <v>53470.5926</v>
      </c>
      <c r="H140" s="19">
        <f t="shared" si="29"/>
        <v>966</v>
      </c>
      <c r="I140" s="94" t="s">
        <v>729</v>
      </c>
      <c r="J140" s="95" t="s">
        <v>730</v>
      </c>
      <c r="K140" s="94" t="s">
        <v>731</v>
      </c>
      <c r="L140" s="94" t="s">
        <v>571</v>
      </c>
      <c r="M140" s="95" t="s">
        <v>267</v>
      </c>
      <c r="N140" s="95" t="s">
        <v>268</v>
      </c>
      <c r="O140" s="96" t="s">
        <v>572</v>
      </c>
      <c r="P140" s="97" t="s">
        <v>573</v>
      </c>
    </row>
    <row r="141" spans="1:16" ht="12.75" customHeight="1" thickBot="1" x14ac:dyDescent="0.25">
      <c r="A141" s="19" t="str">
        <f t="shared" si="24"/>
        <v>BAVM 178 </v>
      </c>
      <c r="B141" s="5" t="str">
        <f t="shared" si="25"/>
        <v>II</v>
      </c>
      <c r="C141" s="19">
        <f t="shared" si="26"/>
        <v>53767.483399999997</v>
      </c>
      <c r="D141" s="41" t="str">
        <f t="shared" si="27"/>
        <v>vis</v>
      </c>
      <c r="E141" s="93">
        <f>VLOOKUP(C141,Active!C$21:E$969,3,FALSE)</f>
        <v>11309.493637373056</v>
      </c>
      <c r="F141" s="5" t="s">
        <v>174</v>
      </c>
      <c r="G141" s="41" t="str">
        <f t="shared" si="28"/>
        <v>53767.4834</v>
      </c>
      <c r="H141" s="19">
        <f t="shared" si="29"/>
        <v>1261.5</v>
      </c>
      <c r="I141" s="94" t="s">
        <v>732</v>
      </c>
      <c r="J141" s="95" t="s">
        <v>733</v>
      </c>
      <c r="K141" s="94" t="s">
        <v>734</v>
      </c>
      <c r="L141" s="94" t="s">
        <v>735</v>
      </c>
      <c r="M141" s="95" t="s">
        <v>554</v>
      </c>
      <c r="N141" s="95" t="s">
        <v>641</v>
      </c>
      <c r="O141" s="96" t="s">
        <v>736</v>
      </c>
      <c r="P141" s="97" t="s">
        <v>737</v>
      </c>
    </row>
    <row r="142" spans="1:16" ht="12.75" customHeight="1" thickBot="1" x14ac:dyDescent="0.25">
      <c r="A142" s="19" t="str">
        <f t="shared" si="24"/>
        <v>OEJV 0074 </v>
      </c>
      <c r="B142" s="5" t="str">
        <f t="shared" si="25"/>
        <v>I</v>
      </c>
      <c r="C142" s="19">
        <f t="shared" si="26"/>
        <v>53846.352769999998</v>
      </c>
      <c r="D142" s="41" t="str">
        <f t="shared" si="27"/>
        <v>vis</v>
      </c>
      <c r="E142" s="93">
        <f>VLOOKUP(C142,Active!C$21:E$969,3,FALSE)</f>
        <v>11387.993211578889</v>
      </c>
      <c r="F142" s="5" t="s">
        <v>174</v>
      </c>
      <c r="G142" s="41" t="str">
        <f t="shared" si="28"/>
        <v>53846.35277</v>
      </c>
      <c r="H142" s="19">
        <f t="shared" si="29"/>
        <v>1340</v>
      </c>
      <c r="I142" s="94" t="s">
        <v>738</v>
      </c>
      <c r="J142" s="95" t="s">
        <v>739</v>
      </c>
      <c r="K142" s="94" t="s">
        <v>740</v>
      </c>
      <c r="L142" s="94" t="s">
        <v>741</v>
      </c>
      <c r="M142" s="95" t="s">
        <v>554</v>
      </c>
      <c r="N142" s="95" t="s">
        <v>149</v>
      </c>
      <c r="O142" s="96" t="s">
        <v>716</v>
      </c>
      <c r="P142" s="97" t="s">
        <v>631</v>
      </c>
    </row>
    <row r="143" spans="1:16" ht="12.75" customHeight="1" thickBot="1" x14ac:dyDescent="0.25">
      <c r="A143" s="19" t="str">
        <f t="shared" si="24"/>
        <v>OEJV 0074 </v>
      </c>
      <c r="B143" s="5" t="str">
        <f t="shared" si="25"/>
        <v>I</v>
      </c>
      <c r="C143" s="19">
        <f t="shared" si="26"/>
        <v>53866.446960000001</v>
      </c>
      <c r="D143" s="41" t="str">
        <f t="shared" si="27"/>
        <v>vis</v>
      </c>
      <c r="E143" s="93">
        <f>VLOOKUP(C143,Active!C$21:E$969,3,FALSE)</f>
        <v>11407.993185700798</v>
      </c>
      <c r="F143" s="5" t="s">
        <v>174</v>
      </c>
      <c r="G143" s="41" t="str">
        <f t="shared" si="28"/>
        <v>53866.44696</v>
      </c>
      <c r="H143" s="19">
        <f t="shared" si="29"/>
        <v>1360</v>
      </c>
      <c r="I143" s="94" t="s">
        <v>742</v>
      </c>
      <c r="J143" s="95" t="s">
        <v>743</v>
      </c>
      <c r="K143" s="94" t="s">
        <v>744</v>
      </c>
      <c r="L143" s="94" t="s">
        <v>745</v>
      </c>
      <c r="M143" s="95" t="s">
        <v>554</v>
      </c>
      <c r="N143" s="95" t="s">
        <v>174</v>
      </c>
      <c r="O143" s="96" t="s">
        <v>746</v>
      </c>
      <c r="P143" s="97" t="s">
        <v>631</v>
      </c>
    </row>
    <row r="144" spans="1:16" ht="12.75" customHeight="1" thickBot="1" x14ac:dyDescent="0.25">
      <c r="A144" s="19" t="str">
        <f t="shared" si="24"/>
        <v>BAVM 209 </v>
      </c>
      <c r="B144" s="5" t="str">
        <f t="shared" si="25"/>
        <v>I</v>
      </c>
      <c r="C144" s="19">
        <f t="shared" si="26"/>
        <v>54514.485000000001</v>
      </c>
      <c r="D144" s="41" t="str">
        <f t="shared" si="27"/>
        <v>vis</v>
      </c>
      <c r="E144" s="93">
        <f>VLOOKUP(C144,Active!C$21:E$969,3,FALSE)</f>
        <v>12052.992761698189</v>
      </c>
      <c r="F144" s="5" t="s">
        <v>174</v>
      </c>
      <c r="G144" s="41" t="str">
        <f t="shared" si="28"/>
        <v>54514.4850</v>
      </c>
      <c r="H144" s="19">
        <f t="shared" si="29"/>
        <v>2005</v>
      </c>
      <c r="I144" s="94" t="s">
        <v>758</v>
      </c>
      <c r="J144" s="95" t="s">
        <v>759</v>
      </c>
      <c r="K144" s="94" t="s">
        <v>760</v>
      </c>
      <c r="L144" s="94" t="s">
        <v>711</v>
      </c>
      <c r="M144" s="95" t="s">
        <v>554</v>
      </c>
      <c r="N144" s="95" t="s">
        <v>641</v>
      </c>
      <c r="O144" s="96" t="s">
        <v>761</v>
      </c>
      <c r="P144" s="97" t="s">
        <v>762</v>
      </c>
    </row>
    <row r="145" spans="1:16" ht="12.75" customHeight="1" thickBot="1" x14ac:dyDescent="0.25">
      <c r="A145" s="19" t="str">
        <f t="shared" si="24"/>
        <v>IBVS 5897 </v>
      </c>
      <c r="B145" s="5" t="str">
        <f t="shared" si="25"/>
        <v>II</v>
      </c>
      <c r="C145" s="19">
        <f t="shared" si="26"/>
        <v>54592.356800000001</v>
      </c>
      <c r="D145" s="41" t="str">
        <f t="shared" si="27"/>
        <v>vis</v>
      </c>
      <c r="E145" s="93">
        <f>VLOOKUP(C145,Active!C$21:E$969,3,FALSE)</f>
        <v>12130.499443222863</v>
      </c>
      <c r="F145" s="5" t="s">
        <v>174</v>
      </c>
      <c r="G145" s="41" t="str">
        <f t="shared" si="28"/>
        <v>54592.3568</v>
      </c>
      <c r="H145" s="19">
        <f t="shared" si="29"/>
        <v>2082.5</v>
      </c>
      <c r="I145" s="94" t="s">
        <v>772</v>
      </c>
      <c r="J145" s="95" t="s">
        <v>773</v>
      </c>
      <c r="K145" s="94" t="s">
        <v>774</v>
      </c>
      <c r="L145" s="94" t="s">
        <v>775</v>
      </c>
      <c r="M145" s="95" t="s">
        <v>554</v>
      </c>
      <c r="N145" s="95" t="s">
        <v>35</v>
      </c>
      <c r="O145" s="96" t="s">
        <v>776</v>
      </c>
      <c r="P145" s="97" t="s">
        <v>777</v>
      </c>
    </row>
    <row r="146" spans="1:16" ht="12.75" customHeight="1" thickBot="1" x14ac:dyDescent="0.25">
      <c r="A146" s="19" t="str">
        <f t="shared" si="24"/>
        <v>BAVM 209 </v>
      </c>
      <c r="B146" s="5" t="str">
        <f t="shared" si="25"/>
        <v>II</v>
      </c>
      <c r="C146" s="19">
        <f t="shared" si="26"/>
        <v>54843.508800000003</v>
      </c>
      <c r="D146" s="41" t="str">
        <f t="shared" si="27"/>
        <v>vis</v>
      </c>
      <c r="E146" s="93">
        <f>VLOOKUP(C146,Active!C$21:E$969,3,FALSE)</f>
        <v>12380.473863722775</v>
      </c>
      <c r="F146" s="5" t="s">
        <v>174</v>
      </c>
      <c r="G146" s="41" t="str">
        <f t="shared" si="28"/>
        <v>54843.5088</v>
      </c>
      <c r="H146" s="19">
        <f t="shared" si="29"/>
        <v>2332.5</v>
      </c>
      <c r="I146" s="94" t="s">
        <v>782</v>
      </c>
      <c r="J146" s="95" t="s">
        <v>783</v>
      </c>
      <c r="K146" s="94" t="s">
        <v>784</v>
      </c>
      <c r="L146" s="94" t="s">
        <v>785</v>
      </c>
      <c r="M146" s="95" t="s">
        <v>554</v>
      </c>
      <c r="N146" s="95" t="s">
        <v>641</v>
      </c>
      <c r="O146" s="96" t="s">
        <v>761</v>
      </c>
      <c r="P146" s="97" t="s">
        <v>762</v>
      </c>
    </row>
    <row r="147" spans="1:16" ht="12.75" customHeight="1" thickBot="1" x14ac:dyDescent="0.25">
      <c r="A147" s="19" t="str">
        <f t="shared" si="24"/>
        <v>IBVS 5938 </v>
      </c>
      <c r="B147" s="5" t="str">
        <f t="shared" si="25"/>
        <v>II</v>
      </c>
      <c r="C147" s="19">
        <f t="shared" si="26"/>
        <v>54898.787300000004</v>
      </c>
      <c r="D147" s="41" t="str">
        <f t="shared" si="27"/>
        <v>vis</v>
      </c>
      <c r="E147" s="93">
        <f>VLOOKUP(C147,Active!C$21:E$969,3,FALSE)</f>
        <v>12435.493178733621</v>
      </c>
      <c r="F147" s="5" t="s">
        <v>174</v>
      </c>
      <c r="G147" s="41" t="str">
        <f t="shared" si="28"/>
        <v>54898.7873</v>
      </c>
      <c r="H147" s="19">
        <f t="shared" si="29"/>
        <v>2387.5</v>
      </c>
      <c r="I147" s="94" t="s">
        <v>786</v>
      </c>
      <c r="J147" s="95" t="s">
        <v>787</v>
      </c>
      <c r="K147" s="94" t="s">
        <v>788</v>
      </c>
      <c r="L147" s="94" t="s">
        <v>789</v>
      </c>
      <c r="M147" s="95" t="s">
        <v>554</v>
      </c>
      <c r="N147" s="95" t="s">
        <v>174</v>
      </c>
      <c r="O147" s="96" t="s">
        <v>660</v>
      </c>
      <c r="P147" s="97" t="s">
        <v>790</v>
      </c>
    </row>
    <row r="148" spans="1:16" ht="12.75" customHeight="1" thickBot="1" x14ac:dyDescent="0.25">
      <c r="A148" s="19" t="str">
        <f t="shared" si="24"/>
        <v>BAVM 209 </v>
      </c>
      <c r="B148" s="5" t="str">
        <f t="shared" si="25"/>
        <v>I</v>
      </c>
      <c r="C148" s="19">
        <f t="shared" si="26"/>
        <v>54912.349800000004</v>
      </c>
      <c r="D148" s="41" t="str">
        <f t="shared" si="27"/>
        <v>vis</v>
      </c>
      <c r="E148" s="93">
        <f>VLOOKUP(C148,Active!C$21:E$969,3,FALSE)</f>
        <v>12448.992088071513</v>
      </c>
      <c r="F148" s="5" t="s">
        <v>174</v>
      </c>
      <c r="G148" s="41" t="str">
        <f t="shared" si="28"/>
        <v>54912.3498</v>
      </c>
      <c r="H148" s="19">
        <f t="shared" si="29"/>
        <v>2401</v>
      </c>
      <c r="I148" s="94" t="s">
        <v>797</v>
      </c>
      <c r="J148" s="95" t="s">
        <v>798</v>
      </c>
      <c r="K148" s="94" t="s">
        <v>799</v>
      </c>
      <c r="L148" s="94" t="s">
        <v>800</v>
      </c>
      <c r="M148" s="95" t="s">
        <v>554</v>
      </c>
      <c r="N148" s="95" t="s">
        <v>682</v>
      </c>
      <c r="O148" s="96" t="s">
        <v>622</v>
      </c>
      <c r="P148" s="97" t="s">
        <v>762</v>
      </c>
    </row>
    <row r="149" spans="1:16" ht="12.75" customHeight="1" thickBot="1" x14ac:dyDescent="0.25">
      <c r="A149" s="19" t="str">
        <f t="shared" si="24"/>
        <v>IBVS 5945 </v>
      </c>
      <c r="B149" s="5" t="str">
        <f t="shared" si="25"/>
        <v>I</v>
      </c>
      <c r="C149" s="19">
        <f t="shared" si="26"/>
        <v>55243.901599999997</v>
      </c>
      <c r="D149" s="41" t="str">
        <f t="shared" si="27"/>
        <v>vis</v>
      </c>
      <c r="E149" s="93">
        <f>VLOOKUP(C149,Active!C$21:E$969,3,FALSE)</f>
        <v>12778.989337031107</v>
      </c>
      <c r="F149" s="5" t="s">
        <v>174</v>
      </c>
      <c r="G149" s="41" t="str">
        <f t="shared" si="28"/>
        <v>55243.9016</v>
      </c>
      <c r="H149" s="19">
        <f t="shared" si="29"/>
        <v>2731</v>
      </c>
      <c r="I149" s="94" t="s">
        <v>801</v>
      </c>
      <c r="J149" s="95" t="s">
        <v>802</v>
      </c>
      <c r="K149" s="94" t="s">
        <v>803</v>
      </c>
      <c r="L149" s="94" t="s">
        <v>678</v>
      </c>
      <c r="M149" s="95" t="s">
        <v>554</v>
      </c>
      <c r="N149" s="95" t="s">
        <v>174</v>
      </c>
      <c r="O149" s="96" t="s">
        <v>238</v>
      </c>
      <c r="P149" s="97" t="s">
        <v>804</v>
      </c>
    </row>
    <row r="150" spans="1:16" ht="12.75" customHeight="1" thickBot="1" x14ac:dyDescent="0.25">
      <c r="A150" s="19" t="str">
        <f t="shared" si="24"/>
        <v> BRNO 14 </v>
      </c>
      <c r="B150" s="5" t="str">
        <f t="shared" si="25"/>
        <v>I</v>
      </c>
      <c r="C150" s="19">
        <f t="shared" si="26"/>
        <v>41058.404999999999</v>
      </c>
      <c r="D150" s="41" t="str">
        <f t="shared" si="27"/>
        <v>vis</v>
      </c>
      <c r="E150" s="93">
        <f>VLOOKUP(C150,Active!C$21:E$969,3,FALSE)</f>
        <v>-1339.9955489679264</v>
      </c>
      <c r="F150" s="5" t="s">
        <v>174</v>
      </c>
      <c r="G150" s="41" t="str">
        <f t="shared" si="28"/>
        <v>41058.405</v>
      </c>
      <c r="H150" s="19">
        <f t="shared" si="29"/>
        <v>-11388</v>
      </c>
      <c r="I150" s="94" t="s">
        <v>207</v>
      </c>
      <c r="J150" s="95" t="s">
        <v>208</v>
      </c>
      <c r="K150" s="94">
        <v>-11388</v>
      </c>
      <c r="L150" s="94" t="s">
        <v>209</v>
      </c>
      <c r="M150" s="95" t="s">
        <v>204</v>
      </c>
      <c r="N150" s="95"/>
      <c r="O150" s="96" t="s">
        <v>210</v>
      </c>
      <c r="P150" s="96" t="s">
        <v>211</v>
      </c>
    </row>
    <row r="151" spans="1:16" ht="12.75" customHeight="1" thickBot="1" x14ac:dyDescent="0.25">
      <c r="A151" s="19" t="str">
        <f t="shared" si="24"/>
        <v> BRNO 14 </v>
      </c>
      <c r="B151" s="5" t="str">
        <f t="shared" si="25"/>
        <v>I</v>
      </c>
      <c r="C151" s="19">
        <f t="shared" si="26"/>
        <v>41060.408000000003</v>
      </c>
      <c r="D151" s="41" t="str">
        <f t="shared" si="27"/>
        <v>vis</v>
      </c>
      <c r="E151" s="93">
        <f>VLOOKUP(C151,Active!C$21:E$969,3,FALSE)</f>
        <v>-1338.0019404588866</v>
      </c>
      <c r="F151" s="5" t="s">
        <v>174</v>
      </c>
      <c r="G151" s="41" t="str">
        <f t="shared" si="28"/>
        <v>41060.408</v>
      </c>
      <c r="H151" s="19">
        <f t="shared" si="29"/>
        <v>-11386</v>
      </c>
      <c r="I151" s="94" t="s">
        <v>212</v>
      </c>
      <c r="J151" s="95" t="s">
        <v>213</v>
      </c>
      <c r="K151" s="94">
        <v>-11386</v>
      </c>
      <c r="L151" s="94" t="s">
        <v>214</v>
      </c>
      <c r="M151" s="95" t="s">
        <v>204</v>
      </c>
      <c r="N151" s="95"/>
      <c r="O151" s="96" t="s">
        <v>210</v>
      </c>
      <c r="P151" s="96" t="s">
        <v>211</v>
      </c>
    </row>
    <row r="152" spans="1:16" ht="12.75" customHeight="1" thickBot="1" x14ac:dyDescent="0.25">
      <c r="A152" s="19" t="str">
        <f t="shared" si="24"/>
        <v> BRNO 14 </v>
      </c>
      <c r="B152" s="5" t="str">
        <f t="shared" si="25"/>
        <v>I</v>
      </c>
      <c r="C152" s="19">
        <f t="shared" si="26"/>
        <v>41061.421999999999</v>
      </c>
      <c r="D152" s="41" t="str">
        <f t="shared" si="27"/>
        <v>vis</v>
      </c>
      <c r="E152" s="93">
        <f>VLOOKUP(C152,Active!C$21:E$969,3,FALSE)</f>
        <v>-1336.9926948132784</v>
      </c>
      <c r="F152" s="5" t="s">
        <v>174</v>
      </c>
      <c r="G152" s="41" t="str">
        <f t="shared" si="28"/>
        <v>41061.422</v>
      </c>
      <c r="H152" s="19">
        <f t="shared" si="29"/>
        <v>-11385</v>
      </c>
      <c r="I152" s="94" t="s">
        <v>215</v>
      </c>
      <c r="J152" s="95" t="s">
        <v>216</v>
      </c>
      <c r="K152" s="94">
        <v>-11385</v>
      </c>
      <c r="L152" s="94" t="s">
        <v>217</v>
      </c>
      <c r="M152" s="95" t="s">
        <v>204</v>
      </c>
      <c r="N152" s="95"/>
      <c r="O152" s="96" t="s">
        <v>210</v>
      </c>
      <c r="P152" s="96" t="s">
        <v>211</v>
      </c>
    </row>
    <row r="153" spans="1:16" ht="12.75" customHeight="1" thickBot="1" x14ac:dyDescent="0.25">
      <c r="A153" s="19" t="str">
        <f t="shared" si="24"/>
        <v> BRNO 20 </v>
      </c>
      <c r="B153" s="5" t="str">
        <f t="shared" si="25"/>
        <v>I</v>
      </c>
      <c r="C153" s="19">
        <f t="shared" si="26"/>
        <v>42127.425000000003</v>
      </c>
      <c r="D153" s="41" t="str">
        <f t="shared" si="27"/>
        <v>vis</v>
      </c>
      <c r="E153" s="93">
        <f>VLOOKUP(C153,Active!C$21:E$969,3,FALSE)</f>
        <v>-275.98787631226861</v>
      </c>
      <c r="F153" s="5" t="s">
        <v>174</v>
      </c>
      <c r="G153" s="41" t="str">
        <f t="shared" si="28"/>
        <v>42127.425</v>
      </c>
      <c r="H153" s="19">
        <f t="shared" si="29"/>
        <v>-10324</v>
      </c>
      <c r="I153" s="94" t="s">
        <v>251</v>
      </c>
      <c r="J153" s="95" t="s">
        <v>252</v>
      </c>
      <c r="K153" s="94">
        <v>-10324</v>
      </c>
      <c r="L153" s="94" t="s">
        <v>253</v>
      </c>
      <c r="M153" s="95" t="s">
        <v>204</v>
      </c>
      <c r="N153" s="95"/>
      <c r="O153" s="96" t="s">
        <v>254</v>
      </c>
      <c r="P153" s="96" t="s">
        <v>255</v>
      </c>
    </row>
    <row r="154" spans="1:16" ht="12.75" customHeight="1" thickBot="1" x14ac:dyDescent="0.25">
      <c r="A154" s="19" t="str">
        <f t="shared" si="24"/>
        <v> BRNO 21 </v>
      </c>
      <c r="B154" s="5" t="str">
        <f t="shared" si="25"/>
        <v>I</v>
      </c>
      <c r="C154" s="19">
        <f t="shared" si="26"/>
        <v>42990.447999999997</v>
      </c>
      <c r="D154" s="41" t="str">
        <f t="shared" si="27"/>
        <v>vis</v>
      </c>
      <c r="E154" s="93">
        <f>VLOOKUP(C154,Active!C$21:E$969,3,FALSE)</f>
        <v>582.98865703443551</v>
      </c>
      <c r="F154" s="5" t="s">
        <v>174</v>
      </c>
      <c r="G154" s="41" t="str">
        <f t="shared" si="28"/>
        <v>42990.448</v>
      </c>
      <c r="H154" s="19">
        <f t="shared" si="29"/>
        <v>-9465</v>
      </c>
      <c r="I154" s="94" t="s">
        <v>290</v>
      </c>
      <c r="J154" s="95" t="s">
        <v>291</v>
      </c>
      <c r="K154" s="94">
        <v>-9465</v>
      </c>
      <c r="L154" s="94" t="s">
        <v>292</v>
      </c>
      <c r="M154" s="95" t="s">
        <v>204</v>
      </c>
      <c r="N154" s="95"/>
      <c r="O154" s="96" t="s">
        <v>293</v>
      </c>
      <c r="P154" s="96" t="s">
        <v>294</v>
      </c>
    </row>
    <row r="155" spans="1:16" ht="12.75" customHeight="1" thickBot="1" x14ac:dyDescent="0.25">
      <c r="A155" s="19" t="str">
        <f t="shared" si="24"/>
        <v>IBVS 3900 </v>
      </c>
      <c r="B155" s="5" t="str">
        <f t="shared" si="25"/>
        <v>I</v>
      </c>
      <c r="C155" s="19">
        <f t="shared" si="26"/>
        <v>48362.655400000003</v>
      </c>
      <c r="D155" s="41" t="str">
        <f t="shared" si="27"/>
        <v>vis</v>
      </c>
      <c r="E155" s="93" t="e">
        <f>VLOOKUP(C155,Active!C$21:E$969,3,FALSE)</f>
        <v>#N/A</v>
      </c>
      <c r="F155" s="5" t="s">
        <v>174</v>
      </c>
      <c r="G155" s="41" t="str">
        <f t="shared" si="28"/>
        <v>48362.6554</v>
      </c>
      <c r="H155" s="19">
        <f t="shared" si="29"/>
        <v>-4118</v>
      </c>
      <c r="I155" s="94" t="s">
        <v>493</v>
      </c>
      <c r="J155" s="95" t="s">
        <v>494</v>
      </c>
      <c r="K155" s="94">
        <v>-4118</v>
      </c>
      <c r="L155" s="94" t="s">
        <v>495</v>
      </c>
      <c r="M155" s="95" t="s">
        <v>267</v>
      </c>
      <c r="N155" s="95" t="s">
        <v>268</v>
      </c>
      <c r="O155" s="96" t="s">
        <v>496</v>
      </c>
      <c r="P155" s="97" t="s">
        <v>497</v>
      </c>
    </row>
    <row r="156" spans="1:16" ht="12.75" customHeight="1" thickBot="1" x14ac:dyDescent="0.25">
      <c r="A156" s="19" t="str">
        <f t="shared" si="24"/>
        <v> BRNO 32 </v>
      </c>
      <c r="B156" s="5" t="str">
        <f t="shared" si="25"/>
        <v>I</v>
      </c>
      <c r="C156" s="19">
        <f t="shared" si="26"/>
        <v>50241.474800000004</v>
      </c>
      <c r="D156" s="41" t="str">
        <f t="shared" si="27"/>
        <v>vis</v>
      </c>
      <c r="E156" s="93">
        <f>VLOOKUP(C156,Active!C$21:E$969,3,FALSE)</f>
        <v>7800.0174776662097</v>
      </c>
      <c r="F156" s="5" t="s">
        <v>174</v>
      </c>
      <c r="G156" s="41" t="str">
        <f t="shared" si="28"/>
        <v>50241.4748</v>
      </c>
      <c r="H156" s="19">
        <f t="shared" si="29"/>
        <v>-2248</v>
      </c>
      <c r="I156" s="94" t="s">
        <v>547</v>
      </c>
      <c r="J156" s="95" t="s">
        <v>548</v>
      </c>
      <c r="K156" s="94">
        <v>-2248</v>
      </c>
      <c r="L156" s="94" t="s">
        <v>549</v>
      </c>
      <c r="M156" s="95" t="s">
        <v>204</v>
      </c>
      <c r="N156" s="95"/>
      <c r="O156" s="96" t="s">
        <v>550</v>
      </c>
      <c r="P156" s="96" t="s">
        <v>551</v>
      </c>
    </row>
    <row r="157" spans="1:16" ht="12.75" customHeight="1" thickBot="1" x14ac:dyDescent="0.25">
      <c r="A157" s="19" t="str">
        <f t="shared" si="24"/>
        <v> AOEB 9 </v>
      </c>
      <c r="B157" s="5" t="str">
        <f t="shared" si="25"/>
        <v>I</v>
      </c>
      <c r="C157" s="19">
        <f t="shared" si="26"/>
        <v>50277.633000000002</v>
      </c>
      <c r="D157" s="41" t="str">
        <f t="shared" si="27"/>
        <v>vis</v>
      </c>
      <c r="E157" s="93">
        <f>VLOOKUP(C157,Active!C$21:E$969,3,FALSE)</f>
        <v>7836.006142265016</v>
      </c>
      <c r="F157" s="5" t="s">
        <v>174</v>
      </c>
      <c r="G157" s="41" t="str">
        <f t="shared" si="28"/>
        <v>50277.633</v>
      </c>
      <c r="H157" s="19">
        <f t="shared" si="29"/>
        <v>-2212</v>
      </c>
      <c r="I157" s="94" t="s">
        <v>552</v>
      </c>
      <c r="J157" s="95" t="s">
        <v>553</v>
      </c>
      <c r="K157" s="94">
        <v>-2212</v>
      </c>
      <c r="L157" s="94" t="s">
        <v>372</v>
      </c>
      <c r="M157" s="95" t="s">
        <v>554</v>
      </c>
      <c r="N157" s="95" t="s">
        <v>555</v>
      </c>
      <c r="O157" s="96" t="s">
        <v>503</v>
      </c>
      <c r="P157" s="96" t="s">
        <v>556</v>
      </c>
    </row>
    <row r="158" spans="1:16" ht="12.75" customHeight="1" thickBot="1" x14ac:dyDescent="0.25">
      <c r="A158" s="19" t="str">
        <f t="shared" si="24"/>
        <v> AOEB 9 </v>
      </c>
      <c r="B158" s="5" t="str">
        <f t="shared" si="25"/>
        <v>I</v>
      </c>
      <c r="C158" s="19">
        <f t="shared" si="26"/>
        <v>50278.635999999999</v>
      </c>
      <c r="D158" s="41" t="str">
        <f t="shared" si="27"/>
        <v>vis</v>
      </c>
      <c r="E158" s="93">
        <f>VLOOKUP(C158,Active!C$21:E$969,3,FALSE)</f>
        <v>7837.0044394864626</v>
      </c>
      <c r="F158" s="5" t="s">
        <v>174</v>
      </c>
      <c r="G158" s="41" t="str">
        <f t="shared" si="28"/>
        <v>50278.636</v>
      </c>
      <c r="H158" s="19">
        <f t="shared" si="29"/>
        <v>-2211</v>
      </c>
      <c r="I158" s="94" t="s">
        <v>557</v>
      </c>
      <c r="J158" s="95" t="s">
        <v>558</v>
      </c>
      <c r="K158" s="94">
        <v>-2211</v>
      </c>
      <c r="L158" s="94" t="s">
        <v>506</v>
      </c>
      <c r="M158" s="95" t="s">
        <v>204</v>
      </c>
      <c r="N158" s="95"/>
      <c r="O158" s="96" t="s">
        <v>418</v>
      </c>
      <c r="P158" s="96" t="s">
        <v>556</v>
      </c>
    </row>
    <row r="159" spans="1:16" ht="12.75" customHeight="1" thickBot="1" x14ac:dyDescent="0.25">
      <c r="A159" s="19" t="str">
        <f t="shared" si="24"/>
        <v> AOEB 9 </v>
      </c>
      <c r="B159" s="5" t="str">
        <f t="shared" si="25"/>
        <v>I</v>
      </c>
      <c r="C159" s="19">
        <f t="shared" si="26"/>
        <v>50280.642999999996</v>
      </c>
      <c r="D159" s="41" t="str">
        <f t="shared" si="27"/>
        <v>vis</v>
      </c>
      <c r="E159" s="93">
        <f>VLOOKUP(C159,Active!C$21:E$969,3,FALSE)</f>
        <v>7839.0020292406462</v>
      </c>
      <c r="F159" s="5" t="s">
        <v>174</v>
      </c>
      <c r="G159" s="41" t="str">
        <f t="shared" si="28"/>
        <v>50280.643</v>
      </c>
      <c r="H159" s="19">
        <f t="shared" si="29"/>
        <v>-2209</v>
      </c>
      <c r="I159" s="94" t="s">
        <v>559</v>
      </c>
      <c r="J159" s="95" t="s">
        <v>560</v>
      </c>
      <c r="K159" s="94">
        <v>-2209</v>
      </c>
      <c r="L159" s="94" t="s">
        <v>476</v>
      </c>
      <c r="M159" s="95" t="s">
        <v>554</v>
      </c>
      <c r="N159" s="95" t="s">
        <v>555</v>
      </c>
      <c r="O159" s="96" t="s">
        <v>503</v>
      </c>
      <c r="P159" s="96" t="s">
        <v>556</v>
      </c>
    </row>
    <row r="160" spans="1:16" ht="12.75" customHeight="1" thickBot="1" x14ac:dyDescent="0.25">
      <c r="A160" s="19" t="str">
        <f t="shared" si="24"/>
        <v> AOEB 9 </v>
      </c>
      <c r="B160" s="5" t="str">
        <f t="shared" si="25"/>
        <v>I</v>
      </c>
      <c r="C160" s="19">
        <f t="shared" si="26"/>
        <v>50281.648000000001</v>
      </c>
      <c r="D160" s="41" t="str">
        <f t="shared" si="27"/>
        <v>vis</v>
      </c>
      <c r="E160" s="93">
        <f>VLOOKUP(C160,Active!C$21:E$969,3,FALSE)</f>
        <v>7840.0023170846753</v>
      </c>
      <c r="F160" s="5" t="s">
        <v>174</v>
      </c>
      <c r="G160" s="41" t="str">
        <f t="shared" si="28"/>
        <v>50281.648</v>
      </c>
      <c r="H160" s="19">
        <f t="shared" si="29"/>
        <v>-2208</v>
      </c>
      <c r="I160" s="94" t="s">
        <v>561</v>
      </c>
      <c r="J160" s="95" t="s">
        <v>562</v>
      </c>
      <c r="K160" s="94">
        <v>-2208</v>
      </c>
      <c r="L160" s="94" t="s">
        <v>476</v>
      </c>
      <c r="M160" s="95" t="s">
        <v>554</v>
      </c>
      <c r="N160" s="95" t="s">
        <v>555</v>
      </c>
      <c r="O160" s="96" t="s">
        <v>503</v>
      </c>
      <c r="P160" s="96" t="s">
        <v>556</v>
      </c>
    </row>
    <row r="161" spans="1:16" ht="12.75" customHeight="1" thickBot="1" x14ac:dyDescent="0.25">
      <c r="A161" s="19" t="str">
        <f t="shared" si="24"/>
        <v> AOEB 9 </v>
      </c>
      <c r="B161" s="5" t="str">
        <f t="shared" si="25"/>
        <v>I</v>
      </c>
      <c r="C161" s="19">
        <f t="shared" si="26"/>
        <v>50284.677000000003</v>
      </c>
      <c r="D161" s="41" t="str">
        <f t="shared" si="27"/>
        <v>vis</v>
      </c>
      <c r="E161" s="93">
        <f>VLOOKUP(C161,Active!C$21:E$969,3,FALSE)</f>
        <v>7843.0171149747766</v>
      </c>
      <c r="F161" s="5" t="s">
        <v>174</v>
      </c>
      <c r="G161" s="41" t="str">
        <f t="shared" si="28"/>
        <v>50284.677</v>
      </c>
      <c r="H161" s="19">
        <f t="shared" si="29"/>
        <v>-2205</v>
      </c>
      <c r="I161" s="94" t="s">
        <v>563</v>
      </c>
      <c r="J161" s="95" t="s">
        <v>564</v>
      </c>
      <c r="K161" s="94">
        <v>-2205</v>
      </c>
      <c r="L161" s="94" t="s">
        <v>565</v>
      </c>
      <c r="M161" s="95" t="s">
        <v>204</v>
      </c>
      <c r="N161" s="95"/>
      <c r="O161" s="96" t="s">
        <v>306</v>
      </c>
      <c r="P161" s="96" t="s">
        <v>556</v>
      </c>
    </row>
    <row r="162" spans="1:16" ht="12.75" customHeight="1" thickBot="1" x14ac:dyDescent="0.25">
      <c r="A162" s="19" t="str">
        <f t="shared" si="24"/>
        <v> AOEB 9 </v>
      </c>
      <c r="B162" s="5" t="str">
        <f t="shared" si="25"/>
        <v>I</v>
      </c>
      <c r="C162" s="19">
        <f t="shared" si="26"/>
        <v>50502.701999999997</v>
      </c>
      <c r="D162" s="41" t="str">
        <f t="shared" si="27"/>
        <v>vis</v>
      </c>
      <c r="E162" s="93">
        <f>VLOOKUP(C162,Active!C$21:E$969,3,FALSE)</f>
        <v>8060.0198584508043</v>
      </c>
      <c r="F162" s="5" t="s">
        <v>174</v>
      </c>
      <c r="G162" s="41" t="str">
        <f t="shared" si="28"/>
        <v>50502.702</v>
      </c>
      <c r="H162" s="19">
        <f t="shared" si="29"/>
        <v>-1988</v>
      </c>
      <c r="I162" s="94" t="s">
        <v>566</v>
      </c>
      <c r="J162" s="95" t="s">
        <v>567</v>
      </c>
      <c r="K162" s="94">
        <v>-1988</v>
      </c>
      <c r="L162" s="94" t="s">
        <v>568</v>
      </c>
      <c r="M162" s="95" t="s">
        <v>554</v>
      </c>
      <c r="N162" s="95" t="s">
        <v>555</v>
      </c>
      <c r="O162" s="96" t="s">
        <v>503</v>
      </c>
      <c r="P162" s="96" t="s">
        <v>556</v>
      </c>
    </row>
    <row r="163" spans="1:16" ht="12.75" customHeight="1" thickBot="1" x14ac:dyDescent="0.25">
      <c r="A163" s="19" t="str">
        <f t="shared" si="24"/>
        <v> BRNO 32 </v>
      </c>
      <c r="B163" s="5" t="str">
        <f t="shared" si="25"/>
        <v>I</v>
      </c>
      <c r="C163" s="19">
        <f t="shared" si="26"/>
        <v>50658.416499999999</v>
      </c>
      <c r="D163" s="41" t="str">
        <f t="shared" si="27"/>
        <v>vis</v>
      </c>
      <c r="E163" s="93">
        <f>VLOOKUP(C163,Active!C$21:E$969,3,FALSE)</f>
        <v>8215.004257941684</v>
      </c>
      <c r="F163" s="5" t="s">
        <v>174</v>
      </c>
      <c r="G163" s="41" t="str">
        <f t="shared" si="28"/>
        <v>50658.4165</v>
      </c>
      <c r="H163" s="19">
        <f t="shared" si="29"/>
        <v>-1833</v>
      </c>
      <c r="I163" s="94" t="s">
        <v>580</v>
      </c>
      <c r="J163" s="95" t="s">
        <v>581</v>
      </c>
      <c r="K163" s="94">
        <v>-1833</v>
      </c>
      <c r="L163" s="94" t="s">
        <v>582</v>
      </c>
      <c r="M163" s="95" t="s">
        <v>204</v>
      </c>
      <c r="N163" s="95"/>
      <c r="O163" s="96" t="s">
        <v>430</v>
      </c>
      <c r="P163" s="96" t="s">
        <v>551</v>
      </c>
    </row>
    <row r="164" spans="1:16" ht="12.75" customHeight="1" thickBot="1" x14ac:dyDescent="0.25">
      <c r="A164" s="19" t="str">
        <f t="shared" si="24"/>
        <v> BRNO 32 </v>
      </c>
      <c r="B164" s="5" t="str">
        <f t="shared" si="25"/>
        <v>I</v>
      </c>
      <c r="C164" s="19">
        <f t="shared" si="26"/>
        <v>50660.424099999997</v>
      </c>
      <c r="D164" s="41" t="str">
        <f t="shared" si="27"/>
        <v>vis</v>
      </c>
      <c r="E164" s="93">
        <f>VLOOKUP(C164,Active!C$21:E$969,3,FALSE)</f>
        <v>8217.0024448826407</v>
      </c>
      <c r="F164" s="5" t="s">
        <v>174</v>
      </c>
      <c r="G164" s="41" t="str">
        <f t="shared" si="28"/>
        <v>50660.4241</v>
      </c>
      <c r="H164" s="19">
        <f t="shared" si="29"/>
        <v>-1831</v>
      </c>
      <c r="I164" s="94" t="s">
        <v>583</v>
      </c>
      <c r="J164" s="95" t="s">
        <v>584</v>
      </c>
      <c r="K164" s="94">
        <v>-1831</v>
      </c>
      <c r="L164" s="94" t="s">
        <v>585</v>
      </c>
      <c r="M164" s="95" t="s">
        <v>204</v>
      </c>
      <c r="N164" s="95"/>
      <c r="O164" s="96" t="s">
        <v>586</v>
      </c>
      <c r="P164" s="96" t="s">
        <v>551</v>
      </c>
    </row>
    <row r="165" spans="1:16" ht="12.75" customHeight="1" thickBot="1" x14ac:dyDescent="0.25">
      <c r="A165" s="19" t="str">
        <f t="shared" si="24"/>
        <v> BRNO 32 </v>
      </c>
      <c r="B165" s="5" t="str">
        <f t="shared" si="25"/>
        <v>I</v>
      </c>
      <c r="C165" s="19">
        <f t="shared" si="26"/>
        <v>50660.428200000002</v>
      </c>
      <c r="D165" s="41" t="str">
        <f t="shared" si="27"/>
        <v>vis</v>
      </c>
      <c r="E165" s="93">
        <f>VLOOKUP(C165,Active!C$21:E$969,3,FALSE)</f>
        <v>8217.0065256589241</v>
      </c>
      <c r="F165" s="5" t="s">
        <v>174</v>
      </c>
      <c r="G165" s="41" t="str">
        <f t="shared" si="28"/>
        <v>50660.4282</v>
      </c>
      <c r="H165" s="19">
        <f t="shared" si="29"/>
        <v>-1831</v>
      </c>
      <c r="I165" s="94" t="s">
        <v>587</v>
      </c>
      <c r="J165" s="95" t="s">
        <v>588</v>
      </c>
      <c r="K165" s="94">
        <v>-1831</v>
      </c>
      <c r="L165" s="94" t="s">
        <v>589</v>
      </c>
      <c r="M165" s="95" t="s">
        <v>204</v>
      </c>
      <c r="N165" s="95"/>
      <c r="O165" s="96" t="s">
        <v>444</v>
      </c>
      <c r="P165" s="96" t="s">
        <v>551</v>
      </c>
    </row>
    <row r="166" spans="1:16" ht="12.75" customHeight="1" thickBot="1" x14ac:dyDescent="0.25">
      <c r="A166" s="19" t="str">
        <f t="shared" si="24"/>
        <v> BRNO 32 </v>
      </c>
      <c r="B166" s="5" t="str">
        <f t="shared" si="25"/>
        <v>I</v>
      </c>
      <c r="C166" s="19">
        <f t="shared" si="26"/>
        <v>50660.434500000003</v>
      </c>
      <c r="D166" s="41" t="str">
        <f t="shared" si="27"/>
        <v>vis</v>
      </c>
      <c r="E166" s="93">
        <f>VLOOKUP(C166,Active!C$21:E$969,3,FALSE)</f>
        <v>8217.0127961200378</v>
      </c>
      <c r="F166" s="5" t="s">
        <v>174</v>
      </c>
      <c r="G166" s="41" t="str">
        <f t="shared" si="28"/>
        <v>50660.4345</v>
      </c>
      <c r="H166" s="19">
        <f t="shared" si="29"/>
        <v>-1831</v>
      </c>
      <c r="I166" s="94" t="s">
        <v>590</v>
      </c>
      <c r="J166" s="95" t="s">
        <v>591</v>
      </c>
      <c r="K166" s="94">
        <v>-1831</v>
      </c>
      <c r="L166" s="94" t="s">
        <v>592</v>
      </c>
      <c r="M166" s="95" t="s">
        <v>204</v>
      </c>
      <c r="N166" s="95"/>
      <c r="O166" s="96" t="s">
        <v>593</v>
      </c>
      <c r="P166" s="96" t="s">
        <v>551</v>
      </c>
    </row>
    <row r="167" spans="1:16" ht="12.75" customHeight="1" thickBot="1" x14ac:dyDescent="0.25">
      <c r="A167" s="19" t="str">
        <f t="shared" si="24"/>
        <v> BRNO 32 </v>
      </c>
      <c r="B167" s="5" t="str">
        <f t="shared" si="25"/>
        <v>I</v>
      </c>
      <c r="C167" s="19">
        <f t="shared" si="26"/>
        <v>50665.429400000001</v>
      </c>
      <c r="D167" s="41" t="str">
        <f t="shared" si="27"/>
        <v>vis</v>
      </c>
      <c r="E167" s="93">
        <f>VLOOKUP(C167,Active!C$21:E$969,3,FALSE)</f>
        <v>8221.9842764704008</v>
      </c>
      <c r="F167" s="5" t="s">
        <v>174</v>
      </c>
      <c r="G167" s="41" t="str">
        <f t="shared" si="28"/>
        <v>50665.4294</v>
      </c>
      <c r="H167" s="19">
        <f t="shared" si="29"/>
        <v>-1826</v>
      </c>
      <c r="I167" s="94" t="s">
        <v>596</v>
      </c>
      <c r="J167" s="95" t="s">
        <v>597</v>
      </c>
      <c r="K167" s="94">
        <v>-1826</v>
      </c>
      <c r="L167" s="94" t="s">
        <v>598</v>
      </c>
      <c r="M167" s="95" t="s">
        <v>204</v>
      </c>
      <c r="N167" s="95"/>
      <c r="O167" s="96" t="s">
        <v>586</v>
      </c>
      <c r="P167" s="96" t="s">
        <v>551</v>
      </c>
    </row>
    <row r="168" spans="1:16" ht="12.75" customHeight="1" thickBot="1" x14ac:dyDescent="0.25">
      <c r="A168" s="19" t="str">
        <f t="shared" si="24"/>
        <v> BRNO 32 </v>
      </c>
      <c r="B168" s="5" t="str">
        <f t="shared" si="25"/>
        <v>I</v>
      </c>
      <c r="C168" s="19">
        <f t="shared" si="26"/>
        <v>50665.437100000003</v>
      </c>
      <c r="D168" s="41" t="str">
        <f t="shared" si="27"/>
        <v>vis</v>
      </c>
      <c r="E168" s="93">
        <f>VLOOKUP(C168,Active!C$21:E$969,3,FALSE)</f>
        <v>8221.9919403673175</v>
      </c>
      <c r="F168" s="5" t="s">
        <v>174</v>
      </c>
      <c r="G168" s="41" t="str">
        <f t="shared" si="28"/>
        <v>50665.4371</v>
      </c>
      <c r="H168" s="19">
        <f t="shared" si="29"/>
        <v>-1826</v>
      </c>
      <c r="I168" s="94" t="s">
        <v>599</v>
      </c>
      <c r="J168" s="95" t="s">
        <v>600</v>
      </c>
      <c r="K168" s="94">
        <v>-1826</v>
      </c>
      <c r="L168" s="94" t="s">
        <v>601</v>
      </c>
      <c r="M168" s="95" t="s">
        <v>204</v>
      </c>
      <c r="N168" s="95"/>
      <c r="O168" s="96" t="s">
        <v>444</v>
      </c>
      <c r="P168" s="96" t="s">
        <v>551</v>
      </c>
    </row>
    <row r="169" spans="1:16" ht="12.75" customHeight="1" thickBot="1" x14ac:dyDescent="0.25">
      <c r="A169" s="19" t="str">
        <f t="shared" si="24"/>
        <v> BRNO 32 </v>
      </c>
      <c r="B169" s="5" t="str">
        <f t="shared" si="25"/>
        <v>I</v>
      </c>
      <c r="C169" s="19">
        <f t="shared" si="26"/>
        <v>50665.442600000002</v>
      </c>
      <c r="D169" s="41" t="str">
        <f t="shared" si="27"/>
        <v>vis</v>
      </c>
      <c r="E169" s="93">
        <f>VLOOKUP(C169,Active!C$21:E$969,3,FALSE)</f>
        <v>8221.9974145793985</v>
      </c>
      <c r="F169" s="5" t="s">
        <v>174</v>
      </c>
      <c r="G169" s="41" t="str">
        <f t="shared" si="28"/>
        <v>50665.4426</v>
      </c>
      <c r="H169" s="19">
        <f t="shared" si="29"/>
        <v>-1826</v>
      </c>
      <c r="I169" s="94" t="s">
        <v>602</v>
      </c>
      <c r="J169" s="95" t="s">
        <v>603</v>
      </c>
      <c r="K169" s="94">
        <v>-1826</v>
      </c>
      <c r="L169" s="94" t="s">
        <v>604</v>
      </c>
      <c r="M169" s="95" t="s">
        <v>204</v>
      </c>
      <c r="N169" s="95"/>
      <c r="O169" s="96" t="s">
        <v>593</v>
      </c>
      <c r="P169" s="96" t="s">
        <v>551</v>
      </c>
    </row>
    <row r="170" spans="1:16" ht="12.75" customHeight="1" thickBot="1" x14ac:dyDescent="0.25">
      <c r="A170" s="19" t="str">
        <f t="shared" si="24"/>
        <v> AOEB 9 </v>
      </c>
      <c r="B170" s="5" t="str">
        <f t="shared" si="25"/>
        <v>I</v>
      </c>
      <c r="C170" s="19">
        <f t="shared" si="26"/>
        <v>50703.623</v>
      </c>
      <c r="D170" s="41" t="str">
        <f t="shared" si="27"/>
        <v>vis</v>
      </c>
      <c r="E170" s="93">
        <f>VLOOKUP(C170,Active!C$21:E$969,3,FALSE)</f>
        <v>8259.9987976639604</v>
      </c>
      <c r="F170" s="5" t="s">
        <v>174</v>
      </c>
      <c r="G170" s="41" t="str">
        <f t="shared" si="28"/>
        <v>50703.623</v>
      </c>
      <c r="H170" s="19">
        <f t="shared" si="29"/>
        <v>-1788</v>
      </c>
      <c r="I170" s="94" t="s">
        <v>605</v>
      </c>
      <c r="J170" s="95" t="s">
        <v>606</v>
      </c>
      <c r="K170" s="94">
        <v>-1788</v>
      </c>
      <c r="L170" s="94" t="s">
        <v>376</v>
      </c>
      <c r="M170" s="95" t="s">
        <v>554</v>
      </c>
      <c r="N170" s="95" t="s">
        <v>555</v>
      </c>
      <c r="O170" s="96" t="s">
        <v>503</v>
      </c>
      <c r="P170" s="96" t="s">
        <v>556</v>
      </c>
    </row>
    <row r="171" spans="1:16" ht="12.75" customHeight="1" thickBot="1" x14ac:dyDescent="0.25">
      <c r="A171" s="19" t="str">
        <f t="shared" ref="A171:A188" si="30">P171</f>
        <v> BRNO 32 </v>
      </c>
      <c r="B171" s="5" t="str">
        <f t="shared" ref="B171:B188" si="31">IF(H171=INT(H171),"I","II")</f>
        <v>I</v>
      </c>
      <c r="C171" s="19">
        <f t="shared" ref="C171:C188" si="32">1*G171</f>
        <v>51304.451200000003</v>
      </c>
      <c r="D171" s="41" t="str">
        <f t="shared" ref="D171:D188" si="33">VLOOKUP(F171,I$1:J$5,2,FALSE)</f>
        <v>vis</v>
      </c>
      <c r="E171" s="93">
        <f>VLOOKUP(C171,Active!C$21:E$969,3,FALSE)</f>
        <v>8858.0098870242055</v>
      </c>
      <c r="F171" s="5" t="s">
        <v>174</v>
      </c>
      <c r="G171" s="41" t="str">
        <f t="shared" ref="G171:G188" si="34">MID(I171,3,LEN(I171)-3)</f>
        <v>51304.4512</v>
      </c>
      <c r="H171" s="19">
        <f t="shared" ref="H171:H188" si="35">1*K171</f>
        <v>-1190</v>
      </c>
      <c r="I171" s="94" t="s">
        <v>612</v>
      </c>
      <c r="J171" s="95" t="s">
        <v>613</v>
      </c>
      <c r="K171" s="94">
        <v>-1190</v>
      </c>
      <c r="L171" s="94" t="s">
        <v>614</v>
      </c>
      <c r="M171" s="95" t="s">
        <v>204</v>
      </c>
      <c r="N171" s="95"/>
      <c r="O171" s="96" t="s">
        <v>465</v>
      </c>
      <c r="P171" s="96" t="s">
        <v>551</v>
      </c>
    </row>
    <row r="172" spans="1:16" ht="12.75" customHeight="1" thickBot="1" x14ac:dyDescent="0.25">
      <c r="A172" s="19" t="str">
        <f t="shared" si="30"/>
        <v> BRNO 32 </v>
      </c>
      <c r="B172" s="5" t="str">
        <f t="shared" si="31"/>
        <v>I</v>
      </c>
      <c r="C172" s="19">
        <f t="shared" si="32"/>
        <v>51314.4827</v>
      </c>
      <c r="D172" s="41" t="str">
        <f t="shared" si="33"/>
        <v>vis</v>
      </c>
      <c r="E172" s="93">
        <f>VLOOKUP(C172,Active!C$21:E$969,3,FALSE)</f>
        <v>8867.9943522056274</v>
      </c>
      <c r="F172" s="5" t="s">
        <v>174</v>
      </c>
      <c r="G172" s="41" t="str">
        <f t="shared" si="34"/>
        <v>51314.4827</v>
      </c>
      <c r="H172" s="19">
        <f t="shared" si="35"/>
        <v>-1180</v>
      </c>
      <c r="I172" s="94" t="s">
        <v>615</v>
      </c>
      <c r="J172" s="95" t="s">
        <v>616</v>
      </c>
      <c r="K172" s="94">
        <v>-1180</v>
      </c>
      <c r="L172" s="94" t="s">
        <v>617</v>
      </c>
      <c r="M172" s="95" t="s">
        <v>204</v>
      </c>
      <c r="N172" s="95"/>
      <c r="O172" s="96" t="s">
        <v>618</v>
      </c>
      <c r="P172" s="96" t="s">
        <v>551</v>
      </c>
    </row>
    <row r="173" spans="1:16" ht="12.75" customHeight="1" thickBot="1" x14ac:dyDescent="0.25">
      <c r="A173" s="19" t="str">
        <f t="shared" si="30"/>
        <v>BAVM 132 </v>
      </c>
      <c r="B173" s="5" t="str">
        <f t="shared" si="31"/>
        <v>I</v>
      </c>
      <c r="C173" s="19">
        <f t="shared" si="32"/>
        <v>51317.502500000002</v>
      </c>
      <c r="D173" s="41" t="str">
        <f t="shared" si="33"/>
        <v>vis</v>
      </c>
      <c r="E173" s="93">
        <f>VLOOKUP(C173,Active!C$21:E$969,3,FALSE)</f>
        <v>8870.9999932318824</v>
      </c>
      <c r="F173" s="5" t="s">
        <v>174</v>
      </c>
      <c r="G173" s="41" t="str">
        <f t="shared" si="34"/>
        <v>51317.5025</v>
      </c>
      <c r="H173" s="19">
        <f t="shared" si="35"/>
        <v>-1177</v>
      </c>
      <c r="I173" s="94" t="s">
        <v>624</v>
      </c>
      <c r="J173" s="95" t="s">
        <v>625</v>
      </c>
      <c r="K173" s="94">
        <v>-1177</v>
      </c>
      <c r="L173" s="94" t="s">
        <v>626</v>
      </c>
      <c r="M173" s="95" t="s">
        <v>267</v>
      </c>
      <c r="N173" s="95" t="s">
        <v>627</v>
      </c>
      <c r="O173" s="96" t="s">
        <v>622</v>
      </c>
      <c r="P173" s="97" t="s">
        <v>623</v>
      </c>
    </row>
    <row r="174" spans="1:16" ht="12.75" customHeight="1" thickBot="1" x14ac:dyDescent="0.25">
      <c r="A174" s="19" t="str">
        <f t="shared" si="30"/>
        <v>OEJV 0074 </v>
      </c>
      <c r="B174" s="5" t="str">
        <f t="shared" si="31"/>
        <v>I</v>
      </c>
      <c r="C174" s="19">
        <f t="shared" si="32"/>
        <v>51739.474000000002</v>
      </c>
      <c r="D174" s="41" t="str">
        <f t="shared" si="33"/>
        <v>vis</v>
      </c>
      <c r="E174" s="93">
        <f>VLOOKUP(C174,Active!C$21:E$969,3,FALSE)</f>
        <v>9290.9929902216627</v>
      </c>
      <c r="F174" s="5" t="s">
        <v>174</v>
      </c>
      <c r="G174" s="41" t="str">
        <f t="shared" si="34"/>
        <v>51739.474</v>
      </c>
      <c r="H174" s="19">
        <f t="shared" si="35"/>
        <v>-757</v>
      </c>
      <c r="I174" s="94" t="s">
        <v>628</v>
      </c>
      <c r="J174" s="95" t="s">
        <v>629</v>
      </c>
      <c r="K174" s="94">
        <v>-757</v>
      </c>
      <c r="L174" s="94" t="s">
        <v>328</v>
      </c>
      <c r="M174" s="95" t="s">
        <v>204</v>
      </c>
      <c r="N174" s="95"/>
      <c r="O174" s="96" t="s">
        <v>630</v>
      </c>
      <c r="P174" s="97" t="s">
        <v>631</v>
      </c>
    </row>
    <row r="175" spans="1:16" ht="12.75" customHeight="1" thickBot="1" x14ac:dyDescent="0.25">
      <c r="A175" s="19" t="str">
        <f t="shared" si="30"/>
        <v> AOEB 9 </v>
      </c>
      <c r="B175" s="5" t="str">
        <f t="shared" si="31"/>
        <v>I</v>
      </c>
      <c r="C175" s="19">
        <f t="shared" si="32"/>
        <v>51775.650999999998</v>
      </c>
      <c r="D175" s="41" t="str">
        <f t="shared" si="33"/>
        <v>vis</v>
      </c>
      <c r="E175" s="93">
        <f>VLOOKUP(C175,Active!C$21:E$969,3,FALSE)</f>
        <v>9327.0003666726734</v>
      </c>
      <c r="F175" s="5" t="s">
        <v>174</v>
      </c>
      <c r="G175" s="41" t="str">
        <f t="shared" si="34"/>
        <v>51775.651</v>
      </c>
      <c r="H175" s="19">
        <f t="shared" si="35"/>
        <v>-721</v>
      </c>
      <c r="I175" s="94" t="s">
        <v>632</v>
      </c>
      <c r="J175" s="95" t="s">
        <v>633</v>
      </c>
      <c r="K175" s="94">
        <v>-721</v>
      </c>
      <c r="L175" s="94" t="s">
        <v>506</v>
      </c>
      <c r="M175" s="95" t="s">
        <v>204</v>
      </c>
      <c r="N175" s="95"/>
      <c r="O175" s="96" t="s">
        <v>418</v>
      </c>
      <c r="P175" s="96" t="s">
        <v>556</v>
      </c>
    </row>
    <row r="176" spans="1:16" ht="12.75" customHeight="1" thickBot="1" x14ac:dyDescent="0.25">
      <c r="A176" s="19" t="str">
        <f t="shared" si="30"/>
        <v>VSB 39 </v>
      </c>
      <c r="B176" s="5" t="str">
        <f t="shared" si="31"/>
        <v>I</v>
      </c>
      <c r="C176" s="19">
        <f t="shared" si="32"/>
        <v>52067.993999999999</v>
      </c>
      <c r="D176" s="41" t="str">
        <f t="shared" si="33"/>
        <v>vis</v>
      </c>
      <c r="E176" s="93">
        <f>VLOOKUP(C176,Active!C$21:E$969,3,FALSE)</f>
        <v>9617.9726544195564</v>
      </c>
      <c r="F176" s="5" t="s">
        <v>174</v>
      </c>
      <c r="G176" s="41" t="str">
        <f t="shared" si="34"/>
        <v>52067.994</v>
      </c>
      <c r="H176" s="19">
        <f t="shared" si="35"/>
        <v>-430</v>
      </c>
      <c r="I176" s="94" t="s">
        <v>634</v>
      </c>
      <c r="J176" s="95" t="s">
        <v>635</v>
      </c>
      <c r="K176" s="94">
        <v>-430</v>
      </c>
      <c r="L176" s="94" t="s">
        <v>234</v>
      </c>
      <c r="M176" s="95" t="s">
        <v>204</v>
      </c>
      <c r="N176" s="95"/>
      <c r="O176" s="96" t="s">
        <v>636</v>
      </c>
      <c r="P176" s="97" t="s">
        <v>637</v>
      </c>
    </row>
    <row r="177" spans="1:16" ht="12.75" customHeight="1" thickBot="1" x14ac:dyDescent="0.25">
      <c r="A177" s="19" t="str">
        <f t="shared" si="30"/>
        <v> AOEB 9 </v>
      </c>
      <c r="B177" s="5" t="str">
        <f t="shared" si="31"/>
        <v>I</v>
      </c>
      <c r="C177" s="19">
        <f t="shared" si="32"/>
        <v>52416.652199999997</v>
      </c>
      <c r="D177" s="41" t="str">
        <f t="shared" si="33"/>
        <v>vis</v>
      </c>
      <c r="E177" s="93">
        <f>VLOOKUP(C177,Active!C$21:E$969,3,FALSE)</f>
        <v>9964.9960963891226</v>
      </c>
      <c r="F177" s="5" t="s">
        <v>174</v>
      </c>
      <c r="G177" s="41" t="str">
        <f t="shared" si="34"/>
        <v>52416.6522</v>
      </c>
      <c r="H177" s="19">
        <f t="shared" si="35"/>
        <v>-83</v>
      </c>
      <c r="I177" s="94" t="s">
        <v>657</v>
      </c>
      <c r="J177" s="95" t="s">
        <v>658</v>
      </c>
      <c r="K177" s="94">
        <v>-83</v>
      </c>
      <c r="L177" s="94" t="s">
        <v>659</v>
      </c>
      <c r="M177" s="95" t="s">
        <v>554</v>
      </c>
      <c r="N177" s="95" t="s">
        <v>555</v>
      </c>
      <c r="O177" s="96" t="s">
        <v>660</v>
      </c>
      <c r="P177" s="96" t="s">
        <v>556</v>
      </c>
    </row>
    <row r="178" spans="1:16" ht="12.75" customHeight="1" thickBot="1" x14ac:dyDescent="0.25">
      <c r="A178" s="19" t="str">
        <f t="shared" si="30"/>
        <v> AOEB 9 </v>
      </c>
      <c r="B178" s="5" t="str">
        <f t="shared" si="31"/>
        <v>I</v>
      </c>
      <c r="C178" s="19">
        <f t="shared" si="32"/>
        <v>52844.658100000001</v>
      </c>
      <c r="D178" s="41" t="str">
        <f t="shared" si="33"/>
        <v>vis</v>
      </c>
      <c r="E178" s="93">
        <f>VLOOKUP(C178,Active!C$21:E$969,3,FALSE)</f>
        <v>10390.99519981272</v>
      </c>
      <c r="F178" s="5" t="s">
        <v>174</v>
      </c>
      <c r="G178" s="41" t="str">
        <f t="shared" si="34"/>
        <v>52844.6581</v>
      </c>
      <c r="H178" s="19">
        <f t="shared" si="35"/>
        <v>343</v>
      </c>
      <c r="I178" s="94" t="s">
        <v>685</v>
      </c>
      <c r="J178" s="95" t="s">
        <v>686</v>
      </c>
      <c r="K178" s="94" t="s">
        <v>687</v>
      </c>
      <c r="L178" s="94" t="s">
        <v>688</v>
      </c>
      <c r="M178" s="95" t="s">
        <v>554</v>
      </c>
      <c r="N178" s="95" t="s">
        <v>555</v>
      </c>
      <c r="O178" s="96" t="s">
        <v>689</v>
      </c>
      <c r="P178" s="96" t="s">
        <v>556</v>
      </c>
    </row>
    <row r="179" spans="1:16" ht="12.75" customHeight="1" thickBot="1" x14ac:dyDescent="0.25">
      <c r="A179" s="19" t="str">
        <f t="shared" si="30"/>
        <v> AOEB 9 </v>
      </c>
      <c r="B179" s="5" t="str">
        <f t="shared" si="31"/>
        <v>I</v>
      </c>
      <c r="C179" s="19">
        <f t="shared" si="32"/>
        <v>52849.680699999997</v>
      </c>
      <c r="D179" s="41" t="str">
        <f t="shared" si="33"/>
        <v>vis</v>
      </c>
      <c r="E179" s="93">
        <f>VLOOKUP(C179,Active!C$21:E$969,3,FALSE)</f>
        <v>10395.994250285748</v>
      </c>
      <c r="F179" s="5" t="s">
        <v>174</v>
      </c>
      <c r="G179" s="41" t="str">
        <f t="shared" si="34"/>
        <v>52849.6807</v>
      </c>
      <c r="H179" s="19">
        <f t="shared" si="35"/>
        <v>348</v>
      </c>
      <c r="I179" s="94" t="s">
        <v>690</v>
      </c>
      <c r="J179" s="95" t="s">
        <v>691</v>
      </c>
      <c r="K179" s="94" t="s">
        <v>692</v>
      </c>
      <c r="L179" s="94" t="s">
        <v>693</v>
      </c>
      <c r="M179" s="95" t="s">
        <v>554</v>
      </c>
      <c r="N179" s="95" t="s">
        <v>555</v>
      </c>
      <c r="O179" s="96" t="s">
        <v>689</v>
      </c>
      <c r="P179" s="96" t="s">
        <v>556</v>
      </c>
    </row>
    <row r="180" spans="1:16" ht="12.75" customHeight="1" thickBot="1" x14ac:dyDescent="0.25">
      <c r="A180" s="19" t="str">
        <f t="shared" si="30"/>
        <v>VSB 43 </v>
      </c>
      <c r="B180" s="5" t="str">
        <f t="shared" si="31"/>
        <v>I</v>
      </c>
      <c r="C180" s="19">
        <f t="shared" si="32"/>
        <v>53124.971899999997</v>
      </c>
      <c r="D180" s="41" t="str">
        <f t="shared" si="33"/>
        <v>vis</v>
      </c>
      <c r="E180" s="93">
        <f>VLOOKUP(C180,Active!C$21:E$969,3,FALSE)</f>
        <v>10669.994689018962</v>
      </c>
      <c r="F180" s="5" t="s">
        <v>174</v>
      </c>
      <c r="G180" s="41" t="str">
        <f t="shared" si="34"/>
        <v>53124.9719</v>
      </c>
      <c r="H180" s="19">
        <f t="shared" si="35"/>
        <v>622</v>
      </c>
      <c r="I180" s="94" t="s">
        <v>694</v>
      </c>
      <c r="J180" s="95" t="s">
        <v>695</v>
      </c>
      <c r="K180" s="94" t="s">
        <v>696</v>
      </c>
      <c r="L180" s="94" t="s">
        <v>697</v>
      </c>
      <c r="M180" s="95" t="s">
        <v>267</v>
      </c>
      <c r="N180" s="95" t="s">
        <v>268</v>
      </c>
      <c r="O180" s="96" t="s">
        <v>698</v>
      </c>
      <c r="P180" s="97" t="s">
        <v>699</v>
      </c>
    </row>
    <row r="181" spans="1:16" ht="12.75" customHeight="1" thickBot="1" x14ac:dyDescent="0.25">
      <c r="A181" s="19" t="str">
        <f t="shared" si="30"/>
        <v> AOEB 12 </v>
      </c>
      <c r="B181" s="5" t="str">
        <f t="shared" si="31"/>
        <v>I</v>
      </c>
      <c r="C181" s="19">
        <f t="shared" si="32"/>
        <v>53910.654000000002</v>
      </c>
      <c r="D181" s="41" t="str">
        <f t="shared" si="33"/>
        <v>vis</v>
      </c>
      <c r="E181" s="93">
        <f>VLOOKUP(C181,Active!C$21:E$969,3,FALSE)</f>
        <v>11451.992951603585</v>
      </c>
      <c r="F181" s="5" t="s">
        <v>174</v>
      </c>
      <c r="G181" s="41" t="str">
        <f t="shared" si="34"/>
        <v>53910.6540</v>
      </c>
      <c r="H181" s="19">
        <f t="shared" si="35"/>
        <v>1404</v>
      </c>
      <c r="I181" s="94" t="s">
        <v>747</v>
      </c>
      <c r="J181" s="95" t="s">
        <v>748</v>
      </c>
      <c r="K181" s="94" t="s">
        <v>749</v>
      </c>
      <c r="L181" s="94" t="s">
        <v>609</v>
      </c>
      <c r="M181" s="95" t="s">
        <v>554</v>
      </c>
      <c r="N181" s="95" t="s">
        <v>555</v>
      </c>
      <c r="O181" s="96" t="s">
        <v>750</v>
      </c>
      <c r="P181" s="96" t="s">
        <v>751</v>
      </c>
    </row>
    <row r="182" spans="1:16" ht="12.75" customHeight="1" thickBot="1" x14ac:dyDescent="0.25">
      <c r="A182" s="19" t="str">
        <f t="shared" si="30"/>
        <v>BAVM 203 </v>
      </c>
      <c r="B182" s="5" t="str">
        <f t="shared" si="31"/>
        <v>II</v>
      </c>
      <c r="C182" s="19">
        <f t="shared" si="32"/>
        <v>54454.698700000001</v>
      </c>
      <c r="D182" s="41" t="str">
        <f t="shared" si="33"/>
        <v>vis</v>
      </c>
      <c r="E182" s="93">
        <f>VLOOKUP(C182,Active!C$21:E$969,3,FALSE)</f>
        <v>11993.486782465161</v>
      </c>
      <c r="F182" s="5" t="s">
        <v>174</v>
      </c>
      <c r="G182" s="41" t="str">
        <f t="shared" si="34"/>
        <v>54454.6987</v>
      </c>
      <c r="H182" s="19">
        <f t="shared" si="35"/>
        <v>1945.5</v>
      </c>
      <c r="I182" s="94" t="s">
        <v>752</v>
      </c>
      <c r="J182" s="95" t="s">
        <v>753</v>
      </c>
      <c r="K182" s="94" t="s">
        <v>754</v>
      </c>
      <c r="L182" s="94" t="s">
        <v>755</v>
      </c>
      <c r="M182" s="95" t="s">
        <v>554</v>
      </c>
      <c r="N182" s="95" t="s">
        <v>641</v>
      </c>
      <c r="O182" s="96" t="s">
        <v>756</v>
      </c>
      <c r="P182" s="97" t="s">
        <v>757</v>
      </c>
    </row>
    <row r="183" spans="1:16" ht="12.75" customHeight="1" thickBot="1" x14ac:dyDescent="0.25">
      <c r="A183" s="19" t="str">
        <f t="shared" si="30"/>
        <v>JAAVSO 36(2);186 </v>
      </c>
      <c r="B183" s="5" t="str">
        <f t="shared" si="31"/>
        <v>I</v>
      </c>
      <c r="C183" s="19">
        <f t="shared" si="32"/>
        <v>54554.671999999999</v>
      </c>
      <c r="D183" s="41" t="str">
        <f t="shared" si="33"/>
        <v>vis</v>
      </c>
      <c r="E183" s="93">
        <f>VLOOKUP(C183,Active!C$21:E$969,3,FALSE)</f>
        <v>12092.991336412424</v>
      </c>
      <c r="F183" s="5" t="s">
        <v>174</v>
      </c>
      <c r="G183" s="41" t="str">
        <f t="shared" si="34"/>
        <v>54554.672</v>
      </c>
      <c r="H183" s="19">
        <f t="shared" si="35"/>
        <v>2045</v>
      </c>
      <c r="I183" s="94" t="s">
        <v>763</v>
      </c>
      <c r="J183" s="95" t="s">
        <v>764</v>
      </c>
      <c r="K183" s="94" t="s">
        <v>765</v>
      </c>
      <c r="L183" s="94" t="s">
        <v>476</v>
      </c>
      <c r="M183" s="95" t="s">
        <v>554</v>
      </c>
      <c r="N183" s="95" t="s">
        <v>641</v>
      </c>
      <c r="O183" s="96" t="s">
        <v>306</v>
      </c>
      <c r="P183" s="97" t="s">
        <v>766</v>
      </c>
    </row>
    <row r="184" spans="1:16" ht="12.75" customHeight="1" thickBot="1" x14ac:dyDescent="0.25">
      <c r="A184" s="19" t="str">
        <f t="shared" si="30"/>
        <v>JAAVSO 36(2);186 </v>
      </c>
      <c r="B184" s="5" t="str">
        <f t="shared" si="31"/>
        <v>I</v>
      </c>
      <c r="C184" s="19">
        <f t="shared" si="32"/>
        <v>54561.7068</v>
      </c>
      <c r="D184" s="41" t="str">
        <f t="shared" si="33"/>
        <v>vis</v>
      </c>
      <c r="E184" s="93">
        <f>VLOOKUP(C184,Active!C$21:E$969,3,FALSE)</f>
        <v>12099.993152258337</v>
      </c>
      <c r="F184" s="5" t="s">
        <v>174</v>
      </c>
      <c r="G184" s="41" t="str">
        <f t="shared" si="34"/>
        <v>54561.7068</v>
      </c>
      <c r="H184" s="19">
        <f t="shared" si="35"/>
        <v>2052</v>
      </c>
      <c r="I184" s="94" t="s">
        <v>767</v>
      </c>
      <c r="J184" s="95" t="s">
        <v>768</v>
      </c>
      <c r="K184" s="94" t="s">
        <v>769</v>
      </c>
      <c r="L184" s="94" t="s">
        <v>770</v>
      </c>
      <c r="M184" s="95" t="s">
        <v>554</v>
      </c>
      <c r="N184" s="95" t="s">
        <v>641</v>
      </c>
      <c r="O184" s="96" t="s">
        <v>771</v>
      </c>
      <c r="P184" s="97" t="s">
        <v>766</v>
      </c>
    </row>
    <row r="185" spans="1:16" ht="12.75" customHeight="1" thickBot="1" x14ac:dyDescent="0.25">
      <c r="A185" s="19" t="str">
        <f t="shared" si="30"/>
        <v>OEJV 0094 </v>
      </c>
      <c r="B185" s="5" t="str">
        <f t="shared" si="31"/>
        <v>II</v>
      </c>
      <c r="C185" s="19">
        <f t="shared" si="32"/>
        <v>54614.452499999999</v>
      </c>
      <c r="D185" s="41" t="str">
        <f t="shared" si="33"/>
        <v>vis</v>
      </c>
      <c r="E185" s="93" t="e">
        <f>VLOOKUP(C185,Active!C$21:E$969,3,FALSE)</f>
        <v>#N/A</v>
      </c>
      <c r="F185" s="5" t="s">
        <v>174</v>
      </c>
      <c r="G185" s="41" t="str">
        <f t="shared" si="34"/>
        <v>54614.4525</v>
      </c>
      <c r="H185" s="19">
        <f t="shared" si="35"/>
        <v>2104.5</v>
      </c>
      <c r="I185" s="94" t="s">
        <v>778</v>
      </c>
      <c r="J185" s="95" t="s">
        <v>779</v>
      </c>
      <c r="K185" s="94" t="s">
        <v>780</v>
      </c>
      <c r="L185" s="94" t="s">
        <v>626</v>
      </c>
      <c r="M185" s="95" t="s">
        <v>554</v>
      </c>
      <c r="N185" s="95" t="s">
        <v>149</v>
      </c>
      <c r="O185" s="96" t="s">
        <v>746</v>
      </c>
      <c r="P185" s="97" t="s">
        <v>781</v>
      </c>
    </row>
    <row r="186" spans="1:16" ht="12.75" customHeight="1" thickBot="1" x14ac:dyDescent="0.25">
      <c r="A186" s="19" t="str">
        <f t="shared" si="30"/>
        <v>IBVS 5910 </v>
      </c>
      <c r="B186" s="5" t="str">
        <f t="shared" si="31"/>
        <v>II</v>
      </c>
      <c r="C186" s="19">
        <f t="shared" si="32"/>
        <v>54906.8298</v>
      </c>
      <c r="D186" s="41" t="str">
        <f t="shared" si="33"/>
        <v>vis</v>
      </c>
      <c r="E186" s="93">
        <f>VLOOKUP(C186,Active!C$21:E$969,3,FALSE)</f>
        <v>12443.497969764032</v>
      </c>
      <c r="F186" s="5" t="s">
        <v>174</v>
      </c>
      <c r="G186" s="41" t="str">
        <f t="shared" si="34"/>
        <v>54906.8298</v>
      </c>
      <c r="H186" s="19">
        <f t="shared" si="35"/>
        <v>2395.5</v>
      </c>
      <c r="I186" s="94" t="s">
        <v>791</v>
      </c>
      <c r="J186" s="95" t="s">
        <v>792</v>
      </c>
      <c r="K186" s="94" t="s">
        <v>793</v>
      </c>
      <c r="L186" s="94" t="s">
        <v>794</v>
      </c>
      <c r="M186" s="95" t="s">
        <v>554</v>
      </c>
      <c r="N186" s="95" t="s">
        <v>174</v>
      </c>
      <c r="O186" s="96" t="s">
        <v>795</v>
      </c>
      <c r="P186" s="97" t="s">
        <v>796</v>
      </c>
    </row>
    <row r="187" spans="1:16" ht="12.75" customHeight="1" thickBot="1" x14ac:dyDescent="0.25">
      <c r="A187" s="19" t="str">
        <f t="shared" si="30"/>
        <v>VSB 51 </v>
      </c>
      <c r="B187" s="5" t="str">
        <f t="shared" si="31"/>
        <v>I</v>
      </c>
      <c r="C187" s="19">
        <f t="shared" si="32"/>
        <v>55304.186900000001</v>
      </c>
      <c r="D187" s="41" t="str">
        <f t="shared" si="33"/>
        <v>vis</v>
      </c>
      <c r="E187" s="93">
        <f>VLOOKUP(C187,Active!C$21:E$969,3,FALSE)</f>
        <v>12838.991976596646</v>
      </c>
      <c r="F187" s="5" t="s">
        <v>174</v>
      </c>
      <c r="G187" s="41" t="str">
        <f t="shared" si="34"/>
        <v>55304.1869</v>
      </c>
      <c r="H187" s="19">
        <f t="shared" si="35"/>
        <v>2791</v>
      </c>
      <c r="I187" s="94" t="s">
        <v>805</v>
      </c>
      <c r="J187" s="95" t="s">
        <v>806</v>
      </c>
      <c r="K187" s="94" t="s">
        <v>807</v>
      </c>
      <c r="L187" s="94" t="s">
        <v>808</v>
      </c>
      <c r="M187" s="95" t="s">
        <v>554</v>
      </c>
      <c r="N187" s="95" t="s">
        <v>809</v>
      </c>
      <c r="O187" s="96" t="s">
        <v>810</v>
      </c>
      <c r="P187" s="97" t="s">
        <v>811</v>
      </c>
    </row>
    <row r="188" spans="1:16" ht="12.75" customHeight="1" thickBot="1" x14ac:dyDescent="0.25">
      <c r="A188" s="19" t="str">
        <f t="shared" si="30"/>
        <v>VSB 51 </v>
      </c>
      <c r="B188" s="5" t="str">
        <f t="shared" si="31"/>
        <v>I</v>
      </c>
      <c r="C188" s="19">
        <f t="shared" si="32"/>
        <v>55542.303999999996</v>
      </c>
      <c r="D188" s="41" t="str">
        <f t="shared" si="33"/>
        <v>vis</v>
      </c>
      <c r="E188" s="93">
        <f>VLOOKUP(C188,Active!C$21:E$969,3,FALSE)</f>
        <v>13075.992613993991</v>
      </c>
      <c r="F188" s="5" t="s">
        <v>174</v>
      </c>
      <c r="G188" s="41" t="str">
        <f t="shared" si="34"/>
        <v>55542.304</v>
      </c>
      <c r="H188" s="19">
        <f t="shared" si="35"/>
        <v>3028</v>
      </c>
      <c r="I188" s="94" t="s">
        <v>812</v>
      </c>
      <c r="J188" s="95" t="s">
        <v>813</v>
      </c>
      <c r="K188" s="94" t="s">
        <v>814</v>
      </c>
      <c r="L188" s="94" t="s">
        <v>372</v>
      </c>
      <c r="M188" s="95" t="s">
        <v>554</v>
      </c>
      <c r="N188" s="95" t="s">
        <v>815</v>
      </c>
      <c r="O188" s="96" t="s">
        <v>816</v>
      </c>
      <c r="P188" s="97" t="s">
        <v>811</v>
      </c>
    </row>
    <row r="189" spans="1:16" x14ac:dyDescent="0.2">
      <c r="B189" s="5"/>
      <c r="E189" s="93"/>
      <c r="F189" s="5"/>
    </row>
    <row r="190" spans="1:16" x14ac:dyDescent="0.2">
      <c r="B190" s="5"/>
      <c r="E190" s="93"/>
      <c r="F190" s="5"/>
    </row>
    <row r="191" spans="1:16" x14ac:dyDescent="0.2">
      <c r="B191" s="5"/>
      <c r="E191" s="93"/>
      <c r="F191" s="5"/>
    </row>
    <row r="192" spans="1:16" x14ac:dyDescent="0.2">
      <c r="B192" s="5"/>
      <c r="E192" s="93"/>
      <c r="F192" s="5"/>
    </row>
    <row r="193" spans="2:6" x14ac:dyDescent="0.2">
      <c r="B193" s="5"/>
      <c r="E193" s="93"/>
      <c r="F193" s="5"/>
    </row>
    <row r="194" spans="2:6" x14ac:dyDescent="0.2">
      <c r="B194" s="5"/>
      <c r="E194" s="93"/>
      <c r="F194" s="5"/>
    </row>
    <row r="195" spans="2:6" x14ac:dyDescent="0.2">
      <c r="B195" s="5"/>
      <c r="E195" s="93"/>
      <c r="F195" s="5"/>
    </row>
    <row r="196" spans="2:6" x14ac:dyDescent="0.2">
      <c r="B196" s="5"/>
      <c r="E196" s="93"/>
      <c r="F196" s="5"/>
    </row>
    <row r="197" spans="2:6" x14ac:dyDescent="0.2">
      <c r="B197" s="5"/>
      <c r="E197" s="93"/>
      <c r="F197" s="5"/>
    </row>
    <row r="198" spans="2:6" x14ac:dyDescent="0.2">
      <c r="B198" s="5"/>
      <c r="E198" s="93"/>
      <c r="F198" s="5"/>
    </row>
    <row r="199" spans="2:6" x14ac:dyDescent="0.2">
      <c r="B199" s="5"/>
      <c r="E199" s="93"/>
      <c r="F199" s="5"/>
    </row>
    <row r="200" spans="2:6" x14ac:dyDescent="0.2">
      <c r="B200" s="5"/>
      <c r="E200" s="93"/>
      <c r="F200" s="5"/>
    </row>
    <row r="201" spans="2:6" x14ac:dyDescent="0.2">
      <c r="B201" s="5"/>
      <c r="E201" s="93"/>
      <c r="F201" s="5"/>
    </row>
    <row r="202" spans="2:6" x14ac:dyDescent="0.2">
      <c r="B202" s="5"/>
      <c r="E202" s="93"/>
      <c r="F202" s="5"/>
    </row>
    <row r="203" spans="2:6" x14ac:dyDescent="0.2">
      <c r="B203" s="5"/>
      <c r="E203" s="93"/>
      <c r="F203" s="5"/>
    </row>
    <row r="204" spans="2:6" x14ac:dyDescent="0.2">
      <c r="B204" s="5"/>
      <c r="E204" s="93"/>
      <c r="F204" s="5"/>
    </row>
    <row r="205" spans="2:6" x14ac:dyDescent="0.2">
      <c r="B205" s="5"/>
      <c r="E205" s="93"/>
      <c r="F205" s="5"/>
    </row>
    <row r="206" spans="2:6" x14ac:dyDescent="0.2">
      <c r="B206" s="5"/>
      <c r="E206" s="93"/>
      <c r="F206" s="5"/>
    </row>
    <row r="207" spans="2:6" x14ac:dyDescent="0.2">
      <c r="B207" s="5"/>
      <c r="E207" s="93"/>
      <c r="F207" s="5"/>
    </row>
    <row r="208" spans="2:6" x14ac:dyDescent="0.2">
      <c r="B208" s="5"/>
      <c r="E208" s="93"/>
      <c r="F208" s="5"/>
    </row>
    <row r="209" spans="2:6" x14ac:dyDescent="0.2">
      <c r="B209" s="5"/>
      <c r="E209" s="93"/>
      <c r="F209" s="5"/>
    </row>
    <row r="210" spans="2:6" x14ac:dyDescent="0.2">
      <c r="B210" s="5"/>
      <c r="E210" s="93"/>
      <c r="F210" s="5"/>
    </row>
    <row r="211" spans="2:6" x14ac:dyDescent="0.2">
      <c r="B211" s="5"/>
      <c r="E211" s="93"/>
      <c r="F211" s="5"/>
    </row>
    <row r="212" spans="2:6" x14ac:dyDescent="0.2">
      <c r="B212" s="5"/>
      <c r="E212" s="93"/>
      <c r="F212" s="5"/>
    </row>
    <row r="213" spans="2:6" x14ac:dyDescent="0.2">
      <c r="B213" s="5"/>
      <c r="E213" s="93"/>
      <c r="F213" s="5"/>
    </row>
    <row r="214" spans="2:6" x14ac:dyDescent="0.2">
      <c r="B214" s="5"/>
      <c r="E214" s="93"/>
      <c r="F214" s="5"/>
    </row>
    <row r="215" spans="2:6" x14ac:dyDescent="0.2">
      <c r="B215" s="5"/>
      <c r="E215" s="93"/>
      <c r="F215" s="5"/>
    </row>
    <row r="216" spans="2:6" x14ac:dyDescent="0.2">
      <c r="B216" s="5"/>
      <c r="E216" s="93"/>
      <c r="F216" s="5"/>
    </row>
    <row r="217" spans="2:6" x14ac:dyDescent="0.2">
      <c r="B217" s="5"/>
      <c r="E217" s="93"/>
      <c r="F217" s="5"/>
    </row>
    <row r="218" spans="2:6" x14ac:dyDescent="0.2">
      <c r="B218" s="5"/>
      <c r="E218" s="93"/>
      <c r="F218" s="5"/>
    </row>
    <row r="219" spans="2:6" x14ac:dyDescent="0.2">
      <c r="B219" s="5"/>
      <c r="E219" s="93"/>
      <c r="F219" s="5"/>
    </row>
    <row r="220" spans="2:6" x14ac:dyDescent="0.2">
      <c r="B220" s="5"/>
      <c r="E220" s="93"/>
      <c r="F220" s="5"/>
    </row>
    <row r="221" spans="2:6" x14ac:dyDescent="0.2">
      <c r="B221" s="5"/>
      <c r="E221" s="93"/>
      <c r="F221" s="5"/>
    </row>
    <row r="222" spans="2:6" x14ac:dyDescent="0.2">
      <c r="B222" s="5"/>
      <c r="E222" s="93"/>
      <c r="F222" s="5"/>
    </row>
    <row r="223" spans="2:6" x14ac:dyDescent="0.2">
      <c r="B223" s="5"/>
      <c r="E223" s="93"/>
      <c r="F223" s="5"/>
    </row>
    <row r="224" spans="2:6" x14ac:dyDescent="0.2">
      <c r="B224" s="5"/>
      <c r="E224" s="93"/>
      <c r="F224" s="5"/>
    </row>
    <row r="225" spans="2:6" x14ac:dyDescent="0.2">
      <c r="B225" s="5"/>
      <c r="E225" s="93"/>
      <c r="F225" s="5"/>
    </row>
    <row r="226" spans="2:6" x14ac:dyDescent="0.2">
      <c r="B226" s="5"/>
      <c r="E226" s="93"/>
      <c r="F226" s="5"/>
    </row>
    <row r="227" spans="2:6" x14ac:dyDescent="0.2">
      <c r="B227" s="5"/>
      <c r="E227" s="93"/>
      <c r="F227" s="5"/>
    </row>
    <row r="228" spans="2:6" x14ac:dyDescent="0.2">
      <c r="B228" s="5"/>
      <c r="E228" s="93"/>
      <c r="F228" s="5"/>
    </row>
    <row r="229" spans="2:6" x14ac:dyDescent="0.2">
      <c r="B229" s="5"/>
      <c r="E229" s="93"/>
      <c r="F229" s="5"/>
    </row>
    <row r="230" spans="2:6" x14ac:dyDescent="0.2">
      <c r="B230" s="5"/>
      <c r="E230" s="93"/>
      <c r="F230" s="5"/>
    </row>
    <row r="231" spans="2:6" x14ac:dyDescent="0.2">
      <c r="B231" s="5"/>
      <c r="E231" s="93"/>
      <c r="F231" s="5"/>
    </row>
    <row r="232" spans="2:6" x14ac:dyDescent="0.2">
      <c r="B232" s="5"/>
      <c r="E232" s="93"/>
      <c r="F232" s="5"/>
    </row>
    <row r="233" spans="2:6" x14ac:dyDescent="0.2">
      <c r="B233" s="5"/>
      <c r="E233" s="93"/>
      <c r="F233" s="5"/>
    </row>
    <row r="234" spans="2:6" x14ac:dyDescent="0.2">
      <c r="B234" s="5"/>
      <c r="E234" s="93"/>
      <c r="F234" s="5"/>
    </row>
    <row r="235" spans="2:6" x14ac:dyDescent="0.2">
      <c r="B235" s="5"/>
      <c r="E235" s="93"/>
      <c r="F235" s="5"/>
    </row>
    <row r="236" spans="2:6" x14ac:dyDescent="0.2">
      <c r="B236" s="5"/>
      <c r="E236" s="93"/>
      <c r="F236" s="5"/>
    </row>
    <row r="237" spans="2:6" x14ac:dyDescent="0.2">
      <c r="B237" s="5"/>
      <c r="E237" s="93"/>
      <c r="F237" s="5"/>
    </row>
    <row r="238" spans="2:6" x14ac:dyDescent="0.2">
      <c r="B238" s="5"/>
      <c r="E238" s="93"/>
      <c r="F238" s="5"/>
    </row>
    <row r="239" spans="2:6" x14ac:dyDescent="0.2">
      <c r="B239" s="5"/>
      <c r="E239" s="93"/>
      <c r="F239" s="5"/>
    </row>
    <row r="240" spans="2:6" x14ac:dyDescent="0.2">
      <c r="B240" s="5"/>
      <c r="E240" s="93"/>
      <c r="F240" s="5"/>
    </row>
    <row r="241" spans="2:6" x14ac:dyDescent="0.2">
      <c r="B241" s="5"/>
      <c r="E241" s="93"/>
      <c r="F241" s="5"/>
    </row>
    <row r="242" spans="2:6" x14ac:dyDescent="0.2">
      <c r="B242" s="5"/>
      <c r="E242" s="93"/>
      <c r="F242" s="5"/>
    </row>
    <row r="243" spans="2:6" x14ac:dyDescent="0.2">
      <c r="B243" s="5"/>
      <c r="E243" s="93"/>
      <c r="F243" s="5"/>
    </row>
    <row r="244" spans="2:6" x14ac:dyDescent="0.2">
      <c r="B244" s="5"/>
      <c r="E244" s="93"/>
      <c r="F244" s="5"/>
    </row>
    <row r="245" spans="2:6" x14ac:dyDescent="0.2">
      <c r="B245" s="5"/>
      <c r="E245" s="93"/>
      <c r="F245" s="5"/>
    </row>
    <row r="246" spans="2:6" x14ac:dyDescent="0.2">
      <c r="B246" s="5"/>
      <c r="E246" s="93"/>
      <c r="F246" s="5"/>
    </row>
    <row r="247" spans="2:6" x14ac:dyDescent="0.2">
      <c r="B247" s="5"/>
      <c r="E247" s="93"/>
      <c r="F247" s="5"/>
    </row>
    <row r="248" spans="2:6" x14ac:dyDescent="0.2">
      <c r="B248" s="5"/>
      <c r="E248" s="93"/>
      <c r="F248" s="5"/>
    </row>
    <row r="249" spans="2:6" x14ac:dyDescent="0.2">
      <c r="B249" s="5"/>
      <c r="E249" s="93"/>
      <c r="F249" s="5"/>
    </row>
    <row r="250" spans="2:6" x14ac:dyDescent="0.2">
      <c r="B250" s="5"/>
      <c r="E250" s="93"/>
      <c r="F250" s="5"/>
    </row>
    <row r="251" spans="2:6" x14ac:dyDescent="0.2">
      <c r="B251" s="5"/>
      <c r="E251" s="93"/>
      <c r="F251" s="5"/>
    </row>
    <row r="252" spans="2:6" x14ac:dyDescent="0.2">
      <c r="B252" s="5"/>
      <c r="E252" s="93"/>
      <c r="F252" s="5"/>
    </row>
    <row r="253" spans="2:6" x14ac:dyDescent="0.2">
      <c r="B253" s="5"/>
      <c r="E253" s="93"/>
      <c r="F253" s="5"/>
    </row>
    <row r="254" spans="2:6" x14ac:dyDescent="0.2">
      <c r="B254" s="5"/>
      <c r="E254" s="93"/>
      <c r="F254" s="5"/>
    </row>
    <row r="255" spans="2:6" x14ac:dyDescent="0.2">
      <c r="B255" s="5"/>
      <c r="E255" s="93"/>
      <c r="F255" s="5"/>
    </row>
    <row r="256" spans="2:6" x14ac:dyDescent="0.2">
      <c r="B256" s="5"/>
      <c r="E256" s="93"/>
      <c r="F256" s="5"/>
    </row>
    <row r="257" spans="2:6" x14ac:dyDescent="0.2">
      <c r="B257" s="5"/>
      <c r="E257" s="93"/>
      <c r="F257" s="5"/>
    </row>
    <row r="258" spans="2:6" x14ac:dyDescent="0.2">
      <c r="B258" s="5"/>
      <c r="E258" s="93"/>
      <c r="F258" s="5"/>
    </row>
    <row r="259" spans="2:6" x14ac:dyDescent="0.2">
      <c r="B259" s="5"/>
      <c r="E259" s="93"/>
      <c r="F259" s="5"/>
    </row>
    <row r="260" spans="2:6" x14ac:dyDescent="0.2">
      <c r="B260" s="5"/>
      <c r="E260" s="93"/>
      <c r="F260" s="5"/>
    </row>
    <row r="261" spans="2:6" x14ac:dyDescent="0.2">
      <c r="B261" s="5"/>
      <c r="E261" s="93"/>
      <c r="F261" s="5"/>
    </row>
    <row r="262" spans="2:6" x14ac:dyDescent="0.2">
      <c r="B262" s="5"/>
      <c r="E262" s="93"/>
      <c r="F262" s="5"/>
    </row>
    <row r="263" spans="2:6" x14ac:dyDescent="0.2">
      <c r="B263" s="5"/>
      <c r="E263" s="93"/>
      <c r="F263" s="5"/>
    </row>
    <row r="264" spans="2:6" x14ac:dyDescent="0.2">
      <c r="B264" s="5"/>
      <c r="E264" s="93"/>
      <c r="F264" s="5"/>
    </row>
    <row r="265" spans="2:6" x14ac:dyDescent="0.2">
      <c r="B265" s="5"/>
      <c r="E265" s="93"/>
      <c r="F265" s="5"/>
    </row>
    <row r="266" spans="2:6" x14ac:dyDescent="0.2">
      <c r="B266" s="5"/>
      <c r="E266" s="93"/>
      <c r="F266" s="5"/>
    </row>
    <row r="267" spans="2:6" x14ac:dyDescent="0.2">
      <c r="B267" s="5"/>
      <c r="E267" s="93"/>
      <c r="F267" s="5"/>
    </row>
    <row r="268" spans="2:6" x14ac:dyDescent="0.2">
      <c r="B268" s="5"/>
      <c r="E268" s="93"/>
      <c r="F268" s="5"/>
    </row>
    <row r="269" spans="2:6" x14ac:dyDescent="0.2">
      <c r="B269" s="5"/>
      <c r="E269" s="93"/>
      <c r="F269" s="5"/>
    </row>
    <row r="270" spans="2:6" x14ac:dyDescent="0.2">
      <c r="B270" s="5"/>
      <c r="E270" s="93"/>
      <c r="F270" s="5"/>
    </row>
    <row r="271" spans="2:6" x14ac:dyDescent="0.2">
      <c r="B271" s="5"/>
      <c r="E271" s="93"/>
      <c r="F271" s="5"/>
    </row>
    <row r="272" spans="2:6" x14ac:dyDescent="0.2">
      <c r="B272" s="5"/>
      <c r="E272" s="93"/>
      <c r="F272" s="5"/>
    </row>
    <row r="273" spans="2:6" x14ac:dyDescent="0.2">
      <c r="B273" s="5"/>
      <c r="E273" s="93"/>
      <c r="F273" s="5"/>
    </row>
    <row r="274" spans="2:6" x14ac:dyDescent="0.2">
      <c r="B274" s="5"/>
      <c r="E274" s="93"/>
      <c r="F274" s="5"/>
    </row>
    <row r="275" spans="2:6" x14ac:dyDescent="0.2">
      <c r="B275" s="5"/>
      <c r="E275" s="93"/>
      <c r="F275" s="5"/>
    </row>
    <row r="276" spans="2:6" x14ac:dyDescent="0.2">
      <c r="B276" s="5"/>
      <c r="E276" s="93"/>
      <c r="F276" s="5"/>
    </row>
    <row r="277" spans="2:6" x14ac:dyDescent="0.2">
      <c r="B277" s="5"/>
      <c r="E277" s="93"/>
      <c r="F277" s="5"/>
    </row>
    <row r="278" spans="2:6" x14ac:dyDescent="0.2">
      <c r="B278" s="5"/>
      <c r="E278" s="93"/>
      <c r="F278" s="5"/>
    </row>
    <row r="279" spans="2:6" x14ac:dyDescent="0.2">
      <c r="B279" s="5"/>
      <c r="E279" s="93"/>
      <c r="F279" s="5"/>
    </row>
    <row r="280" spans="2:6" x14ac:dyDescent="0.2">
      <c r="B280" s="5"/>
      <c r="E280" s="93"/>
      <c r="F280" s="5"/>
    </row>
    <row r="281" spans="2:6" x14ac:dyDescent="0.2">
      <c r="B281" s="5"/>
      <c r="E281" s="93"/>
      <c r="F281" s="5"/>
    </row>
    <row r="282" spans="2:6" x14ac:dyDescent="0.2">
      <c r="B282" s="5"/>
      <c r="E282" s="93"/>
      <c r="F282" s="5"/>
    </row>
    <row r="283" spans="2:6" x14ac:dyDescent="0.2">
      <c r="B283" s="5"/>
      <c r="E283" s="93"/>
      <c r="F283" s="5"/>
    </row>
    <row r="284" spans="2:6" x14ac:dyDescent="0.2">
      <c r="B284" s="5"/>
      <c r="E284" s="93"/>
      <c r="F284" s="5"/>
    </row>
    <row r="285" spans="2:6" x14ac:dyDescent="0.2">
      <c r="B285" s="5"/>
      <c r="E285" s="93"/>
      <c r="F285" s="5"/>
    </row>
    <row r="286" spans="2:6" x14ac:dyDescent="0.2">
      <c r="B286" s="5"/>
      <c r="E286" s="93"/>
      <c r="F286" s="5"/>
    </row>
    <row r="287" spans="2:6" x14ac:dyDescent="0.2">
      <c r="B287" s="5"/>
      <c r="E287" s="93"/>
      <c r="F287" s="5"/>
    </row>
    <row r="288" spans="2:6" x14ac:dyDescent="0.2">
      <c r="B288" s="5"/>
      <c r="E288" s="93"/>
      <c r="F288" s="5"/>
    </row>
    <row r="289" spans="2:6" x14ac:dyDescent="0.2">
      <c r="B289" s="5"/>
      <c r="E289" s="93"/>
      <c r="F289" s="5"/>
    </row>
    <row r="290" spans="2:6" x14ac:dyDescent="0.2">
      <c r="B290" s="5"/>
      <c r="E290" s="93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</sheetData>
  <phoneticPr fontId="8" type="noConversion"/>
  <hyperlinks>
    <hyperlink ref="A3" r:id="rId1" xr:uid="{00000000-0004-0000-0100-000000000000}"/>
    <hyperlink ref="P46" r:id="rId2" display="http://www.bav-astro.de/sfs/BAVM_link.php?BAVMnr=36" xr:uid="{00000000-0004-0000-0100-000001000000}"/>
    <hyperlink ref="P48" r:id="rId3" display="http://www.bav-astro.de/sfs/BAVM_link.php?BAVMnr=36" xr:uid="{00000000-0004-0000-0100-000002000000}"/>
    <hyperlink ref="P155" r:id="rId4" display="http://www.konkoly.hu/cgi-bin/IBVS?3900" xr:uid="{00000000-0004-0000-0100-000003000000}"/>
    <hyperlink ref="P111" r:id="rId5" display="http://var.astro.cz/oejv/issues/oejv0060.pdf" xr:uid="{00000000-0004-0000-0100-000004000000}"/>
    <hyperlink ref="P112" r:id="rId6" display="http://var.astro.cz/oejv/issues/oejv0060.pdf" xr:uid="{00000000-0004-0000-0100-000005000000}"/>
    <hyperlink ref="P116" r:id="rId7" display="http://www.konkoly.hu/cgi-bin/IBVS?5745" xr:uid="{00000000-0004-0000-0100-000006000000}"/>
    <hyperlink ref="P117" r:id="rId8" display="http://www.konkoly.hu/cgi-bin/IBVS?5745" xr:uid="{00000000-0004-0000-0100-000007000000}"/>
    <hyperlink ref="P120" r:id="rId9" display="http://www.konkoly.hu/cgi-bin/IBVS?4872" xr:uid="{00000000-0004-0000-0100-000008000000}"/>
    <hyperlink ref="P121" r:id="rId10" display="http://www.bav-astro.de/sfs/BAVM_link.php?BAVMnr=132" xr:uid="{00000000-0004-0000-0100-000009000000}"/>
    <hyperlink ref="P173" r:id="rId11" display="http://www.bav-astro.de/sfs/BAVM_link.php?BAVMnr=132" xr:uid="{00000000-0004-0000-0100-00000A000000}"/>
    <hyperlink ref="P174" r:id="rId12" display="http://var.astro.cz/oejv/issues/oejv0074.pdf" xr:uid="{00000000-0004-0000-0100-00000B000000}"/>
    <hyperlink ref="P176" r:id="rId13" display="http://vsolj.cetus-net.org/no39.pdf" xr:uid="{00000000-0004-0000-0100-00000C000000}"/>
    <hyperlink ref="P122" r:id="rId14" display="http://www.bav-astro.de/sfs/BAVM_link.php?BAVMnr=158" xr:uid="{00000000-0004-0000-0100-00000D000000}"/>
    <hyperlink ref="P123" r:id="rId15" display="http://www.bav-astro.de/sfs/BAVM_link.php?BAVMnr=158" xr:uid="{00000000-0004-0000-0100-00000E000000}"/>
    <hyperlink ref="P124" r:id="rId16" display="http://www.bav-astro.de/sfs/BAVM_link.php?BAVMnr=158" xr:uid="{00000000-0004-0000-0100-00000F000000}"/>
    <hyperlink ref="P125" r:id="rId17" display="http://www.konkoly.hu/cgi-bin/IBVS?5594" xr:uid="{00000000-0004-0000-0100-000010000000}"/>
    <hyperlink ref="P126" r:id="rId18" display="http://www.bav-astro.de/sfs/BAVM_link.php?BAVMnr=158" xr:uid="{00000000-0004-0000-0100-000011000000}"/>
    <hyperlink ref="P127" r:id="rId19" display="http://www.konkoly.hu/cgi-bin/IBVS?5399" xr:uid="{00000000-0004-0000-0100-000012000000}"/>
    <hyperlink ref="P128" r:id="rId20" display="http://www.konkoly.hu/cgi-bin/IBVS?5745" xr:uid="{00000000-0004-0000-0100-000013000000}"/>
    <hyperlink ref="P129" r:id="rId21" display="http://www.konkoly.hu/cgi-bin/IBVS?5616" xr:uid="{00000000-0004-0000-0100-000014000000}"/>
    <hyperlink ref="P130" r:id="rId22" display="http://var.astro.cz/oejv/issues/oejv0074.pdf" xr:uid="{00000000-0004-0000-0100-000015000000}"/>
    <hyperlink ref="P131" r:id="rId23" display="http://www.konkoly.hu/cgi-bin/IBVS?5662" xr:uid="{00000000-0004-0000-0100-000016000000}"/>
    <hyperlink ref="P132" r:id="rId24" display="http://www.bav-astro.de/sfs/BAVM_link.php?BAVMnr=172" xr:uid="{00000000-0004-0000-0100-000017000000}"/>
    <hyperlink ref="P180" r:id="rId25" display="http://vsolj.cetus-net.org/no43.pdf" xr:uid="{00000000-0004-0000-0100-000018000000}"/>
    <hyperlink ref="P133" r:id="rId26" display="http://var.astro.cz/oejv/issues/oejv0074.pdf" xr:uid="{00000000-0004-0000-0100-000019000000}"/>
    <hyperlink ref="P134" r:id="rId27" display="http://var.astro.cz/oejv/issues/oejv0003.pdf" xr:uid="{00000000-0004-0000-0100-00001A000000}"/>
    <hyperlink ref="P135" r:id="rId28" display="http://www.bav-astro.de/sfs/BAVM_link.php?BAVMnr=173" xr:uid="{00000000-0004-0000-0100-00001B000000}"/>
    <hyperlink ref="P136" r:id="rId29" display="http://var.astro.cz/oejv/issues/oejv0074.pdf" xr:uid="{00000000-0004-0000-0100-00001C000000}"/>
    <hyperlink ref="P137" r:id="rId30" display="http://www.bav-astro.de/sfs/BAVM_link.php?BAVMnr=173" xr:uid="{00000000-0004-0000-0100-00001D000000}"/>
    <hyperlink ref="P138" r:id="rId31" display="http://www.konkoly.hu/cgi-bin/IBVS?5653" xr:uid="{00000000-0004-0000-0100-00001E000000}"/>
    <hyperlink ref="P139" r:id="rId32" display="http://www.bav-astro.de/sfs/BAVM_link.php?BAVMnr=173" xr:uid="{00000000-0004-0000-0100-00001F000000}"/>
    <hyperlink ref="P140" r:id="rId33" display="http://www.konkoly.hu/cgi-bin/IBVS?5745" xr:uid="{00000000-0004-0000-0100-000020000000}"/>
    <hyperlink ref="P141" r:id="rId34" display="http://www.bav-astro.de/sfs/BAVM_link.php?BAVMnr=178" xr:uid="{00000000-0004-0000-0100-000021000000}"/>
    <hyperlink ref="P142" r:id="rId35" display="http://var.astro.cz/oejv/issues/oejv0074.pdf" xr:uid="{00000000-0004-0000-0100-000022000000}"/>
    <hyperlink ref="P143" r:id="rId36" display="http://var.astro.cz/oejv/issues/oejv0074.pdf" xr:uid="{00000000-0004-0000-0100-000023000000}"/>
    <hyperlink ref="P182" r:id="rId37" display="http://www.bav-astro.de/sfs/BAVM_link.php?BAVMnr=203" xr:uid="{00000000-0004-0000-0100-000024000000}"/>
    <hyperlink ref="P144" r:id="rId38" display="http://www.bav-astro.de/sfs/BAVM_link.php?BAVMnr=209" xr:uid="{00000000-0004-0000-0100-000025000000}"/>
    <hyperlink ref="P183" r:id="rId39" display="http://www.aavso.org/sites/default/files/jaavso/v36n2/186.pdf" xr:uid="{00000000-0004-0000-0100-000026000000}"/>
    <hyperlink ref="P184" r:id="rId40" display="http://www.aavso.org/sites/default/files/jaavso/v36n2/186.pdf" xr:uid="{00000000-0004-0000-0100-000027000000}"/>
    <hyperlink ref="P145" r:id="rId41" display="http://www.konkoly.hu/cgi-bin/IBVS?5897" xr:uid="{00000000-0004-0000-0100-000028000000}"/>
    <hyperlink ref="P185" r:id="rId42" display="http://var.astro.cz/oejv/issues/oejv0094.pdf" xr:uid="{00000000-0004-0000-0100-000029000000}"/>
    <hyperlink ref="P146" r:id="rId43" display="http://www.bav-astro.de/sfs/BAVM_link.php?BAVMnr=209" xr:uid="{00000000-0004-0000-0100-00002A000000}"/>
    <hyperlink ref="P147" r:id="rId44" display="http://www.konkoly.hu/cgi-bin/IBVS?5938" xr:uid="{00000000-0004-0000-0100-00002B000000}"/>
    <hyperlink ref="P186" r:id="rId45" display="http://www.konkoly.hu/cgi-bin/IBVS?5910" xr:uid="{00000000-0004-0000-0100-00002C000000}"/>
    <hyperlink ref="P148" r:id="rId46" display="http://www.bav-astro.de/sfs/BAVM_link.php?BAVMnr=209" xr:uid="{00000000-0004-0000-0100-00002D000000}"/>
    <hyperlink ref="P149" r:id="rId47" display="http://www.konkoly.hu/cgi-bin/IBVS?5945" xr:uid="{00000000-0004-0000-0100-00002E000000}"/>
    <hyperlink ref="P187" r:id="rId48" display="http://vsolj.cetus-net.org/vsoljno51.pdf" xr:uid="{00000000-0004-0000-0100-00002F000000}"/>
    <hyperlink ref="P188" r:id="rId49" display="http://vsolj.cetus-net.org/vsoljno51.pdf" xr:uid="{00000000-0004-0000-0100-00003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40" t="s">
        <v>101</v>
      </c>
      <c r="B1" s="41"/>
      <c r="C1" s="41"/>
      <c r="D1" s="42" t="s">
        <v>102</v>
      </c>
      <c r="E1" s="41"/>
      <c r="F1" s="41"/>
      <c r="G1" s="41"/>
      <c r="H1" s="41"/>
      <c r="K1" s="43" t="s">
        <v>103</v>
      </c>
      <c r="L1" s="41" t="s">
        <v>104</v>
      </c>
      <c r="M1" s="41">
        <f ca="1">F18*H18-G18*G18</f>
        <v>1482.9323110554813</v>
      </c>
      <c r="N1" s="41"/>
      <c r="O1" s="41"/>
      <c r="P1" s="41"/>
      <c r="Q1" s="41"/>
      <c r="R1" s="41">
        <v>1</v>
      </c>
      <c r="S1" s="41" t="s">
        <v>47</v>
      </c>
      <c r="T1" s="41"/>
    </row>
    <row r="2" spans="1:20" x14ac:dyDescent="0.2">
      <c r="A2" s="41"/>
      <c r="B2" s="41"/>
      <c r="C2" s="41"/>
      <c r="D2" s="41"/>
      <c r="E2" s="41"/>
      <c r="F2" s="41"/>
      <c r="G2" s="41"/>
      <c r="H2" s="41"/>
      <c r="K2" s="43" t="s">
        <v>105</v>
      </c>
      <c r="L2" s="41" t="s">
        <v>106</v>
      </c>
      <c r="M2" s="41">
        <f ca="1">+D18*H18-F18*G18</f>
        <v>1276.7350543927987</v>
      </c>
      <c r="N2" s="41"/>
      <c r="O2" s="41"/>
      <c r="P2" s="41"/>
      <c r="Q2" s="41"/>
      <c r="R2" s="41">
        <v>2</v>
      </c>
      <c r="S2" s="41" t="s">
        <v>35</v>
      </c>
      <c r="T2" s="41"/>
    </row>
    <row r="3" spans="1:20" ht="13.5" thickBot="1" x14ac:dyDescent="0.25">
      <c r="A3" s="41" t="s">
        <v>107</v>
      </c>
      <c r="B3" s="41" t="s">
        <v>108</v>
      </c>
      <c r="C3" s="41"/>
      <c r="D3" s="41"/>
      <c r="E3" s="18" t="s">
        <v>109</v>
      </c>
      <c r="F3" s="18" t="s">
        <v>110</v>
      </c>
      <c r="G3" s="18" t="s">
        <v>111</v>
      </c>
      <c r="H3" s="18" t="s">
        <v>112</v>
      </c>
      <c r="K3" s="43" t="s">
        <v>113</v>
      </c>
      <c r="L3" s="41" t="s">
        <v>114</v>
      </c>
      <c r="M3" s="41">
        <f ca="1">+D18*G18-F18*F18</f>
        <v>-684.74304206123452</v>
      </c>
      <c r="N3" s="41"/>
      <c r="O3" s="41"/>
      <c r="P3" s="41"/>
      <c r="Q3" s="41"/>
      <c r="R3" s="41">
        <v>3</v>
      </c>
      <c r="S3" s="41" t="s">
        <v>115</v>
      </c>
      <c r="T3" s="41"/>
    </row>
    <row r="4" spans="1:20" x14ac:dyDescent="0.2">
      <c r="A4" s="41" t="s">
        <v>116</v>
      </c>
      <c r="B4" s="41" t="s">
        <v>117</v>
      </c>
      <c r="C4" s="41"/>
      <c r="D4" s="44" t="s">
        <v>118</v>
      </c>
      <c r="E4" s="45">
        <f ca="1">(E18*M1-I18*M2+J18*M3)/M7</f>
        <v>3.9291826920530163E-3</v>
      </c>
      <c r="F4" s="46">
        <f ca="1">+E7/M7*M18</f>
        <v>1.6578639895760507E-3</v>
      </c>
      <c r="G4" s="47">
        <f>+B18</f>
        <v>1</v>
      </c>
      <c r="H4" s="48">
        <f ca="1">ABS(F4/E4)</f>
        <v>0.42193609193310611</v>
      </c>
      <c r="K4" s="43" t="s">
        <v>119</v>
      </c>
      <c r="L4" s="41" t="s">
        <v>120</v>
      </c>
      <c r="M4" s="41">
        <f ca="1">+D17*H18-F18*F18</f>
        <v>4963.2047756955672</v>
      </c>
      <c r="N4" s="41"/>
      <c r="O4" s="41"/>
      <c r="P4" s="41"/>
      <c r="Q4" s="41"/>
      <c r="R4" s="41">
        <v>4</v>
      </c>
      <c r="S4" s="41" t="s">
        <v>121</v>
      </c>
      <c r="T4" s="41"/>
    </row>
    <row r="5" spans="1:20" x14ac:dyDescent="0.2">
      <c r="A5" s="41" t="s">
        <v>122</v>
      </c>
      <c r="B5" s="49">
        <v>40323</v>
      </c>
      <c r="C5" s="41"/>
      <c r="D5" s="50" t="s">
        <v>123</v>
      </c>
      <c r="E5" s="51">
        <f ca="1">+(-E18*M2+I18*M4-J18*M5)/M7</f>
        <v>2.5061417660563908E-2</v>
      </c>
      <c r="F5" s="52">
        <f ca="1">N18*E7/M7</f>
        <v>3.032978497612459E-3</v>
      </c>
      <c r="G5" s="53">
        <f>+B18/A18</f>
        <v>1E-4</v>
      </c>
      <c r="H5" s="48">
        <f ca="1">ABS(F5/E5)</f>
        <v>0.12102182481021762</v>
      </c>
      <c r="K5" s="43" t="s">
        <v>124</v>
      </c>
      <c r="L5" s="41" t="s">
        <v>125</v>
      </c>
      <c r="M5" s="41">
        <f ca="1">+D17*G18-D18*F18</f>
        <v>2302.5703189203632</v>
      </c>
      <c r="N5" s="41"/>
      <c r="O5" s="41"/>
      <c r="P5" s="41"/>
      <c r="Q5" s="41"/>
      <c r="R5" s="41">
        <v>5</v>
      </c>
      <c r="S5" s="41" t="s">
        <v>126</v>
      </c>
      <c r="T5" s="41"/>
    </row>
    <row r="6" spans="1:20" ht="13.5" thickBot="1" x14ac:dyDescent="0.25">
      <c r="A6" s="41"/>
      <c r="B6" s="41"/>
      <c r="D6" s="54" t="s">
        <v>127</v>
      </c>
      <c r="E6" s="55">
        <f ca="1">+(E18*M3-I18*M5+J18*M6)/M7</f>
        <v>-3.1490959237859224E-2</v>
      </c>
      <c r="F6" s="56">
        <f ca="1">O18*E7/M7</f>
        <v>2.9168272990948638E-3</v>
      </c>
      <c r="G6" s="57">
        <f>+B18/A18^2</f>
        <v>1E-8</v>
      </c>
      <c r="H6" s="48">
        <f ca="1">ABS(F6/E6)</f>
        <v>9.262427597277445E-2</v>
      </c>
      <c r="K6" s="58" t="s">
        <v>128</v>
      </c>
      <c r="L6" s="59" t="s">
        <v>129</v>
      </c>
      <c r="M6" s="59">
        <f ca="1">+D17*F18-D18*D18</f>
        <v>4590.3411509449943</v>
      </c>
      <c r="N6" s="41"/>
      <c r="O6" s="41"/>
      <c r="P6" s="41"/>
      <c r="Q6" s="41"/>
      <c r="R6" s="41">
        <v>6</v>
      </c>
      <c r="S6" s="41" t="s">
        <v>130</v>
      </c>
      <c r="T6" s="41"/>
    </row>
    <row r="7" spans="1:20" x14ac:dyDescent="0.2">
      <c r="B7" s="41"/>
      <c r="C7" s="41"/>
      <c r="D7" s="42" t="s">
        <v>131</v>
      </c>
      <c r="E7" s="60">
        <f ca="1">SQRT(L18/(D17-3))</f>
        <v>1.4274880254326027E-2</v>
      </c>
      <c r="F7" s="41"/>
      <c r="G7" s="61">
        <f>+B22</f>
        <v>1.0653599994839169E-2</v>
      </c>
      <c r="H7" s="41"/>
      <c r="K7" s="43" t="s">
        <v>132</v>
      </c>
      <c r="L7" s="41" t="s">
        <v>133</v>
      </c>
      <c r="M7" s="41">
        <f ca="1">+D17*M1-D18*M2+F18*M3</f>
        <v>109943.22672244697</v>
      </c>
      <c r="N7" s="41"/>
      <c r="O7" s="41"/>
      <c r="P7" s="41"/>
      <c r="Q7" s="41"/>
      <c r="R7" s="41">
        <v>7</v>
      </c>
      <c r="S7" s="41" t="s">
        <v>134</v>
      </c>
      <c r="T7" s="41"/>
    </row>
    <row r="8" spans="1:20" x14ac:dyDescent="0.2">
      <c r="B8" s="41"/>
      <c r="C8" s="41"/>
      <c r="D8" s="42" t="s">
        <v>135</v>
      </c>
      <c r="E8" s="41"/>
      <c r="F8" s="62">
        <f ca="1">CORREL(INDIRECT(E12):INDIRECT(E13),INDIRECT(K12):INDIRECT(K13))</f>
        <v>0.67238219971788615</v>
      </c>
      <c r="G8" s="60"/>
      <c r="H8" s="41"/>
      <c r="I8" s="61"/>
      <c r="J8" s="41"/>
      <c r="K8" s="41"/>
      <c r="L8" s="41"/>
      <c r="M8" s="41"/>
      <c r="N8" s="41"/>
      <c r="O8" s="41"/>
      <c r="P8" s="41"/>
      <c r="Q8" s="41"/>
      <c r="R8" s="41">
        <v>8</v>
      </c>
      <c r="S8" s="41" t="s">
        <v>136</v>
      </c>
      <c r="T8" s="41"/>
    </row>
    <row r="9" spans="1:20" x14ac:dyDescent="0.2">
      <c r="A9" s="41"/>
      <c r="B9" s="41"/>
      <c r="C9" s="41"/>
      <c r="D9" s="41"/>
      <c r="E9" s="63">
        <f ca="1">E6*G6</f>
        <v>-3.1490959237859227E-10</v>
      </c>
      <c r="F9" s="64">
        <f ca="1">H6</f>
        <v>9.262427597277445E-2</v>
      </c>
      <c r="G9" s="65">
        <f ca="1">F8</f>
        <v>0.67238219971788615</v>
      </c>
      <c r="I9" s="61"/>
      <c r="J9" s="41"/>
      <c r="K9" s="41"/>
      <c r="L9" s="41"/>
      <c r="M9" s="41"/>
      <c r="N9" s="41"/>
      <c r="O9" s="41"/>
      <c r="P9" s="41"/>
      <c r="Q9" s="41"/>
      <c r="R9" s="41">
        <v>9</v>
      </c>
      <c r="S9" s="41" t="s">
        <v>77</v>
      </c>
      <c r="T9" s="41"/>
    </row>
    <row r="10" spans="1:20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>
        <v>10</v>
      </c>
      <c r="S10" s="41" t="s">
        <v>137</v>
      </c>
      <c r="T10" s="41"/>
    </row>
    <row r="11" spans="1:20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>
        <v>11</v>
      </c>
      <c r="S11" s="41" t="s">
        <v>40</v>
      </c>
      <c r="T11" s="41"/>
    </row>
    <row r="12" spans="1:20" x14ac:dyDescent="0.2">
      <c r="A12" s="66">
        <v>21</v>
      </c>
      <c r="B12" s="41" t="s">
        <v>138</v>
      </c>
      <c r="C12" s="67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41"/>
      <c r="Q12" s="41"/>
      <c r="R12" s="41">
        <v>12</v>
      </c>
      <c r="S12" s="41" t="s">
        <v>139</v>
      </c>
      <c r="T12" s="41"/>
    </row>
    <row r="13" spans="1:20" x14ac:dyDescent="0.2">
      <c r="A13" s="66">
        <f>20+COUNT(A21:A1449)</f>
        <v>179</v>
      </c>
      <c r="B13" s="41" t="s">
        <v>140</v>
      </c>
      <c r="C13" s="67">
        <f>A13</f>
        <v>179</v>
      </c>
      <c r="D13" s="5" t="str">
        <f>D$15&amp;$C13</f>
        <v>D179</v>
      </c>
      <c r="E13" s="5" t="str">
        <f t="shared" ref="E13:O13" si="1">E$15&amp;$C13</f>
        <v>E179</v>
      </c>
      <c r="F13" s="5" t="str">
        <f t="shared" si="1"/>
        <v>F179</v>
      </c>
      <c r="G13" s="5" t="str">
        <f t="shared" si="1"/>
        <v>G179</v>
      </c>
      <c r="H13" s="5" t="str">
        <f t="shared" si="1"/>
        <v>H179</v>
      </c>
      <c r="I13" s="5" t="str">
        <f t="shared" si="1"/>
        <v>I179</v>
      </c>
      <c r="J13" s="5" t="str">
        <f t="shared" si="1"/>
        <v>J179</v>
      </c>
      <c r="K13" s="5" t="str">
        <f t="shared" si="1"/>
        <v>K179</v>
      </c>
      <c r="L13" s="5" t="str">
        <f t="shared" si="1"/>
        <v>L179</v>
      </c>
      <c r="M13" s="5" t="str">
        <f t="shared" si="1"/>
        <v>M179</v>
      </c>
      <c r="N13" s="5" t="str">
        <f t="shared" si="1"/>
        <v>N179</v>
      </c>
      <c r="O13" s="5" t="str">
        <f t="shared" si="1"/>
        <v>O179</v>
      </c>
      <c r="P13" s="41"/>
      <c r="Q13" s="41"/>
      <c r="R13" s="41">
        <v>13</v>
      </c>
      <c r="S13" s="41" t="s">
        <v>141</v>
      </c>
      <c r="T13" s="41"/>
    </row>
    <row r="14" spans="1:20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>
        <v>14</v>
      </c>
      <c r="S14" s="41" t="s">
        <v>142</v>
      </c>
      <c r="T14" s="41"/>
    </row>
    <row r="15" spans="1:20" x14ac:dyDescent="0.2">
      <c r="A15" s="5"/>
      <c r="B15" s="41"/>
      <c r="C15" s="41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41"/>
      <c r="Q15" s="41"/>
      <c r="R15" s="41">
        <v>15</v>
      </c>
      <c r="S15" s="41" t="s">
        <v>143</v>
      </c>
      <c r="T15" s="41"/>
    </row>
    <row r="16" spans="1:20" x14ac:dyDescent="0.2">
      <c r="A16" s="5"/>
      <c r="B16" s="41"/>
      <c r="C16" s="41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41"/>
      <c r="Q16" s="41"/>
      <c r="R16" s="41">
        <v>16</v>
      </c>
      <c r="S16" s="41" t="s">
        <v>144</v>
      </c>
      <c r="T16" s="41"/>
    </row>
    <row r="17" spans="1:20" x14ac:dyDescent="0.2">
      <c r="A17" s="42" t="s">
        <v>145</v>
      </c>
      <c r="B17" s="41"/>
      <c r="C17" s="41" t="s">
        <v>146</v>
      </c>
      <c r="D17" s="41">
        <f>C13-C12+1</f>
        <v>159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v>17</v>
      </c>
      <c r="S17" s="41" t="s">
        <v>147</v>
      </c>
      <c r="T17" s="41"/>
    </row>
    <row r="18" spans="1:20" x14ac:dyDescent="0.2">
      <c r="A18" s="68">
        <v>10000</v>
      </c>
      <c r="B18" s="68">
        <v>1</v>
      </c>
      <c r="C18" s="41" t="s">
        <v>148</v>
      </c>
      <c r="D18" s="41">
        <f ca="1">SUM(INDIRECT(D12):INDIRECT(D13))</f>
        <v>67.646900000000016</v>
      </c>
      <c r="E18" s="41">
        <f ca="1">SUM(INDIRECT(E12):INDIRECT(E13))</f>
        <v>0.5045947993567097</v>
      </c>
      <c r="F18" s="41">
        <f ca="1">SUM(INDIRECT(F12):INDIRECT(F13))</f>
        <v>57.650592644999982</v>
      </c>
      <c r="G18" s="41">
        <f ca="1">SUM(INDIRECT(G12):INDIRECT(G13))</f>
        <v>39.009145877468008</v>
      </c>
      <c r="H18" s="41">
        <f ca="1">SUM(INDIRECT(H12):INDIRECT(H13))</f>
        <v>52.118211371165366</v>
      </c>
      <c r="I18" s="41">
        <f ca="1">SUM(INDIRECT(I12):INDIRECT(I13))</f>
        <v>0.48216718657537055</v>
      </c>
      <c r="J18" s="41">
        <f ca="1">SUM(INDIRECT(J12):INDIRECT(J13))</f>
        <v>-0.43710826161507638</v>
      </c>
      <c r="K18" s="41"/>
      <c r="L18" s="41">
        <f ca="1">SUM(INDIRECT(L12):INDIRECT(L13))</f>
        <v>3.1788464178954152E-2</v>
      </c>
      <c r="M18" s="41">
        <f ca="1">SQRT(SUM(INDIRECT(M12):INDIRECT(M13)))</f>
        <v>12768.647668739824</v>
      </c>
      <c r="N18" s="41">
        <f ca="1">SQRT(SUM(INDIRECT(N12):INDIRECT(N13)))</f>
        <v>23359.59648461912</v>
      </c>
      <c r="O18" s="41">
        <f ca="1">SQRT(SUM(INDIRECT(O12):INDIRECT(O13)))</f>
        <v>22465.015421577704</v>
      </c>
      <c r="P18" s="41"/>
      <c r="Q18" s="41"/>
      <c r="R18" s="41">
        <v>18</v>
      </c>
      <c r="S18" s="41" t="s">
        <v>149</v>
      </c>
      <c r="T18" s="41"/>
    </row>
    <row r="19" spans="1:20" x14ac:dyDescent="0.2">
      <c r="A19" s="69" t="s">
        <v>150</v>
      </c>
      <c r="B19" s="41"/>
      <c r="C19" s="41"/>
      <c r="D19" s="70" t="s">
        <v>151</v>
      </c>
      <c r="E19" s="70" t="s">
        <v>152</v>
      </c>
      <c r="F19" s="70" t="s">
        <v>153</v>
      </c>
      <c r="G19" s="70" t="s">
        <v>154</v>
      </c>
      <c r="H19" s="70" t="s">
        <v>155</v>
      </c>
      <c r="I19" s="70" t="s">
        <v>156</v>
      </c>
      <c r="J19" s="70" t="s">
        <v>157</v>
      </c>
      <c r="K19" s="71"/>
      <c r="L19" s="71"/>
      <c r="M19" s="71"/>
      <c r="N19" s="71"/>
      <c r="O19" s="71"/>
      <c r="P19" s="41"/>
      <c r="Q19" s="41"/>
      <c r="R19" s="41">
        <v>19</v>
      </c>
      <c r="S19" s="41" t="s">
        <v>158</v>
      </c>
      <c r="T19" s="41"/>
    </row>
    <row r="20" spans="1:20" ht="15" thickBot="1" x14ac:dyDescent="0.25">
      <c r="A20" s="8" t="s">
        <v>159</v>
      </c>
      <c r="B20" s="8" t="s">
        <v>160</v>
      </c>
      <c r="C20" s="41"/>
      <c r="D20" s="8" t="s">
        <v>159</v>
      </c>
      <c r="E20" s="8" t="s">
        <v>160</v>
      </c>
      <c r="F20" s="8" t="s">
        <v>161</v>
      </c>
      <c r="G20" s="8" t="s">
        <v>162</v>
      </c>
      <c r="H20" s="8" t="s">
        <v>163</v>
      </c>
      <c r="I20" s="8" t="s">
        <v>164</v>
      </c>
      <c r="J20" s="8" t="s">
        <v>165</v>
      </c>
      <c r="K20" s="72" t="s">
        <v>166</v>
      </c>
      <c r="L20" s="8" t="s">
        <v>167</v>
      </c>
      <c r="M20" s="8" t="s">
        <v>168</v>
      </c>
      <c r="N20" s="8" t="s">
        <v>169</v>
      </c>
      <c r="O20" s="8" t="s">
        <v>170</v>
      </c>
      <c r="P20" s="18" t="s">
        <v>171</v>
      </c>
      <c r="Q20" s="41"/>
      <c r="R20" s="41">
        <v>20</v>
      </c>
      <c r="S20" s="41" t="s">
        <v>172</v>
      </c>
      <c r="T20" s="41"/>
    </row>
    <row r="21" spans="1:20" x14ac:dyDescent="0.2">
      <c r="A21" s="73">
        <v>-15438.5</v>
      </c>
      <c r="B21" s="73">
        <v>-0.18731420000403887</v>
      </c>
      <c r="C21" s="41"/>
      <c r="D21" s="74">
        <f t="shared" ref="D21:E52" si="3">A21/A$18</f>
        <v>-1.5438499999999999</v>
      </c>
      <c r="E21" s="74">
        <f t="shared" si="3"/>
        <v>-0.18731420000403887</v>
      </c>
      <c r="F21" s="66">
        <f>D21*D21</f>
        <v>2.3834728224999999</v>
      </c>
      <c r="G21" s="66">
        <f>D21*F21</f>
        <v>-3.6797245170166248</v>
      </c>
      <c r="H21" s="66">
        <f>F21*F21</f>
        <v>5.6809426955961158</v>
      </c>
      <c r="I21" s="66">
        <f>E21*D21</f>
        <v>0.28918502767623538</v>
      </c>
      <c r="J21" s="66">
        <f>I21*D21</f>
        <v>-0.44645830497795597</v>
      </c>
      <c r="K21" s="66">
        <f t="shared" ref="K21:K84" ca="1" si="4">+E$4+E$5*D21+E$6*D21^2</f>
        <v>-0.10981973246110134</v>
      </c>
      <c r="L21" s="66">
        <f ca="1">+(K21-E21)^2</f>
        <v>6.0053924997633974E-3</v>
      </c>
      <c r="M21" s="66">
        <f t="shared" ref="M21:M84" ca="1" si="5">(M$1-M$2*D21+M$3*F21)^2</f>
        <v>3319513.804172399</v>
      </c>
      <c r="N21" s="66">
        <f t="shared" ref="N21:N84" ca="1" si="6">(-M$2+M$4*D21-M$5*F21)^2</f>
        <v>208146769.58438432</v>
      </c>
      <c r="O21" s="66">
        <f t="shared" ref="O21:O84" ca="1" si="7">+(M$3-D21*M$5+F21*M$6)^2</f>
        <v>190744647.00339231</v>
      </c>
      <c r="P21" s="41">
        <f ca="1">+E21-K21</f>
        <v>-7.7494467542937526E-2</v>
      </c>
      <c r="Q21" s="41"/>
      <c r="R21" s="41">
        <v>21</v>
      </c>
      <c r="S21" s="41" t="s">
        <v>173</v>
      </c>
      <c r="T21" s="41"/>
    </row>
    <row r="22" spans="1:20" x14ac:dyDescent="0.2">
      <c r="A22" s="73">
        <v>-13542</v>
      </c>
      <c r="B22" s="73">
        <v>1.0653599994839169E-2</v>
      </c>
      <c r="C22" s="41"/>
      <c r="D22" s="74">
        <f t="shared" si="3"/>
        <v>-1.3542000000000001</v>
      </c>
      <c r="E22" s="74">
        <f t="shared" si="3"/>
        <v>1.0653599994839169E-2</v>
      </c>
      <c r="F22" s="66">
        <f t="shared" ref="F22:F85" si="8">D22*D22</f>
        <v>1.8338576400000002</v>
      </c>
      <c r="G22" s="66">
        <f t="shared" ref="G22:G85" si="9">D22*F22</f>
        <v>-2.4834100160880004</v>
      </c>
      <c r="H22" s="66">
        <f t="shared" ref="H22:H85" si="10">F22*F22</f>
        <v>3.3630338437863703</v>
      </c>
      <c r="I22" s="66">
        <f t="shared" ref="I22:I85" si="11">E22*D22</f>
        <v>-1.4427105113011204E-2</v>
      </c>
      <c r="J22" s="66">
        <f t="shared" ref="J22:J85" si="12">I22*D22</f>
        <v>1.9537185744039773E-2</v>
      </c>
      <c r="K22" s="66">
        <f t="shared" ca="1" si="4"/>
        <v>-8.7758925293159346E-2</v>
      </c>
      <c r="L22" s="66">
        <f t="shared" ref="L22:L85" ca="1" si="13">+(K22-E22)^2</f>
        <v>9.6850251335609469E-3</v>
      </c>
      <c r="M22" s="66">
        <f t="shared" ca="1" si="5"/>
        <v>3826584.0995093696</v>
      </c>
      <c r="N22" s="66">
        <f t="shared" ca="1" si="6"/>
        <v>149340452.40463457</v>
      </c>
      <c r="O22" s="66">
        <f t="shared" ca="1" si="7"/>
        <v>117753530.30355954</v>
      </c>
      <c r="P22" s="41">
        <f t="shared" ref="P22:P85" ca="1" si="14">+E22-K22</f>
        <v>9.8412525287998515E-2</v>
      </c>
      <c r="Q22" s="41"/>
      <c r="R22" s="41">
        <v>22</v>
      </c>
      <c r="S22" s="41" t="s">
        <v>174</v>
      </c>
      <c r="T22" s="41"/>
    </row>
    <row r="23" spans="1:20" x14ac:dyDescent="0.2">
      <c r="A23" s="73">
        <v>-6671</v>
      </c>
      <c r="B23" s="73">
        <v>7.4679999670479447E-4</v>
      </c>
      <c r="C23" s="41"/>
      <c r="D23" s="74">
        <f t="shared" si="3"/>
        <v>-0.66710000000000003</v>
      </c>
      <c r="E23" s="74">
        <f t="shared" si="3"/>
        <v>7.4679999670479447E-4</v>
      </c>
      <c r="F23" s="66">
        <f t="shared" si="8"/>
        <v>0.44502241000000003</v>
      </c>
      <c r="G23" s="66">
        <f t="shared" si="9"/>
        <v>-0.29687444971100002</v>
      </c>
      <c r="H23" s="66">
        <f t="shared" si="10"/>
        <v>0.19804494540220813</v>
      </c>
      <c r="I23" s="66">
        <f t="shared" si="11"/>
        <v>-4.9819027780176838E-4</v>
      </c>
      <c r="J23" s="66">
        <f t="shared" si="12"/>
        <v>3.3234273432155968E-4</v>
      </c>
      <c r="K23" s="66">
        <f t="shared" ca="1" si="4"/>
        <v>-2.6803471602553045E-2</v>
      </c>
      <c r="L23" s="66">
        <f t="shared" ca="1" si="13"/>
        <v>7.5901746519287311E-4</v>
      </c>
      <c r="M23" s="66">
        <f t="shared" ca="1" si="5"/>
        <v>4120560.0511615174</v>
      </c>
      <c r="N23" s="66">
        <f t="shared" ca="1" si="6"/>
        <v>31498858.123326644</v>
      </c>
      <c r="O23" s="66">
        <f t="shared" ca="1" si="7"/>
        <v>8375851.2722629672</v>
      </c>
      <c r="P23" s="41">
        <f t="shared" ca="1" si="14"/>
        <v>2.7550271599257839E-2</v>
      </c>
      <c r="Q23" s="41"/>
      <c r="R23" s="41">
        <v>23</v>
      </c>
      <c r="S23" s="41" t="s">
        <v>175</v>
      </c>
      <c r="T23" s="41"/>
    </row>
    <row r="24" spans="1:20" x14ac:dyDescent="0.2">
      <c r="A24" s="73">
        <v>-1328</v>
      </c>
      <c r="B24" s="73">
        <v>-4.0576000028522685E-3</v>
      </c>
      <c r="C24" s="41"/>
      <c r="D24" s="74">
        <f t="shared" si="3"/>
        <v>-0.1328</v>
      </c>
      <c r="E24" s="74">
        <f t="shared" si="3"/>
        <v>-4.0576000028522685E-3</v>
      </c>
      <c r="F24" s="66">
        <f t="shared" si="8"/>
        <v>1.763584E-2</v>
      </c>
      <c r="G24" s="66">
        <f t="shared" si="9"/>
        <v>-2.3420395520000001E-3</v>
      </c>
      <c r="H24" s="66">
        <f t="shared" si="10"/>
        <v>3.1102285250560001E-4</v>
      </c>
      <c r="I24" s="66">
        <f t="shared" si="11"/>
        <v>5.3884928037878127E-4</v>
      </c>
      <c r="J24" s="66">
        <f t="shared" si="12"/>
        <v>-7.1559184434302151E-5</v>
      </c>
      <c r="K24" s="66">
        <f t="shared" ca="1" si="4"/>
        <v>4.5656908164722065E-5</v>
      </c>
      <c r="L24" s="66">
        <f t="shared" ca="1" si="13"/>
        <v>1.6836717277808695E-5</v>
      </c>
      <c r="M24" s="66">
        <f t="shared" ca="1" si="5"/>
        <v>2690934.166168272</v>
      </c>
      <c r="N24" s="66">
        <f t="shared" ca="1" si="6"/>
        <v>3906379.9419677486</v>
      </c>
      <c r="O24" s="66">
        <f t="shared" ca="1" si="7"/>
        <v>88808.280300152328</v>
      </c>
      <c r="P24" s="41">
        <f t="shared" ca="1" si="14"/>
        <v>-4.1032569110169906E-3</v>
      </c>
      <c r="Q24" s="41"/>
      <c r="R24" s="41">
        <v>24</v>
      </c>
      <c r="S24" s="41" t="s">
        <v>159</v>
      </c>
      <c r="T24" s="41"/>
    </row>
    <row r="25" spans="1:20" x14ac:dyDescent="0.2">
      <c r="A25" s="73">
        <v>-1067</v>
      </c>
      <c r="B25" s="73">
        <v>-4.5764000024064444E-3</v>
      </c>
      <c r="C25" s="41"/>
      <c r="D25" s="74">
        <f t="shared" si="3"/>
        <v>-0.1067</v>
      </c>
      <c r="E25" s="74">
        <f t="shared" si="3"/>
        <v>-4.5764000024064444E-3</v>
      </c>
      <c r="F25" s="66">
        <f t="shared" si="8"/>
        <v>1.138489E-2</v>
      </c>
      <c r="G25" s="66">
        <f t="shared" si="9"/>
        <v>-1.214767763E-3</v>
      </c>
      <c r="H25" s="66">
        <f t="shared" si="10"/>
        <v>1.296157203121E-4</v>
      </c>
      <c r="I25" s="66">
        <f t="shared" si="11"/>
        <v>4.8830188025676766E-4</v>
      </c>
      <c r="J25" s="66">
        <f t="shared" si="12"/>
        <v>-5.210181062339711E-5</v>
      </c>
      <c r="K25" s="66">
        <f t="shared" ca="1" si="4"/>
        <v>8.9660832075333624E-4</v>
      </c>
      <c r="L25" s="66">
        <f t="shared" ca="1" si="13"/>
        <v>2.9953820105376234E-5</v>
      </c>
      <c r="M25" s="66">
        <f t="shared" ca="1" si="5"/>
        <v>2596494.6403019596</v>
      </c>
      <c r="N25" s="66">
        <f t="shared" ca="1" si="6"/>
        <v>3358142.4284748277</v>
      </c>
      <c r="O25" s="66">
        <f t="shared" ca="1" si="7"/>
        <v>149612.89391307309</v>
      </c>
      <c r="P25" s="41">
        <f t="shared" ca="1" si="14"/>
        <v>-5.4730083231597807E-3</v>
      </c>
      <c r="Q25" s="41"/>
      <c r="R25" s="41">
        <v>25</v>
      </c>
      <c r="S25" s="41" t="s">
        <v>160</v>
      </c>
      <c r="T25" s="41"/>
    </row>
    <row r="26" spans="1:20" x14ac:dyDescent="0.2">
      <c r="A26" s="73">
        <v>-1065</v>
      </c>
      <c r="B26" s="73">
        <v>7.0019999984651804E-3</v>
      </c>
      <c r="C26" s="41"/>
      <c r="D26" s="74">
        <f t="shared" si="3"/>
        <v>-0.1065</v>
      </c>
      <c r="E26" s="74">
        <f t="shared" si="3"/>
        <v>7.0019999984651804E-3</v>
      </c>
      <c r="F26" s="66">
        <f t="shared" si="8"/>
        <v>1.134225E-2</v>
      </c>
      <c r="G26" s="66">
        <f t="shared" si="9"/>
        <v>-1.2079496249999999E-3</v>
      </c>
      <c r="H26" s="66">
        <f t="shared" si="10"/>
        <v>1.2864663506249998E-4</v>
      </c>
      <c r="I26" s="66">
        <f t="shared" si="11"/>
        <v>-7.4571299983654173E-4</v>
      </c>
      <c r="J26" s="66">
        <f t="shared" si="12"/>
        <v>7.9418434482591687E-5</v>
      </c>
      <c r="K26" s="66">
        <f t="shared" ca="1" si="4"/>
        <v>9.0296337878735121E-4</v>
      </c>
      <c r="L26" s="66">
        <f t="shared" ca="1" si="13"/>
        <v>3.7198247688171167E-5</v>
      </c>
      <c r="M26" s="66">
        <f t="shared" ca="1" si="5"/>
        <v>2595765.8728037905</v>
      </c>
      <c r="N26" s="66">
        <f t="shared" ca="1" si="6"/>
        <v>3354145.7024112795</v>
      </c>
      <c r="O26" s="66">
        <f t="shared" ca="1" si="7"/>
        <v>150120.99435679315</v>
      </c>
      <c r="P26" s="41">
        <f t="shared" ca="1" si="14"/>
        <v>6.0990366196778294E-3</v>
      </c>
      <c r="Q26" s="41"/>
      <c r="R26" s="41">
        <v>26</v>
      </c>
      <c r="S26" s="41" t="s">
        <v>176</v>
      </c>
      <c r="T26" s="41"/>
    </row>
    <row r="27" spans="1:20" x14ac:dyDescent="0.2">
      <c r="A27" s="73">
        <v>-913</v>
      </c>
      <c r="B27" s="73">
        <v>-1.4039599998795893E-2</v>
      </c>
      <c r="C27" s="41"/>
      <c r="D27" s="74">
        <f t="shared" si="3"/>
        <v>-9.1300000000000006E-2</v>
      </c>
      <c r="E27" s="74">
        <f t="shared" si="3"/>
        <v>-1.4039599998795893E-2</v>
      </c>
      <c r="F27" s="66">
        <f t="shared" si="8"/>
        <v>8.3356900000000015E-3</v>
      </c>
      <c r="G27" s="66">
        <f t="shared" si="9"/>
        <v>-7.6104849700000014E-4</v>
      </c>
      <c r="H27" s="66">
        <f t="shared" si="10"/>
        <v>6.948372777610003E-5</v>
      </c>
      <c r="I27" s="66">
        <f t="shared" si="11"/>
        <v>1.2818154798900651E-3</v>
      </c>
      <c r="J27" s="66">
        <f t="shared" si="12"/>
        <v>-1.1702975331396296E-4</v>
      </c>
      <c r="K27" s="66">
        <f t="shared" ca="1" si="4"/>
        <v>1.3785763856341005E-3</v>
      </c>
      <c r="L27" s="66">
        <f t="shared" ca="1" si="13"/>
        <v>2.3772016302139474E-4</v>
      </c>
      <c r="M27" s="66">
        <f t="shared" ca="1" si="5"/>
        <v>2540167.8894744664</v>
      </c>
      <c r="N27" s="66">
        <f t="shared" ca="1" si="6"/>
        <v>3059242.9362422405</v>
      </c>
      <c r="O27" s="66">
        <f t="shared" ca="1" si="7"/>
        <v>190318.17297028046</v>
      </c>
      <c r="P27" s="41">
        <f t="shared" ca="1" si="14"/>
        <v>-1.5418176384429993E-2</v>
      </c>
      <c r="Q27" s="41"/>
      <c r="R27" s="41"/>
      <c r="S27" s="41"/>
      <c r="T27" s="41"/>
    </row>
    <row r="28" spans="1:20" x14ac:dyDescent="0.2">
      <c r="A28" s="73">
        <v>-913</v>
      </c>
      <c r="B28" s="73">
        <v>-3.9600003219675273E-5</v>
      </c>
      <c r="C28" s="41"/>
      <c r="D28" s="74">
        <f t="shared" si="3"/>
        <v>-9.1300000000000006E-2</v>
      </c>
      <c r="E28" s="74">
        <f t="shared" si="3"/>
        <v>-3.9600003219675273E-5</v>
      </c>
      <c r="F28" s="66">
        <f t="shared" si="8"/>
        <v>8.3356900000000015E-3</v>
      </c>
      <c r="G28" s="66">
        <f t="shared" si="9"/>
        <v>-7.6104849700000014E-4</v>
      </c>
      <c r="H28" s="66">
        <f t="shared" si="10"/>
        <v>6.948372777610003E-5</v>
      </c>
      <c r="I28" s="66">
        <f t="shared" si="11"/>
        <v>3.6154802939563526E-6</v>
      </c>
      <c r="J28" s="66">
        <f t="shared" si="12"/>
        <v>-3.3009335083821501E-7</v>
      </c>
      <c r="K28" s="66">
        <f t="shared" ca="1" si="4"/>
        <v>1.3785763856341005E-3</v>
      </c>
      <c r="L28" s="66">
        <f t="shared" ca="1" si="13"/>
        <v>2.0112242699023359E-6</v>
      </c>
      <c r="M28" s="66">
        <f t="shared" ca="1" si="5"/>
        <v>2540167.8894744664</v>
      </c>
      <c r="N28" s="66">
        <f t="shared" ca="1" si="6"/>
        <v>3059242.9362422405</v>
      </c>
      <c r="O28" s="66">
        <f t="shared" ca="1" si="7"/>
        <v>190318.17297028046</v>
      </c>
      <c r="P28" s="41">
        <f t="shared" ca="1" si="14"/>
        <v>-1.4181763888537757E-3</v>
      </c>
      <c r="Q28" s="41"/>
      <c r="R28" s="41"/>
      <c r="S28" s="41"/>
      <c r="T28" s="41"/>
    </row>
    <row r="29" spans="1:20" x14ac:dyDescent="0.2">
      <c r="A29" s="73">
        <v>-910</v>
      </c>
      <c r="B29" s="73">
        <v>-4.172000008111354E-3</v>
      </c>
      <c r="C29" s="41"/>
      <c r="D29" s="74">
        <f t="shared" si="3"/>
        <v>-9.0999999999999998E-2</v>
      </c>
      <c r="E29" s="74">
        <f t="shared" si="3"/>
        <v>-4.172000008111354E-3</v>
      </c>
      <c r="F29" s="66">
        <f t="shared" si="8"/>
        <v>8.2810000000000002E-3</v>
      </c>
      <c r="G29" s="66">
        <f t="shared" si="9"/>
        <v>-7.5357099999999997E-4</v>
      </c>
      <c r="H29" s="66">
        <f t="shared" si="10"/>
        <v>6.8574961000000007E-5</v>
      </c>
      <c r="I29" s="66">
        <f t="shared" si="11"/>
        <v>3.796520007381332E-4</v>
      </c>
      <c r="J29" s="66">
        <f t="shared" si="12"/>
        <v>-3.4548332067170123E-5</v>
      </c>
      <c r="K29" s="66">
        <f t="shared" ca="1" si="4"/>
        <v>1.3878170514929886E-3</v>
      </c>
      <c r="L29" s="66">
        <f t="shared" ca="1" si="13"/>
        <v>3.0911565736267474E-5</v>
      </c>
      <c r="M29" s="66">
        <f t="shared" ca="1" si="5"/>
        <v>2539066.4704683712</v>
      </c>
      <c r="N29" s="66">
        <f t="shared" ca="1" si="6"/>
        <v>3053596.4389941869</v>
      </c>
      <c r="O29" s="66">
        <f t="shared" ca="1" si="7"/>
        <v>191140.80406771661</v>
      </c>
      <c r="P29" s="41">
        <f t="shared" ca="1" si="14"/>
        <v>-5.5598170596043422E-3</v>
      </c>
      <c r="Q29" s="41"/>
      <c r="R29" s="41"/>
      <c r="S29" s="41"/>
      <c r="T29" s="41"/>
    </row>
    <row r="30" spans="1:20" x14ac:dyDescent="0.2">
      <c r="A30" s="73">
        <v>-910</v>
      </c>
      <c r="B30" s="73">
        <v>1.0827999991306569E-2</v>
      </c>
      <c r="C30" s="41"/>
      <c r="D30" s="74">
        <f t="shared" si="3"/>
        <v>-9.0999999999999998E-2</v>
      </c>
      <c r="E30" s="74">
        <f t="shared" si="3"/>
        <v>1.0827999991306569E-2</v>
      </c>
      <c r="F30" s="66">
        <f t="shared" si="8"/>
        <v>8.2810000000000002E-3</v>
      </c>
      <c r="G30" s="66">
        <f t="shared" si="9"/>
        <v>-7.5357099999999997E-4</v>
      </c>
      <c r="H30" s="66">
        <f t="shared" si="10"/>
        <v>6.8574961000000007E-5</v>
      </c>
      <c r="I30" s="66">
        <f t="shared" si="11"/>
        <v>-9.8534799920889783E-4</v>
      </c>
      <c r="J30" s="66">
        <f t="shared" si="12"/>
        <v>8.96666679280097E-5</v>
      </c>
      <c r="K30" s="66">
        <f t="shared" ca="1" si="4"/>
        <v>1.3878170514929886E-3</v>
      </c>
      <c r="L30" s="66">
        <f t="shared" ca="1" si="13"/>
        <v>8.9117053937147386E-5</v>
      </c>
      <c r="M30" s="66">
        <f t="shared" ca="1" si="5"/>
        <v>2539066.4704683712</v>
      </c>
      <c r="N30" s="66">
        <f t="shared" ca="1" si="6"/>
        <v>3053596.4389941869</v>
      </c>
      <c r="O30" s="66">
        <f t="shared" ca="1" si="7"/>
        <v>191140.80406771661</v>
      </c>
      <c r="P30" s="41">
        <f t="shared" ca="1" si="14"/>
        <v>9.4401829398135812E-3</v>
      </c>
      <c r="Q30" s="41"/>
      <c r="R30" s="41"/>
      <c r="S30" s="41"/>
      <c r="T30" s="41"/>
    </row>
    <row r="31" spans="1:20" x14ac:dyDescent="0.2">
      <c r="A31" s="73">
        <v>-906</v>
      </c>
      <c r="B31" s="73">
        <v>5.9847999946214259E-3</v>
      </c>
      <c r="C31" s="41"/>
      <c r="D31" s="74">
        <f t="shared" si="3"/>
        <v>-9.06E-2</v>
      </c>
      <c r="E31" s="74">
        <f t="shared" si="3"/>
        <v>5.9847999946214259E-3</v>
      </c>
      <c r="F31" s="66">
        <f t="shared" si="8"/>
        <v>8.2083599999999996E-3</v>
      </c>
      <c r="G31" s="66">
        <f t="shared" si="9"/>
        <v>-7.4367741599999995E-4</v>
      </c>
      <c r="H31" s="66">
        <f t="shared" si="10"/>
        <v>6.7377173889599987E-5</v>
      </c>
      <c r="I31" s="66">
        <f t="shared" si="11"/>
        <v>-5.4222287951270114E-4</v>
      </c>
      <c r="J31" s="66">
        <f t="shared" si="12"/>
        <v>4.9125392883850726E-5</v>
      </c>
      <c r="K31" s="66">
        <f t="shared" ca="1" si="4"/>
        <v>1.4001291218362522E-3</v>
      </c>
      <c r="L31" s="66">
        <f t="shared" ca="1" si="13"/>
        <v>2.1019207011764769E-5</v>
      </c>
      <c r="M31" s="66">
        <f t="shared" ca="1" si="5"/>
        <v>2537597.6724828836</v>
      </c>
      <c r="N31" s="66">
        <f t="shared" ca="1" si="6"/>
        <v>3046078.1398195764</v>
      </c>
      <c r="O31" s="66">
        <f t="shared" ca="1" si="7"/>
        <v>192239.27806572273</v>
      </c>
      <c r="P31" s="41">
        <f t="shared" ca="1" si="14"/>
        <v>4.5846708727851739E-3</v>
      </c>
      <c r="Q31" s="41"/>
      <c r="R31" s="41"/>
      <c r="S31" s="41"/>
      <c r="T31" s="41"/>
    </row>
    <row r="32" spans="1:20" x14ac:dyDescent="0.2">
      <c r="A32" s="73">
        <v>-650</v>
      </c>
      <c r="B32" s="73">
        <v>-9.9800000025425106E-3</v>
      </c>
      <c r="C32" s="41"/>
      <c r="D32" s="74">
        <f t="shared" si="3"/>
        <v>-6.5000000000000002E-2</v>
      </c>
      <c r="E32" s="74">
        <f t="shared" si="3"/>
        <v>-9.9800000025425106E-3</v>
      </c>
      <c r="F32" s="66">
        <f t="shared" si="8"/>
        <v>4.2250000000000005E-3</v>
      </c>
      <c r="G32" s="66">
        <f t="shared" si="9"/>
        <v>-2.7462500000000002E-4</v>
      </c>
      <c r="H32" s="66">
        <f t="shared" si="10"/>
        <v>1.7850625000000003E-5</v>
      </c>
      <c r="I32" s="66">
        <f t="shared" si="11"/>
        <v>6.487000001652632E-4</v>
      </c>
      <c r="J32" s="66">
        <f t="shared" si="12"/>
        <v>-4.2165500010742107E-5</v>
      </c>
      <c r="K32" s="66">
        <f t="shared" ca="1" si="4"/>
        <v>2.1671412413364066E-3</v>
      </c>
      <c r="L32" s="66">
        <f t="shared" ca="1" si="13"/>
        <v>1.4755304039874425E-4</v>
      </c>
      <c r="M32" s="66">
        <f t="shared" ca="1" si="5"/>
        <v>2443053.5597766554</v>
      </c>
      <c r="N32" s="66">
        <f t="shared" ca="1" si="6"/>
        <v>2589111.8142972165</v>
      </c>
      <c r="O32" s="66">
        <f t="shared" ca="1" si="7"/>
        <v>265927.698191654</v>
      </c>
      <c r="P32" s="41">
        <f t="shared" ca="1" si="14"/>
        <v>-1.2147141243878917E-2</v>
      </c>
      <c r="Q32" s="41"/>
      <c r="R32" s="41"/>
      <c r="S32" s="41"/>
      <c r="T32" s="41"/>
    </row>
    <row r="33" spans="1:20" x14ac:dyDescent="0.2">
      <c r="A33" s="73">
        <v>-498</v>
      </c>
      <c r="B33" s="73">
        <v>-6.0216000056243502E-3</v>
      </c>
      <c r="C33" s="41"/>
      <c r="D33" s="74">
        <f t="shared" si="3"/>
        <v>-4.9799999999999997E-2</v>
      </c>
      <c r="E33" s="74">
        <f t="shared" si="3"/>
        <v>-6.0216000056243502E-3</v>
      </c>
      <c r="F33" s="66">
        <f t="shared" si="8"/>
        <v>2.4800399999999998E-3</v>
      </c>
      <c r="G33" s="66">
        <f t="shared" si="9"/>
        <v>-1.2350599199999998E-4</v>
      </c>
      <c r="H33" s="66">
        <f t="shared" si="10"/>
        <v>6.1505984015999988E-6</v>
      </c>
      <c r="I33" s="66">
        <f t="shared" si="11"/>
        <v>2.9987568028009263E-4</v>
      </c>
      <c r="J33" s="66">
        <f t="shared" si="12"/>
        <v>-1.4933808877948612E-5</v>
      </c>
      <c r="K33" s="66">
        <f t="shared" ca="1" si="4"/>
        <v>2.6030252540086732E-3</v>
      </c>
      <c r="L33" s="66">
        <f t="shared" ca="1" si="13"/>
        <v>7.4384160869100008E-5</v>
      </c>
      <c r="M33" s="66">
        <f t="shared" ca="1" si="5"/>
        <v>2386455.0113177705</v>
      </c>
      <c r="N33" s="66">
        <f t="shared" ca="1" si="6"/>
        <v>2339716.2929486176</v>
      </c>
      <c r="O33" s="66">
        <f t="shared" ca="1" si="7"/>
        <v>312135.42174945015</v>
      </c>
      <c r="P33" s="41">
        <f t="shared" ca="1" si="14"/>
        <v>-8.6246252596330238E-3</v>
      </c>
      <c r="Q33" s="41"/>
      <c r="R33" s="41"/>
      <c r="S33" s="41"/>
      <c r="T33" s="41"/>
    </row>
    <row r="34" spans="1:20" x14ac:dyDescent="0.2">
      <c r="A34" s="73">
        <v>-498</v>
      </c>
      <c r="B34" s="73">
        <v>-6.0216000056243502E-3</v>
      </c>
      <c r="C34" s="41"/>
      <c r="D34" s="74">
        <f t="shared" si="3"/>
        <v>-4.9799999999999997E-2</v>
      </c>
      <c r="E34" s="74">
        <f t="shared" si="3"/>
        <v>-6.0216000056243502E-3</v>
      </c>
      <c r="F34" s="66">
        <f t="shared" si="8"/>
        <v>2.4800399999999998E-3</v>
      </c>
      <c r="G34" s="66">
        <f t="shared" si="9"/>
        <v>-1.2350599199999998E-4</v>
      </c>
      <c r="H34" s="66">
        <f t="shared" si="10"/>
        <v>6.1505984015999988E-6</v>
      </c>
      <c r="I34" s="66">
        <f t="shared" si="11"/>
        <v>2.9987568028009263E-4</v>
      </c>
      <c r="J34" s="66">
        <f t="shared" si="12"/>
        <v>-1.4933808877948612E-5</v>
      </c>
      <c r="K34" s="66">
        <f t="shared" ca="1" si="4"/>
        <v>2.6030252540086732E-3</v>
      </c>
      <c r="L34" s="66">
        <f t="shared" ca="1" si="13"/>
        <v>7.4384160869100008E-5</v>
      </c>
      <c r="M34" s="66">
        <f t="shared" ca="1" si="5"/>
        <v>2386455.0113177705</v>
      </c>
      <c r="N34" s="66">
        <f t="shared" ca="1" si="6"/>
        <v>2339716.2929486176</v>
      </c>
      <c r="O34" s="66">
        <f t="shared" ca="1" si="7"/>
        <v>312135.42174945015</v>
      </c>
      <c r="P34" s="41">
        <f t="shared" ca="1" si="14"/>
        <v>-8.6246252596330238E-3</v>
      </c>
      <c r="Q34" s="41"/>
      <c r="R34" s="41"/>
      <c r="S34" s="41"/>
      <c r="T34" s="41"/>
    </row>
    <row r="35" spans="1:20" x14ac:dyDescent="0.2">
      <c r="A35" s="73">
        <v>-275</v>
      </c>
      <c r="B35" s="73">
        <v>1.0469999993802048E-2</v>
      </c>
      <c r="C35" s="41"/>
      <c r="D35" s="74">
        <f t="shared" si="3"/>
        <v>-2.75E-2</v>
      </c>
      <c r="E35" s="74">
        <f t="shared" si="3"/>
        <v>1.0469999993802048E-2</v>
      </c>
      <c r="F35" s="66">
        <f t="shared" si="8"/>
        <v>7.5624999999999998E-4</v>
      </c>
      <c r="G35" s="66">
        <f t="shared" si="9"/>
        <v>-2.0796874999999999E-5</v>
      </c>
      <c r="H35" s="66">
        <f t="shared" si="10"/>
        <v>5.7191406250000001E-7</v>
      </c>
      <c r="I35" s="66">
        <f t="shared" si="11"/>
        <v>-2.8792499982955634E-4</v>
      </c>
      <c r="J35" s="66">
        <f t="shared" si="12"/>
        <v>7.9179374953127993E-6</v>
      </c>
      <c r="K35" s="66">
        <f t="shared" ca="1" si="4"/>
        <v>3.2161786684638777E-3</v>
      </c>
      <c r="L35" s="66">
        <f t="shared" ca="1" si="13"/>
        <v>5.2617923819930806E-5</v>
      </c>
      <c r="M35" s="66">
        <f t="shared" ca="1" si="5"/>
        <v>2302881.1790710771</v>
      </c>
      <c r="N35" s="66">
        <f t="shared" ca="1" si="6"/>
        <v>2002124.549074481</v>
      </c>
      <c r="O35" s="66">
        <f t="shared" ca="1" si="7"/>
        <v>381863.33062481933</v>
      </c>
      <c r="P35" s="41">
        <f t="shared" ca="1" si="14"/>
        <v>7.2538213253381702E-3</v>
      </c>
      <c r="Q35" s="41"/>
      <c r="R35" s="41"/>
      <c r="S35" s="41"/>
      <c r="T35" s="41"/>
    </row>
    <row r="36" spans="1:20" x14ac:dyDescent="0.2">
      <c r="A36" s="73">
        <v>-275</v>
      </c>
      <c r="B36" s="73">
        <v>1.0469999993802048E-2</v>
      </c>
      <c r="C36" s="41"/>
      <c r="D36" s="74">
        <f t="shared" si="3"/>
        <v>-2.75E-2</v>
      </c>
      <c r="E36" s="74">
        <f t="shared" si="3"/>
        <v>1.0469999993802048E-2</v>
      </c>
      <c r="F36" s="66">
        <f t="shared" si="8"/>
        <v>7.5624999999999998E-4</v>
      </c>
      <c r="G36" s="66">
        <f t="shared" si="9"/>
        <v>-2.0796874999999999E-5</v>
      </c>
      <c r="H36" s="66">
        <f t="shared" si="10"/>
        <v>5.7191406250000001E-7</v>
      </c>
      <c r="I36" s="66">
        <f t="shared" si="11"/>
        <v>-2.8792499982955634E-4</v>
      </c>
      <c r="J36" s="66">
        <f t="shared" si="12"/>
        <v>7.9179374953127993E-6</v>
      </c>
      <c r="K36" s="66">
        <f t="shared" ca="1" si="4"/>
        <v>3.2161786684638777E-3</v>
      </c>
      <c r="L36" s="66">
        <f t="shared" ca="1" si="13"/>
        <v>5.2617923819930806E-5</v>
      </c>
      <c r="M36" s="66">
        <f t="shared" ca="1" si="5"/>
        <v>2302881.1790710771</v>
      </c>
      <c r="N36" s="66">
        <f t="shared" ca="1" si="6"/>
        <v>2002124.549074481</v>
      </c>
      <c r="O36" s="66">
        <f t="shared" ca="1" si="7"/>
        <v>381863.33062481933</v>
      </c>
      <c r="P36" s="41">
        <f t="shared" ca="1" si="14"/>
        <v>7.2538213253381702E-3</v>
      </c>
      <c r="Q36" s="41"/>
      <c r="R36" s="41"/>
      <c r="S36" s="41"/>
      <c r="T36" s="41"/>
    </row>
    <row r="37" spans="1:20" x14ac:dyDescent="0.2">
      <c r="A37" s="73">
        <v>0</v>
      </c>
      <c r="B37" s="73">
        <v>-3.0000000042491592E-3</v>
      </c>
      <c r="C37" s="41"/>
      <c r="D37" s="74">
        <f t="shared" si="3"/>
        <v>0</v>
      </c>
      <c r="E37" s="74">
        <f t="shared" si="3"/>
        <v>-3.0000000042491592E-3</v>
      </c>
      <c r="F37" s="66">
        <f t="shared" si="8"/>
        <v>0</v>
      </c>
      <c r="G37" s="66">
        <f t="shared" si="9"/>
        <v>0</v>
      </c>
      <c r="H37" s="66">
        <f t="shared" si="10"/>
        <v>0</v>
      </c>
      <c r="I37" s="66">
        <f t="shared" si="11"/>
        <v>0</v>
      </c>
      <c r="J37" s="66">
        <f t="shared" si="12"/>
        <v>0</v>
      </c>
      <c r="K37" s="66">
        <f t="shared" ca="1" si="4"/>
        <v>3.9291826920530163E-3</v>
      </c>
      <c r="L37" s="66">
        <f t="shared" ca="1" si="13"/>
        <v>4.8013572838733489E-5</v>
      </c>
      <c r="M37" s="66">
        <f t="shared" ca="1" si="5"/>
        <v>2199088.2391723506</v>
      </c>
      <c r="N37" s="66">
        <f t="shared" ca="1" si="6"/>
        <v>1630052.3991153827</v>
      </c>
      <c r="O37" s="66">
        <f t="shared" ca="1" si="7"/>
        <v>468873.03365127358</v>
      </c>
      <c r="P37" s="41">
        <f t="shared" ca="1" si="14"/>
        <v>-6.9291826963021755E-3</v>
      </c>
      <c r="Q37" s="41"/>
      <c r="R37" s="41"/>
      <c r="S37" s="41"/>
      <c r="T37" s="41"/>
    </row>
    <row r="38" spans="1:20" x14ac:dyDescent="0.2">
      <c r="A38" s="73">
        <v>0</v>
      </c>
      <c r="B38" s="73">
        <v>-3.0000000042491592E-3</v>
      </c>
      <c r="C38" s="41"/>
      <c r="D38" s="74">
        <f t="shared" si="3"/>
        <v>0</v>
      </c>
      <c r="E38" s="74">
        <f t="shared" si="3"/>
        <v>-3.0000000042491592E-3</v>
      </c>
      <c r="F38" s="66">
        <f t="shared" si="8"/>
        <v>0</v>
      </c>
      <c r="G38" s="66">
        <f t="shared" si="9"/>
        <v>0</v>
      </c>
      <c r="H38" s="66">
        <f t="shared" si="10"/>
        <v>0</v>
      </c>
      <c r="I38" s="66">
        <f t="shared" si="11"/>
        <v>0</v>
      </c>
      <c r="J38" s="66">
        <f t="shared" si="12"/>
        <v>0</v>
      </c>
      <c r="K38" s="66">
        <f t="shared" ca="1" si="4"/>
        <v>3.9291826920530163E-3</v>
      </c>
      <c r="L38" s="66">
        <f t="shared" ca="1" si="13"/>
        <v>4.8013572838733489E-5</v>
      </c>
      <c r="M38" s="66">
        <f t="shared" ca="1" si="5"/>
        <v>2199088.2391723506</v>
      </c>
      <c r="N38" s="66">
        <f t="shared" ca="1" si="6"/>
        <v>1630052.3991153827</v>
      </c>
      <c r="O38" s="66">
        <f t="shared" ca="1" si="7"/>
        <v>468873.03365127358</v>
      </c>
      <c r="P38" s="41">
        <f t="shared" ca="1" si="14"/>
        <v>-6.9291826963021755E-3</v>
      </c>
      <c r="Q38" s="41"/>
      <c r="R38" s="41"/>
      <c r="S38" s="41"/>
      <c r="T38" s="41"/>
    </row>
    <row r="39" spans="1:20" x14ac:dyDescent="0.2">
      <c r="A39" s="73">
        <v>0</v>
      </c>
      <c r="B39" s="73">
        <v>0</v>
      </c>
      <c r="C39" s="41"/>
      <c r="D39" s="74">
        <f t="shared" si="3"/>
        <v>0</v>
      </c>
      <c r="E39" s="74">
        <f t="shared" si="3"/>
        <v>0</v>
      </c>
      <c r="F39" s="66">
        <f t="shared" si="8"/>
        <v>0</v>
      </c>
      <c r="G39" s="66">
        <f t="shared" si="9"/>
        <v>0</v>
      </c>
      <c r="H39" s="66">
        <f t="shared" si="10"/>
        <v>0</v>
      </c>
      <c r="I39" s="66">
        <f t="shared" si="11"/>
        <v>0</v>
      </c>
      <c r="J39" s="66">
        <f t="shared" si="12"/>
        <v>0</v>
      </c>
      <c r="K39" s="66">
        <f t="shared" ca="1" si="4"/>
        <v>3.9291826920530163E-3</v>
      </c>
      <c r="L39" s="66">
        <f t="shared" ca="1" si="13"/>
        <v>1.543847662752899E-5</v>
      </c>
      <c r="M39" s="66">
        <f t="shared" ca="1" si="5"/>
        <v>2199088.2391723506</v>
      </c>
      <c r="N39" s="66">
        <f t="shared" ca="1" si="6"/>
        <v>1630052.3991153827</v>
      </c>
      <c r="O39" s="66">
        <f t="shared" ca="1" si="7"/>
        <v>468873.03365127358</v>
      </c>
      <c r="P39" s="41">
        <f t="shared" ca="1" si="14"/>
        <v>-3.9291826920530163E-3</v>
      </c>
      <c r="Q39" s="41"/>
      <c r="R39" s="41"/>
      <c r="S39" s="41"/>
      <c r="T39" s="41"/>
    </row>
    <row r="40" spans="1:20" x14ac:dyDescent="0.2">
      <c r="A40" s="73">
        <v>0</v>
      </c>
      <c r="B40" s="73">
        <v>1.999999993131496E-3</v>
      </c>
      <c r="C40" s="41"/>
      <c r="D40" s="74">
        <f t="shared" si="3"/>
        <v>0</v>
      </c>
      <c r="E40" s="74">
        <f t="shared" si="3"/>
        <v>1.999999993131496E-3</v>
      </c>
      <c r="F40" s="66">
        <f t="shared" si="8"/>
        <v>0</v>
      </c>
      <c r="G40" s="66">
        <f t="shared" si="9"/>
        <v>0</v>
      </c>
      <c r="H40" s="66">
        <f t="shared" si="10"/>
        <v>0</v>
      </c>
      <c r="I40" s="66">
        <f t="shared" si="11"/>
        <v>0</v>
      </c>
      <c r="J40" s="66">
        <f t="shared" si="12"/>
        <v>0</v>
      </c>
      <c r="K40" s="66">
        <f t="shared" ca="1" si="4"/>
        <v>3.9291826920530163E-3</v>
      </c>
      <c r="L40" s="66">
        <f t="shared" ca="1" si="13"/>
        <v>3.7217458858181209E-6</v>
      </c>
      <c r="M40" s="66">
        <f t="shared" ca="1" si="5"/>
        <v>2199088.2391723506</v>
      </c>
      <c r="N40" s="66">
        <f t="shared" ca="1" si="6"/>
        <v>1630052.3991153827</v>
      </c>
      <c r="O40" s="66">
        <f t="shared" ca="1" si="7"/>
        <v>468873.03365127358</v>
      </c>
      <c r="P40" s="41">
        <f t="shared" ca="1" si="14"/>
        <v>-1.9291826989215203E-3</v>
      </c>
      <c r="Q40" s="41"/>
      <c r="R40" s="41"/>
      <c r="S40" s="41"/>
      <c r="T40" s="41"/>
    </row>
    <row r="41" spans="1:20" x14ac:dyDescent="0.2">
      <c r="A41" s="73">
        <v>0</v>
      </c>
      <c r="B41" s="73">
        <v>1.999999993131496E-3</v>
      </c>
      <c r="C41" s="41"/>
      <c r="D41" s="74">
        <f t="shared" si="3"/>
        <v>0</v>
      </c>
      <c r="E41" s="74">
        <f t="shared" si="3"/>
        <v>1.999999993131496E-3</v>
      </c>
      <c r="F41" s="66">
        <f t="shared" si="8"/>
        <v>0</v>
      </c>
      <c r="G41" s="66">
        <f t="shared" si="9"/>
        <v>0</v>
      </c>
      <c r="H41" s="66">
        <f t="shared" si="10"/>
        <v>0</v>
      </c>
      <c r="I41" s="66">
        <f t="shared" si="11"/>
        <v>0</v>
      </c>
      <c r="J41" s="66">
        <f t="shared" si="12"/>
        <v>0</v>
      </c>
      <c r="K41" s="66">
        <f t="shared" ca="1" si="4"/>
        <v>3.9291826920530163E-3</v>
      </c>
      <c r="L41" s="66">
        <f t="shared" ca="1" si="13"/>
        <v>3.7217458858181209E-6</v>
      </c>
      <c r="M41" s="66">
        <f t="shared" ca="1" si="5"/>
        <v>2199088.2391723506</v>
      </c>
      <c r="N41" s="66">
        <f t="shared" ca="1" si="6"/>
        <v>1630052.3991153827</v>
      </c>
      <c r="O41" s="66">
        <f t="shared" ca="1" si="7"/>
        <v>468873.03365127358</v>
      </c>
      <c r="P41" s="41">
        <f t="shared" ca="1" si="14"/>
        <v>-1.9291826989215203E-3</v>
      </c>
      <c r="Q41" s="41"/>
      <c r="R41" s="41"/>
      <c r="S41" s="41"/>
      <c r="T41" s="41"/>
    </row>
    <row r="42" spans="1:20" x14ac:dyDescent="0.2">
      <c r="A42" s="73">
        <v>135</v>
      </c>
      <c r="B42" s="73">
        <v>-2.9580000045825727E-3</v>
      </c>
      <c r="C42" s="41"/>
      <c r="D42" s="74">
        <f t="shared" si="3"/>
        <v>1.35E-2</v>
      </c>
      <c r="E42" s="74">
        <f t="shared" si="3"/>
        <v>-2.9580000045825727E-3</v>
      </c>
      <c r="F42" s="66">
        <f t="shared" si="8"/>
        <v>1.8224999999999998E-4</v>
      </c>
      <c r="G42" s="66">
        <f t="shared" si="9"/>
        <v>2.4603749999999997E-6</v>
      </c>
      <c r="H42" s="66">
        <f t="shared" si="10"/>
        <v>3.3215062499999992E-8</v>
      </c>
      <c r="I42" s="66">
        <f t="shared" si="11"/>
        <v>-3.993300006186473E-5</v>
      </c>
      <c r="J42" s="66">
        <f t="shared" si="12"/>
        <v>-5.3909550083517389E-7</v>
      </c>
      <c r="K42" s="66">
        <f t="shared" ca="1" si="4"/>
        <v>4.2617726031495291E-3</v>
      </c>
      <c r="L42" s="66">
        <f t="shared" ca="1" si="13"/>
        <v>5.2125116507358794E-5</v>
      </c>
      <c r="M42" s="66">
        <f t="shared" ca="1" si="5"/>
        <v>2147900.095386182</v>
      </c>
      <c r="N42" s="66">
        <f t="shared" ca="1" si="6"/>
        <v>1464466.4916669701</v>
      </c>
      <c r="O42" s="66">
        <f t="shared" ca="1" si="7"/>
        <v>511212.34699770919</v>
      </c>
      <c r="P42" s="41">
        <f t="shared" ca="1" si="14"/>
        <v>-7.2197726077321018E-3</v>
      </c>
      <c r="Q42" s="41"/>
      <c r="R42" s="41"/>
      <c r="S42" s="41"/>
      <c r="T42" s="41"/>
    </row>
    <row r="43" spans="1:20" x14ac:dyDescent="0.2">
      <c r="A43" s="73">
        <v>156</v>
      </c>
      <c r="B43" s="73">
        <v>-1.9884799999999814E-2</v>
      </c>
      <c r="C43" s="41"/>
      <c r="D43" s="74">
        <f t="shared" si="3"/>
        <v>1.5599999999999999E-2</v>
      </c>
      <c r="E43" s="74">
        <f t="shared" si="3"/>
        <v>-1.9884799999999814E-2</v>
      </c>
      <c r="F43" s="66">
        <f t="shared" si="8"/>
        <v>2.4335999999999997E-4</v>
      </c>
      <c r="G43" s="66">
        <f t="shared" si="9"/>
        <v>3.7964159999999994E-6</v>
      </c>
      <c r="H43" s="66">
        <f t="shared" si="10"/>
        <v>5.922408959999999E-8</v>
      </c>
      <c r="I43" s="66">
        <f t="shared" si="11"/>
        <v>-3.1020287999999706E-4</v>
      </c>
      <c r="J43" s="66">
        <f t="shared" si="12"/>
        <v>-4.8391649279999543E-6</v>
      </c>
      <c r="K43" s="66">
        <f t="shared" ca="1" si="4"/>
        <v>4.3124771677176882E-3</v>
      </c>
      <c r="L43" s="66">
        <f t="shared" ca="1" si="13"/>
        <v>5.8550822233134278E-4</v>
      </c>
      <c r="M43" s="66">
        <f t="shared" ca="1" si="5"/>
        <v>2139926.0415607388</v>
      </c>
      <c r="N43" s="66">
        <f t="shared" ca="1" si="6"/>
        <v>1439686.6092242836</v>
      </c>
      <c r="O43" s="66">
        <f t="shared" ca="1" si="7"/>
        <v>517746.49448949314</v>
      </c>
      <c r="P43" s="41">
        <f t="shared" ca="1" si="14"/>
        <v>-2.4197277167717503E-2</v>
      </c>
      <c r="Q43" s="41"/>
      <c r="R43" s="41"/>
      <c r="S43" s="41"/>
      <c r="T43" s="41"/>
    </row>
    <row r="44" spans="1:20" x14ac:dyDescent="0.2">
      <c r="A44" s="73">
        <v>156</v>
      </c>
      <c r="B44" s="73">
        <v>-1.9884799999999814E-2</v>
      </c>
      <c r="C44" s="41"/>
      <c r="D44" s="74">
        <f t="shared" si="3"/>
        <v>1.5599999999999999E-2</v>
      </c>
      <c r="E44" s="74">
        <f t="shared" si="3"/>
        <v>-1.9884799999999814E-2</v>
      </c>
      <c r="F44" s="66">
        <f t="shared" si="8"/>
        <v>2.4335999999999997E-4</v>
      </c>
      <c r="G44" s="66">
        <f t="shared" si="9"/>
        <v>3.7964159999999994E-6</v>
      </c>
      <c r="H44" s="66">
        <f t="shared" si="10"/>
        <v>5.922408959999999E-8</v>
      </c>
      <c r="I44" s="66">
        <f t="shared" si="11"/>
        <v>-3.1020287999999706E-4</v>
      </c>
      <c r="J44" s="66">
        <f t="shared" si="12"/>
        <v>-4.8391649279999543E-6</v>
      </c>
      <c r="K44" s="66">
        <f t="shared" ca="1" si="4"/>
        <v>4.3124771677176882E-3</v>
      </c>
      <c r="L44" s="66">
        <f t="shared" ca="1" si="13"/>
        <v>5.8550822233134278E-4</v>
      </c>
      <c r="M44" s="66">
        <f t="shared" ca="1" si="5"/>
        <v>2139926.0415607388</v>
      </c>
      <c r="N44" s="66">
        <f t="shared" ca="1" si="6"/>
        <v>1439686.6092242836</v>
      </c>
      <c r="O44" s="66">
        <f t="shared" ca="1" si="7"/>
        <v>517746.49448949314</v>
      </c>
      <c r="P44" s="41">
        <f t="shared" ca="1" si="14"/>
        <v>-2.4197277167717503E-2</v>
      </c>
      <c r="Q44" s="41"/>
      <c r="R44" s="41"/>
      <c r="S44" s="41"/>
      <c r="T44" s="41"/>
    </row>
    <row r="45" spans="1:20" x14ac:dyDescent="0.2">
      <c r="A45" s="73">
        <v>164</v>
      </c>
      <c r="B45" s="73">
        <v>-5.7120000565191731E-4</v>
      </c>
      <c r="C45" s="41"/>
      <c r="D45" s="74">
        <f t="shared" si="3"/>
        <v>1.6400000000000001E-2</v>
      </c>
      <c r="E45" s="74">
        <f t="shared" si="3"/>
        <v>-5.7120000565191731E-4</v>
      </c>
      <c r="F45" s="66">
        <f t="shared" si="8"/>
        <v>2.6896000000000005E-4</v>
      </c>
      <c r="G45" s="66">
        <f t="shared" si="9"/>
        <v>4.4109440000000016E-6</v>
      </c>
      <c r="H45" s="66">
        <f t="shared" si="10"/>
        <v>7.2339481600000031E-8</v>
      </c>
      <c r="I45" s="66">
        <f t="shared" si="11"/>
        <v>-9.3676800926914443E-6</v>
      </c>
      <c r="J45" s="66">
        <f t="shared" si="12"/>
        <v>-1.5362995352013969E-7</v>
      </c>
      <c r="K45" s="66">
        <f t="shared" ca="1" si="4"/>
        <v>4.3317201332896491E-3</v>
      </c>
      <c r="L45" s="66">
        <f t="shared" ca="1" si="13"/>
        <v>2.4038625888838789E-5</v>
      </c>
      <c r="M45" s="66">
        <f t="shared" ca="1" si="5"/>
        <v>2136887.5629800325</v>
      </c>
      <c r="N45" s="66">
        <f t="shared" ca="1" si="6"/>
        <v>1430315.0483406382</v>
      </c>
      <c r="O45" s="66">
        <f t="shared" ca="1" si="7"/>
        <v>520231.24544147868</v>
      </c>
      <c r="P45" s="41">
        <f t="shared" ca="1" si="14"/>
        <v>-4.9029201389415664E-3</v>
      </c>
      <c r="Q45" s="41"/>
      <c r="R45" s="41"/>
      <c r="S45" s="41"/>
      <c r="T45" s="41"/>
    </row>
    <row r="46" spans="1:20" x14ac:dyDescent="0.2">
      <c r="A46" s="73">
        <v>164</v>
      </c>
      <c r="B46" s="73">
        <v>-5.7120000565191731E-4</v>
      </c>
      <c r="C46" s="41"/>
      <c r="D46" s="74">
        <f t="shared" si="3"/>
        <v>1.6400000000000001E-2</v>
      </c>
      <c r="E46" s="74">
        <f t="shared" si="3"/>
        <v>-5.7120000565191731E-4</v>
      </c>
      <c r="F46" s="66">
        <f t="shared" si="8"/>
        <v>2.6896000000000005E-4</v>
      </c>
      <c r="G46" s="66">
        <f t="shared" si="9"/>
        <v>4.4109440000000016E-6</v>
      </c>
      <c r="H46" s="66">
        <f t="shared" si="10"/>
        <v>7.2339481600000031E-8</v>
      </c>
      <c r="I46" s="66">
        <f t="shared" si="11"/>
        <v>-9.3676800926914443E-6</v>
      </c>
      <c r="J46" s="66">
        <f t="shared" si="12"/>
        <v>-1.5362995352013969E-7</v>
      </c>
      <c r="K46" s="66">
        <f t="shared" ca="1" si="4"/>
        <v>4.3317201332896491E-3</v>
      </c>
      <c r="L46" s="66">
        <f t="shared" ca="1" si="13"/>
        <v>2.4038625888838789E-5</v>
      </c>
      <c r="M46" s="66">
        <f t="shared" ca="1" si="5"/>
        <v>2136887.5629800325</v>
      </c>
      <c r="N46" s="66">
        <f t="shared" ca="1" si="6"/>
        <v>1430315.0483406382</v>
      </c>
      <c r="O46" s="66">
        <f t="shared" ca="1" si="7"/>
        <v>520231.24544147868</v>
      </c>
      <c r="P46" s="41">
        <f t="shared" ca="1" si="14"/>
        <v>-4.9029201389415664E-3</v>
      </c>
      <c r="Q46" s="41"/>
      <c r="R46" s="41"/>
      <c r="S46" s="41"/>
      <c r="T46" s="41"/>
    </row>
    <row r="47" spans="1:20" x14ac:dyDescent="0.2">
      <c r="A47" s="73">
        <v>567</v>
      </c>
      <c r="B47" s="73">
        <v>5.9763999961433001E-3</v>
      </c>
      <c r="C47" s="41"/>
      <c r="D47" s="74">
        <f t="shared" si="3"/>
        <v>5.67E-2</v>
      </c>
      <c r="E47" s="74">
        <f t="shared" si="3"/>
        <v>5.9763999961433001E-3</v>
      </c>
      <c r="F47" s="66">
        <f t="shared" si="8"/>
        <v>3.2148900000000002E-3</v>
      </c>
      <c r="G47" s="66">
        <f t="shared" si="9"/>
        <v>1.8228426300000001E-4</v>
      </c>
      <c r="H47" s="66">
        <f t="shared" si="10"/>
        <v>1.0335517712100002E-5</v>
      </c>
      <c r="I47" s="66">
        <f t="shared" si="11"/>
        <v>3.3886187978132514E-4</v>
      </c>
      <c r="J47" s="66">
        <f t="shared" si="12"/>
        <v>1.9213468583601134E-5</v>
      </c>
      <c r="K47" s="66">
        <f t="shared" ca="1" si="4"/>
        <v>5.2489251034627893E-3</v>
      </c>
      <c r="L47" s="66">
        <f t="shared" ca="1" si="13"/>
        <v>5.2921971948052064E-7</v>
      </c>
      <c r="M47" s="66">
        <f t="shared" ca="1" si="5"/>
        <v>1983421.72435552</v>
      </c>
      <c r="N47" s="66">
        <f t="shared" ca="1" si="6"/>
        <v>1005455.1271869952</v>
      </c>
      <c r="O47" s="66">
        <f t="shared" ca="1" si="7"/>
        <v>640866.43269606424</v>
      </c>
      <c r="P47" s="41">
        <f t="shared" ca="1" si="14"/>
        <v>7.2747489268051076E-4</v>
      </c>
      <c r="Q47" s="41"/>
      <c r="R47" s="41"/>
      <c r="S47" s="41"/>
      <c r="T47" s="41"/>
    </row>
    <row r="48" spans="1:20" x14ac:dyDescent="0.2">
      <c r="A48" s="73">
        <v>567</v>
      </c>
      <c r="B48" s="73">
        <v>5.9763999961433001E-3</v>
      </c>
      <c r="C48" s="41"/>
      <c r="D48" s="74">
        <f t="shared" si="3"/>
        <v>5.67E-2</v>
      </c>
      <c r="E48" s="74">
        <f t="shared" si="3"/>
        <v>5.9763999961433001E-3</v>
      </c>
      <c r="F48" s="66">
        <f t="shared" si="8"/>
        <v>3.2148900000000002E-3</v>
      </c>
      <c r="G48" s="66">
        <f t="shared" si="9"/>
        <v>1.8228426300000001E-4</v>
      </c>
      <c r="H48" s="66">
        <f t="shared" si="10"/>
        <v>1.0335517712100002E-5</v>
      </c>
      <c r="I48" s="66">
        <f t="shared" si="11"/>
        <v>3.3886187978132514E-4</v>
      </c>
      <c r="J48" s="66">
        <f t="shared" si="12"/>
        <v>1.9213468583601134E-5</v>
      </c>
      <c r="K48" s="66">
        <f t="shared" ca="1" si="4"/>
        <v>5.2489251034627893E-3</v>
      </c>
      <c r="L48" s="66">
        <f t="shared" ca="1" si="13"/>
        <v>5.2921971948052064E-7</v>
      </c>
      <c r="M48" s="66">
        <f t="shared" ca="1" si="5"/>
        <v>1983421.72435552</v>
      </c>
      <c r="N48" s="66">
        <f t="shared" ca="1" si="6"/>
        <v>1005455.1271869952</v>
      </c>
      <c r="O48" s="66">
        <f t="shared" ca="1" si="7"/>
        <v>640866.43269606424</v>
      </c>
      <c r="P48" s="41">
        <f t="shared" ca="1" si="14"/>
        <v>7.2747489268051076E-4</v>
      </c>
      <c r="Q48" s="41"/>
      <c r="R48" s="41"/>
      <c r="S48" s="41"/>
      <c r="T48" s="41"/>
    </row>
    <row r="49" spans="1:20" x14ac:dyDescent="0.2">
      <c r="A49" s="73">
        <v>570</v>
      </c>
      <c r="B49" s="73">
        <v>8.4399999468587339E-4</v>
      </c>
      <c r="C49" s="41"/>
      <c r="D49" s="74">
        <f t="shared" si="3"/>
        <v>5.7000000000000002E-2</v>
      </c>
      <c r="E49" s="74">
        <f t="shared" si="3"/>
        <v>8.4399999468587339E-4</v>
      </c>
      <c r="F49" s="66">
        <f t="shared" si="8"/>
        <v>3.2490000000000002E-3</v>
      </c>
      <c r="G49" s="66">
        <f t="shared" si="9"/>
        <v>1.8519300000000003E-4</v>
      </c>
      <c r="H49" s="66">
        <f t="shared" si="10"/>
        <v>1.0556001000000001E-5</v>
      </c>
      <c r="I49" s="66">
        <f t="shared" si="11"/>
        <v>4.8107999697094785E-5</v>
      </c>
      <c r="J49" s="66">
        <f t="shared" si="12"/>
        <v>2.7421559827344029E-6</v>
      </c>
      <c r="K49" s="66">
        <f t="shared" ca="1" si="4"/>
        <v>5.2553693721413544E-3</v>
      </c>
      <c r="L49" s="66">
        <f t="shared" ca="1" si="13"/>
        <v>1.9460179784351957E-5</v>
      </c>
      <c r="M49" s="66">
        <f t="shared" ca="1" si="5"/>
        <v>1982277.2551949702</v>
      </c>
      <c r="N49" s="66">
        <f t="shared" ca="1" si="6"/>
        <v>1002628.5913952719</v>
      </c>
      <c r="O49" s="66">
        <f t="shared" ca="1" si="7"/>
        <v>641722.00771317934</v>
      </c>
      <c r="P49" s="41">
        <f t="shared" ca="1" si="14"/>
        <v>-4.411369377455481E-3</v>
      </c>
      <c r="Q49" s="41"/>
      <c r="R49" s="41"/>
      <c r="S49" s="41"/>
      <c r="T49" s="41"/>
    </row>
    <row r="50" spans="1:20" x14ac:dyDescent="0.2">
      <c r="A50" s="73">
        <v>581</v>
      </c>
      <c r="B50" s="73">
        <v>-2.697479999915231E-2</v>
      </c>
      <c r="C50" s="41"/>
      <c r="D50" s="74">
        <f t="shared" si="3"/>
        <v>5.8099999999999999E-2</v>
      </c>
      <c r="E50" s="74">
        <f t="shared" si="3"/>
        <v>-2.697479999915231E-2</v>
      </c>
      <c r="F50" s="66">
        <f t="shared" si="8"/>
        <v>3.3756099999999998E-3</v>
      </c>
      <c r="G50" s="66">
        <f t="shared" si="9"/>
        <v>1.96122941E-4</v>
      </c>
      <c r="H50" s="66">
        <f t="shared" si="10"/>
        <v>1.1394742872099999E-5</v>
      </c>
      <c r="I50" s="66">
        <f t="shared" si="11"/>
        <v>-1.5672358799507491E-3</v>
      </c>
      <c r="J50" s="66">
        <f t="shared" si="12"/>
        <v>-9.105640462513852E-5</v>
      </c>
      <c r="K50" s="66">
        <f t="shared" ca="1" si="4"/>
        <v>5.2789498612188695E-3</v>
      </c>
      <c r="L50" s="66">
        <f t="shared" ca="1" si="13"/>
        <v>1.040304380055394E-3</v>
      </c>
      <c r="M50" s="66">
        <f t="shared" ca="1" si="5"/>
        <v>1978080.7278414669</v>
      </c>
      <c r="N50" s="66">
        <f t="shared" ca="1" si="6"/>
        <v>992305.73029944394</v>
      </c>
      <c r="O50" s="66">
        <f t="shared" ca="1" si="7"/>
        <v>644852.64555187395</v>
      </c>
      <c r="P50" s="41">
        <f t="shared" ca="1" si="14"/>
        <v>-3.2253749860371182E-2</v>
      </c>
      <c r="Q50" s="41"/>
      <c r="R50" s="41"/>
      <c r="S50" s="41"/>
      <c r="T50" s="41"/>
    </row>
    <row r="51" spans="1:20" x14ac:dyDescent="0.2">
      <c r="A51" s="73">
        <v>581</v>
      </c>
      <c r="B51" s="73">
        <v>-2.697479999915231E-2</v>
      </c>
      <c r="C51" s="41"/>
      <c r="D51" s="74">
        <f t="shared" si="3"/>
        <v>5.8099999999999999E-2</v>
      </c>
      <c r="E51" s="74">
        <f t="shared" si="3"/>
        <v>-2.697479999915231E-2</v>
      </c>
      <c r="F51" s="66">
        <f t="shared" si="8"/>
        <v>3.3756099999999998E-3</v>
      </c>
      <c r="G51" s="66">
        <f t="shared" si="9"/>
        <v>1.96122941E-4</v>
      </c>
      <c r="H51" s="66">
        <f t="shared" si="10"/>
        <v>1.1394742872099999E-5</v>
      </c>
      <c r="I51" s="66">
        <f t="shared" si="11"/>
        <v>-1.5672358799507491E-3</v>
      </c>
      <c r="J51" s="66">
        <f t="shared" si="12"/>
        <v>-9.105640462513852E-5</v>
      </c>
      <c r="K51" s="66">
        <f t="shared" ca="1" si="4"/>
        <v>5.2789498612188695E-3</v>
      </c>
      <c r="L51" s="66">
        <f t="shared" ca="1" si="13"/>
        <v>1.040304380055394E-3</v>
      </c>
      <c r="M51" s="66">
        <f t="shared" ca="1" si="5"/>
        <v>1978080.7278414669</v>
      </c>
      <c r="N51" s="66">
        <f t="shared" ca="1" si="6"/>
        <v>992305.73029944394</v>
      </c>
      <c r="O51" s="66">
        <f t="shared" ca="1" si="7"/>
        <v>644852.64555187395</v>
      </c>
      <c r="P51" s="41">
        <f t="shared" ca="1" si="14"/>
        <v>-3.2253749860371182E-2</v>
      </c>
      <c r="Q51" s="41"/>
      <c r="R51" s="41"/>
      <c r="S51" s="41"/>
      <c r="T51" s="41"/>
    </row>
    <row r="52" spans="1:20" x14ac:dyDescent="0.2">
      <c r="A52" s="73">
        <v>583</v>
      </c>
      <c r="B52" s="73">
        <v>-3.96399998862762E-4</v>
      </c>
      <c r="C52" s="41"/>
      <c r="D52" s="74">
        <f t="shared" si="3"/>
        <v>5.8299999999999998E-2</v>
      </c>
      <c r="E52" s="74">
        <f t="shared" si="3"/>
        <v>-3.96399998862762E-4</v>
      </c>
      <c r="F52" s="66">
        <f t="shared" si="8"/>
        <v>3.3988899999999999E-3</v>
      </c>
      <c r="G52" s="66">
        <f t="shared" si="9"/>
        <v>1.9815528699999998E-4</v>
      </c>
      <c r="H52" s="66">
        <f t="shared" si="10"/>
        <v>1.1552453232099999E-5</v>
      </c>
      <c r="I52" s="66">
        <f t="shared" si="11"/>
        <v>-2.3110119933699023E-5</v>
      </c>
      <c r="J52" s="66">
        <f t="shared" si="12"/>
        <v>-1.3473199921346529E-6</v>
      </c>
      <c r="K52" s="66">
        <f t="shared" ca="1" si="4"/>
        <v>5.2832290352199246E-3</v>
      </c>
      <c r="L52" s="66">
        <f t="shared" ca="1" si="13"/>
        <v>3.2258185964795031E-5</v>
      </c>
      <c r="M52" s="66">
        <f t="shared" ca="1" si="5"/>
        <v>1977317.6999311361</v>
      </c>
      <c r="N52" s="66">
        <f t="shared" ca="1" si="6"/>
        <v>990435.77701066469</v>
      </c>
      <c r="O52" s="66">
        <f t="shared" ca="1" si="7"/>
        <v>645420.75322294771</v>
      </c>
      <c r="P52" s="41">
        <f t="shared" ca="1" si="14"/>
        <v>-5.6796290340826866E-3</v>
      </c>
      <c r="Q52" s="41"/>
      <c r="R52" s="41"/>
      <c r="S52" s="41"/>
      <c r="T52" s="41"/>
    </row>
    <row r="53" spans="1:20" x14ac:dyDescent="0.2">
      <c r="A53" s="73">
        <v>583</v>
      </c>
      <c r="B53" s="73">
        <v>-3.96399998862762E-4</v>
      </c>
      <c r="C53" s="41"/>
      <c r="D53" s="74">
        <f t="shared" ref="D53:E84" si="15">A53/A$18</f>
        <v>5.8299999999999998E-2</v>
      </c>
      <c r="E53" s="74">
        <f t="shared" si="15"/>
        <v>-3.96399998862762E-4</v>
      </c>
      <c r="F53" s="66">
        <f t="shared" si="8"/>
        <v>3.3988899999999999E-3</v>
      </c>
      <c r="G53" s="66">
        <f t="shared" si="9"/>
        <v>1.9815528699999998E-4</v>
      </c>
      <c r="H53" s="66">
        <f t="shared" si="10"/>
        <v>1.1552453232099999E-5</v>
      </c>
      <c r="I53" s="66">
        <f t="shared" si="11"/>
        <v>-2.3110119933699023E-5</v>
      </c>
      <c r="J53" s="66">
        <f t="shared" si="12"/>
        <v>-1.3473199921346529E-6</v>
      </c>
      <c r="K53" s="66">
        <f t="shared" ca="1" si="4"/>
        <v>5.2832290352199246E-3</v>
      </c>
      <c r="L53" s="66">
        <f t="shared" ca="1" si="13"/>
        <v>3.2258185964795031E-5</v>
      </c>
      <c r="M53" s="66">
        <f t="shared" ca="1" si="5"/>
        <v>1977317.6999311361</v>
      </c>
      <c r="N53" s="66">
        <f t="shared" ca="1" si="6"/>
        <v>990435.77701066469</v>
      </c>
      <c r="O53" s="66">
        <f t="shared" ca="1" si="7"/>
        <v>645420.75322294771</v>
      </c>
      <c r="P53" s="41">
        <f t="shared" ca="1" si="14"/>
        <v>-5.6796290340826866E-3</v>
      </c>
      <c r="Q53" s="41"/>
      <c r="R53" s="41"/>
      <c r="S53" s="41"/>
      <c r="T53" s="41"/>
    </row>
    <row r="54" spans="1:20" x14ac:dyDescent="0.2">
      <c r="A54" s="73">
        <v>585</v>
      </c>
      <c r="B54" s="73">
        <v>-3.8180000046850182E-3</v>
      </c>
      <c r="C54" s="41"/>
      <c r="D54" s="74">
        <f t="shared" si="15"/>
        <v>5.8500000000000003E-2</v>
      </c>
      <c r="E54" s="74">
        <f t="shared" si="15"/>
        <v>-3.8180000046850182E-3</v>
      </c>
      <c r="F54" s="66">
        <f t="shared" si="8"/>
        <v>3.4222500000000004E-3</v>
      </c>
      <c r="G54" s="66">
        <f t="shared" si="9"/>
        <v>2.0020162500000003E-4</v>
      </c>
      <c r="H54" s="66">
        <f t="shared" si="10"/>
        <v>1.1711795062500003E-5</v>
      </c>
      <c r="I54" s="66">
        <f t="shared" si="11"/>
        <v>-2.2335300027407357E-4</v>
      </c>
      <c r="J54" s="66">
        <f t="shared" si="12"/>
        <v>-1.3066150516033305E-5</v>
      </c>
      <c r="K54" s="66">
        <f t="shared" ca="1" si="4"/>
        <v>5.2875056899442411E-3</v>
      </c>
      <c r="L54" s="66">
        <f t="shared" ca="1" si="13"/>
        <v>8.2910233954925885E-5</v>
      </c>
      <c r="M54" s="66">
        <f t="shared" ca="1" si="5"/>
        <v>1976554.6651861407</v>
      </c>
      <c r="N54" s="66">
        <f t="shared" ca="1" si="6"/>
        <v>988567.95360262063</v>
      </c>
      <c r="O54" s="66">
        <f t="shared" ca="1" si="7"/>
        <v>645988.52072563325</v>
      </c>
      <c r="P54" s="41">
        <f t="shared" ca="1" si="14"/>
        <v>-9.1055056946292602E-3</v>
      </c>
      <c r="Q54" s="41"/>
      <c r="R54" s="41"/>
      <c r="S54" s="41"/>
      <c r="T54" s="41"/>
    </row>
    <row r="55" spans="1:20" x14ac:dyDescent="0.2">
      <c r="A55" s="73">
        <v>585</v>
      </c>
      <c r="B55" s="73">
        <v>-3.8180000046850182E-3</v>
      </c>
      <c r="C55" s="41"/>
      <c r="D55" s="74">
        <f t="shared" si="15"/>
        <v>5.8500000000000003E-2</v>
      </c>
      <c r="E55" s="74">
        <f t="shared" si="15"/>
        <v>-3.8180000046850182E-3</v>
      </c>
      <c r="F55" s="66">
        <f t="shared" si="8"/>
        <v>3.4222500000000004E-3</v>
      </c>
      <c r="G55" s="66">
        <f t="shared" si="9"/>
        <v>2.0020162500000003E-4</v>
      </c>
      <c r="H55" s="66">
        <f t="shared" si="10"/>
        <v>1.1711795062500003E-5</v>
      </c>
      <c r="I55" s="66">
        <f t="shared" si="11"/>
        <v>-2.2335300027407357E-4</v>
      </c>
      <c r="J55" s="66">
        <f t="shared" si="12"/>
        <v>-1.3066150516033305E-5</v>
      </c>
      <c r="K55" s="66">
        <f t="shared" ca="1" si="4"/>
        <v>5.2875056899442411E-3</v>
      </c>
      <c r="L55" s="66">
        <f t="shared" ca="1" si="13"/>
        <v>8.2910233954925885E-5</v>
      </c>
      <c r="M55" s="66">
        <f t="shared" ca="1" si="5"/>
        <v>1976554.6651861407</v>
      </c>
      <c r="N55" s="66">
        <f t="shared" ca="1" si="6"/>
        <v>988567.95360262063</v>
      </c>
      <c r="O55" s="66">
        <f t="shared" ca="1" si="7"/>
        <v>645988.52072563325</v>
      </c>
      <c r="P55" s="41">
        <f t="shared" ca="1" si="14"/>
        <v>-9.1055056946292602E-3</v>
      </c>
      <c r="Q55" s="41"/>
      <c r="R55" s="41"/>
      <c r="S55" s="41"/>
      <c r="T55" s="41"/>
    </row>
    <row r="56" spans="1:20" x14ac:dyDescent="0.2">
      <c r="A56" s="73">
        <v>852</v>
      </c>
      <c r="B56" s="73">
        <v>-4.6016000051167794E-3</v>
      </c>
      <c r="C56" s="41"/>
      <c r="D56" s="74">
        <f t="shared" si="15"/>
        <v>8.5199999999999998E-2</v>
      </c>
      <c r="E56" s="74">
        <f t="shared" si="15"/>
        <v>-4.6016000051167794E-3</v>
      </c>
      <c r="F56" s="66">
        <f t="shared" si="8"/>
        <v>7.2590399999999996E-3</v>
      </c>
      <c r="G56" s="66">
        <f t="shared" si="9"/>
        <v>6.1847020799999991E-4</v>
      </c>
      <c r="H56" s="66">
        <f t="shared" si="10"/>
        <v>5.2693661721599992E-5</v>
      </c>
      <c r="I56" s="66">
        <f t="shared" si="11"/>
        <v>-3.9205632043594959E-4</v>
      </c>
      <c r="J56" s="66">
        <f t="shared" si="12"/>
        <v>-3.3403198501142903E-5</v>
      </c>
      <c r="K56" s="66">
        <f t="shared" ca="1" si="4"/>
        <v>5.8358213439870712E-3</v>
      </c>
      <c r="L56" s="66">
        <f t="shared" ca="1" si="13"/>
        <v>1.0893976441872885E-4</v>
      </c>
      <c r="M56" s="66">
        <f t="shared" ca="1" si="5"/>
        <v>1874664.5719796405</v>
      </c>
      <c r="N56" s="66">
        <f t="shared" ca="1" si="6"/>
        <v>757917.29773005145</v>
      </c>
      <c r="O56" s="66">
        <f t="shared" ca="1" si="7"/>
        <v>718426.71474525309</v>
      </c>
      <c r="P56" s="41">
        <f t="shared" ca="1" si="14"/>
        <v>-1.0437421349103851E-2</v>
      </c>
      <c r="Q56" s="41"/>
      <c r="R56" s="41"/>
      <c r="S56" s="41"/>
      <c r="T56" s="41"/>
    </row>
    <row r="57" spans="1:20" x14ac:dyDescent="0.2">
      <c r="A57" s="73">
        <v>852</v>
      </c>
      <c r="B57" s="73">
        <v>4.3983999930787832E-3</v>
      </c>
      <c r="C57" s="41"/>
      <c r="D57" s="74">
        <f t="shared" si="15"/>
        <v>8.5199999999999998E-2</v>
      </c>
      <c r="E57" s="74">
        <f t="shared" si="15"/>
        <v>4.3983999930787832E-3</v>
      </c>
      <c r="F57" s="66">
        <f t="shared" si="8"/>
        <v>7.2590399999999996E-3</v>
      </c>
      <c r="G57" s="66">
        <f t="shared" si="9"/>
        <v>6.1847020799999991E-4</v>
      </c>
      <c r="H57" s="66">
        <f t="shared" si="10"/>
        <v>5.2693661721599992E-5</v>
      </c>
      <c r="I57" s="66">
        <f t="shared" si="11"/>
        <v>3.7474367941031233E-4</v>
      </c>
      <c r="J57" s="66">
        <f t="shared" si="12"/>
        <v>3.1928161485758606E-5</v>
      </c>
      <c r="K57" s="66">
        <f t="shared" ca="1" si="4"/>
        <v>5.8358213439870712E-3</v>
      </c>
      <c r="L57" s="66">
        <f t="shared" ca="1" si="13"/>
        <v>2.0661801400470075E-6</v>
      </c>
      <c r="M57" s="66">
        <f t="shared" ca="1" si="5"/>
        <v>1874664.5719796405</v>
      </c>
      <c r="N57" s="66">
        <f t="shared" ca="1" si="6"/>
        <v>757917.29773005145</v>
      </c>
      <c r="O57" s="66">
        <f t="shared" ca="1" si="7"/>
        <v>718426.71474525309</v>
      </c>
      <c r="P57" s="41">
        <f t="shared" ca="1" si="14"/>
        <v>-1.437421350908288E-3</v>
      </c>
      <c r="Q57" s="41"/>
      <c r="R57" s="41"/>
      <c r="S57" s="41"/>
      <c r="T57" s="41"/>
    </row>
    <row r="58" spans="1:20" x14ac:dyDescent="0.2">
      <c r="A58" s="73">
        <v>1188</v>
      </c>
      <c r="B58" s="73">
        <v>1.0569599995505996E-2</v>
      </c>
      <c r="C58" s="41"/>
      <c r="D58" s="74">
        <f t="shared" si="15"/>
        <v>0.1188</v>
      </c>
      <c r="E58" s="74">
        <f t="shared" si="15"/>
        <v>1.0569599995505996E-2</v>
      </c>
      <c r="F58" s="66">
        <f t="shared" si="8"/>
        <v>1.4113440000000001E-2</v>
      </c>
      <c r="G58" s="66">
        <f t="shared" si="9"/>
        <v>1.6766766720000001E-3</v>
      </c>
      <c r="H58" s="66">
        <f t="shared" si="10"/>
        <v>1.9918918863360004E-4</v>
      </c>
      <c r="I58" s="66">
        <f t="shared" si="11"/>
        <v>1.2556684794661124E-3</v>
      </c>
      <c r="J58" s="66">
        <f t="shared" si="12"/>
        <v>1.4917341536057414E-4</v>
      </c>
      <c r="K58" s="66">
        <f t="shared" ca="1" si="4"/>
        <v>6.4620333463820375E-3</v>
      </c>
      <c r="L58" s="66">
        <f t="shared" ca="1" si="13"/>
        <v>1.6872103776995424E-5</v>
      </c>
      <c r="M58" s="66">
        <f t="shared" ca="1" si="5"/>
        <v>1746605.6966346561</v>
      </c>
      <c r="N58" s="66">
        <f t="shared" ca="1" si="6"/>
        <v>517829.21891841153</v>
      </c>
      <c r="O58" s="66">
        <f t="shared" ca="1" si="7"/>
        <v>798347.41718244331</v>
      </c>
      <c r="P58" s="41">
        <f t="shared" ca="1" si="14"/>
        <v>4.1075666491239586E-3</v>
      </c>
      <c r="Q58" s="41"/>
      <c r="R58" s="41"/>
      <c r="S58" s="41"/>
      <c r="T58" s="41"/>
    </row>
    <row r="59" spans="1:20" x14ac:dyDescent="0.2">
      <c r="A59" s="73">
        <v>1195</v>
      </c>
      <c r="B59" s="73">
        <v>5.9399999736342579E-4</v>
      </c>
      <c r="C59" s="41"/>
      <c r="D59" s="74">
        <f t="shared" si="15"/>
        <v>0.1195</v>
      </c>
      <c r="E59" s="74">
        <f t="shared" si="15"/>
        <v>5.9399999736342579E-4</v>
      </c>
      <c r="F59" s="66">
        <f t="shared" si="8"/>
        <v>1.428025E-2</v>
      </c>
      <c r="G59" s="66">
        <f t="shared" si="9"/>
        <v>1.7064898749999998E-3</v>
      </c>
      <c r="H59" s="66">
        <f t="shared" si="10"/>
        <v>2.0392554006249999E-4</v>
      </c>
      <c r="I59" s="66">
        <f t="shared" si="11"/>
        <v>7.0982999684929379E-5</v>
      </c>
      <c r="J59" s="66">
        <f t="shared" si="12"/>
        <v>8.4824684623490613E-6</v>
      </c>
      <c r="K59" s="66">
        <f t="shared" ca="1" si="4"/>
        <v>6.4743233318339645E-3</v>
      </c>
      <c r="L59" s="66">
        <f t="shared" ca="1" si="13"/>
        <v>3.4578202517918715E-5</v>
      </c>
      <c r="M59" s="66">
        <f t="shared" ca="1" si="5"/>
        <v>1743942.5506598041</v>
      </c>
      <c r="N59" s="66">
        <f t="shared" ca="1" si="6"/>
        <v>513391.40006540046</v>
      </c>
      <c r="O59" s="66">
        <f t="shared" ca="1" si="7"/>
        <v>799860.09078538173</v>
      </c>
      <c r="P59" s="41">
        <f t="shared" ca="1" si="14"/>
        <v>-5.8803233344705387E-3</v>
      </c>
      <c r="Q59" s="41"/>
      <c r="R59" s="41"/>
      <c r="S59" s="41"/>
      <c r="T59" s="41"/>
    </row>
    <row r="60" spans="1:20" x14ac:dyDescent="0.2">
      <c r="A60" s="73">
        <v>1262</v>
      </c>
      <c r="B60" s="73">
        <v>6.9703999979537912E-3</v>
      </c>
      <c r="C60" s="41"/>
      <c r="D60" s="74">
        <f t="shared" si="15"/>
        <v>0.12620000000000001</v>
      </c>
      <c r="E60" s="74">
        <f t="shared" si="15"/>
        <v>6.9703999979537912E-3</v>
      </c>
      <c r="F60" s="66">
        <f t="shared" si="8"/>
        <v>1.592644E-2</v>
      </c>
      <c r="G60" s="66">
        <f t="shared" si="9"/>
        <v>2.0099167280000002E-3</v>
      </c>
      <c r="H60" s="66">
        <f t="shared" si="10"/>
        <v>2.536514910736E-4</v>
      </c>
      <c r="I60" s="66">
        <f t="shared" si="11"/>
        <v>8.796644797417685E-4</v>
      </c>
      <c r="J60" s="66">
        <f t="shared" si="12"/>
        <v>1.1101365734341119E-4</v>
      </c>
      <c r="K60" s="66">
        <f t="shared" ca="1" si="4"/>
        <v>6.5903947279719703E-3</v>
      </c>
      <c r="L60" s="66">
        <f t="shared" ca="1" si="13"/>
        <v>1.4440400521395654E-7</v>
      </c>
      <c r="M60" s="66">
        <f t="shared" ca="1" si="5"/>
        <v>1718466.2250255053</v>
      </c>
      <c r="N60" s="66">
        <f t="shared" ca="1" si="6"/>
        <v>472038.19680523797</v>
      </c>
      <c r="O60" s="66">
        <f t="shared" ca="1" si="7"/>
        <v>814000.24882805883</v>
      </c>
      <c r="P60" s="41">
        <f t="shared" ca="1" si="14"/>
        <v>3.8000526998182085E-4</v>
      </c>
      <c r="Q60" s="41"/>
      <c r="R60" s="41"/>
      <c r="S60" s="41"/>
      <c r="T60" s="41"/>
    </row>
    <row r="61" spans="1:20" x14ac:dyDescent="0.2">
      <c r="A61" s="73">
        <v>1277</v>
      </c>
      <c r="B61" s="73">
        <v>-3.6916000026394613E-3</v>
      </c>
      <c r="C61" s="41"/>
      <c r="D61" s="74">
        <f t="shared" si="15"/>
        <v>0.12770000000000001</v>
      </c>
      <c r="E61" s="74">
        <f t="shared" si="15"/>
        <v>-3.6916000026394613E-3</v>
      </c>
      <c r="F61" s="66">
        <f t="shared" si="8"/>
        <v>1.6307290000000002E-2</v>
      </c>
      <c r="G61" s="66">
        <f t="shared" si="9"/>
        <v>2.0824409330000002E-3</v>
      </c>
      <c r="H61" s="66">
        <f t="shared" si="10"/>
        <v>2.6592770714410006E-4</v>
      </c>
      <c r="I61" s="66">
        <f t="shared" si="11"/>
        <v>-4.7141732033705925E-4</v>
      </c>
      <c r="J61" s="66">
        <f t="shared" si="12"/>
        <v>-6.019999180704247E-5</v>
      </c>
      <c r="K61" s="66">
        <f t="shared" ca="1" si="4"/>
        <v>6.6159935226370783E-3</v>
      </c>
      <c r="L61" s="66">
        <f t="shared" ca="1" si="13"/>
        <v>1.0624648428232285E-4</v>
      </c>
      <c r="M61" s="66">
        <f t="shared" ca="1" si="5"/>
        <v>1712766.2067461114</v>
      </c>
      <c r="N61" s="66">
        <f t="shared" ca="1" si="6"/>
        <v>463056.41439579829</v>
      </c>
      <c r="O61" s="66">
        <f t="shared" ca="1" si="7"/>
        <v>817080.85295941285</v>
      </c>
      <c r="P61" s="41">
        <f t="shared" ca="1" si="14"/>
        <v>-1.030759352527654E-2</v>
      </c>
      <c r="Q61" s="41"/>
      <c r="R61" s="41"/>
      <c r="S61" s="41"/>
      <c r="T61" s="41"/>
    </row>
    <row r="62" spans="1:20" x14ac:dyDescent="0.2">
      <c r="A62" s="73">
        <v>1469</v>
      </c>
      <c r="B62" s="73">
        <v>2.8347999977995642E-3</v>
      </c>
      <c r="C62" s="41"/>
      <c r="D62" s="74">
        <f t="shared" si="15"/>
        <v>0.1469</v>
      </c>
      <c r="E62" s="74">
        <f t="shared" si="15"/>
        <v>2.8347999977995642E-3</v>
      </c>
      <c r="F62" s="66">
        <f t="shared" si="8"/>
        <v>2.1579610000000003E-2</v>
      </c>
      <c r="G62" s="66">
        <f t="shared" si="9"/>
        <v>3.1700447090000005E-3</v>
      </c>
      <c r="H62" s="66">
        <f t="shared" si="10"/>
        <v>4.6567956775210009E-4</v>
      </c>
      <c r="I62" s="66">
        <f t="shared" si="11"/>
        <v>4.1643211967675597E-4</v>
      </c>
      <c r="J62" s="66">
        <f t="shared" si="12"/>
        <v>6.1173878380515451E-5</v>
      </c>
      <c r="K62" s="66">
        <f t="shared" ca="1" si="4"/>
        <v>6.9311423275109554E-3</v>
      </c>
      <c r="L62" s="66">
        <f t="shared" ca="1" si="13"/>
        <v>1.6780020482185347E-5</v>
      </c>
      <c r="M62" s="66">
        <f t="shared" ca="1" si="5"/>
        <v>1639945.1801886274</v>
      </c>
      <c r="N62" s="66">
        <f t="shared" ca="1" si="6"/>
        <v>356801.74587093171</v>
      </c>
      <c r="O62" s="66">
        <f t="shared" ca="1" si="7"/>
        <v>853651.91150553524</v>
      </c>
      <c r="P62" s="41">
        <f t="shared" ca="1" si="14"/>
        <v>-4.0963423297113912E-3</v>
      </c>
      <c r="Q62" s="41"/>
      <c r="R62" s="41"/>
      <c r="S62" s="41"/>
      <c r="T62" s="41"/>
    </row>
    <row r="63" spans="1:20" x14ac:dyDescent="0.2">
      <c r="A63" s="73">
        <v>1921</v>
      </c>
      <c r="B63" s="73">
        <v>-9.446800009754952E-3</v>
      </c>
      <c r="C63" s="41"/>
      <c r="D63" s="74">
        <f t="shared" si="15"/>
        <v>0.19209999999999999</v>
      </c>
      <c r="E63" s="74">
        <f t="shared" si="15"/>
        <v>-9.446800009754952E-3</v>
      </c>
      <c r="F63" s="66">
        <f t="shared" si="8"/>
        <v>3.6902409999999997E-2</v>
      </c>
      <c r="G63" s="66">
        <f t="shared" si="9"/>
        <v>7.0889529609999991E-3</v>
      </c>
      <c r="H63" s="66">
        <f t="shared" si="10"/>
        <v>1.3617878638080999E-3</v>
      </c>
      <c r="I63" s="66">
        <f t="shared" si="11"/>
        <v>-1.8147302818739262E-3</v>
      </c>
      <c r="J63" s="66">
        <f t="shared" si="12"/>
        <v>-3.486096871479812E-4</v>
      </c>
      <c r="K63" s="66">
        <f t="shared" ca="1" si="4"/>
        <v>7.5813887355585755E-3</v>
      </c>
      <c r="L63" s="66">
        <f t="shared" ca="1" si="13"/>
        <v>2.8995921194602221E-4</v>
      </c>
      <c r="M63" s="66">
        <f t="shared" ca="1" si="5"/>
        <v>1469920.6431031299</v>
      </c>
      <c r="N63" s="66">
        <f t="shared" ca="1" si="6"/>
        <v>166687.50470299038</v>
      </c>
      <c r="O63" s="66">
        <f t="shared" ca="1" si="7"/>
        <v>917135.94522653637</v>
      </c>
      <c r="P63" s="41">
        <f t="shared" ca="1" si="14"/>
        <v>-1.7028188745313526E-2</v>
      </c>
      <c r="Q63" s="41"/>
      <c r="R63" s="41"/>
      <c r="S63" s="41"/>
      <c r="T63" s="41"/>
    </row>
    <row r="64" spans="1:20" x14ac:dyDescent="0.2">
      <c r="A64" s="73">
        <v>1935</v>
      </c>
      <c r="B64" s="73">
        <v>1.2601999995240476E-2</v>
      </c>
      <c r="C64" s="41"/>
      <c r="D64" s="74">
        <f t="shared" si="15"/>
        <v>0.19350000000000001</v>
      </c>
      <c r="E64" s="74">
        <f t="shared" si="15"/>
        <v>1.2601999995240476E-2</v>
      </c>
      <c r="F64" s="66">
        <f t="shared" si="8"/>
        <v>3.7442250000000003E-2</v>
      </c>
      <c r="G64" s="66">
        <f t="shared" si="9"/>
        <v>7.2450753750000008E-3</v>
      </c>
      <c r="H64" s="66">
        <f t="shared" si="10"/>
        <v>1.4019220850625003E-3</v>
      </c>
      <c r="I64" s="66">
        <f t="shared" si="11"/>
        <v>2.4384869990790323E-3</v>
      </c>
      <c r="J64" s="66">
        <f t="shared" si="12"/>
        <v>4.7184723432179277E-4</v>
      </c>
      <c r="K64" s="66">
        <f t="shared" ca="1" si="4"/>
        <v>7.5994746408483979E-3</v>
      </c>
      <c r="L64" s="66">
        <f t="shared" ca="1" si="13"/>
        <v>2.5025259921335586E-5</v>
      </c>
      <c r="M64" s="66">
        <f t="shared" ca="1" si="5"/>
        <v>1464694.7944274629</v>
      </c>
      <c r="N64" s="66">
        <f t="shared" ca="1" si="6"/>
        <v>162061.27144541612</v>
      </c>
      <c r="O64" s="66">
        <f t="shared" ca="1" si="7"/>
        <v>918564.48348185071</v>
      </c>
      <c r="P64" s="41">
        <f t="shared" ca="1" si="14"/>
        <v>5.002525354392078E-3</v>
      </c>
      <c r="Q64" s="41"/>
      <c r="R64" s="41"/>
      <c r="S64" s="41"/>
      <c r="T64" s="41"/>
    </row>
    <row r="65" spans="1:20" x14ac:dyDescent="0.2">
      <c r="A65" s="73">
        <v>2052</v>
      </c>
      <c r="B65" s="73">
        <v>-5.616000053123571E-4</v>
      </c>
      <c r="C65" s="41"/>
      <c r="D65" s="74">
        <f t="shared" si="15"/>
        <v>0.20519999999999999</v>
      </c>
      <c r="E65" s="74">
        <f t="shared" si="15"/>
        <v>-5.616000053123571E-4</v>
      </c>
      <c r="F65" s="66">
        <f t="shared" si="8"/>
        <v>4.2107039999999998E-2</v>
      </c>
      <c r="G65" s="66">
        <f t="shared" si="9"/>
        <v>8.6403646079999986E-3</v>
      </c>
      <c r="H65" s="66">
        <f t="shared" si="10"/>
        <v>1.7730028175615999E-3</v>
      </c>
      <c r="I65" s="66">
        <f t="shared" si="11"/>
        <v>-1.1524032109009568E-4</v>
      </c>
      <c r="J65" s="66">
        <f t="shared" si="12"/>
        <v>-2.364731388768763E-5</v>
      </c>
      <c r="K65" s="66">
        <f t="shared" ca="1" si="4"/>
        <v>7.7457945157338223E-3</v>
      </c>
      <c r="L65" s="66">
        <f t="shared" ca="1" si="13"/>
        <v>6.9012803728308079E-5</v>
      </c>
      <c r="M65" s="66">
        <f t="shared" ca="1" si="5"/>
        <v>1421135.253098571</v>
      </c>
      <c r="N65" s="66">
        <f t="shared" ca="1" si="6"/>
        <v>126195.35453897223</v>
      </c>
      <c r="O65" s="66">
        <f t="shared" ca="1" si="7"/>
        <v>929189.56404282094</v>
      </c>
      <c r="P65" s="41">
        <f t="shared" ca="1" si="14"/>
        <v>-8.3073945210461794E-3</v>
      </c>
      <c r="Q65" s="41"/>
      <c r="R65" s="41"/>
      <c r="S65" s="41"/>
      <c r="T65" s="41"/>
    </row>
    <row r="66" spans="1:20" x14ac:dyDescent="0.2">
      <c r="A66" s="73">
        <v>2276</v>
      </c>
      <c r="B66" s="73">
        <v>2.2191999960341491E-3</v>
      </c>
      <c r="C66" s="41"/>
      <c r="D66" s="74">
        <f t="shared" si="15"/>
        <v>0.2276</v>
      </c>
      <c r="E66" s="74">
        <f t="shared" si="15"/>
        <v>2.2191999960341491E-3</v>
      </c>
      <c r="F66" s="66">
        <f t="shared" si="8"/>
        <v>5.1801759999999995E-2</v>
      </c>
      <c r="G66" s="66">
        <f t="shared" si="9"/>
        <v>1.1790080575999999E-2</v>
      </c>
      <c r="H66" s="66">
        <f t="shared" si="10"/>
        <v>2.6834223390975994E-3</v>
      </c>
      <c r="I66" s="66">
        <f t="shared" si="11"/>
        <v>5.0508991909737234E-4</v>
      </c>
      <c r="J66" s="66">
        <f t="shared" si="12"/>
        <v>1.1495846558656195E-4</v>
      </c>
      <c r="K66" s="66">
        <f t="shared" ca="1" si="4"/>
        <v>8.0018742389879952E-3</v>
      </c>
      <c r="L66" s="66">
        <f t="shared" ca="1" si="13"/>
        <v>3.3439321400121838E-5</v>
      </c>
      <c r="M66" s="66">
        <f t="shared" ca="1" si="5"/>
        <v>1338363.2777821599</v>
      </c>
      <c r="N66" s="66">
        <f t="shared" ca="1" si="6"/>
        <v>70961.949850898964</v>
      </c>
      <c r="O66" s="66">
        <f t="shared" ca="1" si="7"/>
        <v>942880.41529856273</v>
      </c>
      <c r="P66" s="41">
        <f t="shared" ca="1" si="14"/>
        <v>-5.7826742429538461E-3</v>
      </c>
      <c r="Q66" s="41"/>
      <c r="R66" s="41"/>
      <c r="S66" s="41"/>
      <c r="T66" s="41"/>
    </row>
    <row r="67" spans="1:20" x14ac:dyDescent="0.2">
      <c r="A67" s="73">
        <v>2281</v>
      </c>
      <c r="B67" s="73">
        <v>2.2665199998300523E-2</v>
      </c>
      <c r="C67" s="41"/>
      <c r="D67" s="74">
        <f t="shared" si="15"/>
        <v>0.2281</v>
      </c>
      <c r="E67" s="74">
        <f t="shared" si="15"/>
        <v>2.2665199998300523E-2</v>
      </c>
      <c r="F67" s="66">
        <f t="shared" si="8"/>
        <v>5.2029609999999997E-2</v>
      </c>
      <c r="G67" s="66">
        <f t="shared" si="9"/>
        <v>1.1867954040999999E-2</v>
      </c>
      <c r="H67" s="66">
        <f t="shared" si="10"/>
        <v>2.7070803167520995E-3</v>
      </c>
      <c r="I67" s="66">
        <f t="shared" si="11"/>
        <v>5.169932119612349E-3</v>
      </c>
      <c r="J67" s="66">
        <f t="shared" si="12"/>
        <v>1.1792615164835769E-3</v>
      </c>
      <c r="K67" s="66">
        <f t="shared" ca="1" si="4"/>
        <v>8.00722973275593E-3</v>
      </c>
      <c r="L67" s="66">
        <f t="shared" ca="1" si="13"/>
        <v>2.1485609230558942E-4</v>
      </c>
      <c r="M67" s="66">
        <f t="shared" ca="1" si="5"/>
        <v>1336525.8952818532</v>
      </c>
      <c r="N67" s="66">
        <f t="shared" ca="1" si="6"/>
        <v>69923.16183221215</v>
      </c>
      <c r="O67" s="66">
        <f t="shared" ca="1" si="7"/>
        <v>943085.07073267247</v>
      </c>
      <c r="P67" s="41">
        <f t="shared" ca="1" si="14"/>
        <v>1.4657970265544593E-2</v>
      </c>
      <c r="Q67" s="41"/>
      <c r="R67" s="41"/>
      <c r="S67" s="41"/>
      <c r="T67" s="41"/>
    </row>
    <row r="68" spans="1:20" x14ac:dyDescent="0.2">
      <c r="A68" s="73">
        <v>2282</v>
      </c>
      <c r="B68" s="73">
        <v>1.9543999951565638E-3</v>
      </c>
      <c r="C68" s="41"/>
      <c r="D68" s="74">
        <f t="shared" si="15"/>
        <v>0.22819999999999999</v>
      </c>
      <c r="E68" s="74">
        <f t="shared" si="15"/>
        <v>1.9543999951565638E-3</v>
      </c>
      <c r="F68" s="66">
        <f t="shared" si="8"/>
        <v>5.2075239999999995E-2</v>
      </c>
      <c r="G68" s="66">
        <f t="shared" si="9"/>
        <v>1.1883569767999999E-2</v>
      </c>
      <c r="H68" s="66">
        <f t="shared" si="10"/>
        <v>2.7118306210575996E-3</v>
      </c>
      <c r="I68" s="66">
        <f t="shared" si="11"/>
        <v>4.4599407889472784E-4</v>
      </c>
      <c r="J68" s="66">
        <f t="shared" si="12"/>
        <v>1.0177584880377689E-4</v>
      </c>
      <c r="K68" s="66">
        <f t="shared" ca="1" si="4"/>
        <v>8.008298942051963E-3</v>
      </c>
      <c r="L68" s="66">
        <f t="shared" ca="1" si="13"/>
        <v>3.6649692459221224E-5</v>
      </c>
      <c r="M68" s="66">
        <f t="shared" ca="1" si="5"/>
        <v>1336158.4752524199</v>
      </c>
      <c r="N68" s="66">
        <f t="shared" ca="1" si="6"/>
        <v>69716.396312377343</v>
      </c>
      <c r="O68" s="66">
        <f t="shared" ca="1" si="7"/>
        <v>943125.46953716571</v>
      </c>
      <c r="P68" s="41">
        <f t="shared" ca="1" si="14"/>
        <v>-6.0538989468953992E-3</v>
      </c>
      <c r="Q68" s="41"/>
      <c r="R68" s="41"/>
      <c r="S68" s="41"/>
      <c r="T68" s="41"/>
    </row>
    <row r="69" spans="1:20" x14ac:dyDescent="0.2">
      <c r="A69" s="73">
        <v>2286</v>
      </c>
      <c r="B69" s="73">
        <v>1.3111200001731049E-2</v>
      </c>
      <c r="C69" s="41"/>
      <c r="D69" s="74">
        <f t="shared" si="15"/>
        <v>0.2286</v>
      </c>
      <c r="E69" s="74">
        <f t="shared" si="15"/>
        <v>1.3111200001731049E-2</v>
      </c>
      <c r="F69" s="66">
        <f t="shared" si="8"/>
        <v>5.2257959999999999E-2</v>
      </c>
      <c r="G69" s="66">
        <f t="shared" si="9"/>
        <v>1.1946169656E-2</v>
      </c>
      <c r="H69" s="66">
        <f t="shared" si="10"/>
        <v>2.7308943833616E-3</v>
      </c>
      <c r="I69" s="66">
        <f t="shared" si="11"/>
        <v>2.9972203203957179E-3</v>
      </c>
      <c r="J69" s="66">
        <f t="shared" si="12"/>
        <v>6.8516456524246106E-4</v>
      </c>
      <c r="K69" s="66">
        <f t="shared" ca="1" si="4"/>
        <v>8.0125694810442485E-3</v>
      </c>
      <c r="L69" s="66">
        <f t="shared" ca="1" si="13"/>
        <v>2.5996033186478959E-5</v>
      </c>
      <c r="M69" s="66">
        <f t="shared" ca="1" si="5"/>
        <v>1334688.9838053805</v>
      </c>
      <c r="N69" s="66">
        <f t="shared" ca="1" si="6"/>
        <v>68892.637575712608</v>
      </c>
      <c r="O69" s="66">
        <f t="shared" ca="1" si="7"/>
        <v>943285.29009837657</v>
      </c>
      <c r="P69" s="41">
        <f t="shared" ca="1" si="14"/>
        <v>5.0986305206868008E-3</v>
      </c>
      <c r="Q69" s="41"/>
      <c r="R69" s="41"/>
      <c r="S69" s="41"/>
      <c r="T69" s="41"/>
    </row>
    <row r="70" spans="1:20" x14ac:dyDescent="0.2">
      <c r="A70" s="73">
        <v>2330</v>
      </c>
      <c r="B70" s="73">
        <v>1.9835999999486376E-2</v>
      </c>
      <c r="C70" s="41"/>
      <c r="D70" s="74">
        <f t="shared" si="15"/>
        <v>0.23300000000000001</v>
      </c>
      <c r="E70" s="74">
        <f t="shared" si="15"/>
        <v>1.9835999999486376E-2</v>
      </c>
      <c r="F70" s="66">
        <f t="shared" si="8"/>
        <v>5.4289000000000004E-2</v>
      </c>
      <c r="G70" s="66">
        <f t="shared" si="9"/>
        <v>1.2649337000000002E-2</v>
      </c>
      <c r="H70" s="66">
        <f t="shared" si="10"/>
        <v>2.9472955210000005E-3</v>
      </c>
      <c r="I70" s="66">
        <f t="shared" si="11"/>
        <v>4.6217879998803257E-3</v>
      </c>
      <c r="J70" s="66">
        <f t="shared" si="12"/>
        <v>1.0768766039721159E-3</v>
      </c>
      <c r="K70" s="66">
        <f t="shared" ca="1" si="4"/>
        <v>8.0588803209002691E-3</v>
      </c>
      <c r="L70" s="66">
        <f t="shared" ca="1" si="13"/>
        <v>1.3870054792374011E-4</v>
      </c>
      <c r="M70" s="66">
        <f t="shared" ca="1" si="5"/>
        <v>1318544.7269977885</v>
      </c>
      <c r="N70" s="66">
        <f t="shared" ca="1" si="6"/>
        <v>60178.262740122496</v>
      </c>
      <c r="O70" s="66">
        <f t="shared" ca="1" si="7"/>
        <v>944855.72645828256</v>
      </c>
      <c r="P70" s="41">
        <f t="shared" ca="1" si="14"/>
        <v>1.1777119678586107E-2</v>
      </c>
      <c r="Q70" s="41"/>
      <c r="R70" s="41"/>
      <c r="S70" s="41"/>
      <c r="T70" s="41"/>
    </row>
    <row r="71" spans="1:20" x14ac:dyDescent="0.2">
      <c r="A71" s="73">
        <v>2698</v>
      </c>
      <c r="B71" s="73">
        <v>1.2261599993507843E-2</v>
      </c>
      <c r="C71" s="41"/>
      <c r="D71" s="74">
        <f t="shared" si="15"/>
        <v>0.26979999999999998</v>
      </c>
      <c r="E71" s="74">
        <f t="shared" si="15"/>
        <v>1.2261599993507843E-2</v>
      </c>
      <c r="F71" s="66">
        <f t="shared" si="8"/>
        <v>7.2792039999999988E-2</v>
      </c>
      <c r="G71" s="66">
        <f t="shared" si="9"/>
        <v>1.9639292391999994E-2</v>
      </c>
      <c r="H71" s="66">
        <f t="shared" si="10"/>
        <v>5.2986810873615984E-3</v>
      </c>
      <c r="I71" s="66">
        <f t="shared" si="11"/>
        <v>3.3081796782484158E-3</v>
      </c>
      <c r="J71" s="66">
        <f t="shared" si="12"/>
        <v>8.925468771914225E-4</v>
      </c>
      <c r="K71" s="66">
        <f t="shared" ca="1" si="4"/>
        <v>8.3984620123925408E-3</v>
      </c>
      <c r="L71" s="66">
        <f t="shared" ca="1" si="13"/>
        <v>1.4923835061135616E-5</v>
      </c>
      <c r="M71" s="66">
        <f t="shared" ca="1" si="5"/>
        <v>1185105.1536921596</v>
      </c>
      <c r="N71" s="66">
        <f t="shared" ca="1" si="6"/>
        <v>11082.024847870329</v>
      </c>
      <c r="O71" s="66">
        <f t="shared" ca="1" si="7"/>
        <v>944465.63351392618</v>
      </c>
      <c r="P71" s="41">
        <f t="shared" ca="1" si="14"/>
        <v>3.8631379811153027E-3</v>
      </c>
      <c r="Q71" s="41"/>
      <c r="R71" s="41"/>
      <c r="S71" s="41"/>
      <c r="T71" s="41"/>
    </row>
    <row r="72" spans="1:20" x14ac:dyDescent="0.2">
      <c r="A72" s="73">
        <v>2698</v>
      </c>
      <c r="B72" s="73">
        <v>1.2261599993507843E-2</v>
      </c>
      <c r="C72" s="41"/>
      <c r="D72" s="74">
        <f t="shared" si="15"/>
        <v>0.26979999999999998</v>
      </c>
      <c r="E72" s="74">
        <f t="shared" si="15"/>
        <v>1.2261599993507843E-2</v>
      </c>
      <c r="F72" s="66">
        <f t="shared" si="8"/>
        <v>7.2792039999999988E-2</v>
      </c>
      <c r="G72" s="66">
        <f t="shared" si="9"/>
        <v>1.9639292391999994E-2</v>
      </c>
      <c r="H72" s="66">
        <f t="shared" si="10"/>
        <v>5.2986810873615984E-3</v>
      </c>
      <c r="I72" s="66">
        <f t="shared" si="11"/>
        <v>3.3081796782484158E-3</v>
      </c>
      <c r="J72" s="66">
        <f t="shared" si="12"/>
        <v>8.925468771914225E-4</v>
      </c>
      <c r="K72" s="66">
        <f t="shared" ca="1" si="4"/>
        <v>8.3984620123925408E-3</v>
      </c>
      <c r="L72" s="66">
        <f t="shared" ca="1" si="13"/>
        <v>1.4923835061135616E-5</v>
      </c>
      <c r="M72" s="66">
        <f t="shared" ca="1" si="5"/>
        <v>1185105.1536921596</v>
      </c>
      <c r="N72" s="66">
        <f t="shared" ca="1" si="6"/>
        <v>11082.024847870329</v>
      </c>
      <c r="O72" s="66">
        <f t="shared" ca="1" si="7"/>
        <v>944465.63351392618</v>
      </c>
      <c r="P72" s="41">
        <f t="shared" ca="1" si="14"/>
        <v>3.8631379811153027E-3</v>
      </c>
      <c r="Q72" s="41"/>
      <c r="R72" s="41"/>
      <c r="S72" s="41"/>
      <c r="T72" s="41"/>
    </row>
    <row r="73" spans="1:20" x14ac:dyDescent="0.2">
      <c r="A73" s="73">
        <v>2699</v>
      </c>
      <c r="B73" s="73">
        <v>5.5507999932160601E-3</v>
      </c>
      <c r="C73" s="41"/>
      <c r="D73" s="74">
        <f t="shared" si="15"/>
        <v>0.26989999999999997</v>
      </c>
      <c r="E73" s="74">
        <f t="shared" si="15"/>
        <v>5.5507999932160601E-3</v>
      </c>
      <c r="F73" s="66">
        <f t="shared" si="8"/>
        <v>7.2846009999999989E-2</v>
      </c>
      <c r="G73" s="66">
        <f t="shared" si="9"/>
        <v>1.9661138098999994E-2</v>
      </c>
      <c r="H73" s="66">
        <f t="shared" si="10"/>
        <v>5.3065411729200981E-3</v>
      </c>
      <c r="I73" s="66">
        <f t="shared" si="11"/>
        <v>1.4981609181690145E-3</v>
      </c>
      <c r="J73" s="66">
        <f t="shared" si="12"/>
        <v>4.0435363181381696E-4</v>
      </c>
      <c r="K73" s="66">
        <f t="shared" ca="1" si="4"/>
        <v>8.3992685870885285E-3</v>
      </c>
      <c r="L73" s="66">
        <f t="shared" ca="1" si="13"/>
        <v>8.1137733302777969E-6</v>
      </c>
      <c r="M73" s="66">
        <f t="shared" ca="1" si="5"/>
        <v>1184746.7419989163</v>
      </c>
      <c r="N73" s="66">
        <f t="shared" ca="1" si="6"/>
        <v>11003.830812719063</v>
      </c>
      <c r="O73" s="66">
        <f t="shared" ca="1" si="7"/>
        <v>944431.65127268166</v>
      </c>
      <c r="P73" s="41">
        <f t="shared" ca="1" si="14"/>
        <v>-2.8484685938724684E-3</v>
      </c>
      <c r="Q73" s="41"/>
      <c r="R73" s="41"/>
      <c r="S73" s="41"/>
      <c r="T73" s="41"/>
    </row>
    <row r="74" spans="1:20" x14ac:dyDescent="0.2">
      <c r="A74" s="73">
        <v>2699</v>
      </c>
      <c r="B74" s="73">
        <v>5.5507999932160601E-3</v>
      </c>
      <c r="C74" s="41"/>
      <c r="D74" s="74">
        <f t="shared" si="15"/>
        <v>0.26989999999999997</v>
      </c>
      <c r="E74" s="74">
        <f t="shared" si="15"/>
        <v>5.5507999932160601E-3</v>
      </c>
      <c r="F74" s="66">
        <f t="shared" si="8"/>
        <v>7.2846009999999989E-2</v>
      </c>
      <c r="G74" s="66">
        <f t="shared" si="9"/>
        <v>1.9661138098999994E-2</v>
      </c>
      <c r="H74" s="66">
        <f t="shared" si="10"/>
        <v>5.3065411729200981E-3</v>
      </c>
      <c r="I74" s="66">
        <f t="shared" si="11"/>
        <v>1.4981609181690145E-3</v>
      </c>
      <c r="J74" s="66">
        <f t="shared" si="12"/>
        <v>4.0435363181381696E-4</v>
      </c>
      <c r="K74" s="66">
        <f t="shared" ca="1" si="4"/>
        <v>8.3992685870885285E-3</v>
      </c>
      <c r="L74" s="66">
        <f t="shared" ca="1" si="13"/>
        <v>8.1137733302777969E-6</v>
      </c>
      <c r="M74" s="66">
        <f t="shared" ca="1" si="5"/>
        <v>1184746.7419989163</v>
      </c>
      <c r="N74" s="66">
        <f t="shared" ca="1" si="6"/>
        <v>11003.830812719063</v>
      </c>
      <c r="O74" s="66">
        <f t="shared" ca="1" si="7"/>
        <v>944431.65127268166</v>
      </c>
      <c r="P74" s="41">
        <f t="shared" ca="1" si="14"/>
        <v>-2.8484685938724684E-3</v>
      </c>
      <c r="Q74" s="41"/>
      <c r="R74" s="41"/>
      <c r="S74" s="41"/>
      <c r="T74" s="41"/>
    </row>
    <row r="75" spans="1:20" x14ac:dyDescent="0.2">
      <c r="A75" s="73">
        <v>2702</v>
      </c>
      <c r="B75" s="73">
        <v>-3.5816000017803162E-3</v>
      </c>
      <c r="C75" s="41"/>
      <c r="D75" s="74">
        <f t="shared" si="15"/>
        <v>0.2702</v>
      </c>
      <c r="E75" s="74">
        <f t="shared" si="15"/>
        <v>-3.5816000017803162E-3</v>
      </c>
      <c r="F75" s="66">
        <f t="shared" si="8"/>
        <v>7.3008039999999996E-2</v>
      </c>
      <c r="G75" s="66">
        <f t="shared" si="9"/>
        <v>1.9726772407999998E-2</v>
      </c>
      <c r="H75" s="66">
        <f t="shared" si="10"/>
        <v>5.3301739046415992E-3</v>
      </c>
      <c r="I75" s="66">
        <f t="shared" si="11"/>
        <v>-9.6774832048104138E-4</v>
      </c>
      <c r="J75" s="66">
        <f t="shared" si="12"/>
        <v>-2.6148559619397737E-4</v>
      </c>
      <c r="K75" s="66">
        <f t="shared" ca="1" si="4"/>
        <v>8.4016845322613873E-3</v>
      </c>
      <c r="L75" s="66">
        <f t="shared" ca="1" si="13"/>
        <v>1.4359910822380308E-4</v>
      </c>
      <c r="M75" s="66">
        <f t="shared" ca="1" si="5"/>
        <v>1183671.6533573773</v>
      </c>
      <c r="N75" s="66">
        <f t="shared" ca="1" si="6"/>
        <v>10770.967120768826</v>
      </c>
      <c r="O75" s="66">
        <f t="shared" ca="1" si="7"/>
        <v>944328.63764009858</v>
      </c>
      <c r="P75" s="41">
        <f t="shared" ca="1" si="14"/>
        <v>-1.1983284534041704E-2</v>
      </c>
      <c r="Q75" s="41"/>
      <c r="R75" s="41"/>
      <c r="S75" s="41"/>
      <c r="T75" s="41"/>
    </row>
    <row r="76" spans="1:20" x14ac:dyDescent="0.2">
      <c r="A76" s="73">
        <v>2703</v>
      </c>
      <c r="B76" s="73">
        <v>-1.3292400006321259E-2</v>
      </c>
      <c r="C76" s="41"/>
      <c r="D76" s="74">
        <f t="shared" si="15"/>
        <v>0.27029999999999998</v>
      </c>
      <c r="E76" s="74">
        <f t="shared" si="15"/>
        <v>-1.3292400006321259E-2</v>
      </c>
      <c r="F76" s="66">
        <f t="shared" si="8"/>
        <v>7.3062089999999996E-2</v>
      </c>
      <c r="G76" s="66">
        <f t="shared" si="9"/>
        <v>1.9748682926999998E-2</v>
      </c>
      <c r="H76" s="66">
        <f t="shared" si="10"/>
        <v>5.3380689951680995E-3</v>
      </c>
      <c r="I76" s="66">
        <f t="shared" si="11"/>
        <v>-3.5929357217086362E-3</v>
      </c>
      <c r="J76" s="66">
        <f t="shared" si="12"/>
        <v>-9.7117052557784431E-4</v>
      </c>
      <c r="K76" s="66">
        <f t="shared" ca="1" si="4"/>
        <v>8.4024885876806382E-3</v>
      </c>
      <c r="L76" s="66">
        <f t="shared" ca="1" si="13"/>
        <v>4.7066819110615368E-4</v>
      </c>
      <c r="M76" s="66">
        <f t="shared" ca="1" si="5"/>
        <v>1183313.339334694</v>
      </c>
      <c r="N76" s="66">
        <f t="shared" ca="1" si="6"/>
        <v>10693.918352035593</v>
      </c>
      <c r="O76" s="66">
        <f t="shared" ca="1" si="7"/>
        <v>944293.94415872765</v>
      </c>
      <c r="P76" s="41">
        <f t="shared" ca="1" si="14"/>
        <v>-2.1694888594001899E-2</v>
      </c>
      <c r="Q76" s="41"/>
      <c r="R76" s="41"/>
      <c r="S76" s="41"/>
      <c r="T76" s="41"/>
    </row>
    <row r="77" spans="1:20" x14ac:dyDescent="0.2">
      <c r="A77" s="73">
        <v>2756</v>
      </c>
      <c r="B77" s="73">
        <v>2.5035199992998969E-2</v>
      </c>
      <c r="C77" s="41"/>
      <c r="D77" s="74">
        <f t="shared" si="15"/>
        <v>0.27560000000000001</v>
      </c>
      <c r="E77" s="74">
        <f t="shared" si="15"/>
        <v>2.5035199992998969E-2</v>
      </c>
      <c r="F77" s="66">
        <f t="shared" si="8"/>
        <v>7.595536E-2</v>
      </c>
      <c r="G77" s="66">
        <f t="shared" si="9"/>
        <v>2.0933297215999999E-2</v>
      </c>
      <c r="H77" s="66">
        <f t="shared" si="10"/>
        <v>5.7692167127295999E-3</v>
      </c>
      <c r="I77" s="66">
        <f t="shared" si="11"/>
        <v>6.8997011180705163E-3</v>
      </c>
      <c r="J77" s="66">
        <f t="shared" si="12"/>
        <v>1.9015576281402344E-3</v>
      </c>
      <c r="K77" s="66">
        <f t="shared" ca="1" si="4"/>
        <v>8.4442022536475071E-3</v>
      </c>
      <c r="L77" s="66">
        <f t="shared" ca="1" si="13"/>
        <v>2.7526120598716532E-4</v>
      </c>
      <c r="M77" s="66">
        <f t="shared" ca="1" si="5"/>
        <v>1164358.0222115924</v>
      </c>
      <c r="N77" s="66">
        <f t="shared" ca="1" si="6"/>
        <v>7017.1407690936112</v>
      </c>
      <c r="O77" s="66">
        <f t="shared" ca="1" si="7"/>
        <v>942201.03963288502</v>
      </c>
      <c r="P77" s="41">
        <f t="shared" ca="1" si="14"/>
        <v>1.6590997739351462E-2</v>
      </c>
      <c r="Q77" s="41"/>
      <c r="R77" s="41"/>
      <c r="S77" s="41"/>
      <c r="T77" s="41"/>
    </row>
    <row r="78" spans="1:20" x14ac:dyDescent="0.2">
      <c r="A78" s="73">
        <v>2987</v>
      </c>
      <c r="B78" s="73">
        <v>1.9840399989334401E-2</v>
      </c>
      <c r="C78" s="41"/>
      <c r="D78" s="74">
        <f t="shared" si="15"/>
        <v>0.29870000000000002</v>
      </c>
      <c r="E78" s="74">
        <f t="shared" si="15"/>
        <v>1.9840399989334401E-2</v>
      </c>
      <c r="F78" s="66">
        <f t="shared" si="8"/>
        <v>8.9221690000000006E-2</v>
      </c>
      <c r="G78" s="66">
        <f t="shared" si="9"/>
        <v>2.6650518803000005E-2</v>
      </c>
      <c r="H78" s="66">
        <f t="shared" si="10"/>
        <v>7.9605099664561019E-3</v>
      </c>
      <c r="I78" s="66">
        <f t="shared" si="11"/>
        <v>5.9263274768141857E-3</v>
      </c>
      <c r="J78" s="66">
        <f t="shared" si="12"/>
        <v>1.7701940173243974E-3</v>
      </c>
      <c r="K78" s="66">
        <f t="shared" ca="1" si="4"/>
        <v>8.6053515443405438E-3</v>
      </c>
      <c r="L78" s="66">
        <f t="shared" ca="1" si="13"/>
        <v>1.2622631356135888E-4</v>
      </c>
      <c r="M78" s="66">
        <f t="shared" ca="1" si="5"/>
        <v>1082593.6753900028</v>
      </c>
      <c r="N78" s="66">
        <f t="shared" ca="1" si="6"/>
        <v>0.11222292941039314</v>
      </c>
      <c r="O78" s="66">
        <f t="shared" ca="1" si="7"/>
        <v>927297.35641577526</v>
      </c>
      <c r="P78" s="41">
        <f t="shared" ca="1" si="14"/>
        <v>1.1235048444993857E-2</v>
      </c>
      <c r="Q78" s="41"/>
      <c r="R78" s="41"/>
      <c r="S78" s="41"/>
      <c r="T78" s="41"/>
    </row>
    <row r="79" spans="1:20" x14ac:dyDescent="0.2">
      <c r="A79" s="73">
        <v>3525</v>
      </c>
      <c r="B79" s="73">
        <v>1.74299999998766E-2</v>
      </c>
      <c r="C79" s="41"/>
      <c r="D79" s="74">
        <f t="shared" si="15"/>
        <v>0.35249999999999998</v>
      </c>
      <c r="E79" s="74">
        <f t="shared" si="15"/>
        <v>1.74299999998766E-2</v>
      </c>
      <c r="F79" s="66">
        <f t="shared" si="8"/>
        <v>0.12425624999999998</v>
      </c>
      <c r="G79" s="66">
        <f t="shared" si="9"/>
        <v>4.3800328124999989E-2</v>
      </c>
      <c r="H79" s="66">
        <f t="shared" si="10"/>
        <v>1.5439615664062496E-2</v>
      </c>
      <c r="I79" s="66">
        <f t="shared" si="11"/>
        <v>6.1440749999565007E-3</v>
      </c>
      <c r="J79" s="66">
        <f t="shared" si="12"/>
        <v>2.1657864374846664E-3</v>
      </c>
      <c r="K79" s="66">
        <f t="shared" ca="1" si="4"/>
        <v>8.8503839136025476E-3</v>
      </c>
      <c r="L79" s="66">
        <f t="shared" ca="1" si="13"/>
        <v>7.3609812187852488E-5</v>
      </c>
      <c r="M79" s="66">
        <f t="shared" ca="1" si="5"/>
        <v>898324.08510001353</v>
      </c>
      <c r="N79" s="66">
        <f t="shared" ca="1" si="6"/>
        <v>34851.616241709955</v>
      </c>
      <c r="O79" s="66">
        <f t="shared" ca="1" si="7"/>
        <v>857513.96983458707</v>
      </c>
      <c r="P79" s="41">
        <f t="shared" ca="1" si="14"/>
        <v>8.5796160862740521E-3</v>
      </c>
      <c r="Q79" s="41"/>
      <c r="R79" s="41"/>
      <c r="S79" s="41"/>
      <c r="T79" s="41"/>
    </row>
    <row r="80" spans="1:20" x14ac:dyDescent="0.2">
      <c r="A80" s="73">
        <v>3525</v>
      </c>
      <c r="B80" s="73">
        <v>1.74299999998766E-2</v>
      </c>
      <c r="C80" s="41"/>
      <c r="D80" s="74">
        <f t="shared" si="15"/>
        <v>0.35249999999999998</v>
      </c>
      <c r="E80" s="74">
        <f t="shared" si="15"/>
        <v>1.74299999998766E-2</v>
      </c>
      <c r="F80" s="66">
        <f t="shared" si="8"/>
        <v>0.12425624999999998</v>
      </c>
      <c r="G80" s="66">
        <f t="shared" si="9"/>
        <v>4.3800328124999989E-2</v>
      </c>
      <c r="H80" s="66">
        <f t="shared" si="10"/>
        <v>1.5439615664062496E-2</v>
      </c>
      <c r="I80" s="66">
        <f t="shared" si="11"/>
        <v>6.1440749999565007E-3</v>
      </c>
      <c r="J80" s="66">
        <f t="shared" si="12"/>
        <v>2.1657864374846664E-3</v>
      </c>
      <c r="K80" s="66">
        <f t="shared" ca="1" si="4"/>
        <v>8.8503839136025476E-3</v>
      </c>
      <c r="L80" s="66">
        <f t="shared" ca="1" si="13"/>
        <v>7.3609812187852488E-5</v>
      </c>
      <c r="M80" s="66">
        <f t="shared" ca="1" si="5"/>
        <v>898324.08510001353</v>
      </c>
      <c r="N80" s="66">
        <f t="shared" ca="1" si="6"/>
        <v>34851.616241709955</v>
      </c>
      <c r="O80" s="66">
        <f t="shared" ca="1" si="7"/>
        <v>857513.96983458707</v>
      </c>
      <c r="P80" s="41">
        <f t="shared" ca="1" si="14"/>
        <v>8.5796160862740521E-3</v>
      </c>
      <c r="Q80" s="41"/>
      <c r="R80" s="41"/>
      <c r="S80" s="41"/>
      <c r="T80" s="41"/>
    </row>
    <row r="81" spans="1:20" x14ac:dyDescent="0.2">
      <c r="A81" s="73">
        <v>3525</v>
      </c>
      <c r="B81" s="73">
        <v>4.7429999998712447E-2</v>
      </c>
      <c r="C81" s="41"/>
      <c r="D81" s="74">
        <f t="shared" si="15"/>
        <v>0.35249999999999998</v>
      </c>
      <c r="E81" s="74">
        <f t="shared" si="15"/>
        <v>4.7429999998712447E-2</v>
      </c>
      <c r="F81" s="66">
        <f t="shared" si="8"/>
        <v>0.12425624999999998</v>
      </c>
      <c r="G81" s="66">
        <f t="shared" si="9"/>
        <v>4.3800328124999989E-2</v>
      </c>
      <c r="H81" s="66">
        <f t="shared" si="10"/>
        <v>1.5439615664062496E-2</v>
      </c>
      <c r="I81" s="66">
        <f t="shared" si="11"/>
        <v>1.6719074999546137E-2</v>
      </c>
      <c r="J81" s="66">
        <f t="shared" si="12"/>
        <v>5.8934739373400127E-3</v>
      </c>
      <c r="K81" s="66">
        <f t="shared" ca="1" si="4"/>
        <v>8.8503839136025476E-3</v>
      </c>
      <c r="L81" s="66">
        <f t="shared" ca="1" si="13"/>
        <v>1.4883867772744707E-3</v>
      </c>
      <c r="M81" s="66">
        <f t="shared" ca="1" si="5"/>
        <v>898324.08510001353</v>
      </c>
      <c r="N81" s="66">
        <f t="shared" ca="1" si="6"/>
        <v>34851.616241709955</v>
      </c>
      <c r="O81" s="66">
        <f t="shared" ca="1" si="7"/>
        <v>857513.96983458707</v>
      </c>
      <c r="P81" s="41">
        <f t="shared" ca="1" si="14"/>
        <v>3.8579616085109902E-2</v>
      </c>
      <c r="Q81" s="41"/>
      <c r="R81" s="41"/>
      <c r="S81" s="41"/>
      <c r="T81" s="41"/>
    </row>
    <row r="82" spans="1:20" x14ac:dyDescent="0.2">
      <c r="A82" s="73">
        <v>3752</v>
      </c>
      <c r="B82" s="73">
        <v>1.1078399991674814E-2</v>
      </c>
      <c r="C82" s="41"/>
      <c r="D82" s="74">
        <f t="shared" si="15"/>
        <v>0.37519999999999998</v>
      </c>
      <c r="E82" s="74">
        <f t="shared" si="15"/>
        <v>1.1078399991674814E-2</v>
      </c>
      <c r="F82" s="66">
        <f t="shared" si="8"/>
        <v>0.14077503999999999</v>
      </c>
      <c r="G82" s="66">
        <f t="shared" si="9"/>
        <v>5.2818795007999991E-2</v>
      </c>
      <c r="H82" s="66">
        <f t="shared" si="10"/>
        <v>1.9817611887001596E-2</v>
      </c>
      <c r="I82" s="66">
        <f t="shared" si="11"/>
        <v>4.1566156768763898E-3</v>
      </c>
      <c r="J82" s="66">
        <f t="shared" si="12"/>
        <v>1.5595622019640213E-3</v>
      </c>
      <c r="K82" s="66">
        <f t="shared" ca="1" si="4"/>
        <v>8.8990855519485938E-3</v>
      </c>
      <c r="L82" s="66">
        <f t="shared" ca="1" si="13"/>
        <v>4.749411427199211E-6</v>
      </c>
      <c r="M82" s="66">
        <f t="shared" ca="1" si="5"/>
        <v>823568.21000663307</v>
      </c>
      <c r="N82" s="66">
        <f t="shared" ca="1" si="6"/>
        <v>68285.502413744514</v>
      </c>
      <c r="O82" s="66">
        <f t="shared" ca="1" si="7"/>
        <v>814437.60112746095</v>
      </c>
      <c r="P82" s="41">
        <f t="shared" ca="1" si="14"/>
        <v>2.1793144397262206E-3</v>
      </c>
      <c r="Q82" s="41"/>
      <c r="R82" s="41"/>
      <c r="S82" s="41"/>
      <c r="T82" s="41"/>
    </row>
    <row r="83" spans="1:20" x14ac:dyDescent="0.2">
      <c r="A83" s="73">
        <v>3752</v>
      </c>
      <c r="B83" s="73">
        <v>1.1078399991674814E-2</v>
      </c>
      <c r="C83" s="41"/>
      <c r="D83" s="74">
        <f t="shared" si="15"/>
        <v>0.37519999999999998</v>
      </c>
      <c r="E83" s="74">
        <f t="shared" si="15"/>
        <v>1.1078399991674814E-2</v>
      </c>
      <c r="F83" s="66">
        <f t="shared" si="8"/>
        <v>0.14077503999999999</v>
      </c>
      <c r="G83" s="66">
        <f t="shared" si="9"/>
        <v>5.2818795007999991E-2</v>
      </c>
      <c r="H83" s="66">
        <f t="shared" si="10"/>
        <v>1.9817611887001596E-2</v>
      </c>
      <c r="I83" s="66">
        <f t="shared" si="11"/>
        <v>4.1566156768763898E-3</v>
      </c>
      <c r="J83" s="66">
        <f t="shared" si="12"/>
        <v>1.5595622019640213E-3</v>
      </c>
      <c r="K83" s="66">
        <f t="shared" ca="1" si="4"/>
        <v>8.8990855519485938E-3</v>
      </c>
      <c r="L83" s="66">
        <f t="shared" ca="1" si="13"/>
        <v>4.749411427199211E-6</v>
      </c>
      <c r="M83" s="66">
        <f t="shared" ca="1" si="5"/>
        <v>823568.21000663307</v>
      </c>
      <c r="N83" s="66">
        <f t="shared" ca="1" si="6"/>
        <v>68285.502413744514</v>
      </c>
      <c r="O83" s="66">
        <f t="shared" ca="1" si="7"/>
        <v>814437.60112746095</v>
      </c>
      <c r="P83" s="41">
        <f t="shared" ca="1" si="14"/>
        <v>2.1793144397262206E-3</v>
      </c>
      <c r="Q83" s="41"/>
      <c r="R83" s="41"/>
      <c r="S83" s="41"/>
      <c r="T83" s="41"/>
    </row>
    <row r="84" spans="1:20" x14ac:dyDescent="0.2">
      <c r="A84" s="73">
        <v>3752</v>
      </c>
      <c r="B84" s="73">
        <v>1.9078399993304629E-2</v>
      </c>
      <c r="C84" s="41"/>
      <c r="D84" s="74">
        <f t="shared" si="15"/>
        <v>0.37519999999999998</v>
      </c>
      <c r="E84" s="74">
        <f t="shared" si="15"/>
        <v>1.9078399993304629E-2</v>
      </c>
      <c r="F84" s="66">
        <f t="shared" si="8"/>
        <v>0.14077503999999999</v>
      </c>
      <c r="G84" s="66">
        <f t="shared" si="9"/>
        <v>5.2818795007999991E-2</v>
      </c>
      <c r="H84" s="66">
        <f t="shared" si="10"/>
        <v>1.9817611887001596E-2</v>
      </c>
      <c r="I84" s="66">
        <f t="shared" si="11"/>
        <v>7.1582156774878964E-3</v>
      </c>
      <c r="J84" s="66">
        <f t="shared" si="12"/>
        <v>2.6857625221934586E-3</v>
      </c>
      <c r="K84" s="66">
        <f t="shared" ca="1" si="4"/>
        <v>8.8990855519485938E-3</v>
      </c>
      <c r="L84" s="66">
        <f t="shared" ca="1" si="13"/>
        <v>1.0361844249599953E-4</v>
      </c>
      <c r="M84" s="66">
        <f t="shared" ca="1" si="5"/>
        <v>823568.21000663307</v>
      </c>
      <c r="N84" s="66">
        <f t="shared" ca="1" si="6"/>
        <v>68285.502413744514</v>
      </c>
      <c r="O84" s="66">
        <f t="shared" ca="1" si="7"/>
        <v>814437.60112746095</v>
      </c>
      <c r="P84" s="41">
        <f t="shared" ca="1" si="14"/>
        <v>1.0179314441356035E-2</v>
      </c>
      <c r="Q84" s="41"/>
      <c r="R84" s="41"/>
      <c r="S84" s="41"/>
      <c r="T84" s="41"/>
    </row>
    <row r="85" spans="1:20" x14ac:dyDescent="0.2">
      <c r="A85" s="73">
        <v>3752</v>
      </c>
      <c r="B85" s="73">
        <v>1.9078399993304629E-2</v>
      </c>
      <c r="C85" s="41"/>
      <c r="D85" s="74">
        <f t="shared" ref="D85:E116" si="16">A85/A$18</f>
        <v>0.37519999999999998</v>
      </c>
      <c r="E85" s="74">
        <f t="shared" si="16"/>
        <v>1.9078399993304629E-2</v>
      </c>
      <c r="F85" s="66">
        <f t="shared" si="8"/>
        <v>0.14077503999999999</v>
      </c>
      <c r="G85" s="66">
        <f t="shared" si="9"/>
        <v>5.2818795007999991E-2</v>
      </c>
      <c r="H85" s="66">
        <f t="shared" si="10"/>
        <v>1.9817611887001596E-2</v>
      </c>
      <c r="I85" s="66">
        <f t="shared" si="11"/>
        <v>7.1582156774878964E-3</v>
      </c>
      <c r="J85" s="66">
        <f t="shared" si="12"/>
        <v>2.6857625221934586E-3</v>
      </c>
      <c r="K85" s="66">
        <f t="shared" ref="K85:K148" ca="1" si="17">+E$4+E$5*D85+E$6*D85^2</f>
        <v>8.8990855519485938E-3</v>
      </c>
      <c r="L85" s="66">
        <f t="shared" ca="1" si="13"/>
        <v>1.0361844249599953E-4</v>
      </c>
      <c r="M85" s="66">
        <f t="shared" ref="M85:M148" ca="1" si="18">(M$1-M$2*D85+M$3*F85)^2</f>
        <v>823568.21000663307</v>
      </c>
      <c r="N85" s="66">
        <f t="shared" ref="N85:N148" ca="1" si="19">(-M$2+M$4*D85-M$5*F85)^2</f>
        <v>68285.502413744514</v>
      </c>
      <c r="O85" s="66">
        <f t="shared" ref="O85:O148" ca="1" si="20">+(M$3-D85*M$5+F85*M$6)^2</f>
        <v>814437.60112746095</v>
      </c>
      <c r="P85" s="41">
        <f t="shared" ca="1" si="14"/>
        <v>1.0179314441356035E-2</v>
      </c>
      <c r="Q85" s="41"/>
      <c r="R85" s="41"/>
      <c r="S85" s="41"/>
      <c r="T85" s="41"/>
    </row>
    <row r="86" spans="1:20" x14ac:dyDescent="0.2">
      <c r="A86" s="73">
        <v>3753</v>
      </c>
      <c r="B86" s="73">
        <v>8.3675999921979383E-3</v>
      </c>
      <c r="C86" s="41"/>
      <c r="D86" s="74">
        <f t="shared" si="16"/>
        <v>0.37530000000000002</v>
      </c>
      <c r="E86" s="74">
        <f t="shared" si="16"/>
        <v>8.3675999921979383E-3</v>
      </c>
      <c r="F86" s="66">
        <f t="shared" ref="F86:F149" si="21">D86*D86</f>
        <v>0.14085009000000001</v>
      </c>
      <c r="G86" s="66">
        <f t="shared" ref="G86:G149" si="22">D86*F86</f>
        <v>5.2861038777000005E-2</v>
      </c>
      <c r="H86" s="66">
        <f t="shared" ref="H86:H149" si="23">F86*F86</f>
        <v>1.9838747853008102E-2</v>
      </c>
      <c r="I86" s="66">
        <f t="shared" ref="I86:I149" si="24">E86*D86</f>
        <v>3.1403602770718863E-3</v>
      </c>
      <c r="J86" s="66">
        <f t="shared" ref="J86:J149" si="25">I86*D86</f>
        <v>1.1785772119850789E-3</v>
      </c>
      <c r="K86" s="66">
        <f t="shared" ca="1" si="17"/>
        <v>8.8992282972238483E-3</v>
      </c>
      <c r="L86" s="66">
        <f t="shared" ref="L86:L149" ca="1" si="26">+(K86-E86)^2</f>
        <v>2.8262865470472207E-7</v>
      </c>
      <c r="M86" s="66">
        <f t="shared" ca="1" si="18"/>
        <v>823243.23951107403</v>
      </c>
      <c r="N86" s="66">
        <f t="shared" ca="1" si="19"/>
        <v>68454.684418080607</v>
      </c>
      <c r="O86" s="66">
        <f t="shared" ca="1" si="20"/>
        <v>814231.40510153922</v>
      </c>
      <c r="P86" s="41">
        <f t="shared" ref="P86:P149" ca="1" si="27">+E86-K86</f>
        <v>-5.3162830502591005E-4</v>
      </c>
      <c r="Q86" s="41"/>
      <c r="R86" s="41"/>
      <c r="S86" s="41"/>
      <c r="T86" s="41"/>
    </row>
    <row r="87" spans="1:20" x14ac:dyDescent="0.2">
      <c r="A87" s="73">
        <v>3753</v>
      </c>
      <c r="B87" s="73">
        <v>8.3675999921979383E-3</v>
      </c>
      <c r="C87" s="41"/>
      <c r="D87" s="74">
        <f t="shared" si="16"/>
        <v>0.37530000000000002</v>
      </c>
      <c r="E87" s="74">
        <f t="shared" si="16"/>
        <v>8.3675999921979383E-3</v>
      </c>
      <c r="F87" s="66">
        <f t="shared" si="21"/>
        <v>0.14085009000000001</v>
      </c>
      <c r="G87" s="66">
        <f t="shared" si="22"/>
        <v>5.2861038777000005E-2</v>
      </c>
      <c r="H87" s="66">
        <f t="shared" si="23"/>
        <v>1.9838747853008102E-2</v>
      </c>
      <c r="I87" s="66">
        <f t="shared" si="24"/>
        <v>3.1403602770718863E-3</v>
      </c>
      <c r="J87" s="66">
        <f t="shared" si="25"/>
        <v>1.1785772119850789E-3</v>
      </c>
      <c r="K87" s="66">
        <f t="shared" ca="1" si="17"/>
        <v>8.8992282972238483E-3</v>
      </c>
      <c r="L87" s="66">
        <f t="shared" ca="1" si="26"/>
        <v>2.8262865470472207E-7</v>
      </c>
      <c r="M87" s="66">
        <f t="shared" ca="1" si="18"/>
        <v>823243.23951107403</v>
      </c>
      <c r="N87" s="66">
        <f t="shared" ca="1" si="19"/>
        <v>68454.684418080607</v>
      </c>
      <c r="O87" s="66">
        <f t="shared" ca="1" si="20"/>
        <v>814231.40510153922</v>
      </c>
      <c r="P87" s="41">
        <f t="shared" ca="1" si="27"/>
        <v>-5.3162830502591005E-4</v>
      </c>
      <c r="Q87" s="41"/>
      <c r="R87" s="41"/>
      <c r="S87" s="41"/>
      <c r="T87" s="41"/>
    </row>
    <row r="88" spans="1:20" x14ac:dyDescent="0.2">
      <c r="A88" s="73">
        <v>3753</v>
      </c>
      <c r="B88" s="73">
        <v>1.6367599993827753E-2</v>
      </c>
      <c r="C88" s="41"/>
      <c r="D88" s="74">
        <f t="shared" si="16"/>
        <v>0.37530000000000002</v>
      </c>
      <c r="E88" s="74">
        <f t="shared" si="16"/>
        <v>1.6367599993827753E-2</v>
      </c>
      <c r="F88" s="66">
        <f t="shared" si="21"/>
        <v>0.14085009000000001</v>
      </c>
      <c r="G88" s="66">
        <f t="shared" si="22"/>
        <v>5.2861038777000005E-2</v>
      </c>
      <c r="H88" s="66">
        <f t="shared" si="23"/>
        <v>1.9838747853008102E-2</v>
      </c>
      <c r="I88" s="66">
        <f t="shared" si="24"/>
        <v>6.1427602776835556E-3</v>
      </c>
      <c r="J88" s="66">
        <f t="shared" si="25"/>
        <v>2.3053779322146383E-3</v>
      </c>
      <c r="K88" s="66">
        <f t="shared" ca="1" si="17"/>
        <v>8.8992282972238483E-3</v>
      </c>
      <c r="L88" s="66">
        <f t="shared" ca="1" si="26"/>
        <v>5.577657579863428E-5</v>
      </c>
      <c r="M88" s="66">
        <f t="shared" ca="1" si="18"/>
        <v>823243.23951107403</v>
      </c>
      <c r="N88" s="66">
        <f t="shared" ca="1" si="19"/>
        <v>68454.684418080607</v>
      </c>
      <c r="O88" s="66">
        <f t="shared" ca="1" si="20"/>
        <v>814231.40510153922</v>
      </c>
      <c r="P88" s="41">
        <f t="shared" ca="1" si="27"/>
        <v>7.4683716966039045E-3</v>
      </c>
      <c r="Q88" s="41"/>
      <c r="R88" s="41"/>
      <c r="S88" s="41"/>
      <c r="T88" s="41"/>
    </row>
    <row r="89" spans="1:20" x14ac:dyDescent="0.2">
      <c r="A89" s="73">
        <v>3753</v>
      </c>
      <c r="B89" s="73">
        <v>1.6367599993827753E-2</v>
      </c>
      <c r="C89" s="41"/>
      <c r="D89" s="74">
        <f t="shared" si="16"/>
        <v>0.37530000000000002</v>
      </c>
      <c r="E89" s="74">
        <f t="shared" si="16"/>
        <v>1.6367599993827753E-2</v>
      </c>
      <c r="F89" s="66">
        <f t="shared" si="21"/>
        <v>0.14085009000000001</v>
      </c>
      <c r="G89" s="66">
        <f t="shared" si="22"/>
        <v>5.2861038777000005E-2</v>
      </c>
      <c r="H89" s="66">
        <f t="shared" si="23"/>
        <v>1.9838747853008102E-2</v>
      </c>
      <c r="I89" s="66">
        <f t="shared" si="24"/>
        <v>6.1427602776835556E-3</v>
      </c>
      <c r="J89" s="66">
        <f t="shared" si="25"/>
        <v>2.3053779322146383E-3</v>
      </c>
      <c r="K89" s="66">
        <f t="shared" ca="1" si="17"/>
        <v>8.8992282972238483E-3</v>
      </c>
      <c r="L89" s="66">
        <f t="shared" ca="1" si="26"/>
        <v>5.577657579863428E-5</v>
      </c>
      <c r="M89" s="66">
        <f t="shared" ca="1" si="18"/>
        <v>823243.23951107403</v>
      </c>
      <c r="N89" s="66">
        <f t="shared" ca="1" si="19"/>
        <v>68454.684418080607</v>
      </c>
      <c r="O89" s="66">
        <f t="shared" ca="1" si="20"/>
        <v>814231.40510153922</v>
      </c>
      <c r="P89" s="41">
        <f t="shared" ca="1" si="27"/>
        <v>7.4683716966039045E-3</v>
      </c>
      <c r="Q89" s="41"/>
      <c r="R89" s="41"/>
      <c r="S89" s="41"/>
      <c r="T89" s="41"/>
    </row>
    <row r="90" spans="1:20" x14ac:dyDescent="0.2">
      <c r="A90" s="73">
        <v>3753</v>
      </c>
      <c r="B90" s="73">
        <v>1.7367599997669458E-2</v>
      </c>
      <c r="C90" s="41"/>
      <c r="D90" s="74">
        <f t="shared" si="16"/>
        <v>0.37530000000000002</v>
      </c>
      <c r="E90" s="74">
        <f t="shared" si="16"/>
        <v>1.7367599997669458E-2</v>
      </c>
      <c r="F90" s="66">
        <f t="shared" si="21"/>
        <v>0.14085009000000001</v>
      </c>
      <c r="G90" s="66">
        <f t="shared" si="22"/>
        <v>5.2861038777000005E-2</v>
      </c>
      <c r="H90" s="66">
        <f t="shared" si="23"/>
        <v>1.9838747853008102E-2</v>
      </c>
      <c r="I90" s="66">
        <f t="shared" si="24"/>
        <v>6.5180602791253478E-3</v>
      </c>
      <c r="J90" s="66">
        <f t="shared" si="25"/>
        <v>2.446228022755743E-3</v>
      </c>
      <c r="K90" s="66">
        <f t="shared" ca="1" si="17"/>
        <v>8.8992282972238483E-3</v>
      </c>
      <c r="L90" s="66">
        <f t="shared" ca="1" si="26"/>
        <v>7.171331925690807E-5</v>
      </c>
      <c r="M90" s="66">
        <f t="shared" ca="1" si="18"/>
        <v>823243.23951107403</v>
      </c>
      <c r="N90" s="66">
        <f t="shared" ca="1" si="19"/>
        <v>68454.684418080607</v>
      </c>
      <c r="O90" s="66">
        <f t="shared" ca="1" si="20"/>
        <v>814231.40510153922</v>
      </c>
      <c r="P90" s="41">
        <f t="shared" ca="1" si="27"/>
        <v>8.4683717004456101E-3</v>
      </c>
      <c r="Q90" s="41"/>
      <c r="R90" s="41"/>
      <c r="S90" s="41"/>
      <c r="T90" s="41"/>
    </row>
    <row r="91" spans="1:20" x14ac:dyDescent="0.2">
      <c r="A91" s="73">
        <v>3753</v>
      </c>
      <c r="B91" s="73">
        <v>2.4367599995457567E-2</v>
      </c>
      <c r="C91" s="41"/>
      <c r="D91" s="74">
        <f t="shared" si="16"/>
        <v>0.37530000000000002</v>
      </c>
      <c r="E91" s="74">
        <f t="shared" si="16"/>
        <v>2.4367599995457567E-2</v>
      </c>
      <c r="F91" s="66">
        <f t="shared" si="21"/>
        <v>0.14085009000000001</v>
      </c>
      <c r="G91" s="66">
        <f t="shared" si="22"/>
        <v>5.2861038777000005E-2</v>
      </c>
      <c r="H91" s="66">
        <f t="shared" si="23"/>
        <v>1.9838747853008102E-2</v>
      </c>
      <c r="I91" s="66">
        <f t="shared" si="24"/>
        <v>9.1451602782952248E-3</v>
      </c>
      <c r="J91" s="66">
        <f t="shared" si="25"/>
        <v>3.4321786524441982E-3</v>
      </c>
      <c r="K91" s="66">
        <f t="shared" ca="1" si="17"/>
        <v>8.8992282972238483E-3</v>
      </c>
      <c r="L91" s="66">
        <f t="shared" ca="1" si="26"/>
        <v>2.392705229947179E-4</v>
      </c>
      <c r="M91" s="66">
        <f t="shared" ca="1" si="18"/>
        <v>823243.23951107403</v>
      </c>
      <c r="N91" s="66">
        <f t="shared" ca="1" si="19"/>
        <v>68454.684418080607</v>
      </c>
      <c r="O91" s="66">
        <f t="shared" ca="1" si="20"/>
        <v>814231.40510153922</v>
      </c>
      <c r="P91" s="41">
        <f t="shared" ca="1" si="27"/>
        <v>1.5468371698233719E-2</v>
      </c>
      <c r="Q91" s="41"/>
      <c r="R91" s="41"/>
      <c r="S91" s="41"/>
      <c r="T91" s="41"/>
    </row>
    <row r="92" spans="1:20" x14ac:dyDescent="0.2">
      <c r="A92" s="73">
        <v>3753</v>
      </c>
      <c r="B92" s="73">
        <v>2.5367599992023315E-2</v>
      </c>
      <c r="C92" s="41"/>
      <c r="D92" s="74">
        <f t="shared" si="16"/>
        <v>0.37530000000000002</v>
      </c>
      <c r="E92" s="74">
        <f t="shared" si="16"/>
        <v>2.5367599992023315E-2</v>
      </c>
      <c r="F92" s="66">
        <f t="shared" si="21"/>
        <v>0.14085009000000001</v>
      </c>
      <c r="G92" s="66">
        <f t="shared" si="22"/>
        <v>5.2861038777000005E-2</v>
      </c>
      <c r="H92" s="66">
        <f t="shared" si="23"/>
        <v>1.9838747853008102E-2</v>
      </c>
      <c r="I92" s="66">
        <f t="shared" si="24"/>
        <v>9.5204602770063516E-3</v>
      </c>
      <c r="J92" s="66">
        <f t="shared" si="25"/>
        <v>3.5730287419604842E-3</v>
      </c>
      <c r="K92" s="66">
        <f t="shared" ca="1" si="17"/>
        <v>8.8992282972238483E-3</v>
      </c>
      <c r="L92" s="66">
        <f t="shared" ca="1" si="26"/>
        <v>2.7120726627807227E-4</v>
      </c>
      <c r="M92" s="66">
        <f t="shared" ca="1" si="18"/>
        <v>823243.23951107403</v>
      </c>
      <c r="N92" s="66">
        <f t="shared" ca="1" si="19"/>
        <v>68454.684418080607</v>
      </c>
      <c r="O92" s="66">
        <f t="shared" ca="1" si="20"/>
        <v>814231.40510153922</v>
      </c>
      <c r="P92" s="41">
        <f t="shared" ca="1" si="27"/>
        <v>1.6468371694799467E-2</v>
      </c>
      <c r="Q92" s="41"/>
      <c r="R92" s="41"/>
      <c r="S92" s="41"/>
      <c r="T92" s="41"/>
    </row>
    <row r="93" spans="1:20" x14ac:dyDescent="0.2">
      <c r="A93" s="73">
        <v>3753</v>
      </c>
      <c r="B93" s="73">
        <v>2.8367599996272475E-2</v>
      </c>
      <c r="C93" s="41"/>
      <c r="D93" s="74">
        <f t="shared" si="16"/>
        <v>0.37530000000000002</v>
      </c>
      <c r="E93" s="74">
        <f t="shared" si="16"/>
        <v>2.8367599996272475E-2</v>
      </c>
      <c r="F93" s="66">
        <f t="shared" si="21"/>
        <v>0.14085009000000001</v>
      </c>
      <c r="G93" s="66">
        <f t="shared" si="22"/>
        <v>5.2861038777000005E-2</v>
      </c>
      <c r="H93" s="66">
        <f t="shared" si="23"/>
        <v>1.9838747853008102E-2</v>
      </c>
      <c r="I93" s="66">
        <f t="shared" si="24"/>
        <v>1.0646360278601061E-2</v>
      </c>
      <c r="J93" s="66">
        <f t="shared" si="25"/>
        <v>3.9955790125589781E-3</v>
      </c>
      <c r="K93" s="66">
        <f t="shared" ca="1" si="17"/>
        <v>8.8992282972238483E-3</v>
      </c>
      <c r="L93" s="66">
        <f t="shared" ca="1" si="26"/>
        <v>3.7901749661231751E-4</v>
      </c>
      <c r="M93" s="66">
        <f t="shared" ca="1" si="18"/>
        <v>823243.23951107403</v>
      </c>
      <c r="N93" s="66">
        <f t="shared" ca="1" si="19"/>
        <v>68454.684418080607</v>
      </c>
      <c r="O93" s="66">
        <f t="shared" ca="1" si="20"/>
        <v>814231.40510153922</v>
      </c>
      <c r="P93" s="41">
        <f t="shared" ca="1" si="27"/>
        <v>1.9468371699048626E-2</v>
      </c>
      <c r="Q93" s="41"/>
      <c r="R93" s="41"/>
      <c r="S93" s="41"/>
      <c r="T93" s="41"/>
    </row>
    <row r="94" spans="1:20" x14ac:dyDescent="0.2">
      <c r="A94" s="73">
        <v>3754</v>
      </c>
      <c r="B94" s="73">
        <v>6.5679999534040689E-4</v>
      </c>
      <c r="C94" s="41"/>
      <c r="D94" s="74">
        <f t="shared" si="16"/>
        <v>0.37540000000000001</v>
      </c>
      <c r="E94" s="74">
        <f t="shared" si="16"/>
        <v>6.5679999534040689E-4</v>
      </c>
      <c r="F94" s="66">
        <f t="shared" si="21"/>
        <v>0.14092516000000002</v>
      </c>
      <c r="G94" s="66">
        <f t="shared" si="22"/>
        <v>5.2903305064000011E-2</v>
      </c>
      <c r="H94" s="66">
        <f t="shared" si="23"/>
        <v>1.9859900721025607E-2</v>
      </c>
      <c r="I94" s="66">
        <f t="shared" si="24"/>
        <v>2.4656271825078873E-4</v>
      </c>
      <c r="J94" s="66">
        <f t="shared" si="25"/>
        <v>9.2559644431346088E-5</v>
      </c>
      <c r="K94" s="66">
        <f t="shared" ca="1" si="17"/>
        <v>8.8993704126799182E-3</v>
      </c>
      <c r="L94" s="66">
        <f t="shared" ca="1" si="26"/>
        <v>6.7939967084800453E-5</v>
      </c>
      <c r="M94" s="66">
        <f t="shared" ca="1" si="18"/>
        <v>822918.30829642422</v>
      </c>
      <c r="N94" s="66">
        <f t="shared" ca="1" si="19"/>
        <v>68624.051615756645</v>
      </c>
      <c r="O94" s="66">
        <f t="shared" ca="1" si="20"/>
        <v>814025.06951849221</v>
      </c>
      <c r="P94" s="41">
        <f t="shared" ca="1" si="27"/>
        <v>-8.2425704173395113E-3</v>
      </c>
      <c r="Q94" s="41"/>
      <c r="R94" s="41"/>
      <c r="S94" s="41"/>
      <c r="T94" s="41"/>
    </row>
    <row r="95" spans="1:20" x14ac:dyDescent="0.2">
      <c r="A95" s="73">
        <v>3754</v>
      </c>
      <c r="B95" s="73">
        <v>2.0656799992138986E-2</v>
      </c>
      <c r="C95" s="41"/>
      <c r="D95" s="74">
        <f t="shared" si="16"/>
        <v>0.37540000000000001</v>
      </c>
      <c r="E95" s="74">
        <f t="shared" si="16"/>
        <v>2.0656799992138986E-2</v>
      </c>
      <c r="F95" s="66">
        <f t="shared" si="21"/>
        <v>0.14092516000000002</v>
      </c>
      <c r="G95" s="66">
        <f t="shared" si="22"/>
        <v>5.2903305064000011E-2</v>
      </c>
      <c r="H95" s="66">
        <f t="shared" si="23"/>
        <v>1.9859900721025607E-2</v>
      </c>
      <c r="I95" s="66">
        <f t="shared" si="24"/>
        <v>7.7545627170489753E-3</v>
      </c>
      <c r="J95" s="66">
        <f t="shared" si="25"/>
        <v>2.9110628439801855E-3</v>
      </c>
      <c r="K95" s="66">
        <f t="shared" ca="1" si="17"/>
        <v>8.8993704126799182E-3</v>
      </c>
      <c r="L95" s="66">
        <f t="shared" ca="1" si="26"/>
        <v>1.3823715031593902E-4</v>
      </c>
      <c r="M95" s="66">
        <f t="shared" ca="1" si="18"/>
        <v>822918.30829642422</v>
      </c>
      <c r="N95" s="66">
        <f t="shared" ca="1" si="19"/>
        <v>68624.051615756645</v>
      </c>
      <c r="O95" s="66">
        <f t="shared" ca="1" si="20"/>
        <v>814025.06951849221</v>
      </c>
      <c r="P95" s="41">
        <f t="shared" ca="1" si="27"/>
        <v>1.1757429579459067E-2</v>
      </c>
      <c r="Q95" s="41"/>
      <c r="R95" s="41"/>
      <c r="S95" s="41"/>
      <c r="T95" s="41"/>
    </row>
    <row r="96" spans="1:20" x14ac:dyDescent="0.2">
      <c r="A96" s="73">
        <v>3754</v>
      </c>
      <c r="B96" s="73">
        <v>2.0656799992138986E-2</v>
      </c>
      <c r="C96" s="41"/>
      <c r="D96" s="74">
        <f t="shared" si="16"/>
        <v>0.37540000000000001</v>
      </c>
      <c r="E96" s="74">
        <f t="shared" si="16"/>
        <v>2.0656799992138986E-2</v>
      </c>
      <c r="F96" s="66">
        <f t="shared" si="21"/>
        <v>0.14092516000000002</v>
      </c>
      <c r="G96" s="66">
        <f t="shared" si="22"/>
        <v>5.2903305064000011E-2</v>
      </c>
      <c r="H96" s="66">
        <f t="shared" si="23"/>
        <v>1.9859900721025607E-2</v>
      </c>
      <c r="I96" s="66">
        <f t="shared" si="24"/>
        <v>7.7545627170489753E-3</v>
      </c>
      <c r="J96" s="66">
        <f t="shared" si="25"/>
        <v>2.9110628439801855E-3</v>
      </c>
      <c r="K96" s="66">
        <f t="shared" ca="1" si="17"/>
        <v>8.8993704126799182E-3</v>
      </c>
      <c r="L96" s="66">
        <f t="shared" ca="1" si="26"/>
        <v>1.3823715031593902E-4</v>
      </c>
      <c r="M96" s="66">
        <f t="shared" ca="1" si="18"/>
        <v>822918.30829642422</v>
      </c>
      <c r="N96" s="66">
        <f t="shared" ca="1" si="19"/>
        <v>68624.051615756645</v>
      </c>
      <c r="O96" s="66">
        <f t="shared" ca="1" si="20"/>
        <v>814025.06951849221</v>
      </c>
      <c r="P96" s="41">
        <f t="shared" ca="1" si="27"/>
        <v>1.1757429579459067E-2</v>
      </c>
      <c r="Q96" s="41"/>
      <c r="R96" s="41"/>
      <c r="S96" s="41"/>
      <c r="T96" s="41"/>
    </row>
    <row r="97" spans="1:20" x14ac:dyDescent="0.2">
      <c r="A97" s="73">
        <v>3755</v>
      </c>
      <c r="B97" s="73">
        <v>7.9459999979007989E-3</v>
      </c>
      <c r="C97" s="41"/>
      <c r="D97" s="74">
        <f t="shared" si="16"/>
        <v>0.3755</v>
      </c>
      <c r="E97" s="74">
        <f t="shared" si="16"/>
        <v>7.9459999979007989E-3</v>
      </c>
      <c r="F97" s="66">
        <f t="shared" si="21"/>
        <v>0.14100024999999999</v>
      </c>
      <c r="G97" s="66">
        <f t="shared" si="22"/>
        <v>5.2945593874999995E-2</v>
      </c>
      <c r="H97" s="66">
        <f t="shared" si="23"/>
        <v>1.9881070500062499E-2</v>
      </c>
      <c r="I97" s="66">
        <f t="shared" si="24"/>
        <v>2.9837229992117501E-3</v>
      </c>
      <c r="J97" s="66">
        <f t="shared" si="25"/>
        <v>1.1203879862040121E-3</v>
      </c>
      <c r="K97" s="66">
        <f t="shared" ca="1" si="17"/>
        <v>8.8995118983168052E-3</v>
      </c>
      <c r="L97" s="66">
        <f t="shared" ca="1" si="26"/>
        <v>9.0918494423494389E-7</v>
      </c>
      <c r="M97" s="66">
        <f t="shared" ca="1" si="18"/>
        <v>822593.41637739912</v>
      </c>
      <c r="N97" s="66">
        <f t="shared" ca="1" si="19"/>
        <v>68793.603917396249</v>
      </c>
      <c r="O97" s="66">
        <f t="shared" ca="1" si="20"/>
        <v>813818.59444130375</v>
      </c>
      <c r="P97" s="41">
        <f t="shared" ca="1" si="27"/>
        <v>-9.5351190041600628E-4</v>
      </c>
      <c r="Q97" s="41"/>
      <c r="R97" s="41"/>
      <c r="S97" s="41"/>
      <c r="T97" s="41"/>
    </row>
    <row r="98" spans="1:20" x14ac:dyDescent="0.2">
      <c r="A98" s="73">
        <v>3758</v>
      </c>
      <c r="B98" s="73">
        <v>4.8135999968508258E-3</v>
      </c>
      <c r="C98" s="41"/>
      <c r="D98" s="74">
        <f t="shared" si="16"/>
        <v>0.37580000000000002</v>
      </c>
      <c r="E98" s="74">
        <f t="shared" si="16"/>
        <v>4.8135999968508258E-3</v>
      </c>
      <c r="F98" s="66">
        <f t="shared" si="21"/>
        <v>0.14122564000000001</v>
      </c>
      <c r="G98" s="66">
        <f t="shared" si="22"/>
        <v>5.3072595512000005E-2</v>
      </c>
      <c r="H98" s="66">
        <f t="shared" si="23"/>
        <v>1.9944681393409602E-2</v>
      </c>
      <c r="I98" s="66">
        <f t="shared" si="24"/>
        <v>1.8089508788165405E-3</v>
      </c>
      <c r="J98" s="66">
        <f t="shared" si="25"/>
        <v>6.79803740259256E-4</v>
      </c>
      <c r="K98" s="66">
        <f t="shared" ca="1" si="17"/>
        <v>8.899932576312353E-3</v>
      </c>
      <c r="L98" s="66">
        <f t="shared" ca="1" si="26"/>
        <v>1.6698113949968698E-5</v>
      </c>
      <c r="M98" s="66">
        <f t="shared" ca="1" si="18"/>
        <v>821618.97654122941</v>
      </c>
      <c r="N98" s="66">
        <f t="shared" ca="1" si="19"/>
        <v>69303.370552521694</v>
      </c>
      <c r="O98" s="66">
        <f t="shared" ca="1" si="20"/>
        <v>813198.33287547564</v>
      </c>
      <c r="P98" s="41">
        <f t="shared" ca="1" si="27"/>
        <v>-4.0863325794615272E-3</v>
      </c>
      <c r="Q98" s="41"/>
      <c r="R98" s="41"/>
      <c r="S98" s="41"/>
      <c r="T98" s="41"/>
    </row>
    <row r="99" spans="1:20" x14ac:dyDescent="0.2">
      <c r="A99" s="73">
        <v>3758</v>
      </c>
      <c r="B99" s="73">
        <v>4.8135999968508258E-3</v>
      </c>
      <c r="C99" s="41"/>
      <c r="D99" s="74">
        <f t="shared" si="16"/>
        <v>0.37580000000000002</v>
      </c>
      <c r="E99" s="74">
        <f t="shared" si="16"/>
        <v>4.8135999968508258E-3</v>
      </c>
      <c r="F99" s="66">
        <f t="shared" si="21"/>
        <v>0.14122564000000001</v>
      </c>
      <c r="G99" s="66">
        <f t="shared" si="22"/>
        <v>5.3072595512000005E-2</v>
      </c>
      <c r="H99" s="66">
        <f t="shared" si="23"/>
        <v>1.9944681393409602E-2</v>
      </c>
      <c r="I99" s="66">
        <f t="shared" si="24"/>
        <v>1.8089508788165405E-3</v>
      </c>
      <c r="J99" s="66">
        <f t="shared" si="25"/>
        <v>6.79803740259256E-4</v>
      </c>
      <c r="K99" s="66">
        <f t="shared" ca="1" si="17"/>
        <v>8.899932576312353E-3</v>
      </c>
      <c r="L99" s="66">
        <f t="shared" ca="1" si="26"/>
        <v>1.6698113949968698E-5</v>
      </c>
      <c r="M99" s="66">
        <f t="shared" ca="1" si="18"/>
        <v>821618.97654122941</v>
      </c>
      <c r="N99" s="66">
        <f t="shared" ca="1" si="19"/>
        <v>69303.370552521694</v>
      </c>
      <c r="O99" s="66">
        <f t="shared" ca="1" si="20"/>
        <v>813198.33287547564</v>
      </c>
      <c r="P99" s="41">
        <f t="shared" ca="1" si="27"/>
        <v>-4.0863325794615272E-3</v>
      </c>
      <c r="Q99" s="41"/>
      <c r="R99" s="41"/>
      <c r="S99" s="41"/>
      <c r="T99" s="41"/>
    </row>
    <row r="100" spans="1:20" x14ac:dyDescent="0.2">
      <c r="A100" s="73">
        <v>3758</v>
      </c>
      <c r="B100" s="73">
        <v>1.9813599996268749E-2</v>
      </c>
      <c r="C100" s="41"/>
      <c r="D100" s="74">
        <f t="shared" si="16"/>
        <v>0.37580000000000002</v>
      </c>
      <c r="E100" s="74">
        <f t="shared" si="16"/>
        <v>1.9813599996268749E-2</v>
      </c>
      <c r="F100" s="66">
        <f t="shared" si="21"/>
        <v>0.14122564000000001</v>
      </c>
      <c r="G100" s="66">
        <f t="shared" si="22"/>
        <v>5.3072595512000005E-2</v>
      </c>
      <c r="H100" s="66">
        <f t="shared" si="23"/>
        <v>1.9944681393409602E-2</v>
      </c>
      <c r="I100" s="66">
        <f t="shared" si="24"/>
        <v>7.4459508785977967E-3</v>
      </c>
      <c r="J100" s="66">
        <f t="shared" si="25"/>
        <v>2.7981883401770524E-3</v>
      </c>
      <c r="K100" s="66">
        <f t="shared" ca="1" si="17"/>
        <v>8.899932576312353E-3</v>
      </c>
      <c r="L100" s="66">
        <f t="shared" ca="1" si="26"/>
        <v>1.191081365534177E-4</v>
      </c>
      <c r="M100" s="66">
        <f t="shared" ca="1" si="18"/>
        <v>821618.97654122941</v>
      </c>
      <c r="N100" s="66">
        <f t="shared" ca="1" si="19"/>
        <v>69303.370552521694</v>
      </c>
      <c r="O100" s="66">
        <f t="shared" ca="1" si="20"/>
        <v>813198.33287547564</v>
      </c>
      <c r="P100" s="41">
        <f t="shared" ca="1" si="27"/>
        <v>1.0913667419956396E-2</v>
      </c>
      <c r="Q100" s="41"/>
      <c r="R100" s="41"/>
      <c r="S100" s="41"/>
      <c r="T100" s="41"/>
    </row>
    <row r="101" spans="1:20" x14ac:dyDescent="0.2">
      <c r="A101" s="73">
        <v>3758</v>
      </c>
      <c r="B101" s="73">
        <v>1.9813599996268749E-2</v>
      </c>
      <c r="C101" s="41"/>
      <c r="D101" s="74">
        <f t="shared" si="16"/>
        <v>0.37580000000000002</v>
      </c>
      <c r="E101" s="74">
        <f t="shared" si="16"/>
        <v>1.9813599996268749E-2</v>
      </c>
      <c r="F101" s="66">
        <f t="shared" si="21"/>
        <v>0.14122564000000001</v>
      </c>
      <c r="G101" s="66">
        <f t="shared" si="22"/>
        <v>5.3072595512000005E-2</v>
      </c>
      <c r="H101" s="66">
        <f t="shared" si="23"/>
        <v>1.9944681393409602E-2</v>
      </c>
      <c r="I101" s="66">
        <f t="shared" si="24"/>
        <v>7.4459508785977967E-3</v>
      </c>
      <c r="J101" s="66">
        <f t="shared" si="25"/>
        <v>2.7981883401770524E-3</v>
      </c>
      <c r="K101" s="66">
        <f t="shared" ca="1" si="17"/>
        <v>8.899932576312353E-3</v>
      </c>
      <c r="L101" s="66">
        <f t="shared" ca="1" si="26"/>
        <v>1.191081365534177E-4</v>
      </c>
      <c r="M101" s="66">
        <f t="shared" ca="1" si="18"/>
        <v>821618.97654122941</v>
      </c>
      <c r="N101" s="66">
        <f t="shared" ca="1" si="19"/>
        <v>69303.370552521694</v>
      </c>
      <c r="O101" s="66">
        <f t="shared" ca="1" si="20"/>
        <v>813198.33287547564</v>
      </c>
      <c r="P101" s="41">
        <f t="shared" ca="1" si="27"/>
        <v>1.0913667419956396E-2</v>
      </c>
      <c r="Q101" s="41"/>
      <c r="R101" s="41"/>
      <c r="S101" s="41"/>
      <c r="T101" s="41"/>
    </row>
    <row r="102" spans="1:20" x14ac:dyDescent="0.2">
      <c r="A102" s="73">
        <v>3811</v>
      </c>
      <c r="B102" s="73">
        <v>2.2141199995530769E-2</v>
      </c>
      <c r="C102" s="41"/>
      <c r="D102" s="74">
        <f t="shared" si="16"/>
        <v>0.38109999999999999</v>
      </c>
      <c r="E102" s="74">
        <f t="shared" si="16"/>
        <v>2.2141199995530769E-2</v>
      </c>
      <c r="F102" s="66">
        <f t="shared" si="21"/>
        <v>0.14523721000000001</v>
      </c>
      <c r="G102" s="66">
        <f t="shared" si="22"/>
        <v>5.5349900731000004E-2</v>
      </c>
      <c r="H102" s="66">
        <f t="shared" si="23"/>
        <v>2.10938471685841E-2</v>
      </c>
      <c r="I102" s="66">
        <f t="shared" si="24"/>
        <v>8.4380113182967766E-3</v>
      </c>
      <c r="J102" s="66">
        <f t="shared" si="25"/>
        <v>3.2157261134029016E-3</v>
      </c>
      <c r="K102" s="66">
        <f t="shared" ca="1" si="17"/>
        <v>8.9064299025635226E-3</v>
      </c>
      <c r="L102" s="66">
        <f t="shared" ca="1" si="26"/>
        <v>1.7515913941370026E-4</v>
      </c>
      <c r="M102" s="66">
        <f t="shared" ca="1" si="18"/>
        <v>804462.63927438215</v>
      </c>
      <c r="N102" s="66">
        <f t="shared" ca="1" si="19"/>
        <v>78581.206723957817</v>
      </c>
      <c r="O102" s="66">
        <f t="shared" ca="1" si="20"/>
        <v>802035.32389052794</v>
      </c>
      <c r="P102" s="41">
        <f t="shared" ca="1" si="27"/>
        <v>1.3234770092967247E-2</v>
      </c>
      <c r="Q102" s="41"/>
      <c r="R102" s="41"/>
      <c r="S102" s="41"/>
      <c r="T102" s="41"/>
    </row>
    <row r="103" spans="1:20" x14ac:dyDescent="0.2">
      <c r="A103" s="73">
        <v>3813</v>
      </c>
      <c r="B103" s="73">
        <v>2.7195999937248416E-3</v>
      </c>
      <c r="C103" s="41"/>
      <c r="D103" s="74">
        <f t="shared" si="16"/>
        <v>0.38129999999999997</v>
      </c>
      <c r="E103" s="74">
        <f t="shared" si="16"/>
        <v>2.7195999937248416E-3</v>
      </c>
      <c r="F103" s="66">
        <f t="shared" si="21"/>
        <v>0.14538968999999999</v>
      </c>
      <c r="G103" s="66">
        <f t="shared" si="22"/>
        <v>5.5437088796999989E-2</v>
      </c>
      <c r="H103" s="66">
        <f t="shared" si="23"/>
        <v>2.1138161958296098E-2</v>
      </c>
      <c r="I103" s="66">
        <f t="shared" si="24"/>
        <v>1.0369834776072821E-3</v>
      </c>
      <c r="J103" s="66">
        <f t="shared" si="25"/>
        <v>3.9540180001165662E-4</v>
      </c>
      <c r="K103" s="66">
        <f t="shared" ca="1" si="17"/>
        <v>8.9066404446310442E-3</v>
      </c>
      <c r="L103" s="66">
        <f t="shared" ca="1" si="26"/>
        <v>3.8279469541149625E-5</v>
      </c>
      <c r="M103" s="66">
        <f t="shared" ca="1" si="18"/>
        <v>803817.42400816723</v>
      </c>
      <c r="N103" s="66">
        <f t="shared" ca="1" si="19"/>
        <v>78941.298469478977</v>
      </c>
      <c r="O103" s="66">
        <f t="shared" ca="1" si="20"/>
        <v>801606.54715948319</v>
      </c>
      <c r="P103" s="41">
        <f t="shared" ca="1" si="27"/>
        <v>-6.1870404509062026E-3</v>
      </c>
      <c r="Q103" s="41"/>
      <c r="R103" s="41"/>
      <c r="S103" s="41"/>
      <c r="T103" s="41"/>
    </row>
    <row r="104" spans="1:20" x14ac:dyDescent="0.2">
      <c r="A104" s="73">
        <v>3815</v>
      </c>
      <c r="B104" s="73">
        <v>1.7297999991569668E-2</v>
      </c>
      <c r="C104" s="41"/>
      <c r="D104" s="74">
        <f t="shared" si="16"/>
        <v>0.38150000000000001</v>
      </c>
      <c r="E104" s="74">
        <f t="shared" si="16"/>
        <v>1.7297999991569668E-2</v>
      </c>
      <c r="F104" s="66">
        <f t="shared" si="21"/>
        <v>0.14554225000000001</v>
      </c>
      <c r="G104" s="66">
        <f t="shared" si="22"/>
        <v>5.5524368375000008E-2</v>
      </c>
      <c r="H104" s="66">
        <f t="shared" si="23"/>
        <v>2.1182546535062505E-2</v>
      </c>
      <c r="I104" s="66">
        <f t="shared" si="24"/>
        <v>6.5991869967838282E-3</v>
      </c>
      <c r="J104" s="66">
        <f t="shared" si="25"/>
        <v>2.5175898392730306E-3</v>
      </c>
      <c r="K104" s="66">
        <f t="shared" ca="1" si="17"/>
        <v>8.9068484674218323E-3</v>
      </c>
      <c r="L104" s="66">
        <f t="shared" ca="1" si="26"/>
        <v>7.0411423901208542E-5</v>
      </c>
      <c r="M104" s="66">
        <f t="shared" ca="1" si="18"/>
        <v>803172.36940506659</v>
      </c>
      <c r="N104" s="66">
        <f t="shared" ca="1" si="19"/>
        <v>79302.109628094535</v>
      </c>
      <c r="O104" s="66">
        <f t="shared" ca="1" si="20"/>
        <v>801177.22767397156</v>
      </c>
      <c r="P104" s="41">
        <f t="shared" ca="1" si="27"/>
        <v>8.3911515241478357E-3</v>
      </c>
      <c r="Q104" s="41"/>
      <c r="R104" s="41"/>
      <c r="S104" s="41"/>
      <c r="T104" s="41"/>
    </row>
    <row r="105" spans="1:20" x14ac:dyDescent="0.2">
      <c r="A105" s="73">
        <v>3817</v>
      </c>
      <c r="B105" s="73">
        <v>1.3876399993023369E-2</v>
      </c>
      <c r="C105" s="41"/>
      <c r="D105" s="74">
        <f t="shared" si="16"/>
        <v>0.38169999999999998</v>
      </c>
      <c r="E105" s="74">
        <f t="shared" si="16"/>
        <v>1.3876399993023369E-2</v>
      </c>
      <c r="F105" s="66">
        <f t="shared" si="21"/>
        <v>0.14569488999999999</v>
      </c>
      <c r="G105" s="66">
        <f t="shared" si="22"/>
        <v>5.5611739512999997E-2</v>
      </c>
      <c r="H105" s="66">
        <f t="shared" si="23"/>
        <v>2.1227000972112098E-2</v>
      </c>
      <c r="I105" s="66">
        <f t="shared" si="24"/>
        <v>5.2966218773370195E-3</v>
      </c>
      <c r="J105" s="66">
        <f t="shared" si="25"/>
        <v>2.0217205705795401E-3</v>
      </c>
      <c r="K105" s="66">
        <f t="shared" ca="1" si="17"/>
        <v>8.9070539709358749E-3</v>
      </c>
      <c r="L105" s="66">
        <f t="shared" ca="1" si="26"/>
        <v>2.4694399887236806E-5</v>
      </c>
      <c r="M105" s="66">
        <f t="shared" ca="1" si="18"/>
        <v>802527.47558334307</v>
      </c>
      <c r="N105" s="66">
        <f t="shared" ca="1" si="19"/>
        <v>79663.63949095078</v>
      </c>
      <c r="O105" s="66">
        <f t="shared" ca="1" si="20"/>
        <v>800747.36596233491</v>
      </c>
      <c r="P105" s="41">
        <f t="shared" ca="1" si="27"/>
        <v>4.9693460220874945E-3</v>
      </c>
      <c r="Q105" s="41"/>
      <c r="R105" s="41"/>
      <c r="S105" s="41"/>
      <c r="T105" s="41"/>
    </row>
    <row r="106" spans="1:20" x14ac:dyDescent="0.2">
      <c r="A106" s="73">
        <v>4184</v>
      </c>
      <c r="B106" s="73">
        <v>9.0128000010736287E-3</v>
      </c>
      <c r="C106" s="41"/>
      <c r="D106" s="74">
        <f t="shared" si="16"/>
        <v>0.41839999999999999</v>
      </c>
      <c r="E106" s="74">
        <f t="shared" si="16"/>
        <v>9.0128000010736287E-3</v>
      </c>
      <c r="F106" s="66">
        <f t="shared" si="21"/>
        <v>0.17505856</v>
      </c>
      <c r="G106" s="66">
        <f t="shared" si="22"/>
        <v>7.3244501503999998E-2</v>
      </c>
      <c r="H106" s="66">
        <f t="shared" si="23"/>
        <v>3.0645499429273599E-2</v>
      </c>
      <c r="I106" s="66">
        <f t="shared" si="24"/>
        <v>3.7709555204492062E-3</v>
      </c>
      <c r="J106" s="66">
        <f t="shared" si="25"/>
        <v>1.5777677897559478E-3</v>
      </c>
      <c r="K106" s="66">
        <f t="shared" ca="1" si="17"/>
        <v>8.9021178640346227E-3</v>
      </c>
      <c r="L106" s="66">
        <f t="shared" ca="1" si="26"/>
        <v>1.2250535459521299E-8</v>
      </c>
      <c r="M106" s="66">
        <f t="shared" ca="1" si="18"/>
        <v>687035.81026930327</v>
      </c>
      <c r="N106" s="66">
        <f t="shared" ca="1" si="19"/>
        <v>157438.47861473155</v>
      </c>
      <c r="O106" s="66">
        <f t="shared" ca="1" si="20"/>
        <v>713281.51202283916</v>
      </c>
      <c r="P106" s="41">
        <f t="shared" ca="1" si="27"/>
        <v>1.1068213703900598E-4</v>
      </c>
      <c r="Q106" s="41"/>
      <c r="R106" s="41"/>
      <c r="S106" s="41"/>
      <c r="T106" s="41"/>
    </row>
    <row r="107" spans="1:20" x14ac:dyDescent="0.2">
      <c r="A107" s="73">
        <v>4189</v>
      </c>
      <c r="B107" s="73">
        <v>9.4587999919895083E-3</v>
      </c>
      <c r="C107" s="41"/>
      <c r="D107" s="74">
        <f t="shared" si="16"/>
        <v>0.41889999999999999</v>
      </c>
      <c r="E107" s="74">
        <f t="shared" si="16"/>
        <v>9.4587999919895083E-3</v>
      </c>
      <c r="F107" s="66">
        <f t="shared" si="21"/>
        <v>0.17547720999999999</v>
      </c>
      <c r="G107" s="66">
        <f t="shared" si="22"/>
        <v>7.3507403269000002E-2</v>
      </c>
      <c r="H107" s="66">
        <f t="shared" si="23"/>
        <v>3.0792251229384098E-2</v>
      </c>
      <c r="I107" s="66">
        <f t="shared" si="24"/>
        <v>3.9622913166444049E-3</v>
      </c>
      <c r="J107" s="66">
        <f t="shared" si="25"/>
        <v>1.6598038325423411E-3</v>
      </c>
      <c r="K107" s="66">
        <f t="shared" ca="1" si="17"/>
        <v>8.9014648827799737E-3</v>
      </c>
      <c r="L107" s="66">
        <f t="shared" ca="1" si="26"/>
        <v>3.1062242395760385E-7</v>
      </c>
      <c r="M107" s="66">
        <f t="shared" ca="1" si="18"/>
        <v>685503.18657187012</v>
      </c>
      <c r="N107" s="66">
        <f t="shared" ca="1" si="19"/>
        <v>158645.12905383497</v>
      </c>
      <c r="O107" s="66">
        <f t="shared" ca="1" si="20"/>
        <v>711980.70434736961</v>
      </c>
      <c r="P107" s="41">
        <f t="shared" ca="1" si="27"/>
        <v>5.5733510920953459E-4</v>
      </c>
      <c r="Q107" s="41"/>
      <c r="R107" s="41"/>
      <c r="S107" s="41"/>
      <c r="T107" s="41"/>
    </row>
    <row r="108" spans="1:20" x14ac:dyDescent="0.2">
      <c r="A108" s="73">
        <v>4189</v>
      </c>
      <c r="B108" s="73">
        <v>1.1458799992396962E-2</v>
      </c>
      <c r="C108" s="41"/>
      <c r="D108" s="74">
        <f t="shared" si="16"/>
        <v>0.41889999999999999</v>
      </c>
      <c r="E108" s="74">
        <f t="shared" si="16"/>
        <v>1.1458799992396962E-2</v>
      </c>
      <c r="F108" s="66">
        <f t="shared" si="21"/>
        <v>0.17547720999999999</v>
      </c>
      <c r="G108" s="66">
        <f t="shared" si="22"/>
        <v>7.3507403269000002E-2</v>
      </c>
      <c r="H108" s="66">
        <f t="shared" si="23"/>
        <v>3.0792251229384098E-2</v>
      </c>
      <c r="I108" s="66">
        <f t="shared" si="24"/>
        <v>4.8000913168150874E-3</v>
      </c>
      <c r="J108" s="66">
        <f t="shared" si="25"/>
        <v>2.0107582526138401E-3</v>
      </c>
      <c r="K108" s="66">
        <f t="shared" ca="1" si="17"/>
        <v>8.9014648827799737E-3</v>
      </c>
      <c r="L108" s="66">
        <f t="shared" ca="1" si="26"/>
        <v>6.5399628628797329E-6</v>
      </c>
      <c r="M108" s="66">
        <f t="shared" ca="1" si="18"/>
        <v>685503.18657187012</v>
      </c>
      <c r="N108" s="66">
        <f t="shared" ca="1" si="19"/>
        <v>158645.12905383497</v>
      </c>
      <c r="O108" s="66">
        <f t="shared" ca="1" si="20"/>
        <v>711980.70434736961</v>
      </c>
      <c r="P108" s="41">
        <f t="shared" ca="1" si="27"/>
        <v>2.5573351096169882E-3</v>
      </c>
      <c r="Q108" s="41"/>
      <c r="R108" s="41"/>
      <c r="S108" s="41"/>
      <c r="T108" s="41"/>
    </row>
    <row r="109" spans="1:20" x14ac:dyDescent="0.2">
      <c r="A109" s="73">
        <v>4189</v>
      </c>
      <c r="B109" s="73">
        <v>1.9458799994026776E-2</v>
      </c>
      <c r="C109" s="41"/>
      <c r="D109" s="74">
        <f t="shared" si="16"/>
        <v>0.41889999999999999</v>
      </c>
      <c r="E109" s="74">
        <f t="shared" si="16"/>
        <v>1.9458799994026776E-2</v>
      </c>
      <c r="F109" s="66">
        <f t="shared" si="21"/>
        <v>0.17547720999999999</v>
      </c>
      <c r="G109" s="66">
        <f t="shared" si="22"/>
        <v>7.3507403269000002E-2</v>
      </c>
      <c r="H109" s="66">
        <f t="shared" si="23"/>
        <v>3.0792251229384098E-2</v>
      </c>
      <c r="I109" s="66">
        <f t="shared" si="24"/>
        <v>8.151291317497816E-3</v>
      </c>
      <c r="J109" s="66">
        <f t="shared" si="25"/>
        <v>3.4145759328998351E-3</v>
      </c>
      <c r="K109" s="66">
        <f t="shared" ca="1" si="17"/>
        <v>8.9014648827799737E-3</v>
      </c>
      <c r="L109" s="66">
        <f t="shared" ca="1" si="26"/>
        <v>1.1145732465116454E-4</v>
      </c>
      <c r="M109" s="66">
        <f t="shared" ca="1" si="18"/>
        <v>685503.18657187012</v>
      </c>
      <c r="N109" s="66">
        <f t="shared" ca="1" si="19"/>
        <v>158645.12905383497</v>
      </c>
      <c r="O109" s="66">
        <f t="shared" ca="1" si="20"/>
        <v>711980.70434736961</v>
      </c>
      <c r="P109" s="41">
        <f t="shared" ca="1" si="27"/>
        <v>1.0557335111246803E-2</v>
      </c>
      <c r="Q109" s="41"/>
      <c r="R109" s="41"/>
      <c r="S109" s="41"/>
      <c r="T109" s="41"/>
    </row>
    <row r="110" spans="1:20" x14ac:dyDescent="0.2">
      <c r="A110" s="73">
        <v>4189</v>
      </c>
      <c r="B110" s="73">
        <v>2.0458799990592524E-2</v>
      </c>
      <c r="C110" s="41"/>
      <c r="D110" s="74">
        <f t="shared" si="16"/>
        <v>0.41889999999999999</v>
      </c>
      <c r="E110" s="74">
        <f t="shared" si="16"/>
        <v>2.0458799990592524E-2</v>
      </c>
      <c r="F110" s="66">
        <f t="shared" si="21"/>
        <v>0.17547720999999999</v>
      </c>
      <c r="G110" s="66">
        <f t="shared" si="22"/>
        <v>7.3507403269000002E-2</v>
      </c>
      <c r="H110" s="66">
        <f t="shared" si="23"/>
        <v>3.0792251229384098E-2</v>
      </c>
      <c r="I110" s="66">
        <f t="shared" si="24"/>
        <v>8.5701913160592079E-3</v>
      </c>
      <c r="J110" s="66">
        <f t="shared" si="25"/>
        <v>3.590053142297202E-3</v>
      </c>
      <c r="K110" s="66">
        <f t="shared" ca="1" si="17"/>
        <v>8.9014648827799737E-3</v>
      </c>
      <c r="L110" s="66">
        <f t="shared" ca="1" si="26"/>
        <v>1.3357199479427655E-4</v>
      </c>
      <c r="M110" s="66">
        <f t="shared" ca="1" si="18"/>
        <v>685503.18657187012</v>
      </c>
      <c r="N110" s="66">
        <f t="shared" ca="1" si="19"/>
        <v>158645.12905383497</v>
      </c>
      <c r="O110" s="66">
        <f t="shared" ca="1" si="20"/>
        <v>711980.70434736961</v>
      </c>
      <c r="P110" s="41">
        <f t="shared" ca="1" si="27"/>
        <v>1.1557335107812551E-2</v>
      </c>
      <c r="Q110" s="41"/>
      <c r="R110" s="41"/>
      <c r="S110" s="41"/>
      <c r="T110" s="41"/>
    </row>
    <row r="111" spans="1:20" x14ac:dyDescent="0.2">
      <c r="A111" s="73">
        <v>4189</v>
      </c>
      <c r="B111" s="73">
        <v>2.3458799994841684E-2</v>
      </c>
      <c r="C111" s="41"/>
      <c r="D111" s="74">
        <f t="shared" si="16"/>
        <v>0.41889999999999999</v>
      </c>
      <c r="E111" s="74">
        <f t="shared" si="16"/>
        <v>2.3458799994841684E-2</v>
      </c>
      <c r="F111" s="66">
        <f t="shared" si="21"/>
        <v>0.17547720999999999</v>
      </c>
      <c r="G111" s="66">
        <f t="shared" si="22"/>
        <v>7.3507403269000002E-2</v>
      </c>
      <c r="H111" s="66">
        <f t="shared" si="23"/>
        <v>3.0792251229384098E-2</v>
      </c>
      <c r="I111" s="66">
        <f t="shared" si="24"/>
        <v>9.8268913178391811E-3</v>
      </c>
      <c r="J111" s="66">
        <f t="shared" si="25"/>
        <v>4.116484773042833E-3</v>
      </c>
      <c r="K111" s="66">
        <f t="shared" ca="1" si="17"/>
        <v>8.9014648827799737E-3</v>
      </c>
      <c r="L111" s="66">
        <f t="shared" ca="1" si="26"/>
        <v>2.1191600556486471E-4</v>
      </c>
      <c r="M111" s="66">
        <f t="shared" ca="1" si="18"/>
        <v>685503.18657187012</v>
      </c>
      <c r="N111" s="66">
        <f t="shared" ca="1" si="19"/>
        <v>158645.12905383497</v>
      </c>
      <c r="O111" s="66">
        <f t="shared" ca="1" si="20"/>
        <v>711980.70434736961</v>
      </c>
      <c r="P111" s="41">
        <f t="shared" ca="1" si="27"/>
        <v>1.455733511206171E-2</v>
      </c>
      <c r="Q111" s="41"/>
      <c r="R111" s="41"/>
      <c r="S111" s="41"/>
      <c r="T111" s="41"/>
    </row>
    <row r="112" spans="1:20" x14ac:dyDescent="0.2">
      <c r="A112" s="73">
        <v>4189</v>
      </c>
      <c r="B112" s="73">
        <v>2.3458799994841684E-2</v>
      </c>
      <c r="C112" s="41"/>
      <c r="D112" s="74">
        <f t="shared" si="16"/>
        <v>0.41889999999999999</v>
      </c>
      <c r="E112" s="74">
        <f t="shared" si="16"/>
        <v>2.3458799994841684E-2</v>
      </c>
      <c r="F112" s="66">
        <f t="shared" si="21"/>
        <v>0.17547720999999999</v>
      </c>
      <c r="G112" s="66">
        <f t="shared" si="22"/>
        <v>7.3507403269000002E-2</v>
      </c>
      <c r="H112" s="66">
        <f t="shared" si="23"/>
        <v>3.0792251229384098E-2</v>
      </c>
      <c r="I112" s="66">
        <f t="shared" si="24"/>
        <v>9.8268913178391811E-3</v>
      </c>
      <c r="J112" s="66">
        <f t="shared" si="25"/>
        <v>4.116484773042833E-3</v>
      </c>
      <c r="K112" s="66">
        <f t="shared" ca="1" si="17"/>
        <v>8.9014648827799737E-3</v>
      </c>
      <c r="L112" s="66">
        <f t="shared" ca="1" si="26"/>
        <v>2.1191600556486471E-4</v>
      </c>
      <c r="M112" s="66">
        <f t="shared" ca="1" si="18"/>
        <v>685503.18657187012</v>
      </c>
      <c r="N112" s="66">
        <f t="shared" ca="1" si="19"/>
        <v>158645.12905383497</v>
      </c>
      <c r="O112" s="66">
        <f t="shared" ca="1" si="20"/>
        <v>711980.70434736961</v>
      </c>
      <c r="P112" s="41">
        <f t="shared" ca="1" si="27"/>
        <v>1.455733511206171E-2</v>
      </c>
      <c r="Q112" s="41"/>
      <c r="R112" s="41"/>
      <c r="S112" s="41"/>
      <c r="T112" s="41"/>
    </row>
    <row r="113" spans="1:20" x14ac:dyDescent="0.2">
      <c r="A113" s="73">
        <v>4190</v>
      </c>
      <c r="B113" s="73">
        <v>2.2747999995772261E-2</v>
      </c>
      <c r="C113" s="41"/>
      <c r="D113" s="74">
        <f t="shared" si="16"/>
        <v>0.41899999999999998</v>
      </c>
      <c r="E113" s="74">
        <f t="shared" si="16"/>
        <v>2.2747999995772261E-2</v>
      </c>
      <c r="F113" s="66">
        <f t="shared" si="21"/>
        <v>0.17556099999999999</v>
      </c>
      <c r="G113" s="66">
        <f t="shared" si="22"/>
        <v>7.3560058999999997E-2</v>
      </c>
      <c r="H113" s="66">
        <f t="shared" si="23"/>
        <v>3.0821664720999998E-2</v>
      </c>
      <c r="I113" s="66">
        <f t="shared" si="24"/>
        <v>9.5314119982285762E-3</v>
      </c>
      <c r="J113" s="66">
        <f t="shared" si="25"/>
        <v>3.9936616272577734E-3</v>
      </c>
      <c r="K113" s="66">
        <f t="shared" ca="1" si="17"/>
        <v>8.9013323970714899E-3</v>
      </c>
      <c r="L113" s="66">
        <f t="shared" ca="1" si="26"/>
        <v>1.9173020358890979E-4</v>
      </c>
      <c r="M113" s="66">
        <f t="shared" ca="1" si="18"/>
        <v>685196.79918115842</v>
      </c>
      <c r="N113" s="66">
        <f t="shared" ca="1" si="19"/>
        <v>158886.90177254059</v>
      </c>
      <c r="O113" s="66">
        <f t="shared" ca="1" si="20"/>
        <v>711720.22056993446</v>
      </c>
      <c r="P113" s="41">
        <f t="shared" ca="1" si="27"/>
        <v>1.3846667598700771E-2</v>
      </c>
      <c r="Q113" s="41"/>
      <c r="R113" s="41"/>
      <c r="S113" s="41"/>
      <c r="T113" s="41"/>
    </row>
    <row r="114" spans="1:20" x14ac:dyDescent="0.2">
      <c r="A114" s="73">
        <v>4191</v>
      </c>
      <c r="B114" s="73">
        <v>1.6037199995480478E-2</v>
      </c>
      <c r="C114" s="41"/>
      <c r="D114" s="74">
        <f t="shared" si="16"/>
        <v>0.41909999999999997</v>
      </c>
      <c r="E114" s="74">
        <f t="shared" si="16"/>
        <v>1.6037199995480478E-2</v>
      </c>
      <c r="F114" s="66">
        <f t="shared" si="21"/>
        <v>0.17564480999999998</v>
      </c>
      <c r="G114" s="66">
        <f t="shared" si="22"/>
        <v>7.3612739870999991E-2</v>
      </c>
      <c r="H114" s="66">
        <f t="shared" si="23"/>
        <v>3.0851099279936095E-2</v>
      </c>
      <c r="I114" s="66">
        <f t="shared" si="24"/>
        <v>6.7211905181058674E-3</v>
      </c>
      <c r="J114" s="66">
        <f t="shared" si="25"/>
        <v>2.8168509461381688E-3</v>
      </c>
      <c r="K114" s="66">
        <f t="shared" ca="1" si="17"/>
        <v>8.9011992815438215E-3</v>
      </c>
      <c r="L114" s="66">
        <f t="shared" ca="1" si="26"/>
        <v>5.0922506189304466E-5</v>
      </c>
      <c r="M114" s="66">
        <f t="shared" ca="1" si="18"/>
        <v>684890.45760884776</v>
      </c>
      <c r="N114" s="66">
        <f t="shared" ca="1" si="19"/>
        <v>159128.82183924466</v>
      </c>
      <c r="O114" s="66">
        <f t="shared" ca="1" si="20"/>
        <v>711459.62957667559</v>
      </c>
      <c r="P114" s="41">
        <f t="shared" ca="1" si="27"/>
        <v>7.1360007139366563E-3</v>
      </c>
      <c r="Q114" s="41"/>
      <c r="R114" s="41"/>
      <c r="S114" s="41"/>
      <c r="T114" s="41"/>
    </row>
    <row r="115" spans="1:20" x14ac:dyDescent="0.2">
      <c r="A115" s="73">
        <v>4835</v>
      </c>
      <c r="B115" s="73">
        <v>1.4281999996455852E-2</v>
      </c>
      <c r="C115" s="41"/>
      <c r="D115" s="74">
        <f t="shared" si="16"/>
        <v>0.48349999999999999</v>
      </c>
      <c r="E115" s="74">
        <f t="shared" si="16"/>
        <v>1.4281999996455852E-2</v>
      </c>
      <c r="F115" s="66">
        <f t="shared" si="21"/>
        <v>0.23377224999999999</v>
      </c>
      <c r="G115" s="66">
        <f t="shared" si="22"/>
        <v>0.11302888287499999</v>
      </c>
      <c r="H115" s="66">
        <f t="shared" si="23"/>
        <v>5.4649464870062496E-2</v>
      </c>
      <c r="I115" s="66">
        <f t="shared" si="24"/>
        <v>6.9053469982864046E-3</v>
      </c>
      <c r="J115" s="66">
        <f t="shared" si="25"/>
        <v>3.3387352736714763E-3</v>
      </c>
      <c r="K115" s="66">
        <f t="shared" ca="1" si="17"/>
        <v>8.6846657352430291E-3</v>
      </c>
      <c r="L115" s="66">
        <f t="shared" ca="1" si="26"/>
        <v>3.13301508317469E-5</v>
      </c>
      <c r="M115" s="66">
        <f t="shared" ca="1" si="18"/>
        <v>497810.66704388504</v>
      </c>
      <c r="N115" s="66">
        <f t="shared" ca="1" si="19"/>
        <v>341871.06175042369</v>
      </c>
      <c r="O115" s="66">
        <f t="shared" ca="1" si="20"/>
        <v>525540.05102862034</v>
      </c>
      <c r="P115" s="41">
        <f t="shared" ca="1" si="27"/>
        <v>5.5973342612128229E-3</v>
      </c>
      <c r="Q115" s="41"/>
      <c r="R115" s="41"/>
      <c r="S115" s="41"/>
      <c r="T115" s="41"/>
    </row>
    <row r="116" spans="1:20" x14ac:dyDescent="0.2">
      <c r="A116" s="73">
        <v>4842</v>
      </c>
      <c r="B116" s="73">
        <v>7.3063999952864833E-3</v>
      </c>
      <c r="C116" s="41"/>
      <c r="D116" s="74">
        <f t="shared" si="16"/>
        <v>0.48420000000000002</v>
      </c>
      <c r="E116" s="74">
        <f t="shared" si="16"/>
        <v>7.3063999952864833E-3</v>
      </c>
      <c r="F116" s="66">
        <f t="shared" si="21"/>
        <v>0.23444964000000001</v>
      </c>
      <c r="G116" s="66">
        <f t="shared" si="22"/>
        <v>0.11352051568800001</v>
      </c>
      <c r="H116" s="66">
        <f t="shared" si="23"/>
        <v>5.4966633696129606E-2</v>
      </c>
      <c r="I116" s="66">
        <f t="shared" si="24"/>
        <v>3.5377588777177156E-3</v>
      </c>
      <c r="J116" s="66">
        <f t="shared" si="25"/>
        <v>1.7129828485909179E-3</v>
      </c>
      <c r="K116" s="66">
        <f t="shared" ca="1" si="17"/>
        <v>8.6808770667272904E-3</v>
      </c>
      <c r="L116" s="66">
        <f t="shared" ca="1" si="26"/>
        <v>1.8891872199164974E-6</v>
      </c>
      <c r="M116" s="66">
        <f t="shared" ca="1" si="18"/>
        <v>495896.84850025713</v>
      </c>
      <c r="N116" s="66">
        <f t="shared" ca="1" si="19"/>
        <v>344113.53958658775</v>
      </c>
      <c r="O116" s="66">
        <f t="shared" ca="1" si="20"/>
        <v>523370.87412346067</v>
      </c>
      <c r="P116" s="41">
        <f t="shared" ca="1" si="27"/>
        <v>-1.3744770714408071E-3</v>
      </c>
      <c r="Q116" s="41"/>
      <c r="R116" s="41"/>
      <c r="S116" s="41"/>
      <c r="T116" s="41"/>
    </row>
    <row r="117" spans="1:20" x14ac:dyDescent="0.2">
      <c r="A117" s="73">
        <v>4889</v>
      </c>
      <c r="B117" s="73">
        <v>1.5898799996648449E-2</v>
      </c>
      <c r="C117" s="41"/>
      <c r="D117" s="74">
        <f t="shared" ref="D117:E132" si="28">A117/A$18</f>
        <v>0.4889</v>
      </c>
      <c r="E117" s="74">
        <f t="shared" si="28"/>
        <v>1.5898799996648449E-2</v>
      </c>
      <c r="F117" s="66">
        <f t="shared" si="21"/>
        <v>0.23902321000000001</v>
      </c>
      <c r="G117" s="66">
        <f t="shared" si="22"/>
        <v>0.116858447369</v>
      </c>
      <c r="H117" s="66">
        <f t="shared" si="23"/>
        <v>5.7132094918704107E-2</v>
      </c>
      <c r="I117" s="66">
        <f t="shared" si="24"/>
        <v>7.7729233183614268E-3</v>
      </c>
      <c r="J117" s="66">
        <f t="shared" si="25"/>
        <v>3.8001822103469014E-3</v>
      </c>
      <c r="K117" s="66">
        <f t="shared" ca="1" si="17"/>
        <v>8.654639623290444E-3</v>
      </c>
      <c r="L117" s="66">
        <f t="shared" ca="1" si="26"/>
        <v>5.2477859514930399E-5</v>
      </c>
      <c r="M117" s="66">
        <f t="shared" ca="1" si="18"/>
        <v>483118.22210108821</v>
      </c>
      <c r="N117" s="66">
        <f t="shared" ca="1" si="19"/>
        <v>359289.96432914078</v>
      </c>
      <c r="O117" s="66">
        <f t="shared" ca="1" si="20"/>
        <v>508756.36693202774</v>
      </c>
      <c r="P117" s="41">
        <f t="shared" ca="1" si="27"/>
        <v>7.2441603733580055E-3</v>
      </c>
      <c r="Q117" s="41"/>
      <c r="R117" s="41"/>
      <c r="S117" s="41"/>
      <c r="T117" s="41"/>
    </row>
    <row r="118" spans="1:20" x14ac:dyDescent="0.2">
      <c r="A118" s="73">
        <v>5241</v>
      </c>
      <c r="B118" s="73">
        <v>4.6971999981906265E-3</v>
      </c>
      <c r="C118" s="41"/>
      <c r="D118" s="74">
        <f t="shared" si="28"/>
        <v>0.52410000000000001</v>
      </c>
      <c r="E118" s="74">
        <f t="shared" si="28"/>
        <v>4.6971999981906265E-3</v>
      </c>
      <c r="F118" s="66">
        <f t="shared" si="21"/>
        <v>0.27468081</v>
      </c>
      <c r="G118" s="66">
        <f t="shared" si="22"/>
        <v>0.143960212521</v>
      </c>
      <c r="H118" s="66">
        <f t="shared" si="23"/>
        <v>7.5449547382256094E-2</v>
      </c>
      <c r="I118" s="66">
        <f t="shared" si="24"/>
        <v>2.4618025190517073E-3</v>
      </c>
      <c r="J118" s="66">
        <f t="shared" si="25"/>
        <v>1.2902307002349998E-3</v>
      </c>
      <c r="K118" s="66">
        <f t="shared" ca="1" si="17"/>
        <v>8.4139094968224051E-3</v>
      </c>
      <c r="L118" s="66">
        <f t="shared" ca="1" si="26"/>
        <v>1.3813929497219686E-5</v>
      </c>
      <c r="M118" s="66">
        <f t="shared" ca="1" si="18"/>
        <v>391512.62318407738</v>
      </c>
      <c r="N118" s="66">
        <f t="shared" ca="1" si="19"/>
        <v>478876.02463596797</v>
      </c>
      <c r="O118" s="66">
        <f t="shared" ca="1" si="20"/>
        <v>397708.72761755716</v>
      </c>
      <c r="P118" s="41">
        <f t="shared" ca="1" si="27"/>
        <v>-3.7167094986317786E-3</v>
      </c>
      <c r="Q118" s="41"/>
      <c r="R118" s="41"/>
      <c r="S118" s="41"/>
      <c r="T118" s="41"/>
    </row>
    <row r="119" spans="1:20" x14ac:dyDescent="0.2">
      <c r="A119" s="73">
        <v>5241</v>
      </c>
      <c r="B119" s="73">
        <v>6.6971999985980801E-3</v>
      </c>
      <c r="C119" s="41"/>
      <c r="D119" s="74">
        <f t="shared" si="28"/>
        <v>0.52410000000000001</v>
      </c>
      <c r="E119" s="74">
        <f t="shared" si="28"/>
        <v>6.6971999985980801E-3</v>
      </c>
      <c r="F119" s="66">
        <f t="shared" si="21"/>
        <v>0.27468081</v>
      </c>
      <c r="G119" s="66">
        <f t="shared" si="22"/>
        <v>0.143960212521</v>
      </c>
      <c r="H119" s="66">
        <f t="shared" si="23"/>
        <v>7.5449547382256094E-2</v>
      </c>
      <c r="I119" s="66">
        <f t="shared" si="24"/>
        <v>3.510002519265254E-3</v>
      </c>
      <c r="J119" s="66">
        <f t="shared" si="25"/>
        <v>1.8395923203469197E-3</v>
      </c>
      <c r="K119" s="66">
        <f t="shared" ca="1" si="17"/>
        <v>8.4139094968224051E-3</v>
      </c>
      <c r="L119" s="66">
        <f t="shared" ca="1" si="26"/>
        <v>2.9470915012936135E-6</v>
      </c>
      <c r="M119" s="66">
        <f t="shared" ca="1" si="18"/>
        <v>391512.62318407738</v>
      </c>
      <c r="N119" s="66">
        <f t="shared" ca="1" si="19"/>
        <v>478876.02463596797</v>
      </c>
      <c r="O119" s="66">
        <f t="shared" ca="1" si="20"/>
        <v>397708.72761755716</v>
      </c>
      <c r="P119" s="41">
        <f t="shared" ca="1" si="27"/>
        <v>-1.7167094982243249E-3</v>
      </c>
      <c r="Q119" s="41"/>
      <c r="R119" s="41"/>
      <c r="S119" s="41"/>
      <c r="T119" s="41"/>
    </row>
    <row r="120" spans="1:20" x14ac:dyDescent="0.2">
      <c r="A120" s="75">
        <v>5242</v>
      </c>
      <c r="B120" s="75">
        <v>1.2986399997316767E-2</v>
      </c>
      <c r="C120" s="41"/>
      <c r="D120" s="74">
        <f t="shared" si="28"/>
        <v>0.5242</v>
      </c>
      <c r="E120" s="74">
        <f t="shared" si="28"/>
        <v>1.2986399997316767E-2</v>
      </c>
      <c r="F120" s="66">
        <f t="shared" si="21"/>
        <v>0.27478564</v>
      </c>
      <c r="G120" s="66">
        <f t="shared" si="22"/>
        <v>0.14404263248800001</v>
      </c>
      <c r="H120" s="66">
        <f t="shared" si="23"/>
        <v>7.5507147950209602E-2</v>
      </c>
      <c r="I120" s="66">
        <f t="shared" si="24"/>
        <v>6.8074708785934492E-3</v>
      </c>
      <c r="J120" s="66">
        <f t="shared" si="25"/>
        <v>3.568476234558686E-3</v>
      </c>
      <c r="K120" s="66">
        <f t="shared" ca="1" si="17"/>
        <v>8.4131144413315574E-3</v>
      </c>
      <c r="L120" s="66">
        <f t="shared" ca="1" si="26"/>
        <v>2.0914940776582942E-5</v>
      </c>
      <c r="M120" s="66">
        <f t="shared" ca="1" si="18"/>
        <v>391263.06096340326</v>
      </c>
      <c r="N120" s="66">
        <f t="shared" ca="1" si="19"/>
        <v>479228.93383237103</v>
      </c>
      <c r="O120" s="66">
        <f t="shared" ca="1" si="20"/>
        <v>397392.27359243954</v>
      </c>
      <c r="P120" s="41">
        <f t="shared" ca="1" si="27"/>
        <v>4.5732855559852091E-3</v>
      </c>
      <c r="Q120" s="41"/>
      <c r="R120" s="41"/>
      <c r="S120" s="41"/>
      <c r="T120" s="41"/>
    </row>
    <row r="121" spans="1:20" x14ac:dyDescent="0.2">
      <c r="A121" s="75">
        <v>5245</v>
      </c>
      <c r="B121" s="75">
        <v>1.8854000001738314E-2</v>
      </c>
      <c r="C121" s="41"/>
      <c r="D121" s="74">
        <f t="shared" si="28"/>
        <v>0.52449999999999997</v>
      </c>
      <c r="E121" s="74">
        <f t="shared" si="28"/>
        <v>1.8854000001738314E-2</v>
      </c>
      <c r="F121" s="66">
        <f t="shared" si="21"/>
        <v>0.27510024999999999</v>
      </c>
      <c r="G121" s="66">
        <f t="shared" si="22"/>
        <v>0.144290081125</v>
      </c>
      <c r="H121" s="66">
        <f t="shared" si="23"/>
        <v>7.5680147550062499E-2</v>
      </c>
      <c r="I121" s="66">
        <f t="shared" si="24"/>
        <v>9.8889230009117455E-3</v>
      </c>
      <c r="J121" s="66">
        <f t="shared" si="25"/>
        <v>5.1867401139782101E-3</v>
      </c>
      <c r="K121" s="66">
        <f t="shared" ca="1" si="17"/>
        <v>8.4107254959439031E-3</v>
      </c>
      <c r="L121" s="66">
        <f t="shared" ca="1" si="26"/>
        <v>1.0906198240337549E-4</v>
      </c>
      <c r="M121" s="66">
        <f t="shared" ca="1" si="18"/>
        <v>390514.74899254559</v>
      </c>
      <c r="N121" s="66">
        <f t="shared" ca="1" si="19"/>
        <v>480288.05838770559</v>
      </c>
      <c r="O121" s="66">
        <f t="shared" ca="1" si="20"/>
        <v>396442.97355829808</v>
      </c>
      <c r="P121" s="41">
        <f t="shared" ca="1" si="27"/>
        <v>1.044327450579441E-2</v>
      </c>
      <c r="Q121" s="41"/>
      <c r="R121" s="41"/>
      <c r="S121" s="41"/>
      <c r="T121" s="41"/>
    </row>
    <row r="122" spans="1:20" x14ac:dyDescent="0.2">
      <c r="A122" s="75">
        <v>5249</v>
      </c>
      <c r="B122" s="75">
        <v>8.0107999892788939E-3</v>
      </c>
      <c r="C122" s="41"/>
      <c r="D122" s="74">
        <f t="shared" si="28"/>
        <v>0.52490000000000003</v>
      </c>
      <c r="E122" s="74">
        <f t="shared" si="28"/>
        <v>8.0107999892788939E-3</v>
      </c>
      <c r="F122" s="66">
        <f t="shared" si="21"/>
        <v>0.27552001000000004</v>
      </c>
      <c r="G122" s="66">
        <f t="shared" si="22"/>
        <v>0.14462045324900002</v>
      </c>
      <c r="H122" s="66">
        <f t="shared" si="23"/>
        <v>7.5911275910400117E-2</v>
      </c>
      <c r="I122" s="66">
        <f t="shared" si="24"/>
        <v>4.2048689143724914E-3</v>
      </c>
      <c r="J122" s="66">
        <f t="shared" si="25"/>
        <v>2.2071356931541207E-3</v>
      </c>
      <c r="K122" s="66">
        <f t="shared" ca="1" si="17"/>
        <v>8.407531417958445E-3</v>
      </c>
      <c r="L122" s="66">
        <f t="shared" ca="1" si="26"/>
        <v>1.5739582650211771E-7</v>
      </c>
      <c r="M122" s="66">
        <f t="shared" ca="1" si="18"/>
        <v>389517.87458942586</v>
      </c>
      <c r="N122" s="66">
        <f t="shared" ca="1" si="19"/>
        <v>481701.14808722748</v>
      </c>
      <c r="O122" s="66">
        <f t="shared" ca="1" si="20"/>
        <v>395177.39010814723</v>
      </c>
      <c r="P122" s="41">
        <f t="shared" ca="1" si="27"/>
        <v>-3.9673142867955105E-4</v>
      </c>
      <c r="Q122" s="41"/>
      <c r="R122" s="41"/>
      <c r="S122" s="41"/>
      <c r="T122" s="41"/>
    </row>
    <row r="123" spans="1:20" x14ac:dyDescent="0.2">
      <c r="A123" s="75">
        <v>5255</v>
      </c>
      <c r="B123" s="75">
        <v>8.7459999922430143E-3</v>
      </c>
      <c r="C123" s="41"/>
      <c r="D123" s="74">
        <f t="shared" si="28"/>
        <v>0.52549999999999997</v>
      </c>
      <c r="E123" s="74">
        <f t="shared" si="28"/>
        <v>8.7459999922430143E-3</v>
      </c>
      <c r="F123" s="66">
        <f t="shared" si="21"/>
        <v>0.27615024999999999</v>
      </c>
      <c r="G123" s="66">
        <f t="shared" si="22"/>
        <v>0.14511695637499999</v>
      </c>
      <c r="H123" s="66">
        <f t="shared" si="23"/>
        <v>7.6258960575062498E-2</v>
      </c>
      <c r="I123" s="66">
        <f t="shared" si="24"/>
        <v>4.5960229959237037E-3</v>
      </c>
      <c r="J123" s="66">
        <f t="shared" si="25"/>
        <v>2.4152100843579062E-3</v>
      </c>
      <c r="K123" s="66">
        <f t="shared" ca="1" si="17"/>
        <v>8.4027214064047138E-3</v>
      </c>
      <c r="L123" s="66">
        <f t="shared" ca="1" si="26"/>
        <v>1.178401874951434E-7</v>
      </c>
      <c r="M123" s="66">
        <f t="shared" ca="1" si="18"/>
        <v>388024.43988343357</v>
      </c>
      <c r="N123" s="66">
        <f t="shared" ca="1" si="19"/>
        <v>483822.75268732227</v>
      </c>
      <c r="O123" s="66">
        <f t="shared" ca="1" si="20"/>
        <v>393279.35422005138</v>
      </c>
      <c r="P123" s="41">
        <f t="shared" ca="1" si="27"/>
        <v>3.4327858583830043E-4</v>
      </c>
      <c r="Q123" s="41"/>
      <c r="R123" s="41"/>
      <c r="S123" s="41"/>
      <c r="T123" s="41"/>
    </row>
    <row r="124" spans="1:20" x14ac:dyDescent="0.2">
      <c r="A124" s="75">
        <v>5662</v>
      </c>
      <c r="B124" s="75">
        <v>1.2450399997760542E-2</v>
      </c>
      <c r="C124" s="41"/>
      <c r="D124" s="74">
        <f t="shared" si="28"/>
        <v>0.56620000000000004</v>
      </c>
      <c r="E124" s="74">
        <f t="shared" si="28"/>
        <v>1.2450399997760542E-2</v>
      </c>
      <c r="F124" s="66">
        <f t="shared" si="21"/>
        <v>0.32058244000000002</v>
      </c>
      <c r="G124" s="66">
        <f t="shared" si="22"/>
        <v>0.18151377752800002</v>
      </c>
      <c r="H124" s="66">
        <f t="shared" si="23"/>
        <v>0.10277310083635362</v>
      </c>
      <c r="I124" s="66">
        <f t="shared" si="24"/>
        <v>7.0494164787320195E-3</v>
      </c>
      <c r="J124" s="66">
        <f t="shared" si="25"/>
        <v>3.9913796102580695E-3</v>
      </c>
      <c r="K124" s="66">
        <f t="shared" ca="1" si="17"/>
        <v>8.0235088210508509E-3</v>
      </c>
      <c r="L124" s="66">
        <f t="shared" ca="1" si="26"/>
        <v>1.9597365490430112E-5</v>
      </c>
      <c r="M124" s="66">
        <f t="shared" ca="1" si="18"/>
        <v>292170.8734367069</v>
      </c>
      <c r="N124" s="66">
        <f t="shared" ca="1" si="19"/>
        <v>632450.99856587953</v>
      </c>
      <c r="O124" s="66">
        <f t="shared" ca="1" si="20"/>
        <v>267160.37557050388</v>
      </c>
      <c r="P124" s="41">
        <f t="shared" ca="1" si="27"/>
        <v>4.4268911767096908E-3</v>
      </c>
      <c r="Q124" s="41"/>
      <c r="R124" s="41"/>
      <c r="S124" s="41"/>
      <c r="T124" s="41"/>
    </row>
    <row r="125" spans="1:20" x14ac:dyDescent="0.2">
      <c r="A125" s="75">
        <v>5664</v>
      </c>
      <c r="B125" s="75">
        <v>1.302880000002915E-2</v>
      </c>
      <c r="C125" s="41"/>
      <c r="D125" s="74">
        <f t="shared" si="28"/>
        <v>0.56640000000000001</v>
      </c>
      <c r="E125" s="74">
        <f t="shared" si="28"/>
        <v>1.302880000002915E-2</v>
      </c>
      <c r="F125" s="66">
        <f t="shared" si="21"/>
        <v>0.32080896000000003</v>
      </c>
      <c r="G125" s="66">
        <f t="shared" si="22"/>
        <v>0.18170619494400003</v>
      </c>
      <c r="H125" s="66">
        <f t="shared" si="23"/>
        <v>0.10291838881628163</v>
      </c>
      <c r="I125" s="66">
        <f t="shared" si="24"/>
        <v>7.3795123200165111E-3</v>
      </c>
      <c r="J125" s="66">
        <f t="shared" si="25"/>
        <v>4.1797557780573523E-3</v>
      </c>
      <c r="K125" s="66">
        <f t="shared" ca="1" si="17"/>
        <v>8.0213877724964033E-3</v>
      </c>
      <c r="L125" s="66">
        <f t="shared" ca="1" si="26"/>
        <v>2.5074177216444469E-5</v>
      </c>
      <c r="M125" s="66">
        <f t="shared" ca="1" si="18"/>
        <v>291727.31679507648</v>
      </c>
      <c r="N125" s="66">
        <f t="shared" ca="1" si="19"/>
        <v>633200.46257625066</v>
      </c>
      <c r="O125" s="66">
        <f t="shared" ca="1" si="20"/>
        <v>266561.8694121337</v>
      </c>
      <c r="P125" s="41">
        <f t="shared" ca="1" si="27"/>
        <v>5.0074122275327471E-3</v>
      </c>
      <c r="Q125" s="41"/>
      <c r="R125" s="41"/>
      <c r="S125" s="41"/>
      <c r="T125" s="41"/>
    </row>
    <row r="126" spans="1:20" x14ac:dyDescent="0.2">
      <c r="A126" s="75">
        <v>5665</v>
      </c>
      <c r="B126" s="75">
        <v>6.317999999737367E-3</v>
      </c>
      <c r="C126" s="41"/>
      <c r="D126" s="74">
        <f t="shared" si="28"/>
        <v>0.5665</v>
      </c>
      <c r="E126" s="74">
        <f t="shared" si="28"/>
        <v>6.317999999737367E-3</v>
      </c>
      <c r="F126" s="66">
        <f t="shared" si="21"/>
        <v>0.32092225000000002</v>
      </c>
      <c r="G126" s="66">
        <f t="shared" si="22"/>
        <v>0.18180245462500003</v>
      </c>
      <c r="H126" s="66">
        <f t="shared" si="23"/>
        <v>0.10299109054506252</v>
      </c>
      <c r="I126" s="66">
        <f t="shared" si="24"/>
        <v>3.5791469998512184E-3</v>
      </c>
      <c r="J126" s="66">
        <f t="shared" si="25"/>
        <v>2.0275867754157152E-3</v>
      </c>
      <c r="K126" s="66">
        <f t="shared" ca="1" si="17"/>
        <v>8.0203263034904042E-3</v>
      </c>
      <c r="L126" s="66">
        <f t="shared" ca="1" si="26"/>
        <v>2.8979148444494775E-6</v>
      </c>
      <c r="M126" s="66">
        <f t="shared" ca="1" si="18"/>
        <v>291505.64264715929</v>
      </c>
      <c r="N126" s="66">
        <f t="shared" ca="1" si="19"/>
        <v>633575.25103927846</v>
      </c>
      <c r="O126" s="66">
        <f t="shared" ca="1" si="20"/>
        <v>266262.72589686251</v>
      </c>
      <c r="P126" s="41">
        <f t="shared" ca="1" si="27"/>
        <v>-1.7023263037530371E-3</v>
      </c>
      <c r="Q126" s="41"/>
      <c r="R126" s="41"/>
      <c r="S126" s="41"/>
      <c r="T126" s="41"/>
    </row>
    <row r="127" spans="1:20" x14ac:dyDescent="0.2">
      <c r="A127" s="75">
        <v>5889</v>
      </c>
      <c r="B127" s="75">
        <v>1.3098799994622823E-2</v>
      </c>
      <c r="C127" s="41"/>
      <c r="D127" s="74">
        <f t="shared" si="28"/>
        <v>0.58889999999999998</v>
      </c>
      <c r="E127" s="74">
        <f t="shared" si="28"/>
        <v>1.3098799994622823E-2</v>
      </c>
      <c r="F127" s="66">
        <f t="shared" si="21"/>
        <v>0.34680320999999997</v>
      </c>
      <c r="G127" s="66">
        <f t="shared" si="22"/>
        <v>0.20423241036899997</v>
      </c>
      <c r="H127" s="66">
        <f t="shared" si="23"/>
        <v>0.12027246646630409</v>
      </c>
      <c r="I127" s="66">
        <f t="shared" si="24"/>
        <v>7.7138833168333802E-3</v>
      </c>
      <c r="J127" s="66">
        <f t="shared" si="25"/>
        <v>4.5427058852831777E-3</v>
      </c>
      <c r="K127" s="66">
        <f t="shared" ca="1" si="17"/>
        <v>7.7666858026903696E-3</v>
      </c>
      <c r="L127" s="66">
        <f t="shared" ca="1" si="26"/>
        <v>2.8431441755807478E-5</v>
      </c>
      <c r="M127" s="66">
        <f t="shared" ca="1" si="18"/>
        <v>243633.01558417507</v>
      </c>
      <c r="N127" s="66">
        <f t="shared" ca="1" si="19"/>
        <v>718353.64827628538</v>
      </c>
      <c r="O127" s="66">
        <f t="shared" ca="1" si="20"/>
        <v>201404.97541787816</v>
      </c>
      <c r="P127" s="41">
        <f t="shared" ca="1" si="27"/>
        <v>5.3321141919324532E-3</v>
      </c>
      <c r="Q127" s="41"/>
      <c r="R127" s="41"/>
      <c r="S127" s="41"/>
      <c r="T127" s="41"/>
    </row>
    <row r="128" spans="1:20" x14ac:dyDescent="0.2">
      <c r="A128" s="75">
        <v>5890</v>
      </c>
      <c r="B128" s="75">
        <v>1.5387999992526602E-2</v>
      </c>
      <c r="C128" s="41"/>
      <c r="D128" s="74">
        <f t="shared" si="28"/>
        <v>0.58899999999999997</v>
      </c>
      <c r="E128" s="74">
        <f t="shared" si="28"/>
        <v>1.5387999992526602E-2</v>
      </c>
      <c r="F128" s="66">
        <f t="shared" si="21"/>
        <v>0.34692099999999998</v>
      </c>
      <c r="G128" s="66">
        <f t="shared" si="22"/>
        <v>0.20433646899999997</v>
      </c>
      <c r="H128" s="66">
        <f t="shared" si="23"/>
        <v>0.12035418024099999</v>
      </c>
      <c r="I128" s="66">
        <f t="shared" si="24"/>
        <v>9.0635319955981678E-3</v>
      </c>
      <c r="J128" s="66">
        <f t="shared" si="25"/>
        <v>5.3384203454073208E-3</v>
      </c>
      <c r="K128" s="66">
        <f t="shared" ca="1" si="17"/>
        <v>7.7654826243677977E-3</v>
      </c>
      <c r="L128" s="66">
        <f t="shared" ca="1" si="26"/>
        <v>5.8102771027882627E-5</v>
      </c>
      <c r="M128" s="66">
        <f t="shared" ca="1" si="18"/>
        <v>243427.39956617326</v>
      </c>
      <c r="N128" s="66">
        <f t="shared" ca="1" si="19"/>
        <v>718735.27053516509</v>
      </c>
      <c r="O128" s="66">
        <f t="shared" ca="1" si="20"/>
        <v>201126.43290650463</v>
      </c>
      <c r="P128" s="41">
        <f t="shared" ca="1" si="27"/>
        <v>7.6225173681588043E-3</v>
      </c>
      <c r="Q128" s="41"/>
      <c r="R128" s="41"/>
      <c r="S128" s="41"/>
      <c r="T128" s="41"/>
    </row>
    <row r="129" spans="1:20" x14ac:dyDescent="0.2">
      <c r="A129" s="75">
        <v>5907</v>
      </c>
      <c r="B129" s="75">
        <v>1.0304399998858571E-2</v>
      </c>
      <c r="C129" s="41"/>
      <c r="D129" s="74">
        <f t="shared" si="28"/>
        <v>0.5907</v>
      </c>
      <c r="E129" s="74">
        <f t="shared" si="28"/>
        <v>1.0304399998858571E-2</v>
      </c>
      <c r="F129" s="66">
        <f t="shared" si="21"/>
        <v>0.34892648999999998</v>
      </c>
      <c r="G129" s="66">
        <f t="shared" si="22"/>
        <v>0.20611087764299998</v>
      </c>
      <c r="H129" s="66">
        <f t="shared" si="23"/>
        <v>0.12174969542372008</v>
      </c>
      <c r="I129" s="66">
        <f t="shared" si="24"/>
        <v>6.0868090793257581E-3</v>
      </c>
      <c r="J129" s="66">
        <f t="shared" si="25"/>
        <v>3.5954781231577254E-3</v>
      </c>
      <c r="K129" s="66">
        <f t="shared" ca="1" si="17"/>
        <v>7.7449322305488226E-3</v>
      </c>
      <c r="L129" s="66">
        <f t="shared" ca="1" si="26"/>
        <v>6.5508752570164839E-6</v>
      </c>
      <c r="M129" s="66">
        <f t="shared" ca="1" si="18"/>
        <v>239943.15526613887</v>
      </c>
      <c r="N129" s="66">
        <f t="shared" ca="1" si="19"/>
        <v>725226.35345973237</v>
      </c>
      <c r="O129" s="66">
        <f t="shared" ca="1" si="20"/>
        <v>196408.24981212296</v>
      </c>
      <c r="P129" s="41">
        <f t="shared" ca="1" si="27"/>
        <v>2.5594677683097485E-3</v>
      </c>
      <c r="Q129" s="41"/>
      <c r="R129" s="41"/>
      <c r="S129" s="41"/>
      <c r="T129" s="41"/>
    </row>
    <row r="130" spans="1:20" x14ac:dyDescent="0.2">
      <c r="A130" s="75">
        <v>5930</v>
      </c>
      <c r="B130" s="75">
        <v>7.3960000008810312E-3</v>
      </c>
      <c r="C130" s="41"/>
      <c r="D130" s="74">
        <f t="shared" si="28"/>
        <v>0.59299999999999997</v>
      </c>
      <c r="E130" s="74">
        <f t="shared" si="28"/>
        <v>7.3960000008810312E-3</v>
      </c>
      <c r="F130" s="66">
        <f t="shared" si="21"/>
        <v>0.35164899999999999</v>
      </c>
      <c r="G130" s="66">
        <f t="shared" si="22"/>
        <v>0.20852785699999998</v>
      </c>
      <c r="H130" s="66">
        <f t="shared" si="23"/>
        <v>0.12365701920099999</v>
      </c>
      <c r="I130" s="66">
        <f t="shared" si="24"/>
        <v>4.3858280005224515E-3</v>
      </c>
      <c r="J130" s="66">
        <f t="shared" si="25"/>
        <v>2.6007960043098136E-3</v>
      </c>
      <c r="K130" s="66">
        <f t="shared" ca="1" si="17"/>
        <v>7.7168390397334558E-3</v>
      </c>
      <c r="L130" s="66">
        <f t="shared" ca="1" si="26"/>
        <v>1.0293768885174762E-7</v>
      </c>
      <c r="M130" s="66">
        <f t="shared" ca="1" si="18"/>
        <v>235263.04280671378</v>
      </c>
      <c r="N130" s="66">
        <f t="shared" ca="1" si="19"/>
        <v>734018.5534511474</v>
      </c>
      <c r="O130" s="66">
        <f t="shared" ca="1" si="20"/>
        <v>190077.13543897102</v>
      </c>
      <c r="P130" s="41">
        <f t="shared" ca="1" si="27"/>
        <v>-3.208390388524246E-4</v>
      </c>
      <c r="Q130" s="41"/>
      <c r="R130" s="41"/>
      <c r="S130" s="41"/>
      <c r="T130" s="41"/>
    </row>
    <row r="131" spans="1:20" x14ac:dyDescent="0.2">
      <c r="A131" s="75">
        <v>6299</v>
      </c>
      <c r="B131" s="75">
        <v>1.6707999966456555E-3</v>
      </c>
      <c r="C131" s="41"/>
      <c r="D131" s="74">
        <f t="shared" si="28"/>
        <v>0.62990000000000002</v>
      </c>
      <c r="E131" s="74">
        <f t="shared" si="28"/>
        <v>1.6707999966456555E-3</v>
      </c>
      <c r="F131" s="66">
        <f t="shared" si="21"/>
        <v>0.39677401000000001</v>
      </c>
      <c r="G131" s="66">
        <f t="shared" si="22"/>
        <v>0.24992794889900002</v>
      </c>
      <c r="H131" s="66">
        <f t="shared" si="23"/>
        <v>0.15742961501148012</v>
      </c>
      <c r="I131" s="66">
        <f t="shared" si="24"/>
        <v>1.0524369178870985E-3</v>
      </c>
      <c r="J131" s="66">
        <f t="shared" si="25"/>
        <v>6.6293001457708341E-4</v>
      </c>
      <c r="K131" s="66">
        <f t="shared" ca="1" si="17"/>
        <v>7.2205755008902736E-3</v>
      </c>
      <c r="L131" s="66">
        <f t="shared" ca="1" si="26"/>
        <v>3.0800008147513605E-5</v>
      </c>
      <c r="M131" s="66">
        <f t="shared" ca="1" si="18"/>
        <v>165672.32816889358</v>
      </c>
      <c r="N131" s="66">
        <f t="shared" ca="1" si="19"/>
        <v>876072.74069071223</v>
      </c>
      <c r="O131" s="66">
        <f t="shared" ca="1" si="20"/>
        <v>98472.963106680385</v>
      </c>
      <c r="P131" s="41">
        <f t="shared" ca="1" si="27"/>
        <v>-5.5497755042446181E-3</v>
      </c>
      <c r="Q131" s="41"/>
      <c r="R131" s="41"/>
      <c r="S131" s="41"/>
      <c r="T131" s="41"/>
    </row>
    <row r="132" spans="1:20" x14ac:dyDescent="0.2">
      <c r="A132" s="75">
        <v>6355</v>
      </c>
      <c r="B132" s="75">
        <v>3.8659999991068617E-3</v>
      </c>
      <c r="C132" s="41"/>
      <c r="D132" s="74">
        <f t="shared" si="28"/>
        <v>0.63549999999999995</v>
      </c>
      <c r="E132" s="74">
        <f t="shared" si="28"/>
        <v>3.8659999991068617E-3</v>
      </c>
      <c r="F132" s="66">
        <f t="shared" si="21"/>
        <v>0.40386024999999992</v>
      </c>
      <c r="G132" s="66">
        <f t="shared" si="22"/>
        <v>0.25665318887499994</v>
      </c>
      <c r="H132" s="66">
        <f t="shared" si="23"/>
        <v>0.16310310153006244</v>
      </c>
      <c r="I132" s="66">
        <f t="shared" si="24"/>
        <v>2.4568429994324104E-3</v>
      </c>
      <c r="J132" s="66">
        <f t="shared" si="25"/>
        <v>1.5613237261392968E-3</v>
      </c>
      <c r="K132" s="66">
        <f t="shared" ca="1" si="17"/>
        <v>7.1377669447997456E-3</v>
      </c>
      <c r="L132" s="66">
        <f t="shared" ca="1" si="26"/>
        <v>1.0704458946928543E-5</v>
      </c>
      <c r="M132" s="66">
        <f t="shared" ca="1" si="18"/>
        <v>156046.08410287587</v>
      </c>
      <c r="N132" s="66">
        <f t="shared" ca="1" si="19"/>
        <v>897689.84269644355</v>
      </c>
      <c r="O132" s="66">
        <f t="shared" ca="1" si="20"/>
        <v>86536.080051065088</v>
      </c>
      <c r="P132" s="41">
        <f t="shared" ca="1" si="27"/>
        <v>-3.271766945692884E-3</v>
      </c>
      <c r="Q132" s="41"/>
      <c r="R132" s="41"/>
      <c r="S132" s="41"/>
      <c r="T132" s="41"/>
    </row>
    <row r="133" spans="1:20" x14ac:dyDescent="0.2">
      <c r="A133" s="75">
        <v>6356</v>
      </c>
      <c r="B133" s="75">
        <v>8.1551999974180944E-3</v>
      </c>
      <c r="C133" s="41"/>
      <c r="D133" s="74">
        <f t="shared" ref="D133:E196" si="29">A133/A$18</f>
        <v>0.63560000000000005</v>
      </c>
      <c r="E133" s="74">
        <f t="shared" si="29"/>
        <v>8.1551999974180944E-3</v>
      </c>
      <c r="F133" s="66">
        <f t="shared" si="21"/>
        <v>0.40398736000000007</v>
      </c>
      <c r="G133" s="66">
        <f t="shared" si="22"/>
        <v>0.25677436601600007</v>
      </c>
      <c r="H133" s="66">
        <f t="shared" si="23"/>
        <v>0.16320578703976965</v>
      </c>
      <c r="I133" s="66">
        <f t="shared" si="24"/>
        <v>5.1834451183589416E-3</v>
      </c>
      <c r="J133" s="66">
        <f t="shared" si="25"/>
        <v>3.2945977172289436E-3</v>
      </c>
      <c r="K133" s="66">
        <f t="shared" ca="1" si="17"/>
        <v>7.1362702707370735E-3</v>
      </c>
      <c r="L133" s="66">
        <f t="shared" ca="1" si="26"/>
        <v>1.0382177879142599E-6</v>
      </c>
      <c r="M133" s="66">
        <f t="shared" ca="1" si="18"/>
        <v>155876.49690054051</v>
      </c>
      <c r="N133" s="66">
        <f t="shared" ca="1" si="19"/>
        <v>898075.76914160629</v>
      </c>
      <c r="O133" s="66">
        <f t="shared" ca="1" si="20"/>
        <v>86328.390527334821</v>
      </c>
      <c r="P133" s="41">
        <f t="shared" ca="1" si="27"/>
        <v>1.0189297266810209E-3</v>
      </c>
      <c r="Q133" s="41"/>
      <c r="R133" s="41"/>
      <c r="S133" s="41"/>
      <c r="T133" s="41"/>
    </row>
    <row r="134" spans="1:20" x14ac:dyDescent="0.2">
      <c r="A134" s="75">
        <v>6727</v>
      </c>
      <c r="B134" s="75">
        <v>5.4483999992953613E-3</v>
      </c>
      <c r="C134" s="41"/>
      <c r="D134" s="74">
        <f t="shared" si="29"/>
        <v>0.67269999999999996</v>
      </c>
      <c r="E134" s="74">
        <f t="shared" si="29"/>
        <v>5.4483999992953613E-3</v>
      </c>
      <c r="F134" s="66">
        <f t="shared" si="21"/>
        <v>0.45252528999999997</v>
      </c>
      <c r="G134" s="66">
        <f t="shared" si="22"/>
        <v>0.30441376258299996</v>
      </c>
      <c r="H134" s="66">
        <f t="shared" si="23"/>
        <v>0.20477913808958406</v>
      </c>
      <c r="I134" s="66">
        <f t="shared" si="24"/>
        <v>3.6651386795259894E-3</v>
      </c>
      <c r="J134" s="66">
        <f t="shared" si="25"/>
        <v>2.465538789717133E-3</v>
      </c>
      <c r="K134" s="66">
        <f t="shared" ca="1" si="17"/>
        <v>6.5375428908239341E-3</v>
      </c>
      <c r="L134" s="66">
        <f t="shared" ca="1" si="26"/>
        <v>1.1862322381672204E-6</v>
      </c>
      <c r="M134" s="66">
        <f t="shared" ca="1" si="18"/>
        <v>98727.356185850527</v>
      </c>
      <c r="N134" s="66">
        <f t="shared" ca="1" si="19"/>
        <v>1040484.6554036627</v>
      </c>
      <c r="O134" s="66">
        <f t="shared" ca="1" si="20"/>
        <v>24472.420791600569</v>
      </c>
      <c r="P134" s="41">
        <f t="shared" ca="1" si="27"/>
        <v>-1.0891428915285727E-3</v>
      </c>
      <c r="Q134" s="41"/>
      <c r="R134" s="41"/>
      <c r="S134" s="41"/>
      <c r="T134" s="41"/>
    </row>
    <row r="135" spans="1:20" x14ac:dyDescent="0.2">
      <c r="A135" s="75">
        <v>6728</v>
      </c>
      <c r="B135" s="75">
        <v>1.2737599994579796E-2</v>
      </c>
      <c r="C135" s="41"/>
      <c r="D135" s="74">
        <f t="shared" si="29"/>
        <v>0.67279999999999995</v>
      </c>
      <c r="E135" s="74">
        <f t="shared" si="29"/>
        <v>1.2737599994579796E-2</v>
      </c>
      <c r="F135" s="66">
        <f t="shared" si="21"/>
        <v>0.45265983999999992</v>
      </c>
      <c r="G135" s="66">
        <f t="shared" si="22"/>
        <v>0.30454954035199994</v>
      </c>
      <c r="H135" s="66">
        <f t="shared" si="23"/>
        <v>0.20490093074882554</v>
      </c>
      <c r="I135" s="66">
        <f t="shared" si="24"/>
        <v>8.5698572763532859E-3</v>
      </c>
      <c r="J135" s="66">
        <f t="shared" si="25"/>
        <v>5.76579997553049E-3</v>
      </c>
      <c r="K135" s="66">
        <f t="shared" ca="1" si="17"/>
        <v>6.5358119240245365E-3</v>
      </c>
      <c r="L135" s="66">
        <f t="shared" ca="1" si="26"/>
        <v>3.8462175272081529E-5</v>
      </c>
      <c r="M135" s="66">
        <f t="shared" ca="1" si="18"/>
        <v>98589.27461114878</v>
      </c>
      <c r="N135" s="66">
        <f t="shared" ca="1" si="19"/>
        <v>1040865.1853366179</v>
      </c>
      <c r="O135" s="66">
        <f t="shared" ca="1" si="20"/>
        <v>24351.372076702646</v>
      </c>
      <c r="P135" s="41">
        <f t="shared" ca="1" si="27"/>
        <v>6.2017880705552593E-3</v>
      </c>
      <c r="Q135" s="41"/>
      <c r="R135" s="41"/>
      <c r="S135" s="41"/>
      <c r="T135" s="41"/>
    </row>
    <row r="136" spans="1:20" x14ac:dyDescent="0.2">
      <c r="A136" s="75">
        <v>6736</v>
      </c>
      <c r="B136" s="75">
        <v>5.0511999943410046E-3</v>
      </c>
      <c r="C136" s="41"/>
      <c r="D136" s="74">
        <f t="shared" si="29"/>
        <v>0.67359999999999998</v>
      </c>
      <c r="E136" s="74">
        <f t="shared" si="29"/>
        <v>5.0511999943410046E-3</v>
      </c>
      <c r="F136" s="66">
        <f t="shared" si="21"/>
        <v>0.45373695999999997</v>
      </c>
      <c r="G136" s="66">
        <f t="shared" si="22"/>
        <v>0.30563721625599999</v>
      </c>
      <c r="H136" s="66">
        <f t="shared" si="23"/>
        <v>0.20587722887004156</v>
      </c>
      <c r="I136" s="66">
        <f t="shared" si="24"/>
        <v>3.4024883161881004E-3</v>
      </c>
      <c r="J136" s="66">
        <f t="shared" si="25"/>
        <v>2.2919161297843041E-3</v>
      </c>
      <c r="K136" s="66">
        <f t="shared" ca="1" si="17"/>
        <v>6.5219415161387028E-3</v>
      </c>
      <c r="L136" s="66">
        <f t="shared" ca="1" si="26"/>
        <v>2.1630806239398091E-6</v>
      </c>
      <c r="M136" s="66">
        <f t="shared" ca="1" si="18"/>
        <v>97487.792791520667</v>
      </c>
      <c r="N136" s="66">
        <f t="shared" ca="1" si="19"/>
        <v>1043908.5416653691</v>
      </c>
      <c r="O136" s="66">
        <f t="shared" ca="1" si="20"/>
        <v>23392.775538365921</v>
      </c>
      <c r="P136" s="41">
        <f t="shared" ca="1" si="27"/>
        <v>-1.4707415217976982E-3</v>
      </c>
      <c r="Q136" s="41"/>
      <c r="R136" s="41"/>
      <c r="S136" s="41"/>
      <c r="T136" s="41"/>
    </row>
    <row r="137" spans="1:20" x14ac:dyDescent="0.2">
      <c r="A137" s="75">
        <v>6736</v>
      </c>
      <c r="B137" s="75">
        <v>6.0511999981827103E-3</v>
      </c>
      <c r="C137" s="41"/>
      <c r="D137" s="74">
        <f t="shared" si="29"/>
        <v>0.67359999999999998</v>
      </c>
      <c r="E137" s="74">
        <f t="shared" si="29"/>
        <v>6.0511999981827103E-3</v>
      </c>
      <c r="F137" s="66">
        <f t="shared" si="21"/>
        <v>0.45373695999999997</v>
      </c>
      <c r="G137" s="66">
        <f t="shared" si="22"/>
        <v>0.30563721625599999</v>
      </c>
      <c r="H137" s="66">
        <f t="shared" si="23"/>
        <v>0.20587722887004156</v>
      </c>
      <c r="I137" s="66">
        <f t="shared" si="24"/>
        <v>4.0760883187758732E-3</v>
      </c>
      <c r="J137" s="66">
        <f t="shared" si="25"/>
        <v>2.7456530915274282E-3</v>
      </c>
      <c r="K137" s="66">
        <f t="shared" ca="1" si="17"/>
        <v>6.5219415161387028E-3</v>
      </c>
      <c r="L137" s="66">
        <f t="shared" ca="1" si="26"/>
        <v>2.2159757672751207E-7</v>
      </c>
      <c r="M137" s="66">
        <f t="shared" ca="1" si="18"/>
        <v>97487.792791520667</v>
      </c>
      <c r="N137" s="66">
        <f t="shared" ca="1" si="19"/>
        <v>1043908.5416653691</v>
      </c>
      <c r="O137" s="66">
        <f t="shared" ca="1" si="20"/>
        <v>23392.775538365921</v>
      </c>
      <c r="P137" s="41">
        <f t="shared" ca="1" si="27"/>
        <v>-4.7074151795599255E-4</v>
      </c>
      <c r="Q137" s="41"/>
      <c r="R137" s="41"/>
      <c r="S137" s="41"/>
      <c r="T137" s="41"/>
    </row>
    <row r="138" spans="1:20" x14ac:dyDescent="0.2">
      <c r="A138" s="75">
        <v>6979</v>
      </c>
      <c r="B138" s="75">
        <v>-3.673200000775978E-3</v>
      </c>
      <c r="C138" s="41"/>
      <c r="D138" s="74">
        <f t="shared" si="29"/>
        <v>0.69789999999999996</v>
      </c>
      <c r="E138" s="74">
        <f t="shared" si="29"/>
        <v>-3.673200000775978E-3</v>
      </c>
      <c r="F138" s="66">
        <f t="shared" si="21"/>
        <v>0.48706440999999995</v>
      </c>
      <c r="G138" s="66">
        <f t="shared" si="22"/>
        <v>0.33992225173899993</v>
      </c>
      <c r="H138" s="66">
        <f t="shared" si="23"/>
        <v>0.23723173948864804</v>
      </c>
      <c r="I138" s="66">
        <f t="shared" si="24"/>
        <v>-2.5635262805415548E-3</v>
      </c>
      <c r="J138" s="66">
        <f t="shared" si="25"/>
        <v>-1.7890849911899511E-3</v>
      </c>
      <c r="K138" s="66">
        <f t="shared" ca="1" si="17"/>
        <v>6.0814205958386151E-3</v>
      </c>
      <c r="L138" s="66">
        <f t="shared" ca="1" si="26"/>
        <v>9.5152622983897637E-5</v>
      </c>
      <c r="M138" s="66">
        <f t="shared" ca="1" si="18"/>
        <v>66762.782805906099</v>
      </c>
      <c r="N138" s="66">
        <f t="shared" ca="1" si="19"/>
        <v>1135472.467819676</v>
      </c>
      <c r="O138" s="66">
        <f t="shared" ca="1" si="20"/>
        <v>3126.4942984764302</v>
      </c>
      <c r="P138" s="41">
        <f t="shared" ca="1" si="27"/>
        <v>-9.7546205966145931E-3</v>
      </c>
      <c r="Q138" s="41"/>
      <c r="R138" s="41"/>
      <c r="S138" s="41"/>
      <c r="T138" s="41"/>
    </row>
    <row r="139" spans="1:20" x14ac:dyDescent="0.2">
      <c r="A139" s="75">
        <v>7149</v>
      </c>
      <c r="B139" s="75">
        <v>-4.5092000073054805E-3</v>
      </c>
      <c r="C139" s="41"/>
      <c r="D139" s="74">
        <f t="shared" si="29"/>
        <v>0.71489999999999998</v>
      </c>
      <c r="E139" s="74">
        <f t="shared" si="29"/>
        <v>-4.5092000073054805E-3</v>
      </c>
      <c r="F139" s="66">
        <f t="shared" si="21"/>
        <v>0.51108200999999998</v>
      </c>
      <c r="G139" s="66">
        <f t="shared" si="22"/>
        <v>0.36537252894899996</v>
      </c>
      <c r="H139" s="66">
        <f t="shared" si="23"/>
        <v>0.26120482094564007</v>
      </c>
      <c r="I139" s="66">
        <f t="shared" si="24"/>
        <v>-3.223627085222688E-3</v>
      </c>
      <c r="J139" s="66">
        <f t="shared" si="25"/>
        <v>-2.3045710032256997E-3</v>
      </c>
      <c r="K139" s="66">
        <f t="shared" ca="1" si="17"/>
        <v>5.7511274334769921E-3</v>
      </c>
      <c r="L139" s="66">
        <f t="shared" ca="1" si="26"/>
        <v>1.0527431919207381E-4</v>
      </c>
      <c r="M139" s="66">
        <f t="shared" ca="1" si="18"/>
        <v>48503.265999228162</v>
      </c>
      <c r="N139" s="66">
        <f t="shared" ca="1" si="19"/>
        <v>1198275.6399713715</v>
      </c>
      <c r="O139" s="66">
        <f t="shared" ca="1" si="20"/>
        <v>230.74275184856651</v>
      </c>
      <c r="P139" s="41">
        <f t="shared" ca="1" si="27"/>
        <v>-1.0260327440782473E-2</v>
      </c>
      <c r="Q139" s="41"/>
      <c r="R139" s="41"/>
      <c r="S139" s="41"/>
      <c r="T139" s="41"/>
    </row>
    <row r="140" spans="1:20" x14ac:dyDescent="0.2">
      <c r="A140" s="75">
        <v>7186</v>
      </c>
      <c r="B140" s="75">
        <v>9.191199998895172E-3</v>
      </c>
      <c r="C140" s="41"/>
      <c r="D140" s="74">
        <f t="shared" si="29"/>
        <v>0.71860000000000002</v>
      </c>
      <c r="E140" s="74">
        <f t="shared" si="29"/>
        <v>9.191199998895172E-3</v>
      </c>
      <c r="F140" s="66">
        <f t="shared" si="21"/>
        <v>0.51638596000000003</v>
      </c>
      <c r="G140" s="66">
        <f t="shared" si="22"/>
        <v>0.37107495085600001</v>
      </c>
      <c r="H140" s="66">
        <f t="shared" si="23"/>
        <v>0.26665445968512164</v>
      </c>
      <c r="I140" s="66">
        <f t="shared" si="24"/>
        <v>6.6047963192060709E-3</v>
      </c>
      <c r="J140" s="66">
        <f t="shared" si="25"/>
        <v>4.7462066349814825E-3</v>
      </c>
      <c r="K140" s="66">
        <f t="shared" ca="1" si="17"/>
        <v>5.6768282055714332E-3</v>
      </c>
      <c r="L140" s="66">
        <f t="shared" ca="1" si="26"/>
        <v>1.2350809101709512E-5</v>
      </c>
      <c r="M140" s="66">
        <f t="shared" ca="1" si="18"/>
        <v>44892.629211998421</v>
      </c>
      <c r="N140" s="66">
        <f t="shared" ca="1" si="19"/>
        <v>1211780.2625413917</v>
      </c>
      <c r="O140" s="66">
        <f t="shared" ca="1" si="20"/>
        <v>962.09453216872475</v>
      </c>
      <c r="P140" s="41">
        <f t="shared" ca="1" si="27"/>
        <v>3.5143717933237388E-3</v>
      </c>
      <c r="Q140" s="41"/>
      <c r="R140" s="41"/>
      <c r="S140" s="41"/>
      <c r="T140" s="41"/>
    </row>
    <row r="141" spans="1:20" x14ac:dyDescent="0.2">
      <c r="A141" s="75">
        <v>7362</v>
      </c>
      <c r="B141" s="75">
        <v>1.6090400000393856E-2</v>
      </c>
      <c r="C141" s="41"/>
      <c r="D141" s="74">
        <f t="shared" si="29"/>
        <v>0.73619999999999997</v>
      </c>
      <c r="E141" s="74">
        <f t="shared" si="29"/>
        <v>1.6090400000393856E-2</v>
      </c>
      <c r="F141" s="66">
        <f t="shared" si="21"/>
        <v>0.54199043999999996</v>
      </c>
      <c r="G141" s="66">
        <f t="shared" si="22"/>
        <v>0.39901336192799997</v>
      </c>
      <c r="H141" s="66">
        <f t="shared" si="23"/>
        <v>0.29375363705139357</v>
      </c>
      <c r="I141" s="66">
        <f t="shared" si="24"/>
        <v>1.1845752480289956E-2</v>
      </c>
      <c r="J141" s="66">
        <f t="shared" si="25"/>
        <v>8.7208429759894658E-3</v>
      </c>
      <c r="K141" s="66">
        <f t="shared" ca="1" si="17"/>
        <v>5.3115995204107806E-3</v>
      </c>
      <c r="L141" s="66">
        <f t="shared" ca="1" si="26"/>
        <v>1.1618253978728339E-4</v>
      </c>
      <c r="M141" s="66">
        <f t="shared" ca="1" si="18"/>
        <v>29541.284217352884</v>
      </c>
      <c r="N141" s="66">
        <f t="shared" ca="1" si="19"/>
        <v>1275104.3863983648</v>
      </c>
      <c r="O141" s="66">
        <f t="shared" ca="1" si="20"/>
        <v>11669.553869849755</v>
      </c>
      <c r="P141" s="41">
        <f t="shared" ca="1" si="27"/>
        <v>1.0778800479983076E-2</v>
      </c>
      <c r="Q141" s="41"/>
      <c r="R141" s="41"/>
      <c r="S141" s="41"/>
      <c r="T141" s="41"/>
    </row>
    <row r="142" spans="1:20" x14ac:dyDescent="0.2">
      <c r="A142" s="75">
        <v>7371</v>
      </c>
      <c r="B142" s="75">
        <v>-1.3306799999554642E-2</v>
      </c>
      <c r="C142" s="41"/>
      <c r="D142" s="74">
        <f t="shared" si="29"/>
        <v>0.73709999999999998</v>
      </c>
      <c r="E142" s="74">
        <f t="shared" si="29"/>
        <v>-1.3306799999554642E-2</v>
      </c>
      <c r="F142" s="66">
        <f t="shared" si="21"/>
        <v>0.54331640999999997</v>
      </c>
      <c r="G142" s="66">
        <f t="shared" si="22"/>
        <v>0.40047852581099996</v>
      </c>
      <c r="H142" s="66">
        <f t="shared" si="23"/>
        <v>0.29519272137528807</v>
      </c>
      <c r="I142" s="66">
        <f t="shared" si="24"/>
        <v>-9.8084422796717256E-3</v>
      </c>
      <c r="J142" s="66">
        <f t="shared" si="25"/>
        <v>-7.2298028043460286E-3</v>
      </c>
      <c r="K142" s="66">
        <f t="shared" ca="1" si="17"/>
        <v>5.2923987290846644E-3</v>
      </c>
      <c r="L142" s="66">
        <f t="shared" ca="1" si="26"/>
        <v>3.4593019334741798E-4</v>
      </c>
      <c r="M142" s="66">
        <f t="shared" ca="1" si="18"/>
        <v>28838.415010224955</v>
      </c>
      <c r="N142" s="66">
        <f t="shared" ca="1" si="19"/>
        <v>1278299.201786876</v>
      </c>
      <c r="O142" s="66">
        <f t="shared" ca="1" si="20"/>
        <v>12552.972953972167</v>
      </c>
      <c r="P142" s="41">
        <f t="shared" ca="1" si="27"/>
        <v>-1.8599198728639306E-2</v>
      </c>
      <c r="Q142" s="41"/>
      <c r="R142" s="41"/>
      <c r="S142" s="41"/>
      <c r="T142" s="41"/>
    </row>
    <row r="143" spans="1:20" x14ac:dyDescent="0.2">
      <c r="A143" s="75">
        <v>7372</v>
      </c>
      <c r="B143" s="75">
        <v>-2.5017600004503038E-2</v>
      </c>
      <c r="C143" s="41"/>
      <c r="D143" s="74">
        <f t="shared" si="29"/>
        <v>0.73719999999999997</v>
      </c>
      <c r="E143" s="74">
        <f t="shared" si="29"/>
        <v>-2.5017600004503038E-2</v>
      </c>
      <c r="F143" s="66">
        <f t="shared" si="21"/>
        <v>0.54346383999999992</v>
      </c>
      <c r="G143" s="66">
        <f t="shared" si="22"/>
        <v>0.40064154284799991</v>
      </c>
      <c r="H143" s="66">
        <f t="shared" si="23"/>
        <v>0.29535294538754553</v>
      </c>
      <c r="I143" s="66">
        <f t="shared" si="24"/>
        <v>-1.8442974723319638E-2</v>
      </c>
      <c r="J143" s="66">
        <f t="shared" si="25"/>
        <v>-1.3596160966031237E-2</v>
      </c>
      <c r="K143" s="66">
        <f t="shared" ca="1" si="17"/>
        <v>5.2902621587302828E-3</v>
      </c>
      <c r="L143" s="66">
        <f t="shared" ca="1" si="26"/>
        <v>9.1856650890554997E-4</v>
      </c>
      <c r="M143" s="66">
        <f t="shared" ca="1" si="18"/>
        <v>28760.81758815725</v>
      </c>
      <c r="N143" s="66">
        <f t="shared" ca="1" si="19"/>
        <v>1278653.9072863134</v>
      </c>
      <c r="O143" s="66">
        <f t="shared" ca="1" si="20"/>
        <v>12653.223398449618</v>
      </c>
      <c r="P143" s="41">
        <f t="shared" ca="1" si="27"/>
        <v>-3.0307862163233321E-2</v>
      </c>
      <c r="Q143" s="41"/>
      <c r="R143" s="41"/>
      <c r="S143" s="41"/>
      <c r="T143" s="41"/>
    </row>
    <row r="144" spans="1:20" x14ac:dyDescent="0.2">
      <c r="A144" s="75">
        <v>7372</v>
      </c>
      <c r="B144" s="75">
        <v>8.9823999951477163E-3</v>
      </c>
      <c r="C144" s="41"/>
      <c r="D144" s="74">
        <f t="shared" si="29"/>
        <v>0.73719999999999997</v>
      </c>
      <c r="E144" s="74">
        <f t="shared" si="29"/>
        <v>8.9823999951477163E-3</v>
      </c>
      <c r="F144" s="66">
        <f t="shared" si="21"/>
        <v>0.54346383999999992</v>
      </c>
      <c r="G144" s="66">
        <f t="shared" si="22"/>
        <v>0.40064154284799991</v>
      </c>
      <c r="H144" s="66">
        <f t="shared" si="23"/>
        <v>0.29535294538754553</v>
      </c>
      <c r="I144" s="66">
        <f t="shared" si="24"/>
        <v>6.6218252764228963E-3</v>
      </c>
      <c r="J144" s="66">
        <f t="shared" si="25"/>
        <v>4.8816095937789586E-3</v>
      </c>
      <c r="K144" s="66">
        <f t="shared" ca="1" si="17"/>
        <v>5.2902621587302828E-3</v>
      </c>
      <c r="L144" s="66">
        <f t="shared" ca="1" si="26"/>
        <v>1.3631881803105206E-5</v>
      </c>
      <c r="M144" s="66">
        <f t="shared" ca="1" si="18"/>
        <v>28760.81758815725</v>
      </c>
      <c r="N144" s="66">
        <f t="shared" ca="1" si="19"/>
        <v>1278653.9072863134</v>
      </c>
      <c r="O144" s="66">
        <f t="shared" ca="1" si="20"/>
        <v>12653.223398449618</v>
      </c>
      <c r="P144" s="41">
        <f t="shared" ca="1" si="27"/>
        <v>3.6921378364174334E-3</v>
      </c>
      <c r="Q144" s="41"/>
      <c r="R144" s="41"/>
      <c r="S144" s="41"/>
      <c r="T144" s="41"/>
    </row>
    <row r="145" spans="1:20" x14ac:dyDescent="0.2">
      <c r="A145" s="75">
        <v>7391</v>
      </c>
      <c r="B145" s="75">
        <v>4.771999956574291E-4</v>
      </c>
      <c r="C145" s="41"/>
      <c r="D145" s="74">
        <f t="shared" si="29"/>
        <v>0.73909999999999998</v>
      </c>
      <c r="E145" s="74">
        <f t="shared" si="29"/>
        <v>4.771999956574291E-4</v>
      </c>
      <c r="F145" s="66">
        <f t="shared" si="21"/>
        <v>0.54626880999999994</v>
      </c>
      <c r="G145" s="66">
        <f t="shared" si="22"/>
        <v>0.40374727747099992</v>
      </c>
      <c r="H145" s="66">
        <f t="shared" si="23"/>
        <v>0.29840961277881606</v>
      </c>
      <c r="I145" s="66">
        <f t="shared" si="24"/>
        <v>3.5269851679040586E-4</v>
      </c>
      <c r="J145" s="66">
        <f t="shared" si="25"/>
        <v>2.6067947375978898E-4</v>
      </c>
      <c r="K145" s="66">
        <f t="shared" ca="1" si="17"/>
        <v>5.2495476563519383E-3</v>
      </c>
      <c r="L145" s="66">
        <f t="shared" ca="1" si="26"/>
        <v>2.2775302194536354E-5</v>
      </c>
      <c r="M145" s="66">
        <f t="shared" ca="1" si="18"/>
        <v>27305.46902462385</v>
      </c>
      <c r="N145" s="66">
        <f t="shared" ca="1" si="19"/>
        <v>1285382.8206828875</v>
      </c>
      <c r="O145" s="66">
        <f t="shared" ca="1" si="20"/>
        <v>14637.959003328851</v>
      </c>
      <c r="P145" s="41">
        <f t="shared" ca="1" si="27"/>
        <v>-4.7723476606945092E-3</v>
      </c>
      <c r="Q145" s="41"/>
      <c r="R145" s="41"/>
      <c r="S145" s="41"/>
      <c r="T145" s="41"/>
    </row>
    <row r="146" spans="1:20" x14ac:dyDescent="0.2">
      <c r="A146" s="75">
        <v>7433</v>
      </c>
      <c r="B146" s="75">
        <v>1.0623599999235012E-2</v>
      </c>
      <c r="C146" s="41"/>
      <c r="D146" s="74">
        <f t="shared" si="29"/>
        <v>0.74329999999999996</v>
      </c>
      <c r="E146" s="74">
        <f t="shared" si="29"/>
        <v>1.0623599999235012E-2</v>
      </c>
      <c r="F146" s="66">
        <f t="shared" si="21"/>
        <v>0.55249488999999996</v>
      </c>
      <c r="G146" s="66">
        <f t="shared" si="22"/>
        <v>0.41066945173699992</v>
      </c>
      <c r="H146" s="66">
        <f t="shared" si="23"/>
        <v>0.30525060347611205</v>
      </c>
      <c r="I146" s="66">
        <f t="shared" si="24"/>
        <v>7.8965218794313837E-3</v>
      </c>
      <c r="J146" s="66">
        <f t="shared" si="25"/>
        <v>5.869484712981347E-3</v>
      </c>
      <c r="K146" s="66">
        <f t="shared" ca="1" si="17"/>
        <v>5.1587403790346528E-3</v>
      </c>
      <c r="L146" s="66">
        <f t="shared" ca="1" si="26"/>
        <v>2.9864690668496411E-5</v>
      </c>
      <c r="M146" s="66">
        <f t="shared" ca="1" si="18"/>
        <v>24216.997225466577</v>
      </c>
      <c r="N146" s="66">
        <f t="shared" ca="1" si="19"/>
        <v>1300185.3882179225</v>
      </c>
      <c r="O146" s="66">
        <f t="shared" ca="1" si="20"/>
        <v>19571.02207758365</v>
      </c>
      <c r="P146" s="41">
        <f t="shared" ca="1" si="27"/>
        <v>5.4648596202003588E-3</v>
      </c>
      <c r="Q146" s="41"/>
      <c r="R146" s="41"/>
      <c r="S146" s="41"/>
      <c r="T146" s="41"/>
    </row>
    <row r="147" spans="1:20" x14ac:dyDescent="0.2">
      <c r="A147" s="75">
        <v>7793</v>
      </c>
      <c r="B147" s="75">
        <v>-1.6264400001091417E-2</v>
      </c>
      <c r="C147" s="41"/>
      <c r="D147" s="74">
        <f t="shared" si="29"/>
        <v>0.77929999999999999</v>
      </c>
      <c r="E147" s="74">
        <f t="shared" si="29"/>
        <v>-1.6264400001091417E-2</v>
      </c>
      <c r="F147" s="66">
        <f t="shared" si="21"/>
        <v>0.60730848999999998</v>
      </c>
      <c r="G147" s="66">
        <f t="shared" si="22"/>
        <v>0.47327550625699999</v>
      </c>
      <c r="H147" s="66">
        <f t="shared" si="23"/>
        <v>0.36882360202608006</v>
      </c>
      <c r="I147" s="66">
        <f t="shared" si="24"/>
        <v>-1.2674846920850542E-2</v>
      </c>
      <c r="J147" s="66">
        <f t="shared" si="25"/>
        <v>-9.8775082054188279E-3</v>
      </c>
      <c r="K147" s="66">
        <f t="shared" ca="1" si="17"/>
        <v>4.3348185715346328E-3</v>
      </c>
      <c r="L147" s="66">
        <f t="shared" ca="1" si="26"/>
        <v>4.2432780580282199E-4</v>
      </c>
      <c r="M147" s="66">
        <f t="shared" ca="1" si="18"/>
        <v>5201.6435034328415</v>
      </c>
      <c r="N147" s="66">
        <f t="shared" ca="1" si="19"/>
        <v>1422580.8166400036</v>
      </c>
      <c r="O147" s="66">
        <f t="shared" ca="1" si="20"/>
        <v>95244.490568279696</v>
      </c>
      <c r="P147" s="41">
        <f t="shared" ca="1" si="27"/>
        <v>-2.059921857262605E-2</v>
      </c>
      <c r="Q147" s="41"/>
      <c r="R147" s="41"/>
      <c r="S147" s="41"/>
      <c r="T147" s="41"/>
    </row>
    <row r="148" spans="1:20" x14ac:dyDescent="0.2">
      <c r="A148" s="75">
        <v>7798</v>
      </c>
      <c r="B148" s="75">
        <v>-1.2818400005926378E-2</v>
      </c>
      <c r="C148" s="41"/>
      <c r="D148" s="74">
        <f t="shared" si="29"/>
        <v>0.77980000000000005</v>
      </c>
      <c r="E148" s="74">
        <f t="shared" si="29"/>
        <v>-1.2818400005926378E-2</v>
      </c>
      <c r="F148" s="66">
        <f t="shared" si="21"/>
        <v>0.60808804000000005</v>
      </c>
      <c r="G148" s="66">
        <f t="shared" si="22"/>
        <v>0.47418705359200009</v>
      </c>
      <c r="H148" s="66">
        <f t="shared" si="23"/>
        <v>0.36977106439104168</v>
      </c>
      <c r="I148" s="66">
        <f t="shared" si="24"/>
        <v>-9.9957883246213908E-3</v>
      </c>
      <c r="J148" s="66">
        <f t="shared" si="25"/>
        <v>-7.7947157355397608E-3</v>
      </c>
      <c r="K148" s="66">
        <f t="shared" ca="1" si="17"/>
        <v>4.3228005030910392E-3</v>
      </c>
      <c r="L148" s="66">
        <f t="shared" ca="1" si="26"/>
        <v>2.9382075489033896E-4</v>
      </c>
      <c r="M148" s="66">
        <f t="shared" ca="1" si="18"/>
        <v>5033.9395770232231</v>
      </c>
      <c r="N148" s="66">
        <f t="shared" ca="1" si="19"/>
        <v>1424219.2114843491</v>
      </c>
      <c r="O148" s="66">
        <f t="shared" ca="1" si="20"/>
        <v>96748.479830459401</v>
      </c>
      <c r="P148" s="41">
        <f t="shared" ca="1" si="27"/>
        <v>-1.7141200509017417E-2</v>
      </c>
      <c r="Q148" s="41"/>
      <c r="R148" s="41"/>
      <c r="S148" s="41"/>
      <c r="T148" s="41"/>
    </row>
    <row r="149" spans="1:20" x14ac:dyDescent="0.2">
      <c r="A149" s="75">
        <v>8070</v>
      </c>
      <c r="B149" s="75">
        <v>2.5439999953960069E-3</v>
      </c>
      <c r="C149" s="41"/>
      <c r="D149" s="74">
        <f t="shared" si="29"/>
        <v>0.80700000000000005</v>
      </c>
      <c r="E149" s="74">
        <f t="shared" si="29"/>
        <v>2.5439999953960069E-3</v>
      </c>
      <c r="F149" s="66">
        <f t="shared" si="21"/>
        <v>0.65124900000000008</v>
      </c>
      <c r="G149" s="66">
        <f t="shared" si="22"/>
        <v>0.52555794300000014</v>
      </c>
      <c r="H149" s="66">
        <f t="shared" si="23"/>
        <v>0.42412526000100009</v>
      </c>
      <c r="I149" s="66">
        <f t="shared" si="24"/>
        <v>2.0530079962845778E-3</v>
      </c>
      <c r="J149" s="66">
        <f t="shared" si="25"/>
        <v>1.6567774530016543E-3</v>
      </c>
      <c r="K149" s="66">
        <f t="shared" ref="K149:K212" ca="1" si="30">+E$4+E$5*D149+E$6*D149^2</f>
        <v>3.6452910314315051E-3</v>
      </c>
      <c r="L149" s="66">
        <f t="shared" ca="1" si="26"/>
        <v>1.2128419460521412E-6</v>
      </c>
      <c r="M149" s="66">
        <f t="shared" ref="M149:M212" ca="1" si="31">(M$1-M$2*D149+M$3*F149)^2</f>
        <v>44.47423736214418</v>
      </c>
      <c r="N149" s="66">
        <f t="shared" ref="N149:N212" ca="1" si="32">(-M$2+M$4*D149-M$5*F149)^2</f>
        <v>1510501.4230790527</v>
      </c>
      <c r="O149" s="66">
        <f t="shared" ref="O149:O212" ca="1" si="33">+(M$3-D149*M$5+F149*M$6)^2</f>
        <v>199396.00216860118</v>
      </c>
      <c r="P149" s="41">
        <f t="shared" ca="1" si="27"/>
        <v>-1.1012910360354983E-3</v>
      </c>
      <c r="Q149" s="41"/>
      <c r="R149" s="41"/>
      <c r="S149" s="41"/>
      <c r="T149" s="41"/>
    </row>
    <row r="150" spans="1:20" x14ac:dyDescent="0.2">
      <c r="A150" s="75">
        <v>8076</v>
      </c>
      <c r="B150" s="75">
        <v>1.5791999976499937E-3</v>
      </c>
      <c r="C150" s="41"/>
      <c r="D150" s="74">
        <f t="shared" si="29"/>
        <v>0.80759999999999998</v>
      </c>
      <c r="E150" s="74">
        <f t="shared" si="29"/>
        <v>1.5791999976499937E-3</v>
      </c>
      <c r="F150" s="66">
        <f t="shared" ref="F150:F213" si="34">D150*D150</f>
        <v>0.65221775999999998</v>
      </c>
      <c r="G150" s="66">
        <f t="shared" ref="G150:G213" si="35">D150*F150</f>
        <v>0.52673106297599992</v>
      </c>
      <c r="H150" s="66">
        <f t="shared" ref="H150:H213" si="36">F150*F150</f>
        <v>0.4253880064594176</v>
      </c>
      <c r="I150" s="66">
        <f t="shared" ref="I150:I213" si="37">E150*D150</f>
        <v>1.2753619181021349E-3</v>
      </c>
      <c r="J150" s="66">
        <f t="shared" ref="J150:J213" si="38">I150*D150</f>
        <v>1.0299822850592842E-3</v>
      </c>
      <c r="K150" s="66">
        <f t="shared" ca="1" si="30"/>
        <v>3.6298207003565772E-3</v>
      </c>
      <c r="L150" s="66">
        <f t="shared" ref="L150:L213" ca="1" si="39">+(K150-E150)^2</f>
        <v>4.2050452663688423E-6</v>
      </c>
      <c r="M150" s="66">
        <f t="shared" ca="1" si="31"/>
        <v>27.452444701299282</v>
      </c>
      <c r="N150" s="66">
        <f t="shared" ca="1" si="32"/>
        <v>1512338.844397885</v>
      </c>
      <c r="O150" s="66">
        <f t="shared" ca="1" si="33"/>
        <v>202143.02979246018</v>
      </c>
      <c r="P150" s="41">
        <f t="shared" ref="P150:P213" ca="1" si="40">+E150-K150</f>
        <v>-2.0506207027065834E-3</v>
      </c>
      <c r="Q150" s="41"/>
      <c r="R150" s="41"/>
      <c r="S150" s="41"/>
      <c r="T150" s="41"/>
    </row>
    <row r="151" spans="1:20" x14ac:dyDescent="0.2">
      <c r="A151" s="75">
        <v>8215</v>
      </c>
      <c r="B151" s="75">
        <v>-8.2219999967492186E-3</v>
      </c>
      <c r="C151" s="41"/>
      <c r="D151" s="74">
        <f t="shared" si="29"/>
        <v>0.82150000000000001</v>
      </c>
      <c r="E151" s="74">
        <f t="shared" si="29"/>
        <v>-8.2219999967492186E-3</v>
      </c>
      <c r="F151" s="66">
        <f t="shared" si="34"/>
        <v>0.67486225</v>
      </c>
      <c r="G151" s="66">
        <f t="shared" si="35"/>
        <v>0.55439933837499999</v>
      </c>
      <c r="H151" s="66">
        <f t="shared" si="36"/>
        <v>0.4554390564750625</v>
      </c>
      <c r="I151" s="66">
        <f t="shared" si="37"/>
        <v>-6.7543729973294827E-3</v>
      </c>
      <c r="J151" s="66">
        <f t="shared" si="38"/>
        <v>-5.5487174173061704E-3</v>
      </c>
      <c r="K151" s="66">
        <f t="shared" ca="1" si="30"/>
        <v>3.2650776942863072E-3</v>
      </c>
      <c r="L151" s="66">
        <f t="shared" ca="1" si="39"/>
        <v>1.3195295387988606E-4</v>
      </c>
      <c r="M151" s="66">
        <f t="shared" ca="1" si="31"/>
        <v>784.71506824254266</v>
      </c>
      <c r="N151" s="66">
        <f t="shared" ca="1" si="32"/>
        <v>1554061.131771666</v>
      </c>
      <c r="O151" s="66">
        <f t="shared" ca="1" si="33"/>
        <v>272007.51635205233</v>
      </c>
      <c r="P151" s="41">
        <f t="shared" ca="1" si="40"/>
        <v>-1.1487077691035526E-2</v>
      </c>
      <c r="Q151" s="41"/>
      <c r="R151" s="41"/>
      <c r="S151" s="41"/>
      <c r="T151" s="41"/>
    </row>
    <row r="152" spans="1:20" x14ac:dyDescent="0.2">
      <c r="A152" s="75">
        <v>8222</v>
      </c>
      <c r="B152" s="75">
        <v>-1.8197600002167746E-2</v>
      </c>
      <c r="C152" s="41"/>
      <c r="D152" s="74">
        <f t="shared" si="29"/>
        <v>0.82220000000000004</v>
      </c>
      <c r="E152" s="74">
        <f t="shared" si="29"/>
        <v>-1.8197600002167746E-2</v>
      </c>
      <c r="F152" s="66">
        <f t="shared" si="34"/>
        <v>0.67601284000000006</v>
      </c>
      <c r="G152" s="66">
        <f t="shared" si="35"/>
        <v>0.55581775704800007</v>
      </c>
      <c r="H152" s="66">
        <f t="shared" si="36"/>
        <v>0.45699335984486567</v>
      </c>
      <c r="I152" s="66">
        <f t="shared" si="37"/>
        <v>-1.4962066721782323E-2</v>
      </c>
      <c r="J152" s="66">
        <f t="shared" si="38"/>
        <v>-1.2301811258649426E-2</v>
      </c>
      <c r="K152" s="66">
        <f t="shared" ca="1" si="30"/>
        <v>3.2463875038592112E-3</v>
      </c>
      <c r="L152" s="66">
        <f t="shared" ca="1" si="39"/>
        <v>4.5984460015864028E-4</v>
      </c>
      <c r="M152" s="66">
        <f t="shared" ca="1" si="31"/>
        <v>881.75378054440546</v>
      </c>
      <c r="N152" s="66">
        <f t="shared" ca="1" si="32"/>
        <v>1556118.5579653955</v>
      </c>
      <c r="O152" s="66">
        <f t="shared" ca="1" si="33"/>
        <v>275848.90518284898</v>
      </c>
      <c r="P152" s="41">
        <f t="shared" ca="1" si="40"/>
        <v>-2.1443987506026958E-2</v>
      </c>
      <c r="Q152" s="41"/>
      <c r="R152" s="41"/>
      <c r="S152" s="41"/>
      <c r="T152" s="41"/>
    </row>
    <row r="153" spans="1:20" x14ac:dyDescent="0.2">
      <c r="A153" s="75">
        <v>8853</v>
      </c>
      <c r="B153" s="75">
        <v>-3.1240000680554658E-4</v>
      </c>
      <c r="C153" s="41"/>
      <c r="D153" s="74">
        <f t="shared" si="29"/>
        <v>0.88529999999999998</v>
      </c>
      <c r="E153" s="74">
        <f t="shared" si="29"/>
        <v>-3.1240000680554658E-4</v>
      </c>
      <c r="F153" s="66">
        <f t="shared" si="34"/>
        <v>0.78375608999999991</v>
      </c>
      <c r="G153" s="66">
        <f t="shared" si="35"/>
        <v>0.69385926647699991</v>
      </c>
      <c r="H153" s="66">
        <f t="shared" si="36"/>
        <v>0.61427360861208791</v>
      </c>
      <c r="I153" s="66">
        <f t="shared" si="37"/>
        <v>-2.7656772602495036E-4</v>
      </c>
      <c r="J153" s="66">
        <f t="shared" si="38"/>
        <v>-2.4484540784988856E-4</v>
      </c>
      <c r="K153" s="66">
        <f t="shared" ca="1" si="30"/>
        <v>1.4348246643363198E-3</v>
      </c>
      <c r="L153" s="66">
        <f t="shared" ca="1" si="39"/>
        <v>3.052794051446803E-6</v>
      </c>
      <c r="M153" s="66">
        <f t="shared" ca="1" si="31"/>
        <v>33868.05745220423</v>
      </c>
      <c r="N153" s="66">
        <f t="shared" ca="1" si="32"/>
        <v>1722752.3878277258</v>
      </c>
      <c r="O153" s="66">
        <f t="shared" ca="1" si="33"/>
        <v>764749.00266498176</v>
      </c>
      <c r="P153" s="41">
        <f t="shared" ca="1" si="40"/>
        <v>-1.7472246711418664E-3</v>
      </c>
      <c r="Q153" s="41"/>
      <c r="R153" s="41"/>
      <c r="S153" s="41"/>
      <c r="T153" s="41"/>
    </row>
    <row r="154" spans="1:20" x14ac:dyDescent="0.2">
      <c r="A154" s="75">
        <v>8871</v>
      </c>
      <c r="B154" s="75">
        <v>-1.0068000046885572E-3</v>
      </c>
      <c r="C154" s="41"/>
      <c r="D154" s="74">
        <f t="shared" si="29"/>
        <v>0.8871</v>
      </c>
      <c r="E154" s="74">
        <f t="shared" si="29"/>
        <v>-1.0068000046885572E-3</v>
      </c>
      <c r="F154" s="66">
        <f t="shared" si="34"/>
        <v>0.78694640999999999</v>
      </c>
      <c r="G154" s="66">
        <f t="shared" si="35"/>
        <v>0.69810016031099997</v>
      </c>
      <c r="H154" s="66">
        <f t="shared" si="36"/>
        <v>0.61928465221188811</v>
      </c>
      <c r="I154" s="66">
        <f t="shared" si="37"/>
        <v>-8.9313228415921909E-4</v>
      </c>
      <c r="J154" s="66">
        <f t="shared" si="38"/>
        <v>-7.9229764927764323E-4</v>
      </c>
      <c r="K154" s="66">
        <f t="shared" ca="1" si="30"/>
        <v>1.379468979049607E-3</v>
      </c>
      <c r="L154" s="66">
        <f t="shared" ca="1" si="39"/>
        <v>5.694279662750771E-6</v>
      </c>
      <c r="M154" s="66">
        <f t="shared" ca="1" si="31"/>
        <v>35538.069014160938</v>
      </c>
      <c r="N154" s="66">
        <f t="shared" ca="1" si="32"/>
        <v>1726923.085541392</v>
      </c>
      <c r="O154" s="66">
        <f t="shared" ca="1" si="33"/>
        <v>783223.79186208395</v>
      </c>
      <c r="P154" s="41">
        <f t="shared" ca="1" si="40"/>
        <v>-2.3862689837381643E-3</v>
      </c>
      <c r="Q154" s="41"/>
      <c r="R154" s="41"/>
      <c r="S154" s="41"/>
      <c r="T154" s="41"/>
    </row>
    <row r="155" spans="1:20" x14ac:dyDescent="0.2">
      <c r="A155" s="75">
        <v>9291</v>
      </c>
      <c r="B155" s="75">
        <v>-6.1428000044543296E-3</v>
      </c>
      <c r="C155" s="41"/>
      <c r="D155" s="74">
        <f t="shared" si="29"/>
        <v>0.92910000000000004</v>
      </c>
      <c r="E155" s="74">
        <f t="shared" si="29"/>
        <v>-6.1428000044543296E-3</v>
      </c>
      <c r="F155" s="66">
        <f t="shared" si="34"/>
        <v>0.86322681000000012</v>
      </c>
      <c r="G155" s="66">
        <f t="shared" si="35"/>
        <v>0.80202402917100013</v>
      </c>
      <c r="H155" s="66">
        <f t="shared" si="36"/>
        <v>0.74516052550277634</v>
      </c>
      <c r="I155" s="66">
        <f t="shared" si="37"/>
        <v>-5.7072754841385178E-3</v>
      </c>
      <c r="J155" s="66">
        <f t="shared" si="38"/>
        <v>-5.3026296523130973E-3</v>
      </c>
      <c r="K155" s="66">
        <f t="shared" ca="1" si="30"/>
        <v>2.9905553745691871E-5</v>
      </c>
      <c r="L155" s="66">
        <f t="shared" ca="1" si="39"/>
        <v>3.8102293908233439E-5</v>
      </c>
      <c r="M155" s="66">
        <f t="shared" ca="1" si="31"/>
        <v>86654.156028957601</v>
      </c>
      <c r="N155" s="66">
        <f t="shared" ca="1" si="32"/>
        <v>1814242.1684659577</v>
      </c>
      <c r="O155" s="66">
        <f t="shared" ca="1" si="33"/>
        <v>1296055.7046510465</v>
      </c>
      <c r="P155" s="41">
        <f t="shared" ca="1" si="40"/>
        <v>-6.1727055582000215E-3</v>
      </c>
      <c r="Q155" s="41"/>
      <c r="R155" s="41"/>
      <c r="S155" s="41"/>
      <c r="T155" s="41"/>
    </row>
    <row r="156" spans="1:20" x14ac:dyDescent="0.2">
      <c r="A156" s="75">
        <v>9901</v>
      </c>
      <c r="B156" s="75">
        <v>-9.8308000087854452E-3</v>
      </c>
      <c r="C156" s="41"/>
      <c r="D156" s="74">
        <f t="shared" si="29"/>
        <v>0.99009999999999998</v>
      </c>
      <c r="E156" s="74">
        <f t="shared" si="29"/>
        <v>-9.8308000087854452E-3</v>
      </c>
      <c r="F156" s="66">
        <f t="shared" si="34"/>
        <v>0.98029800999999994</v>
      </c>
      <c r="G156" s="66">
        <f t="shared" si="35"/>
        <v>0.97059305970099996</v>
      </c>
      <c r="H156" s="66">
        <f t="shared" si="36"/>
        <v>0.96098418840996003</v>
      </c>
      <c r="I156" s="66">
        <f t="shared" si="37"/>
        <v>-9.7334750886984688E-3</v>
      </c>
      <c r="J156" s="66">
        <f t="shared" si="38"/>
        <v>-9.6371136853203535E-3</v>
      </c>
      <c r="K156" s="66">
        <f t="shared" ca="1" si="30"/>
        <v>-2.1280323560871721E-3</v>
      </c>
      <c r="L156" s="66">
        <f t="shared" ca="1" si="39"/>
        <v>5.9332629511454866E-5</v>
      </c>
      <c r="M156" s="66">
        <f t="shared" ca="1" si="31"/>
        <v>204679.61072525676</v>
      </c>
      <c r="N156" s="66">
        <f t="shared" ca="1" si="32"/>
        <v>1904755.7599151665</v>
      </c>
      <c r="O156" s="66">
        <f t="shared" ca="1" si="33"/>
        <v>2357405.1963998773</v>
      </c>
      <c r="P156" s="41">
        <f t="shared" ca="1" si="40"/>
        <v>-7.7027676526982732E-3</v>
      </c>
      <c r="Q156" s="41"/>
      <c r="R156" s="41"/>
      <c r="S156" s="41"/>
      <c r="T156" s="41"/>
    </row>
    <row r="157" spans="1:20" x14ac:dyDescent="0.2">
      <c r="A157" s="75">
        <v>9910</v>
      </c>
      <c r="B157" s="75">
        <v>-2.8280000042286702E-3</v>
      </c>
      <c r="C157" s="41"/>
      <c r="D157" s="74">
        <f t="shared" si="29"/>
        <v>0.99099999999999999</v>
      </c>
      <c r="E157" s="74">
        <f t="shared" si="29"/>
        <v>-2.8280000042286702E-3</v>
      </c>
      <c r="F157" s="66">
        <f t="shared" si="34"/>
        <v>0.98208099999999998</v>
      </c>
      <c r="G157" s="66">
        <f t="shared" si="35"/>
        <v>0.97324227099999994</v>
      </c>
      <c r="H157" s="66">
        <f t="shared" si="36"/>
        <v>0.96448309056100001</v>
      </c>
      <c r="I157" s="66">
        <f t="shared" si="37"/>
        <v>-2.802548004190612E-3</v>
      </c>
      <c r="J157" s="66">
        <f t="shared" si="38"/>
        <v>-2.7773250721528967E-3</v>
      </c>
      <c r="K157" s="66">
        <f t="shared" ca="1" si="30"/>
        <v>-2.1616251456041749E-3</v>
      </c>
      <c r="L157" s="66">
        <f t="shared" ca="1" si="39"/>
        <v>4.4405545220681605E-7</v>
      </c>
      <c r="M157" s="66">
        <f t="shared" ca="1" si="31"/>
        <v>206829.63211142429</v>
      </c>
      <c r="N157" s="66">
        <f t="shared" ca="1" si="32"/>
        <v>1905753.5151813333</v>
      </c>
      <c r="O157" s="66">
        <f t="shared" ca="1" si="33"/>
        <v>2376211.7670404916</v>
      </c>
      <c r="P157" s="41">
        <f t="shared" ca="1" si="40"/>
        <v>-6.6637485862449525E-4</v>
      </c>
      <c r="Q157" s="41"/>
      <c r="R157" s="41"/>
      <c r="S157" s="41"/>
      <c r="T157" s="41"/>
    </row>
    <row r="158" spans="1:20" x14ac:dyDescent="0.2">
      <c r="A158" s="75">
        <v>9911</v>
      </c>
      <c r="B158" s="75">
        <v>-7.5388000041129999E-3</v>
      </c>
      <c r="C158" s="41"/>
      <c r="D158" s="74">
        <f t="shared" si="29"/>
        <v>0.99109999999999998</v>
      </c>
      <c r="E158" s="74">
        <f t="shared" si="29"/>
        <v>-7.5388000041129999E-3</v>
      </c>
      <c r="F158" s="66">
        <f t="shared" si="34"/>
        <v>0.98227920999999996</v>
      </c>
      <c r="G158" s="66">
        <f t="shared" si="35"/>
        <v>0.97353692503099998</v>
      </c>
      <c r="H158" s="66">
        <f t="shared" si="36"/>
        <v>0.964872446398224</v>
      </c>
      <c r="I158" s="66">
        <f t="shared" si="37"/>
        <v>-7.4717046840763936E-3</v>
      </c>
      <c r="J158" s="66">
        <f t="shared" si="38"/>
        <v>-7.4052065123881138E-3</v>
      </c>
      <c r="K158" s="66">
        <f t="shared" ca="1" si="30"/>
        <v>-2.1653608268686585E-3</v>
      </c>
      <c r="L158" s="66">
        <f t="shared" ca="1" si="39"/>
        <v>2.8873848591544343E-5</v>
      </c>
      <c r="M158" s="66">
        <f t="shared" ca="1" si="31"/>
        <v>207069.27911091942</v>
      </c>
      <c r="N158" s="66">
        <f t="shared" ca="1" si="32"/>
        <v>1905863.7572507963</v>
      </c>
      <c r="O158" s="66">
        <f t="shared" ca="1" si="33"/>
        <v>2378307.414072962</v>
      </c>
      <c r="P158" s="41">
        <f t="shared" ca="1" si="40"/>
        <v>-5.3734391772443414E-3</v>
      </c>
      <c r="Q158" s="41"/>
      <c r="R158" s="41"/>
      <c r="S158" s="41"/>
      <c r="T158" s="41"/>
    </row>
    <row r="159" spans="1:20" x14ac:dyDescent="0.2">
      <c r="A159" s="75">
        <v>9911</v>
      </c>
      <c r="B159" s="75">
        <v>-3.4388000058243051E-3</v>
      </c>
      <c r="C159" s="41"/>
      <c r="D159" s="74">
        <f t="shared" si="29"/>
        <v>0.99109999999999998</v>
      </c>
      <c r="E159" s="74">
        <f t="shared" si="29"/>
        <v>-3.4388000058243051E-3</v>
      </c>
      <c r="F159" s="66">
        <f t="shared" si="34"/>
        <v>0.98227920999999996</v>
      </c>
      <c r="G159" s="66">
        <f t="shared" si="35"/>
        <v>0.97353692503099998</v>
      </c>
      <c r="H159" s="66">
        <f t="shared" si="36"/>
        <v>0.964872446398224</v>
      </c>
      <c r="I159" s="66">
        <f t="shared" si="37"/>
        <v>-3.4081946857724686E-3</v>
      </c>
      <c r="J159" s="66">
        <f t="shared" si="38"/>
        <v>-3.3778617530690934E-3</v>
      </c>
      <c r="K159" s="66">
        <f t="shared" ca="1" si="30"/>
        <v>-2.1653608268686585E-3</v>
      </c>
      <c r="L159" s="66">
        <f t="shared" ca="1" si="39"/>
        <v>1.6216473424992315E-6</v>
      </c>
      <c r="M159" s="66">
        <f t="shared" ca="1" si="31"/>
        <v>207069.27911091942</v>
      </c>
      <c r="N159" s="66">
        <f t="shared" ca="1" si="32"/>
        <v>1905863.7572507963</v>
      </c>
      <c r="O159" s="66">
        <f t="shared" ca="1" si="33"/>
        <v>2378307.414072962</v>
      </c>
      <c r="P159" s="41">
        <f t="shared" ca="1" si="40"/>
        <v>-1.2734391789556467E-3</v>
      </c>
      <c r="Q159" s="41"/>
      <c r="R159" s="41"/>
      <c r="S159" s="41"/>
      <c r="T159" s="41"/>
    </row>
    <row r="160" spans="1:20" x14ac:dyDescent="0.2">
      <c r="A160" s="75">
        <v>9913</v>
      </c>
      <c r="B160" s="75">
        <v>-1.960400004463736E-3</v>
      </c>
      <c r="C160" s="41"/>
      <c r="D160" s="74">
        <f t="shared" si="29"/>
        <v>0.99129999999999996</v>
      </c>
      <c r="E160" s="74">
        <f t="shared" si="29"/>
        <v>-1.960400004463736E-3</v>
      </c>
      <c r="F160" s="66">
        <f t="shared" si="34"/>
        <v>0.98267568999999988</v>
      </c>
      <c r="G160" s="66">
        <f t="shared" si="35"/>
        <v>0.97412641149699986</v>
      </c>
      <c r="H160" s="66">
        <f t="shared" si="36"/>
        <v>0.96565151171697583</v>
      </c>
      <c r="I160" s="66">
        <f t="shared" si="37"/>
        <v>-1.9433445244249014E-3</v>
      </c>
      <c r="J160" s="66">
        <f t="shared" si="38"/>
        <v>-1.9264374270624046E-3</v>
      </c>
      <c r="K160" s="66">
        <f t="shared" ca="1" si="30"/>
        <v>-2.1728340788551674E-3</v>
      </c>
      <c r="L160" s="66">
        <f t="shared" ca="1" si="39"/>
        <v>4.5128235962544231E-8</v>
      </c>
      <c r="M160" s="66">
        <f t="shared" ca="1" si="31"/>
        <v>207549.02681022187</v>
      </c>
      <c r="N160" s="66">
        <f t="shared" ca="1" si="32"/>
        <v>1906083.8694809973</v>
      </c>
      <c r="O160" s="66">
        <f t="shared" ca="1" si="33"/>
        <v>2382502.3294724594</v>
      </c>
      <c r="P160" s="41">
        <f t="shared" ca="1" si="40"/>
        <v>2.1243407439143144E-4</v>
      </c>
      <c r="Q160" s="41"/>
      <c r="R160" s="41"/>
      <c r="S160" s="41"/>
      <c r="T160" s="41"/>
    </row>
    <row r="161" spans="1:20" x14ac:dyDescent="0.2">
      <c r="A161">
        <v>10257.5</v>
      </c>
      <c r="B161">
        <v>-2.7310000004945323E-3</v>
      </c>
      <c r="C161" s="41"/>
      <c r="D161" s="74">
        <f t="shared" si="29"/>
        <v>1.0257499999999999</v>
      </c>
      <c r="E161" s="74">
        <f t="shared" si="29"/>
        <v>-2.7310000004945323E-3</v>
      </c>
      <c r="F161" s="66">
        <f t="shared" si="34"/>
        <v>1.0521630624999998</v>
      </c>
      <c r="G161" s="66">
        <f t="shared" si="35"/>
        <v>1.0792562613593748</v>
      </c>
      <c r="H161" s="66">
        <f t="shared" si="36"/>
        <v>1.1070471100893784</v>
      </c>
      <c r="I161" s="66">
        <f t="shared" si="37"/>
        <v>-2.8013232505072665E-3</v>
      </c>
      <c r="J161" s="66">
        <f t="shared" si="38"/>
        <v>-2.8734573242078284E-3</v>
      </c>
      <c r="K161" s="66">
        <f t="shared" ca="1" si="30"/>
        <v>-3.4976922553921798E-3</v>
      </c>
      <c r="L161" s="66">
        <f t="shared" ca="1" si="39"/>
        <v>5.8781701372003931E-7</v>
      </c>
      <c r="M161" s="66">
        <f t="shared" ca="1" si="31"/>
        <v>299362.18742262124</v>
      </c>
      <c r="N161" s="66">
        <f t="shared" ca="1" si="32"/>
        <v>1936530.5374328536</v>
      </c>
      <c r="O161" s="66">
        <f t="shared" ca="1" si="33"/>
        <v>3179741.1000873353</v>
      </c>
      <c r="P161" s="41">
        <f t="shared" ca="1" si="40"/>
        <v>7.666922548976475E-4</v>
      </c>
      <c r="Q161" s="41"/>
      <c r="R161" s="41"/>
      <c r="S161" s="41"/>
      <c r="T161" s="41"/>
    </row>
    <row r="162" spans="1:20" x14ac:dyDescent="0.2">
      <c r="A162">
        <v>10304.5</v>
      </c>
      <c r="B162">
        <v>-1.1386000041966327E-3</v>
      </c>
      <c r="C162" s="41"/>
      <c r="D162" s="74">
        <f t="shared" si="29"/>
        <v>1.0304500000000001</v>
      </c>
      <c r="E162" s="74">
        <f t="shared" si="29"/>
        <v>-1.1386000041966327E-3</v>
      </c>
      <c r="F162" s="66">
        <f t="shared" si="34"/>
        <v>1.0618272025000002</v>
      </c>
      <c r="G162" s="66">
        <f t="shared" si="35"/>
        <v>1.0941598408161253</v>
      </c>
      <c r="H162" s="66">
        <f t="shared" si="36"/>
        <v>1.1274770079689764</v>
      </c>
      <c r="I162" s="66">
        <f t="shared" si="37"/>
        <v>-1.1732703743244201E-3</v>
      </c>
      <c r="J162" s="66">
        <f t="shared" si="38"/>
        <v>-1.2089964572225989E-3</v>
      </c>
      <c r="K162" s="66">
        <f t="shared" ca="1" si="30"/>
        <v>-3.6842366311964983E-3</v>
      </c>
      <c r="L162" s="66">
        <f t="shared" ca="1" si="39"/>
        <v>6.4802658367232532E-6</v>
      </c>
      <c r="M162" s="66">
        <f t="shared" ca="1" si="31"/>
        <v>313329.14677859697</v>
      </c>
      <c r="N162" s="66">
        <f t="shared" ca="1" si="32"/>
        <v>1939522.7834491213</v>
      </c>
      <c r="O162" s="66">
        <f t="shared" ca="1" si="33"/>
        <v>3300480.5534803839</v>
      </c>
      <c r="P162" s="41">
        <f t="shared" ca="1" si="40"/>
        <v>2.5456366269998656E-3</v>
      </c>
      <c r="Q162" s="41"/>
      <c r="R162" s="41"/>
      <c r="S162" s="41"/>
      <c r="T162" s="41"/>
    </row>
    <row r="163" spans="1:20" x14ac:dyDescent="0.2">
      <c r="A163">
        <v>10319</v>
      </c>
      <c r="B163">
        <v>-7.1452000047429465E-3</v>
      </c>
      <c r="C163" s="41"/>
      <c r="D163" s="74">
        <f t="shared" si="29"/>
        <v>1.0319</v>
      </c>
      <c r="E163" s="74">
        <f t="shared" si="29"/>
        <v>-7.1452000047429465E-3</v>
      </c>
      <c r="F163" s="66">
        <f t="shared" si="34"/>
        <v>1.0648176100000002</v>
      </c>
      <c r="G163" s="66">
        <f t="shared" si="35"/>
        <v>1.0987852917590002</v>
      </c>
      <c r="H163" s="66">
        <f t="shared" si="36"/>
        <v>1.1338365425661125</v>
      </c>
      <c r="I163" s="66">
        <f t="shared" si="37"/>
        <v>-7.3731318848942471E-3</v>
      </c>
      <c r="J163" s="66">
        <f t="shared" si="38"/>
        <v>-7.6083347920223735E-3</v>
      </c>
      <c r="K163" s="66">
        <f t="shared" ca="1" si="30"/>
        <v>-3.7420683762757721E-3</v>
      </c>
      <c r="L163" s="66">
        <f t="shared" ca="1" si="39"/>
        <v>1.1581304880673641E-5</v>
      </c>
      <c r="M163" s="66">
        <f t="shared" ca="1" si="31"/>
        <v>317709.25996381929</v>
      </c>
      <c r="N163" s="66">
        <f t="shared" ca="1" si="32"/>
        <v>1940389.1844774671</v>
      </c>
      <c r="O163" s="66">
        <f t="shared" ca="1" si="33"/>
        <v>3338333.6535877101</v>
      </c>
      <c r="P163" s="41">
        <f t="shared" ca="1" si="40"/>
        <v>-3.4031316284671743E-3</v>
      </c>
      <c r="Q163" s="41"/>
      <c r="R163" s="41"/>
      <c r="S163" s="41"/>
      <c r="T163" s="41"/>
    </row>
    <row r="164" spans="1:20" x14ac:dyDescent="0.2">
      <c r="A164">
        <v>10324</v>
      </c>
      <c r="B164">
        <v>-7.3992000034195371E-3</v>
      </c>
      <c r="D164" s="74">
        <f t="shared" si="29"/>
        <v>1.0324</v>
      </c>
      <c r="E164" s="74">
        <f t="shared" si="29"/>
        <v>-7.3992000034195371E-3</v>
      </c>
      <c r="F164" s="66">
        <f t="shared" si="34"/>
        <v>1.0658497599999999</v>
      </c>
      <c r="G164" s="66">
        <f t="shared" si="35"/>
        <v>1.1003832922239998</v>
      </c>
      <c r="H164" s="66">
        <f t="shared" si="36"/>
        <v>1.1360357108920573</v>
      </c>
      <c r="I164" s="66">
        <f t="shared" si="37"/>
        <v>-7.6389340835303302E-3</v>
      </c>
      <c r="J164" s="66">
        <f t="shared" si="38"/>
        <v>-7.8864355478367124E-3</v>
      </c>
      <c r="K164" s="66">
        <f t="shared" ca="1" si="30"/>
        <v>-3.7620410610228402E-3</v>
      </c>
      <c r="L164" s="66">
        <f t="shared" ca="1" si="39"/>
        <v>1.3228925172256259E-5</v>
      </c>
      <c r="M164" s="66">
        <f t="shared" ca="1" si="31"/>
        <v>319227.44774546946</v>
      </c>
      <c r="N164" s="66">
        <f t="shared" ca="1" si="32"/>
        <v>1940681.7333452897</v>
      </c>
      <c r="O164" s="66">
        <f t="shared" ca="1" si="33"/>
        <v>3351452.8778734384</v>
      </c>
      <c r="P164" s="41">
        <f t="shared" ca="1" si="40"/>
        <v>-3.6371589423966968E-3</v>
      </c>
    </row>
    <row r="165" spans="1:20" x14ac:dyDescent="0.2">
      <c r="A165">
        <v>10337</v>
      </c>
      <c r="B165">
        <v>-5.6395999999949709E-3</v>
      </c>
      <c r="D165" s="74">
        <f t="shared" si="29"/>
        <v>1.0337000000000001</v>
      </c>
      <c r="E165" s="74">
        <f t="shared" si="29"/>
        <v>-5.6395999999949709E-3</v>
      </c>
      <c r="F165" s="66">
        <f t="shared" si="34"/>
        <v>1.06853569</v>
      </c>
      <c r="G165" s="66">
        <f t="shared" si="35"/>
        <v>1.1045453427530001</v>
      </c>
      <c r="H165" s="66">
        <f t="shared" si="36"/>
        <v>1.1417685208037762</v>
      </c>
      <c r="I165" s="66">
        <f t="shared" si="37"/>
        <v>-5.8296545199948016E-3</v>
      </c>
      <c r="J165" s="66">
        <f t="shared" si="38"/>
        <v>-6.0261138773186271E-3</v>
      </c>
      <c r="K165" s="66">
        <f t="shared" ca="1" si="30"/>
        <v>-3.814043730209854E-3</v>
      </c>
      <c r="L165" s="66">
        <f t="shared" ca="1" si="39"/>
        <v>3.3326556941517505E-6</v>
      </c>
      <c r="M165" s="66">
        <f t="shared" ca="1" si="31"/>
        <v>323193.49341524899</v>
      </c>
      <c r="N165" s="66">
        <f t="shared" ca="1" si="32"/>
        <v>1941427.4487826964</v>
      </c>
      <c r="O165" s="66">
        <f t="shared" ca="1" si="33"/>
        <v>3385722.7965722252</v>
      </c>
      <c r="P165" s="41">
        <f t="shared" ca="1" si="40"/>
        <v>-1.8255562697851169E-3</v>
      </c>
    </row>
    <row r="166" spans="1:20" x14ac:dyDescent="0.2">
      <c r="A166">
        <v>10340</v>
      </c>
      <c r="B166">
        <v>-4.372000003058929E-3</v>
      </c>
      <c r="D166" s="74">
        <f t="shared" si="29"/>
        <v>1.034</v>
      </c>
      <c r="E166" s="74">
        <f t="shared" si="29"/>
        <v>-4.372000003058929E-3</v>
      </c>
      <c r="F166" s="66">
        <f t="shared" si="34"/>
        <v>1.069156</v>
      </c>
      <c r="G166" s="66">
        <f t="shared" si="35"/>
        <v>1.1055073040000001</v>
      </c>
      <c r="H166" s="66">
        <f t="shared" si="36"/>
        <v>1.1430945523359999</v>
      </c>
      <c r="I166" s="66">
        <f t="shared" si="37"/>
        <v>-4.520648003162933E-3</v>
      </c>
      <c r="J166" s="66">
        <f t="shared" si="38"/>
        <v>-4.674350035270473E-3</v>
      </c>
      <c r="K166" s="66">
        <f t="shared" ca="1" si="30"/>
        <v>-3.8260594618365201E-3</v>
      </c>
      <c r="L166" s="66">
        <f t="shared" ca="1" si="39"/>
        <v>2.980510745502167E-7</v>
      </c>
      <c r="M166" s="66">
        <f t="shared" ca="1" si="31"/>
        <v>324112.58611848543</v>
      </c>
      <c r="N166" s="66">
        <f t="shared" ca="1" si="32"/>
        <v>1941596.477210246</v>
      </c>
      <c r="O166" s="66">
        <f t="shared" ca="1" si="33"/>
        <v>3393664.1130969562</v>
      </c>
      <c r="P166" s="41">
        <f t="shared" ca="1" si="40"/>
        <v>-5.4594054122240887E-4</v>
      </c>
    </row>
    <row r="167" spans="1:20" x14ac:dyDescent="0.2">
      <c r="A167">
        <v>10341</v>
      </c>
      <c r="B167">
        <v>-3.9828000008128583E-3</v>
      </c>
      <c r="D167" s="74">
        <f t="shared" si="29"/>
        <v>1.0341</v>
      </c>
      <c r="E167" s="74">
        <f t="shared" si="29"/>
        <v>-3.9828000008128583E-3</v>
      </c>
      <c r="F167" s="66">
        <f t="shared" si="34"/>
        <v>1.0693628100000001</v>
      </c>
      <c r="G167" s="66">
        <f t="shared" si="35"/>
        <v>1.1058280818210002</v>
      </c>
      <c r="H167" s="66">
        <f t="shared" si="36"/>
        <v>1.1435368194110964</v>
      </c>
      <c r="I167" s="66">
        <f t="shared" si="37"/>
        <v>-4.1186134808405767E-3</v>
      </c>
      <c r="J167" s="66">
        <f t="shared" si="38"/>
        <v>-4.2590582005372401E-3</v>
      </c>
      <c r="K167" s="66">
        <f t="shared" ca="1" si="30"/>
        <v>-3.830065965350446E-3</v>
      </c>
      <c r="L167" s="66">
        <f t="shared" ca="1" si="39"/>
        <v>2.3327685588633441E-8</v>
      </c>
      <c r="M167" s="66">
        <f t="shared" ca="1" si="31"/>
        <v>324419.27155317448</v>
      </c>
      <c r="N167" s="66">
        <f t="shared" ca="1" si="32"/>
        <v>1941652.5649764896</v>
      </c>
      <c r="O167" s="66">
        <f t="shared" ca="1" si="33"/>
        <v>3396313.9625704098</v>
      </c>
      <c r="P167" s="41">
        <f t="shared" ca="1" si="40"/>
        <v>-1.5273403546241238E-4</v>
      </c>
    </row>
    <row r="168" spans="1:20" x14ac:dyDescent="0.2">
      <c r="A168">
        <v>10755</v>
      </c>
      <c r="B168">
        <v>-5.3240000052028336E-3</v>
      </c>
      <c r="D168" s="74">
        <f t="shared" si="29"/>
        <v>1.0754999999999999</v>
      </c>
      <c r="E168" s="74">
        <f t="shared" si="29"/>
        <v>-5.3240000052028336E-3</v>
      </c>
      <c r="F168" s="66">
        <f t="shared" si="34"/>
        <v>1.1567002499999999</v>
      </c>
      <c r="G168" s="66">
        <f t="shared" si="35"/>
        <v>1.2440311188749997</v>
      </c>
      <c r="H168" s="66">
        <f t="shared" si="36"/>
        <v>1.3379554683500623</v>
      </c>
      <c r="I168" s="66">
        <f t="shared" si="37"/>
        <v>-5.7259620055956466E-3</v>
      </c>
      <c r="J168" s="66">
        <f t="shared" si="38"/>
        <v>-6.1582721370181176E-3</v>
      </c>
      <c r="K168" s="66">
        <f t="shared" ca="1" si="30"/>
        <v>-5.542863037182072E-3</v>
      </c>
      <c r="L168" s="66">
        <f t="shared" ca="1" si="39"/>
        <v>4.7901026767145129E-8</v>
      </c>
      <c r="M168" s="66">
        <f t="shared" ca="1" si="31"/>
        <v>465449.62724290369</v>
      </c>
      <c r="N168" s="66">
        <f t="shared" ca="1" si="32"/>
        <v>1953867.2561076984</v>
      </c>
      <c r="O168" s="66">
        <f t="shared" ca="1" si="33"/>
        <v>4616015.024404672</v>
      </c>
      <c r="P168" s="41">
        <f t="shared" ca="1" si="40"/>
        <v>2.188630319792384E-4</v>
      </c>
    </row>
    <row r="169" spans="1:20" x14ac:dyDescent="0.2">
      <c r="A169">
        <v>11004</v>
      </c>
      <c r="B169">
        <v>-4.543200004263781E-3</v>
      </c>
      <c r="D169" s="74">
        <f t="shared" si="29"/>
        <v>1.1004</v>
      </c>
      <c r="E169" s="74">
        <f t="shared" si="29"/>
        <v>-4.543200004263781E-3</v>
      </c>
      <c r="F169" s="66">
        <f t="shared" si="34"/>
        <v>1.2108801600000001</v>
      </c>
      <c r="G169" s="66">
        <f t="shared" si="35"/>
        <v>1.3324525280640001</v>
      </c>
      <c r="H169" s="66">
        <f t="shared" si="36"/>
        <v>1.4662307618816259</v>
      </c>
      <c r="I169" s="66">
        <f t="shared" si="37"/>
        <v>-4.9993372846918651E-3</v>
      </c>
      <c r="J169" s="66">
        <f t="shared" si="38"/>
        <v>-5.5012707480749283E-3</v>
      </c>
      <c r="K169" s="66">
        <f t="shared" ca="1" si="30"/>
        <v>-6.6250110747549176E-3</v>
      </c>
      <c r="L169" s="66">
        <f t="shared" ca="1" si="39"/>
        <v>4.3339373332194526E-6</v>
      </c>
      <c r="M169" s="66">
        <f t="shared" ca="1" si="31"/>
        <v>564194.33467230492</v>
      </c>
      <c r="N169" s="66">
        <f t="shared" ca="1" si="32"/>
        <v>1950599.8387752119</v>
      </c>
      <c r="O169" s="66">
        <f t="shared" ca="1" si="33"/>
        <v>5474952.3366820086</v>
      </c>
      <c r="P169" s="41">
        <f t="shared" ca="1" si="40"/>
        <v>2.0818110704911366E-3</v>
      </c>
    </row>
    <row r="170" spans="1:20" x14ac:dyDescent="0.2">
      <c r="A170">
        <v>11004</v>
      </c>
      <c r="B170">
        <v>-4.3532000054256059E-3</v>
      </c>
      <c r="D170" s="74">
        <f t="shared" si="29"/>
        <v>1.1004</v>
      </c>
      <c r="E170" s="74">
        <f t="shared" si="29"/>
        <v>-4.3532000054256059E-3</v>
      </c>
      <c r="F170" s="66">
        <f t="shared" si="34"/>
        <v>1.2108801600000001</v>
      </c>
      <c r="G170" s="66">
        <f t="shared" si="35"/>
        <v>1.3324525280640001</v>
      </c>
      <c r="H170" s="66">
        <f t="shared" si="36"/>
        <v>1.4662307618816259</v>
      </c>
      <c r="I170" s="66">
        <f t="shared" si="37"/>
        <v>-4.7902612859703373E-3</v>
      </c>
      <c r="J170" s="66">
        <f t="shared" si="38"/>
        <v>-5.2712035190817597E-3</v>
      </c>
      <c r="K170" s="66">
        <f t="shared" ca="1" si="30"/>
        <v>-6.6250110747549176E-3</v>
      </c>
      <c r="L170" s="66">
        <f t="shared" ca="1" si="39"/>
        <v>5.1611255347271906E-6</v>
      </c>
      <c r="M170" s="66">
        <f t="shared" ca="1" si="31"/>
        <v>564194.33467230492</v>
      </c>
      <c r="N170" s="66">
        <f t="shared" ca="1" si="32"/>
        <v>1950599.8387752119</v>
      </c>
      <c r="O170" s="66">
        <f t="shared" ca="1" si="33"/>
        <v>5474952.3366820086</v>
      </c>
      <c r="P170" s="41">
        <f t="shared" ca="1" si="40"/>
        <v>2.2718110693293117E-3</v>
      </c>
    </row>
    <row r="171" spans="1:20" x14ac:dyDescent="0.2">
      <c r="A171">
        <v>11005</v>
      </c>
      <c r="B171">
        <v>-1.4540000047418289E-3</v>
      </c>
      <c r="D171" s="74">
        <f t="shared" si="29"/>
        <v>1.1005</v>
      </c>
      <c r="E171" s="74">
        <f t="shared" si="29"/>
        <v>-1.4540000047418289E-3</v>
      </c>
      <c r="F171" s="66">
        <f t="shared" si="34"/>
        <v>1.2111002500000001</v>
      </c>
      <c r="G171" s="66">
        <f t="shared" si="35"/>
        <v>1.3328158251250002</v>
      </c>
      <c r="H171" s="66">
        <f t="shared" si="36"/>
        <v>1.4667638155500626</v>
      </c>
      <c r="I171" s="66">
        <f t="shared" si="37"/>
        <v>-1.6001270052183828E-3</v>
      </c>
      <c r="J171" s="66">
        <f t="shared" si="38"/>
        <v>-1.7609397692428305E-3</v>
      </c>
      <c r="K171" s="66">
        <f t="shared" ca="1" si="30"/>
        <v>-6.6294357782075222E-3</v>
      </c>
      <c r="L171" s="66">
        <f t="shared" ca="1" si="39"/>
        <v>2.678513544526844E-5</v>
      </c>
      <c r="M171" s="66">
        <f t="shared" ca="1" si="31"/>
        <v>564612.60848512454</v>
      </c>
      <c r="N171" s="66">
        <f t="shared" ca="1" si="32"/>
        <v>1950570.6429222503</v>
      </c>
      <c r="O171" s="66">
        <f t="shared" ca="1" si="33"/>
        <v>5478603.2750192806</v>
      </c>
      <c r="P171" s="41">
        <f t="shared" ca="1" si="40"/>
        <v>5.1754357734656933E-3</v>
      </c>
    </row>
    <row r="172" spans="1:20" x14ac:dyDescent="0.2">
      <c r="A172">
        <v>11007</v>
      </c>
      <c r="B172">
        <v>-7.0756000059191138E-3</v>
      </c>
      <c r="D172" s="74">
        <f t="shared" si="29"/>
        <v>1.1007</v>
      </c>
      <c r="E172" s="74">
        <f t="shared" si="29"/>
        <v>-7.0756000059191138E-3</v>
      </c>
      <c r="F172" s="66">
        <f t="shared" si="34"/>
        <v>1.21154049</v>
      </c>
      <c r="G172" s="66">
        <f t="shared" si="35"/>
        <v>1.3335426173430001</v>
      </c>
      <c r="H172" s="66">
        <f t="shared" si="36"/>
        <v>1.4678303589094401</v>
      </c>
      <c r="I172" s="66">
        <f t="shared" si="37"/>
        <v>-7.7881129265151682E-3</v>
      </c>
      <c r="J172" s="66">
        <f t="shared" si="38"/>
        <v>-8.5723758982152454E-3</v>
      </c>
      <c r="K172" s="66">
        <f t="shared" ca="1" si="30"/>
        <v>-6.6382870745702802E-3</v>
      </c>
      <c r="L172" s="66">
        <f t="shared" ca="1" si="39"/>
        <v>1.9124259992490965E-7</v>
      </c>
      <c r="M172" s="66">
        <f t="shared" ca="1" si="31"/>
        <v>565449.68286688125</v>
      </c>
      <c r="N172" s="66">
        <f t="shared" ca="1" si="32"/>
        <v>1950511.8659774293</v>
      </c>
      <c r="O172" s="66">
        <f t="shared" ca="1" si="33"/>
        <v>5485910.0925660618</v>
      </c>
      <c r="P172" s="41">
        <f t="shared" ca="1" si="40"/>
        <v>-4.3731293134883359E-4</v>
      </c>
    </row>
    <row r="173" spans="1:20" x14ac:dyDescent="0.2">
      <c r="A173">
        <v>11007</v>
      </c>
      <c r="B173">
        <v>-4.77560000581434E-3</v>
      </c>
      <c r="D173" s="74">
        <f t="shared" si="29"/>
        <v>1.1007</v>
      </c>
      <c r="E173" s="74">
        <f t="shared" si="29"/>
        <v>-4.77560000581434E-3</v>
      </c>
      <c r="F173" s="66">
        <f t="shared" si="34"/>
        <v>1.21154049</v>
      </c>
      <c r="G173" s="66">
        <f t="shared" si="35"/>
        <v>1.3335426173430001</v>
      </c>
      <c r="H173" s="66">
        <f t="shared" si="36"/>
        <v>1.4678303589094401</v>
      </c>
      <c r="I173" s="66">
        <f t="shared" si="37"/>
        <v>-5.2565029263998437E-3</v>
      </c>
      <c r="J173" s="66">
        <f t="shared" si="38"/>
        <v>-5.7858327710883081E-3</v>
      </c>
      <c r="K173" s="66">
        <f t="shared" ca="1" si="30"/>
        <v>-6.6382870745702802E-3</v>
      </c>
      <c r="L173" s="66">
        <f t="shared" ca="1" si="39"/>
        <v>3.4696031161105967E-6</v>
      </c>
      <c r="M173" s="66">
        <f t="shared" ca="1" si="31"/>
        <v>565449.68286688125</v>
      </c>
      <c r="N173" s="66">
        <f t="shared" ca="1" si="32"/>
        <v>1950511.8659774293</v>
      </c>
      <c r="O173" s="66">
        <f t="shared" ca="1" si="33"/>
        <v>5485910.0925660618</v>
      </c>
      <c r="P173" s="41">
        <f t="shared" ca="1" si="40"/>
        <v>1.8626870687559402E-3</v>
      </c>
    </row>
    <row r="174" spans="1:20" x14ac:dyDescent="0.2">
      <c r="A174">
        <v>11014</v>
      </c>
      <c r="B174">
        <v>-5.1511999990907498E-3</v>
      </c>
      <c r="D174" s="74">
        <f t="shared" si="29"/>
        <v>1.1013999999999999</v>
      </c>
      <c r="E174" s="74">
        <f t="shared" si="29"/>
        <v>-5.1511999990907498E-3</v>
      </c>
      <c r="F174" s="66">
        <f t="shared" si="34"/>
        <v>1.2130819599999998</v>
      </c>
      <c r="G174" s="66">
        <f t="shared" si="35"/>
        <v>1.3360884707439997</v>
      </c>
      <c r="H174" s="66">
        <f t="shared" si="36"/>
        <v>1.4715678416774411</v>
      </c>
      <c r="I174" s="66">
        <f t="shared" si="37"/>
        <v>-5.6735316789985517E-3</v>
      </c>
      <c r="J174" s="66">
        <f t="shared" si="38"/>
        <v>-6.2488277912490049E-3</v>
      </c>
      <c r="K174" s="66">
        <f t="shared" ca="1" si="30"/>
        <v>-6.6692864511442573E-3</v>
      </c>
      <c r="L174" s="66">
        <f t="shared" ca="1" si="39"/>
        <v>2.3045864759084065E-6</v>
      </c>
      <c r="M174" s="66">
        <f t="shared" ca="1" si="31"/>
        <v>568384.97654440394</v>
      </c>
      <c r="N174" s="66">
        <f t="shared" ca="1" si="32"/>
        <v>1950302.1019693683</v>
      </c>
      <c r="O174" s="66">
        <f t="shared" ca="1" si="33"/>
        <v>5511535.8782699946</v>
      </c>
      <c r="P174" s="41">
        <f t="shared" ca="1" si="40"/>
        <v>1.5180864520535076E-3</v>
      </c>
    </row>
    <row r="175" spans="1:20" x14ac:dyDescent="0.2">
      <c r="A175">
        <v>11309.5</v>
      </c>
      <c r="B175">
        <v>-6.3926000075298361E-3</v>
      </c>
      <c r="D175" s="74">
        <f t="shared" si="29"/>
        <v>1.1309499999999999</v>
      </c>
      <c r="E175" s="74">
        <f t="shared" si="29"/>
        <v>-6.3926000075298361E-3</v>
      </c>
      <c r="F175" s="66">
        <f t="shared" si="34"/>
        <v>1.2790479024999997</v>
      </c>
      <c r="G175" s="66">
        <f t="shared" si="35"/>
        <v>1.4465392253323746</v>
      </c>
      <c r="H175" s="66">
        <f t="shared" si="36"/>
        <v>1.6359635368896486</v>
      </c>
      <c r="I175" s="66">
        <f t="shared" si="37"/>
        <v>-7.2297109785158676E-3</v>
      </c>
      <c r="J175" s="66">
        <f t="shared" si="38"/>
        <v>-8.1764416311525204E-3</v>
      </c>
      <c r="K175" s="66">
        <f t="shared" ca="1" si="30"/>
        <v>-8.0060523656290614E-3</v>
      </c>
      <c r="L175" s="66">
        <f t="shared" ca="1" si="39"/>
        <v>2.6032285118559506E-6</v>
      </c>
      <c r="M175" s="66">
        <f t="shared" ca="1" si="31"/>
        <v>700251.56255321554</v>
      </c>
      <c r="N175" s="66">
        <f t="shared" ca="1" si="32"/>
        <v>1935725.8462424709</v>
      </c>
      <c r="O175" s="66">
        <f t="shared" ca="1" si="33"/>
        <v>6668951.2985241348</v>
      </c>
      <c r="P175" s="41">
        <f t="shared" ca="1" si="40"/>
        <v>1.6134523580992252E-3</v>
      </c>
    </row>
    <row r="176" spans="1:20" x14ac:dyDescent="0.2">
      <c r="A176">
        <v>11388</v>
      </c>
      <c r="B176">
        <v>-6.8204000053810887E-3</v>
      </c>
      <c r="D176" s="74">
        <f t="shared" si="29"/>
        <v>1.1388</v>
      </c>
      <c r="E176" s="74">
        <f t="shared" si="29"/>
        <v>-6.8204000053810887E-3</v>
      </c>
      <c r="F176" s="66">
        <f t="shared" si="34"/>
        <v>1.2968654400000001</v>
      </c>
      <c r="G176" s="66">
        <f t="shared" si="35"/>
        <v>1.4768703630720001</v>
      </c>
      <c r="H176" s="66">
        <f t="shared" si="36"/>
        <v>1.681859969466394</v>
      </c>
      <c r="I176" s="66">
        <f t="shared" si="37"/>
        <v>-7.7670715261279845E-3</v>
      </c>
      <c r="J176" s="66">
        <f t="shared" si="38"/>
        <v>-8.8451410539545482E-3</v>
      </c>
      <c r="K176" s="66">
        <f t="shared" ca="1" si="30"/>
        <v>-8.37041158412518E-3</v>
      </c>
      <c r="L176" s="66">
        <f t="shared" ca="1" si="39"/>
        <v>2.4025358942407503E-6</v>
      </c>
      <c r="M176" s="66">
        <f t="shared" ca="1" si="31"/>
        <v>737937.96210520575</v>
      </c>
      <c r="N176" s="66">
        <f t="shared" ca="1" si="32"/>
        <v>1929984.0944256508</v>
      </c>
      <c r="O176" s="66">
        <f t="shared" ca="1" si="33"/>
        <v>7002081.6422091462</v>
      </c>
      <c r="P176" s="41">
        <f t="shared" ca="1" si="40"/>
        <v>1.5500115787440913E-3</v>
      </c>
    </row>
    <row r="177" spans="1:16" x14ac:dyDescent="0.2">
      <c r="A177">
        <v>11408</v>
      </c>
      <c r="B177">
        <v>-6.8464000069070607E-3</v>
      </c>
      <c r="D177" s="74">
        <f t="shared" si="29"/>
        <v>1.1408</v>
      </c>
      <c r="E177" s="74">
        <f t="shared" si="29"/>
        <v>-6.8464000069070607E-3</v>
      </c>
      <c r="F177" s="66">
        <f t="shared" si="34"/>
        <v>1.30142464</v>
      </c>
      <c r="G177" s="66">
        <f t="shared" si="35"/>
        <v>1.4846652293120002</v>
      </c>
      <c r="H177" s="66">
        <f t="shared" si="36"/>
        <v>1.6937060935991297</v>
      </c>
      <c r="I177" s="66">
        <f t="shared" si="37"/>
        <v>-7.8103731278795748E-3</v>
      </c>
      <c r="J177" s="66">
        <f t="shared" si="38"/>
        <v>-8.9100736642850186E-3</v>
      </c>
      <c r="K177" s="66">
        <f t="shared" ca="1" si="30"/>
        <v>-8.4638623301612897E-3</v>
      </c>
      <c r="L177" s="66">
        <f t="shared" ca="1" si="39"/>
        <v>2.616184367146968E-6</v>
      </c>
      <c r="M177" s="66">
        <f t="shared" ca="1" si="31"/>
        <v>747720.80035371659</v>
      </c>
      <c r="N177" s="66">
        <f t="shared" ca="1" si="32"/>
        <v>1928396.6072009304</v>
      </c>
      <c r="O177" s="66">
        <f t="shared" ca="1" si="33"/>
        <v>7088734.8816736965</v>
      </c>
      <c r="P177" s="41">
        <f t="shared" ca="1" si="40"/>
        <v>1.617462323254229E-3</v>
      </c>
    </row>
    <row r="178" spans="1:16" x14ac:dyDescent="0.2">
      <c r="A178">
        <v>12130.5</v>
      </c>
      <c r="B178">
        <v>-5.5940000311238691E-4</v>
      </c>
      <c r="D178" s="74">
        <f t="shared" si="29"/>
        <v>1.21305</v>
      </c>
      <c r="E178" s="74">
        <f t="shared" si="29"/>
        <v>-5.5940000311238691E-4</v>
      </c>
      <c r="F178" s="66">
        <f t="shared" si="34"/>
        <v>1.4714903024999999</v>
      </c>
      <c r="G178" s="66">
        <f t="shared" si="35"/>
        <v>1.7849913114476248</v>
      </c>
      <c r="H178" s="66">
        <f t="shared" si="36"/>
        <v>2.1652837103515412</v>
      </c>
      <c r="I178" s="66">
        <f t="shared" si="37"/>
        <v>-6.785801737754809E-4</v>
      </c>
      <c r="J178" s="66">
        <f t="shared" si="38"/>
        <v>-8.2315167979834711E-4</v>
      </c>
      <c r="K178" s="66">
        <f t="shared" ca="1" si="30"/>
        <v>-1.2008705749732569E-2</v>
      </c>
      <c r="L178" s="66">
        <f t="shared" ca="1" si="39"/>
        <v>1.3108660207958992E-4</v>
      </c>
      <c r="M178" s="66">
        <f t="shared" ca="1" si="31"/>
        <v>1152195.9170205723</v>
      </c>
      <c r="N178" s="66">
        <f t="shared" ca="1" si="32"/>
        <v>1837842.7855982143</v>
      </c>
      <c r="O178" s="66">
        <f t="shared" ca="1" si="33"/>
        <v>10737198.835470762</v>
      </c>
      <c r="P178" s="41">
        <f t="shared" ca="1" si="40"/>
        <v>1.1449305746620182E-2</v>
      </c>
    </row>
    <row r="179" spans="1:16" x14ac:dyDescent="0.2">
      <c r="A179">
        <v>12152.5</v>
      </c>
      <c r="B179">
        <v>-8.42700000066543E-3</v>
      </c>
      <c r="D179" s="74">
        <f t="shared" si="29"/>
        <v>1.2152499999999999</v>
      </c>
      <c r="E179" s="74">
        <f t="shared" si="29"/>
        <v>-8.42700000066543E-3</v>
      </c>
      <c r="F179" s="66">
        <f t="shared" si="34"/>
        <v>1.4768325624999998</v>
      </c>
      <c r="G179" s="66">
        <f t="shared" si="35"/>
        <v>1.7947207715781248</v>
      </c>
      <c r="H179" s="66">
        <f t="shared" si="36"/>
        <v>2.181034417660316</v>
      </c>
      <c r="I179" s="66">
        <f t="shared" si="37"/>
        <v>-1.0240911750808664E-2</v>
      </c>
      <c r="J179" s="66">
        <f t="shared" si="38"/>
        <v>-1.2445268005170228E-2</v>
      </c>
      <c r="K179" s="66">
        <f t="shared" ca="1" si="30"/>
        <v>-1.2121803522777377E-2</v>
      </c>
      <c r="L179" s="66">
        <f t="shared" ca="1" si="39"/>
        <v>1.3651573067010851E-5</v>
      </c>
      <c r="M179" s="66">
        <f t="shared" ca="1" si="31"/>
        <v>1166120.9128509336</v>
      </c>
      <c r="N179" s="66">
        <f t="shared" ca="1" si="32"/>
        <v>1834097.9502386039</v>
      </c>
      <c r="O179" s="66">
        <f t="shared" ca="1" si="33"/>
        <v>10865090.433686972</v>
      </c>
      <c r="P179" s="41">
        <f t="shared" ca="1" si="40"/>
        <v>3.6948035221119474E-3</v>
      </c>
    </row>
    <row r="180" spans="1:16" x14ac:dyDescent="0.2">
      <c r="D180" s="74">
        <f t="shared" si="29"/>
        <v>0</v>
      </c>
      <c r="E180" s="74">
        <f t="shared" si="29"/>
        <v>0</v>
      </c>
      <c r="F180" s="66">
        <f t="shared" si="34"/>
        <v>0</v>
      </c>
      <c r="G180" s="66">
        <f t="shared" si="35"/>
        <v>0</v>
      </c>
      <c r="H180" s="66">
        <f t="shared" si="36"/>
        <v>0</v>
      </c>
      <c r="I180" s="66">
        <f t="shared" si="37"/>
        <v>0</v>
      </c>
      <c r="J180" s="66">
        <f t="shared" si="38"/>
        <v>0</v>
      </c>
      <c r="K180" s="66">
        <f t="shared" ca="1" si="30"/>
        <v>3.9291826920530163E-3</v>
      </c>
      <c r="L180" s="66">
        <f t="shared" ca="1" si="39"/>
        <v>1.543847662752899E-5</v>
      </c>
      <c r="M180" s="66">
        <f t="shared" ca="1" si="31"/>
        <v>2199088.2391723506</v>
      </c>
      <c r="N180" s="66">
        <f t="shared" ca="1" si="32"/>
        <v>1630052.3991153827</v>
      </c>
      <c r="O180" s="66">
        <f t="shared" ca="1" si="33"/>
        <v>468873.03365127358</v>
      </c>
      <c r="P180" s="41">
        <f t="shared" ca="1" si="40"/>
        <v>-3.9291826920530163E-3</v>
      </c>
    </row>
    <row r="181" spans="1:16" x14ac:dyDescent="0.2">
      <c r="D181" s="74">
        <f t="shared" si="29"/>
        <v>0</v>
      </c>
      <c r="E181" s="74">
        <f t="shared" si="29"/>
        <v>0</v>
      </c>
      <c r="F181" s="66">
        <f t="shared" si="34"/>
        <v>0</v>
      </c>
      <c r="G181" s="66">
        <f t="shared" si="35"/>
        <v>0</v>
      </c>
      <c r="H181" s="66">
        <f t="shared" si="36"/>
        <v>0</v>
      </c>
      <c r="I181" s="66">
        <f t="shared" si="37"/>
        <v>0</v>
      </c>
      <c r="J181" s="66">
        <f t="shared" si="38"/>
        <v>0</v>
      </c>
      <c r="K181" s="66">
        <f t="shared" ca="1" si="30"/>
        <v>3.9291826920530163E-3</v>
      </c>
      <c r="L181" s="66">
        <f t="shared" ca="1" si="39"/>
        <v>1.543847662752899E-5</v>
      </c>
      <c r="M181" s="66">
        <f t="shared" ca="1" si="31"/>
        <v>2199088.2391723506</v>
      </c>
      <c r="N181" s="66">
        <f t="shared" ca="1" si="32"/>
        <v>1630052.3991153827</v>
      </c>
      <c r="O181" s="66">
        <f t="shared" ca="1" si="33"/>
        <v>468873.03365127358</v>
      </c>
      <c r="P181" s="41">
        <f t="shared" ca="1" si="40"/>
        <v>-3.9291826920530163E-3</v>
      </c>
    </row>
    <row r="182" spans="1:16" x14ac:dyDescent="0.2">
      <c r="D182" s="74">
        <f t="shared" si="29"/>
        <v>0</v>
      </c>
      <c r="E182" s="74">
        <f t="shared" si="29"/>
        <v>0</v>
      </c>
      <c r="F182" s="66">
        <f t="shared" si="34"/>
        <v>0</v>
      </c>
      <c r="G182" s="66">
        <f t="shared" si="35"/>
        <v>0</v>
      </c>
      <c r="H182" s="66">
        <f t="shared" si="36"/>
        <v>0</v>
      </c>
      <c r="I182" s="66">
        <f t="shared" si="37"/>
        <v>0</v>
      </c>
      <c r="J182" s="66">
        <f t="shared" si="38"/>
        <v>0</v>
      </c>
      <c r="K182" s="66">
        <f t="shared" ca="1" si="30"/>
        <v>3.9291826920530163E-3</v>
      </c>
      <c r="L182" s="66">
        <f t="shared" ca="1" si="39"/>
        <v>1.543847662752899E-5</v>
      </c>
      <c r="M182" s="66">
        <f t="shared" ca="1" si="31"/>
        <v>2199088.2391723506</v>
      </c>
      <c r="N182" s="66">
        <f t="shared" ca="1" si="32"/>
        <v>1630052.3991153827</v>
      </c>
      <c r="O182" s="66">
        <f t="shared" ca="1" si="33"/>
        <v>468873.03365127358</v>
      </c>
      <c r="P182" s="41">
        <f t="shared" ca="1" si="40"/>
        <v>-3.9291826920530163E-3</v>
      </c>
    </row>
    <row r="183" spans="1:16" x14ac:dyDescent="0.2">
      <c r="D183" s="74">
        <f t="shared" si="29"/>
        <v>0</v>
      </c>
      <c r="E183" s="74">
        <f t="shared" si="29"/>
        <v>0</v>
      </c>
      <c r="F183" s="66">
        <f t="shared" si="34"/>
        <v>0</v>
      </c>
      <c r="G183" s="66">
        <f t="shared" si="35"/>
        <v>0</v>
      </c>
      <c r="H183" s="66">
        <f t="shared" si="36"/>
        <v>0</v>
      </c>
      <c r="I183" s="66">
        <f t="shared" si="37"/>
        <v>0</v>
      </c>
      <c r="J183" s="66">
        <f t="shared" si="38"/>
        <v>0</v>
      </c>
      <c r="K183" s="66">
        <f t="shared" ca="1" si="30"/>
        <v>3.9291826920530163E-3</v>
      </c>
      <c r="L183" s="66">
        <f t="shared" ca="1" si="39"/>
        <v>1.543847662752899E-5</v>
      </c>
      <c r="M183" s="66">
        <f t="shared" ca="1" si="31"/>
        <v>2199088.2391723506</v>
      </c>
      <c r="N183" s="66">
        <f t="shared" ca="1" si="32"/>
        <v>1630052.3991153827</v>
      </c>
      <c r="O183" s="66">
        <f t="shared" ca="1" si="33"/>
        <v>468873.03365127358</v>
      </c>
      <c r="P183" s="41">
        <f t="shared" ca="1" si="40"/>
        <v>-3.9291826920530163E-3</v>
      </c>
    </row>
    <row r="184" spans="1:16" x14ac:dyDescent="0.2">
      <c r="D184" s="74">
        <f t="shared" si="29"/>
        <v>0</v>
      </c>
      <c r="E184" s="74">
        <f t="shared" si="29"/>
        <v>0</v>
      </c>
      <c r="F184" s="66">
        <f t="shared" si="34"/>
        <v>0</v>
      </c>
      <c r="G184" s="66">
        <f t="shared" si="35"/>
        <v>0</v>
      </c>
      <c r="H184" s="66">
        <f t="shared" si="36"/>
        <v>0</v>
      </c>
      <c r="I184" s="66">
        <f t="shared" si="37"/>
        <v>0</v>
      </c>
      <c r="J184" s="66">
        <f t="shared" si="38"/>
        <v>0</v>
      </c>
      <c r="K184" s="66">
        <f t="shared" ca="1" si="30"/>
        <v>3.9291826920530163E-3</v>
      </c>
      <c r="L184" s="66">
        <f t="shared" ca="1" si="39"/>
        <v>1.543847662752899E-5</v>
      </c>
      <c r="M184" s="66">
        <f t="shared" ca="1" si="31"/>
        <v>2199088.2391723506</v>
      </c>
      <c r="N184" s="66">
        <f t="shared" ca="1" si="32"/>
        <v>1630052.3991153827</v>
      </c>
      <c r="O184" s="66">
        <f t="shared" ca="1" si="33"/>
        <v>468873.03365127358</v>
      </c>
      <c r="P184" s="41">
        <f t="shared" ca="1" si="40"/>
        <v>-3.9291826920530163E-3</v>
      </c>
    </row>
    <row r="185" spans="1:16" x14ac:dyDescent="0.2">
      <c r="D185" s="74">
        <f t="shared" si="29"/>
        <v>0</v>
      </c>
      <c r="E185" s="74">
        <f t="shared" si="29"/>
        <v>0</v>
      </c>
      <c r="F185" s="66">
        <f t="shared" si="34"/>
        <v>0</v>
      </c>
      <c r="G185" s="66">
        <f t="shared" si="35"/>
        <v>0</v>
      </c>
      <c r="H185" s="66">
        <f t="shared" si="36"/>
        <v>0</v>
      </c>
      <c r="I185" s="66">
        <f t="shared" si="37"/>
        <v>0</v>
      </c>
      <c r="J185" s="66">
        <f t="shared" si="38"/>
        <v>0</v>
      </c>
      <c r="K185" s="66">
        <f t="shared" ca="1" si="30"/>
        <v>3.9291826920530163E-3</v>
      </c>
      <c r="L185" s="66">
        <f t="shared" ca="1" si="39"/>
        <v>1.543847662752899E-5</v>
      </c>
      <c r="M185" s="66">
        <f t="shared" ca="1" si="31"/>
        <v>2199088.2391723506</v>
      </c>
      <c r="N185" s="66">
        <f t="shared" ca="1" si="32"/>
        <v>1630052.3991153827</v>
      </c>
      <c r="O185" s="66">
        <f t="shared" ca="1" si="33"/>
        <v>468873.03365127358</v>
      </c>
      <c r="P185" s="41">
        <f t="shared" ca="1" si="40"/>
        <v>-3.9291826920530163E-3</v>
      </c>
    </row>
    <row r="186" spans="1:16" x14ac:dyDescent="0.2">
      <c r="D186" s="74">
        <f t="shared" si="29"/>
        <v>0</v>
      </c>
      <c r="E186" s="74">
        <f t="shared" si="29"/>
        <v>0</v>
      </c>
      <c r="F186" s="66">
        <f t="shared" si="34"/>
        <v>0</v>
      </c>
      <c r="G186" s="66">
        <f t="shared" si="35"/>
        <v>0</v>
      </c>
      <c r="H186" s="66">
        <f t="shared" si="36"/>
        <v>0</v>
      </c>
      <c r="I186" s="66">
        <f t="shared" si="37"/>
        <v>0</v>
      </c>
      <c r="J186" s="66">
        <f t="shared" si="38"/>
        <v>0</v>
      </c>
      <c r="K186" s="66">
        <f t="shared" ca="1" si="30"/>
        <v>3.9291826920530163E-3</v>
      </c>
      <c r="L186" s="66">
        <f t="shared" ca="1" si="39"/>
        <v>1.543847662752899E-5</v>
      </c>
      <c r="M186" s="66">
        <f t="shared" ca="1" si="31"/>
        <v>2199088.2391723506</v>
      </c>
      <c r="N186" s="66">
        <f t="shared" ca="1" si="32"/>
        <v>1630052.3991153827</v>
      </c>
      <c r="O186" s="66">
        <f t="shared" ca="1" si="33"/>
        <v>468873.03365127358</v>
      </c>
      <c r="P186" s="41">
        <f t="shared" ca="1" si="40"/>
        <v>-3.9291826920530163E-3</v>
      </c>
    </row>
    <row r="187" spans="1:16" x14ac:dyDescent="0.2">
      <c r="D187" s="74">
        <f t="shared" si="29"/>
        <v>0</v>
      </c>
      <c r="E187" s="74">
        <f t="shared" si="29"/>
        <v>0</v>
      </c>
      <c r="F187" s="66">
        <f t="shared" si="34"/>
        <v>0</v>
      </c>
      <c r="G187" s="66">
        <f t="shared" si="35"/>
        <v>0</v>
      </c>
      <c r="H187" s="66">
        <f t="shared" si="36"/>
        <v>0</v>
      </c>
      <c r="I187" s="66">
        <f t="shared" si="37"/>
        <v>0</v>
      </c>
      <c r="J187" s="66">
        <f t="shared" si="38"/>
        <v>0</v>
      </c>
      <c r="K187" s="66">
        <f t="shared" ca="1" si="30"/>
        <v>3.9291826920530163E-3</v>
      </c>
      <c r="L187" s="66">
        <f t="shared" ca="1" si="39"/>
        <v>1.543847662752899E-5</v>
      </c>
      <c r="M187" s="66">
        <f t="shared" ca="1" si="31"/>
        <v>2199088.2391723506</v>
      </c>
      <c r="N187" s="66">
        <f t="shared" ca="1" si="32"/>
        <v>1630052.3991153827</v>
      </c>
      <c r="O187" s="66">
        <f t="shared" ca="1" si="33"/>
        <v>468873.03365127358</v>
      </c>
      <c r="P187" s="41">
        <f t="shared" ca="1" si="40"/>
        <v>-3.9291826920530163E-3</v>
      </c>
    </row>
    <row r="188" spans="1:16" x14ac:dyDescent="0.2">
      <c r="D188" s="74">
        <f t="shared" si="29"/>
        <v>0</v>
      </c>
      <c r="E188" s="74">
        <f t="shared" si="29"/>
        <v>0</v>
      </c>
      <c r="F188" s="66">
        <f t="shared" si="34"/>
        <v>0</v>
      </c>
      <c r="G188" s="66">
        <f t="shared" si="35"/>
        <v>0</v>
      </c>
      <c r="H188" s="66">
        <f t="shared" si="36"/>
        <v>0</v>
      </c>
      <c r="I188" s="66">
        <f t="shared" si="37"/>
        <v>0</v>
      </c>
      <c r="J188" s="66">
        <f t="shared" si="38"/>
        <v>0</v>
      </c>
      <c r="K188" s="66">
        <f t="shared" ca="1" si="30"/>
        <v>3.9291826920530163E-3</v>
      </c>
      <c r="L188" s="66">
        <f t="shared" ca="1" si="39"/>
        <v>1.543847662752899E-5</v>
      </c>
      <c r="M188" s="66">
        <f t="shared" ca="1" si="31"/>
        <v>2199088.2391723506</v>
      </c>
      <c r="N188" s="66">
        <f t="shared" ca="1" si="32"/>
        <v>1630052.3991153827</v>
      </c>
      <c r="O188" s="66">
        <f t="shared" ca="1" si="33"/>
        <v>468873.03365127358</v>
      </c>
      <c r="P188" s="41">
        <f t="shared" ca="1" si="40"/>
        <v>-3.9291826920530163E-3</v>
      </c>
    </row>
    <row r="189" spans="1:16" x14ac:dyDescent="0.2">
      <c r="D189" s="74">
        <f t="shared" si="29"/>
        <v>0</v>
      </c>
      <c r="E189" s="74">
        <f t="shared" si="29"/>
        <v>0</v>
      </c>
      <c r="F189" s="66">
        <f t="shared" si="34"/>
        <v>0</v>
      </c>
      <c r="G189" s="66">
        <f t="shared" si="35"/>
        <v>0</v>
      </c>
      <c r="H189" s="66">
        <f t="shared" si="36"/>
        <v>0</v>
      </c>
      <c r="I189" s="66">
        <f t="shared" si="37"/>
        <v>0</v>
      </c>
      <c r="J189" s="66">
        <f t="shared" si="38"/>
        <v>0</v>
      </c>
      <c r="K189" s="66">
        <f t="shared" ca="1" si="30"/>
        <v>3.9291826920530163E-3</v>
      </c>
      <c r="L189" s="66">
        <f t="shared" ca="1" si="39"/>
        <v>1.543847662752899E-5</v>
      </c>
      <c r="M189" s="66">
        <f t="shared" ca="1" si="31"/>
        <v>2199088.2391723506</v>
      </c>
      <c r="N189" s="66">
        <f t="shared" ca="1" si="32"/>
        <v>1630052.3991153827</v>
      </c>
      <c r="O189" s="66">
        <f t="shared" ca="1" si="33"/>
        <v>468873.03365127358</v>
      </c>
      <c r="P189" s="41">
        <f t="shared" ca="1" si="40"/>
        <v>-3.9291826920530163E-3</v>
      </c>
    </row>
    <row r="190" spans="1:16" x14ac:dyDescent="0.2">
      <c r="D190" s="74">
        <f t="shared" si="29"/>
        <v>0</v>
      </c>
      <c r="E190" s="74">
        <f t="shared" si="29"/>
        <v>0</v>
      </c>
      <c r="F190" s="66">
        <f t="shared" si="34"/>
        <v>0</v>
      </c>
      <c r="G190" s="66">
        <f t="shared" si="35"/>
        <v>0</v>
      </c>
      <c r="H190" s="66">
        <f t="shared" si="36"/>
        <v>0</v>
      </c>
      <c r="I190" s="66">
        <f t="shared" si="37"/>
        <v>0</v>
      </c>
      <c r="J190" s="66">
        <f t="shared" si="38"/>
        <v>0</v>
      </c>
      <c r="K190" s="66">
        <f t="shared" ca="1" si="30"/>
        <v>3.9291826920530163E-3</v>
      </c>
      <c r="L190" s="66">
        <f t="shared" ca="1" si="39"/>
        <v>1.543847662752899E-5</v>
      </c>
      <c r="M190" s="66">
        <f t="shared" ca="1" si="31"/>
        <v>2199088.2391723506</v>
      </c>
      <c r="N190" s="66">
        <f t="shared" ca="1" si="32"/>
        <v>1630052.3991153827</v>
      </c>
      <c r="O190" s="66">
        <f t="shared" ca="1" si="33"/>
        <v>468873.03365127358</v>
      </c>
      <c r="P190" s="41">
        <f t="shared" ca="1" si="40"/>
        <v>-3.9291826920530163E-3</v>
      </c>
    </row>
    <row r="191" spans="1:16" x14ac:dyDescent="0.2">
      <c r="D191" s="74">
        <f t="shared" si="29"/>
        <v>0</v>
      </c>
      <c r="E191" s="74">
        <f t="shared" si="29"/>
        <v>0</v>
      </c>
      <c r="F191" s="66">
        <f t="shared" si="34"/>
        <v>0</v>
      </c>
      <c r="G191" s="66">
        <f t="shared" si="35"/>
        <v>0</v>
      </c>
      <c r="H191" s="66">
        <f t="shared" si="36"/>
        <v>0</v>
      </c>
      <c r="I191" s="66">
        <f t="shared" si="37"/>
        <v>0</v>
      </c>
      <c r="J191" s="66">
        <f t="shared" si="38"/>
        <v>0</v>
      </c>
      <c r="K191" s="66">
        <f t="shared" ca="1" si="30"/>
        <v>3.9291826920530163E-3</v>
      </c>
      <c r="L191" s="66">
        <f t="shared" ca="1" si="39"/>
        <v>1.543847662752899E-5</v>
      </c>
      <c r="M191" s="66">
        <f t="shared" ca="1" si="31"/>
        <v>2199088.2391723506</v>
      </c>
      <c r="N191" s="66">
        <f t="shared" ca="1" si="32"/>
        <v>1630052.3991153827</v>
      </c>
      <c r="O191" s="66">
        <f t="shared" ca="1" si="33"/>
        <v>468873.03365127358</v>
      </c>
      <c r="P191" s="41">
        <f t="shared" ca="1" si="40"/>
        <v>-3.9291826920530163E-3</v>
      </c>
    </row>
    <row r="192" spans="1:16" x14ac:dyDescent="0.2">
      <c r="D192" s="74">
        <f t="shared" si="29"/>
        <v>0</v>
      </c>
      <c r="E192" s="74">
        <f t="shared" si="29"/>
        <v>0</v>
      </c>
      <c r="F192" s="66">
        <f t="shared" si="34"/>
        <v>0</v>
      </c>
      <c r="G192" s="66">
        <f t="shared" si="35"/>
        <v>0</v>
      </c>
      <c r="H192" s="66">
        <f t="shared" si="36"/>
        <v>0</v>
      </c>
      <c r="I192" s="66">
        <f t="shared" si="37"/>
        <v>0</v>
      </c>
      <c r="J192" s="66">
        <f t="shared" si="38"/>
        <v>0</v>
      </c>
      <c r="K192" s="66">
        <f t="shared" ca="1" si="30"/>
        <v>3.9291826920530163E-3</v>
      </c>
      <c r="L192" s="66">
        <f t="shared" ca="1" si="39"/>
        <v>1.543847662752899E-5</v>
      </c>
      <c r="M192" s="66">
        <f t="shared" ca="1" si="31"/>
        <v>2199088.2391723506</v>
      </c>
      <c r="N192" s="66">
        <f t="shared" ca="1" si="32"/>
        <v>1630052.3991153827</v>
      </c>
      <c r="O192" s="66">
        <f t="shared" ca="1" si="33"/>
        <v>468873.03365127358</v>
      </c>
      <c r="P192" s="41">
        <f t="shared" ca="1" si="40"/>
        <v>-3.9291826920530163E-3</v>
      </c>
    </row>
    <row r="193" spans="4:16" x14ac:dyDescent="0.2">
      <c r="D193" s="74">
        <f t="shared" si="29"/>
        <v>0</v>
      </c>
      <c r="E193" s="74">
        <f t="shared" si="29"/>
        <v>0</v>
      </c>
      <c r="F193" s="66">
        <f t="shared" si="34"/>
        <v>0</v>
      </c>
      <c r="G193" s="66">
        <f t="shared" si="35"/>
        <v>0</v>
      </c>
      <c r="H193" s="66">
        <f t="shared" si="36"/>
        <v>0</v>
      </c>
      <c r="I193" s="66">
        <f t="shared" si="37"/>
        <v>0</v>
      </c>
      <c r="J193" s="66">
        <f t="shared" si="38"/>
        <v>0</v>
      </c>
      <c r="K193" s="66">
        <f t="shared" ca="1" si="30"/>
        <v>3.9291826920530163E-3</v>
      </c>
      <c r="L193" s="66">
        <f t="shared" ca="1" si="39"/>
        <v>1.543847662752899E-5</v>
      </c>
      <c r="M193" s="66">
        <f t="shared" ca="1" si="31"/>
        <v>2199088.2391723506</v>
      </c>
      <c r="N193" s="66">
        <f t="shared" ca="1" si="32"/>
        <v>1630052.3991153827</v>
      </c>
      <c r="O193" s="66">
        <f t="shared" ca="1" si="33"/>
        <v>468873.03365127358</v>
      </c>
      <c r="P193" s="41">
        <f t="shared" ca="1" si="40"/>
        <v>-3.9291826920530163E-3</v>
      </c>
    </row>
    <row r="194" spans="4:16" x14ac:dyDescent="0.2">
      <c r="D194" s="74">
        <f t="shared" si="29"/>
        <v>0</v>
      </c>
      <c r="E194" s="74">
        <f t="shared" si="29"/>
        <v>0</v>
      </c>
      <c r="F194" s="66">
        <f t="shared" si="34"/>
        <v>0</v>
      </c>
      <c r="G194" s="66">
        <f t="shared" si="35"/>
        <v>0</v>
      </c>
      <c r="H194" s="66">
        <f t="shared" si="36"/>
        <v>0</v>
      </c>
      <c r="I194" s="66">
        <f t="shared" si="37"/>
        <v>0</v>
      </c>
      <c r="J194" s="66">
        <f t="shared" si="38"/>
        <v>0</v>
      </c>
      <c r="K194" s="66">
        <f t="shared" ca="1" si="30"/>
        <v>3.9291826920530163E-3</v>
      </c>
      <c r="L194" s="66">
        <f t="shared" ca="1" si="39"/>
        <v>1.543847662752899E-5</v>
      </c>
      <c r="M194" s="66">
        <f t="shared" ca="1" si="31"/>
        <v>2199088.2391723506</v>
      </c>
      <c r="N194" s="66">
        <f t="shared" ca="1" si="32"/>
        <v>1630052.3991153827</v>
      </c>
      <c r="O194" s="66">
        <f t="shared" ca="1" si="33"/>
        <v>468873.03365127358</v>
      </c>
      <c r="P194" s="41">
        <f t="shared" ca="1" si="40"/>
        <v>-3.9291826920530163E-3</v>
      </c>
    </row>
    <row r="195" spans="4:16" x14ac:dyDescent="0.2">
      <c r="D195" s="74">
        <f t="shared" si="29"/>
        <v>0</v>
      </c>
      <c r="E195" s="74">
        <f t="shared" si="29"/>
        <v>0</v>
      </c>
      <c r="F195" s="66">
        <f t="shared" si="34"/>
        <v>0</v>
      </c>
      <c r="G195" s="66">
        <f t="shared" si="35"/>
        <v>0</v>
      </c>
      <c r="H195" s="66">
        <f t="shared" si="36"/>
        <v>0</v>
      </c>
      <c r="I195" s="66">
        <f t="shared" si="37"/>
        <v>0</v>
      </c>
      <c r="J195" s="66">
        <f t="shared" si="38"/>
        <v>0</v>
      </c>
      <c r="K195" s="66">
        <f t="shared" ca="1" si="30"/>
        <v>3.9291826920530163E-3</v>
      </c>
      <c r="L195" s="66">
        <f t="shared" ca="1" si="39"/>
        <v>1.543847662752899E-5</v>
      </c>
      <c r="M195" s="66">
        <f t="shared" ca="1" si="31"/>
        <v>2199088.2391723506</v>
      </c>
      <c r="N195" s="66">
        <f t="shared" ca="1" si="32"/>
        <v>1630052.3991153827</v>
      </c>
      <c r="O195" s="66">
        <f t="shared" ca="1" si="33"/>
        <v>468873.03365127358</v>
      </c>
      <c r="P195" s="41">
        <f t="shared" ca="1" si="40"/>
        <v>-3.9291826920530163E-3</v>
      </c>
    </row>
    <row r="196" spans="4:16" x14ac:dyDescent="0.2">
      <c r="D196" s="74">
        <f t="shared" si="29"/>
        <v>0</v>
      </c>
      <c r="E196" s="74">
        <f t="shared" si="29"/>
        <v>0</v>
      </c>
      <c r="F196" s="66">
        <f t="shared" si="34"/>
        <v>0</v>
      </c>
      <c r="G196" s="66">
        <f t="shared" si="35"/>
        <v>0</v>
      </c>
      <c r="H196" s="66">
        <f t="shared" si="36"/>
        <v>0</v>
      </c>
      <c r="I196" s="66">
        <f t="shared" si="37"/>
        <v>0</v>
      </c>
      <c r="J196" s="66">
        <f t="shared" si="38"/>
        <v>0</v>
      </c>
      <c r="K196" s="66">
        <f t="shared" ca="1" si="30"/>
        <v>3.9291826920530163E-3</v>
      </c>
      <c r="L196" s="66">
        <f t="shared" ca="1" si="39"/>
        <v>1.543847662752899E-5</v>
      </c>
      <c r="M196" s="66">
        <f t="shared" ca="1" si="31"/>
        <v>2199088.2391723506</v>
      </c>
      <c r="N196" s="66">
        <f t="shared" ca="1" si="32"/>
        <v>1630052.3991153827</v>
      </c>
      <c r="O196" s="66">
        <f t="shared" ca="1" si="33"/>
        <v>468873.03365127358</v>
      </c>
      <c r="P196" s="41">
        <f t="shared" ca="1" si="40"/>
        <v>-3.9291826920530163E-3</v>
      </c>
    </row>
    <row r="197" spans="4:16" x14ac:dyDescent="0.2">
      <c r="D197" s="74">
        <f t="shared" ref="D197:E212" si="41">A197/A$18</f>
        <v>0</v>
      </c>
      <c r="E197" s="74">
        <f t="shared" si="41"/>
        <v>0</v>
      </c>
      <c r="F197" s="66">
        <f t="shared" si="34"/>
        <v>0</v>
      </c>
      <c r="G197" s="66">
        <f t="shared" si="35"/>
        <v>0</v>
      </c>
      <c r="H197" s="66">
        <f t="shared" si="36"/>
        <v>0</v>
      </c>
      <c r="I197" s="66">
        <f t="shared" si="37"/>
        <v>0</v>
      </c>
      <c r="J197" s="66">
        <f t="shared" si="38"/>
        <v>0</v>
      </c>
      <c r="K197" s="66">
        <f t="shared" ca="1" si="30"/>
        <v>3.9291826920530163E-3</v>
      </c>
      <c r="L197" s="66">
        <f t="shared" ca="1" si="39"/>
        <v>1.543847662752899E-5</v>
      </c>
      <c r="M197" s="66">
        <f t="shared" ca="1" si="31"/>
        <v>2199088.2391723506</v>
      </c>
      <c r="N197" s="66">
        <f t="shared" ca="1" si="32"/>
        <v>1630052.3991153827</v>
      </c>
      <c r="O197" s="66">
        <f t="shared" ca="1" si="33"/>
        <v>468873.03365127358</v>
      </c>
      <c r="P197" s="41">
        <f t="shared" ca="1" si="40"/>
        <v>-3.9291826920530163E-3</v>
      </c>
    </row>
    <row r="198" spans="4:16" x14ac:dyDescent="0.2">
      <c r="D198" s="74">
        <f t="shared" si="41"/>
        <v>0</v>
      </c>
      <c r="E198" s="74">
        <f t="shared" si="41"/>
        <v>0</v>
      </c>
      <c r="F198" s="66">
        <f t="shared" si="34"/>
        <v>0</v>
      </c>
      <c r="G198" s="66">
        <f t="shared" si="35"/>
        <v>0</v>
      </c>
      <c r="H198" s="66">
        <f t="shared" si="36"/>
        <v>0</v>
      </c>
      <c r="I198" s="66">
        <f t="shared" si="37"/>
        <v>0</v>
      </c>
      <c r="J198" s="66">
        <f t="shared" si="38"/>
        <v>0</v>
      </c>
      <c r="K198" s="66">
        <f t="shared" ca="1" si="30"/>
        <v>3.9291826920530163E-3</v>
      </c>
      <c r="L198" s="66">
        <f t="shared" ca="1" si="39"/>
        <v>1.543847662752899E-5</v>
      </c>
      <c r="M198" s="66">
        <f t="shared" ca="1" si="31"/>
        <v>2199088.2391723506</v>
      </c>
      <c r="N198" s="66">
        <f t="shared" ca="1" si="32"/>
        <v>1630052.3991153827</v>
      </c>
      <c r="O198" s="66">
        <f t="shared" ca="1" si="33"/>
        <v>468873.03365127358</v>
      </c>
      <c r="P198" s="41">
        <f t="shared" ca="1" si="40"/>
        <v>-3.9291826920530163E-3</v>
      </c>
    </row>
    <row r="199" spans="4:16" x14ac:dyDescent="0.2">
      <c r="D199" s="74">
        <f t="shared" si="41"/>
        <v>0</v>
      </c>
      <c r="E199" s="74">
        <f t="shared" si="41"/>
        <v>0</v>
      </c>
      <c r="F199" s="66">
        <f t="shared" si="34"/>
        <v>0</v>
      </c>
      <c r="G199" s="66">
        <f t="shared" si="35"/>
        <v>0</v>
      </c>
      <c r="H199" s="66">
        <f t="shared" si="36"/>
        <v>0</v>
      </c>
      <c r="I199" s="66">
        <f t="shared" si="37"/>
        <v>0</v>
      </c>
      <c r="J199" s="66">
        <f t="shared" si="38"/>
        <v>0</v>
      </c>
      <c r="K199" s="66">
        <f t="shared" ca="1" si="30"/>
        <v>3.9291826920530163E-3</v>
      </c>
      <c r="L199" s="66">
        <f t="shared" ca="1" si="39"/>
        <v>1.543847662752899E-5</v>
      </c>
      <c r="M199" s="66">
        <f t="shared" ca="1" si="31"/>
        <v>2199088.2391723506</v>
      </c>
      <c r="N199" s="66">
        <f t="shared" ca="1" si="32"/>
        <v>1630052.3991153827</v>
      </c>
      <c r="O199" s="66">
        <f t="shared" ca="1" si="33"/>
        <v>468873.03365127358</v>
      </c>
      <c r="P199" s="41">
        <f t="shared" ca="1" si="40"/>
        <v>-3.9291826920530163E-3</v>
      </c>
    </row>
    <row r="200" spans="4:16" x14ac:dyDescent="0.2">
      <c r="D200" s="74">
        <f t="shared" si="41"/>
        <v>0</v>
      </c>
      <c r="E200" s="74">
        <f t="shared" si="41"/>
        <v>0</v>
      </c>
      <c r="F200" s="66">
        <f t="shared" si="34"/>
        <v>0</v>
      </c>
      <c r="G200" s="66">
        <f t="shared" si="35"/>
        <v>0</v>
      </c>
      <c r="H200" s="66">
        <f t="shared" si="36"/>
        <v>0</v>
      </c>
      <c r="I200" s="66">
        <f t="shared" si="37"/>
        <v>0</v>
      </c>
      <c r="J200" s="66">
        <f t="shared" si="38"/>
        <v>0</v>
      </c>
      <c r="K200" s="66">
        <f t="shared" ca="1" si="30"/>
        <v>3.9291826920530163E-3</v>
      </c>
      <c r="L200" s="66">
        <f t="shared" ca="1" si="39"/>
        <v>1.543847662752899E-5</v>
      </c>
      <c r="M200" s="66">
        <f t="shared" ca="1" si="31"/>
        <v>2199088.2391723506</v>
      </c>
      <c r="N200" s="66">
        <f t="shared" ca="1" si="32"/>
        <v>1630052.3991153827</v>
      </c>
      <c r="O200" s="66">
        <f t="shared" ca="1" si="33"/>
        <v>468873.03365127358</v>
      </c>
      <c r="P200" s="41">
        <f t="shared" ca="1" si="40"/>
        <v>-3.9291826920530163E-3</v>
      </c>
    </row>
    <row r="201" spans="4:16" x14ac:dyDescent="0.2">
      <c r="D201" s="74">
        <f t="shared" si="41"/>
        <v>0</v>
      </c>
      <c r="E201" s="74">
        <f t="shared" si="41"/>
        <v>0</v>
      </c>
      <c r="F201" s="66">
        <f t="shared" si="34"/>
        <v>0</v>
      </c>
      <c r="G201" s="66">
        <f t="shared" si="35"/>
        <v>0</v>
      </c>
      <c r="H201" s="66">
        <f t="shared" si="36"/>
        <v>0</v>
      </c>
      <c r="I201" s="66">
        <f t="shared" si="37"/>
        <v>0</v>
      </c>
      <c r="J201" s="66">
        <f t="shared" si="38"/>
        <v>0</v>
      </c>
      <c r="K201" s="66">
        <f t="shared" ca="1" si="30"/>
        <v>3.9291826920530163E-3</v>
      </c>
      <c r="L201" s="66">
        <f t="shared" ca="1" si="39"/>
        <v>1.543847662752899E-5</v>
      </c>
      <c r="M201" s="66">
        <f t="shared" ca="1" si="31"/>
        <v>2199088.2391723506</v>
      </c>
      <c r="N201" s="66">
        <f t="shared" ca="1" si="32"/>
        <v>1630052.3991153827</v>
      </c>
      <c r="O201" s="66">
        <f t="shared" ca="1" si="33"/>
        <v>468873.03365127358</v>
      </c>
      <c r="P201" s="41">
        <f t="shared" ca="1" si="40"/>
        <v>-3.9291826920530163E-3</v>
      </c>
    </row>
    <row r="202" spans="4:16" x14ac:dyDescent="0.2">
      <c r="D202" s="74">
        <f t="shared" si="41"/>
        <v>0</v>
      </c>
      <c r="E202" s="74">
        <f t="shared" si="41"/>
        <v>0</v>
      </c>
      <c r="F202" s="66">
        <f t="shared" si="34"/>
        <v>0</v>
      </c>
      <c r="G202" s="66">
        <f t="shared" si="35"/>
        <v>0</v>
      </c>
      <c r="H202" s="66">
        <f t="shared" si="36"/>
        <v>0</v>
      </c>
      <c r="I202" s="66">
        <f t="shared" si="37"/>
        <v>0</v>
      </c>
      <c r="J202" s="66">
        <f t="shared" si="38"/>
        <v>0</v>
      </c>
      <c r="K202" s="66">
        <f t="shared" ca="1" si="30"/>
        <v>3.9291826920530163E-3</v>
      </c>
      <c r="L202" s="66">
        <f t="shared" ca="1" si="39"/>
        <v>1.543847662752899E-5</v>
      </c>
      <c r="M202" s="66">
        <f t="shared" ca="1" si="31"/>
        <v>2199088.2391723506</v>
      </c>
      <c r="N202" s="66">
        <f t="shared" ca="1" si="32"/>
        <v>1630052.3991153827</v>
      </c>
      <c r="O202" s="66">
        <f t="shared" ca="1" si="33"/>
        <v>468873.03365127358</v>
      </c>
      <c r="P202" s="41">
        <f t="shared" ca="1" si="40"/>
        <v>-3.9291826920530163E-3</v>
      </c>
    </row>
    <row r="203" spans="4:16" x14ac:dyDescent="0.2">
      <c r="D203" s="74">
        <f t="shared" si="41"/>
        <v>0</v>
      </c>
      <c r="E203" s="74">
        <f t="shared" si="41"/>
        <v>0</v>
      </c>
      <c r="F203" s="66">
        <f t="shared" si="34"/>
        <v>0</v>
      </c>
      <c r="G203" s="66">
        <f t="shared" si="35"/>
        <v>0</v>
      </c>
      <c r="H203" s="66">
        <f t="shared" si="36"/>
        <v>0</v>
      </c>
      <c r="I203" s="66">
        <f t="shared" si="37"/>
        <v>0</v>
      </c>
      <c r="J203" s="66">
        <f t="shared" si="38"/>
        <v>0</v>
      </c>
      <c r="K203" s="66">
        <f t="shared" ca="1" si="30"/>
        <v>3.9291826920530163E-3</v>
      </c>
      <c r="L203" s="66">
        <f t="shared" ca="1" si="39"/>
        <v>1.543847662752899E-5</v>
      </c>
      <c r="M203" s="66">
        <f t="shared" ca="1" si="31"/>
        <v>2199088.2391723506</v>
      </c>
      <c r="N203" s="66">
        <f t="shared" ca="1" si="32"/>
        <v>1630052.3991153827</v>
      </c>
      <c r="O203" s="66">
        <f t="shared" ca="1" si="33"/>
        <v>468873.03365127358</v>
      </c>
      <c r="P203" s="41">
        <f t="shared" ca="1" si="40"/>
        <v>-3.9291826920530163E-3</v>
      </c>
    </row>
    <row r="204" spans="4:16" x14ac:dyDescent="0.2">
      <c r="D204" s="74">
        <f t="shared" si="41"/>
        <v>0</v>
      </c>
      <c r="E204" s="74">
        <f t="shared" si="41"/>
        <v>0</v>
      </c>
      <c r="F204" s="66">
        <f t="shared" si="34"/>
        <v>0</v>
      </c>
      <c r="G204" s="66">
        <f t="shared" si="35"/>
        <v>0</v>
      </c>
      <c r="H204" s="66">
        <f t="shared" si="36"/>
        <v>0</v>
      </c>
      <c r="I204" s="66">
        <f t="shared" si="37"/>
        <v>0</v>
      </c>
      <c r="J204" s="66">
        <f t="shared" si="38"/>
        <v>0</v>
      </c>
      <c r="K204" s="66">
        <f t="shared" ca="1" si="30"/>
        <v>3.9291826920530163E-3</v>
      </c>
      <c r="L204" s="66">
        <f t="shared" ca="1" si="39"/>
        <v>1.543847662752899E-5</v>
      </c>
      <c r="M204" s="66">
        <f t="shared" ca="1" si="31"/>
        <v>2199088.2391723506</v>
      </c>
      <c r="N204" s="66">
        <f t="shared" ca="1" si="32"/>
        <v>1630052.3991153827</v>
      </c>
      <c r="O204" s="66">
        <f t="shared" ca="1" si="33"/>
        <v>468873.03365127358</v>
      </c>
      <c r="P204" s="41">
        <f t="shared" ca="1" si="40"/>
        <v>-3.9291826920530163E-3</v>
      </c>
    </row>
    <row r="205" spans="4:16" x14ac:dyDescent="0.2">
      <c r="D205" s="74">
        <f t="shared" si="41"/>
        <v>0</v>
      </c>
      <c r="E205" s="74">
        <f t="shared" si="41"/>
        <v>0</v>
      </c>
      <c r="F205" s="66">
        <f t="shared" si="34"/>
        <v>0</v>
      </c>
      <c r="G205" s="66">
        <f t="shared" si="35"/>
        <v>0</v>
      </c>
      <c r="H205" s="66">
        <f t="shared" si="36"/>
        <v>0</v>
      </c>
      <c r="I205" s="66">
        <f t="shared" si="37"/>
        <v>0</v>
      </c>
      <c r="J205" s="66">
        <f t="shared" si="38"/>
        <v>0</v>
      </c>
      <c r="K205" s="66">
        <f t="shared" ca="1" si="30"/>
        <v>3.9291826920530163E-3</v>
      </c>
      <c r="L205" s="66">
        <f t="shared" ca="1" si="39"/>
        <v>1.543847662752899E-5</v>
      </c>
      <c r="M205" s="66">
        <f t="shared" ca="1" si="31"/>
        <v>2199088.2391723506</v>
      </c>
      <c r="N205" s="66">
        <f t="shared" ca="1" si="32"/>
        <v>1630052.3991153827</v>
      </c>
      <c r="O205" s="66">
        <f t="shared" ca="1" si="33"/>
        <v>468873.03365127358</v>
      </c>
      <c r="P205" s="41">
        <f t="shared" ca="1" si="40"/>
        <v>-3.9291826920530163E-3</v>
      </c>
    </row>
    <row r="206" spans="4:16" x14ac:dyDescent="0.2">
      <c r="D206" s="74">
        <f t="shared" si="41"/>
        <v>0</v>
      </c>
      <c r="E206" s="74">
        <f t="shared" si="41"/>
        <v>0</v>
      </c>
      <c r="F206" s="66">
        <f t="shared" si="34"/>
        <v>0</v>
      </c>
      <c r="G206" s="66">
        <f t="shared" si="35"/>
        <v>0</v>
      </c>
      <c r="H206" s="66">
        <f t="shared" si="36"/>
        <v>0</v>
      </c>
      <c r="I206" s="66">
        <f t="shared" si="37"/>
        <v>0</v>
      </c>
      <c r="J206" s="66">
        <f t="shared" si="38"/>
        <v>0</v>
      </c>
      <c r="K206" s="66">
        <f t="shared" ca="1" si="30"/>
        <v>3.9291826920530163E-3</v>
      </c>
      <c r="L206" s="66">
        <f t="shared" ca="1" si="39"/>
        <v>1.543847662752899E-5</v>
      </c>
      <c r="M206" s="66">
        <f t="shared" ca="1" si="31"/>
        <v>2199088.2391723506</v>
      </c>
      <c r="N206" s="66">
        <f t="shared" ca="1" si="32"/>
        <v>1630052.3991153827</v>
      </c>
      <c r="O206" s="66">
        <f t="shared" ca="1" si="33"/>
        <v>468873.03365127358</v>
      </c>
      <c r="P206" s="41">
        <f t="shared" ca="1" si="40"/>
        <v>-3.9291826920530163E-3</v>
      </c>
    </row>
    <row r="207" spans="4:16" x14ac:dyDescent="0.2">
      <c r="D207" s="74">
        <f t="shared" si="41"/>
        <v>0</v>
      </c>
      <c r="E207" s="74">
        <f t="shared" si="41"/>
        <v>0</v>
      </c>
      <c r="F207" s="66">
        <f t="shared" si="34"/>
        <v>0</v>
      </c>
      <c r="G207" s="66">
        <f t="shared" si="35"/>
        <v>0</v>
      </c>
      <c r="H207" s="66">
        <f t="shared" si="36"/>
        <v>0</v>
      </c>
      <c r="I207" s="66">
        <f t="shared" si="37"/>
        <v>0</v>
      </c>
      <c r="J207" s="66">
        <f t="shared" si="38"/>
        <v>0</v>
      </c>
      <c r="K207" s="66">
        <f t="shared" ca="1" si="30"/>
        <v>3.9291826920530163E-3</v>
      </c>
      <c r="L207" s="66">
        <f t="shared" ca="1" si="39"/>
        <v>1.543847662752899E-5</v>
      </c>
      <c r="M207" s="66">
        <f t="shared" ca="1" si="31"/>
        <v>2199088.2391723506</v>
      </c>
      <c r="N207" s="66">
        <f t="shared" ca="1" si="32"/>
        <v>1630052.3991153827</v>
      </c>
      <c r="O207" s="66">
        <f t="shared" ca="1" si="33"/>
        <v>468873.03365127358</v>
      </c>
      <c r="P207" s="41">
        <f t="shared" ca="1" si="40"/>
        <v>-3.9291826920530163E-3</v>
      </c>
    </row>
    <row r="208" spans="4:16" x14ac:dyDescent="0.2">
      <c r="D208" s="74">
        <f t="shared" si="41"/>
        <v>0</v>
      </c>
      <c r="E208" s="74">
        <f t="shared" si="41"/>
        <v>0</v>
      </c>
      <c r="F208" s="66">
        <f t="shared" si="34"/>
        <v>0</v>
      </c>
      <c r="G208" s="66">
        <f t="shared" si="35"/>
        <v>0</v>
      </c>
      <c r="H208" s="66">
        <f t="shared" si="36"/>
        <v>0</v>
      </c>
      <c r="I208" s="66">
        <f t="shared" si="37"/>
        <v>0</v>
      </c>
      <c r="J208" s="66">
        <f t="shared" si="38"/>
        <v>0</v>
      </c>
      <c r="K208" s="66">
        <f t="shared" ca="1" si="30"/>
        <v>3.9291826920530163E-3</v>
      </c>
      <c r="L208" s="66">
        <f t="shared" ca="1" si="39"/>
        <v>1.543847662752899E-5</v>
      </c>
      <c r="M208" s="66">
        <f t="shared" ca="1" si="31"/>
        <v>2199088.2391723506</v>
      </c>
      <c r="N208" s="66">
        <f t="shared" ca="1" si="32"/>
        <v>1630052.3991153827</v>
      </c>
      <c r="O208" s="66">
        <f t="shared" ca="1" si="33"/>
        <v>468873.03365127358</v>
      </c>
      <c r="P208" s="41">
        <f t="shared" ca="1" si="40"/>
        <v>-3.9291826920530163E-3</v>
      </c>
    </row>
    <row r="209" spans="4:16" x14ac:dyDescent="0.2">
      <c r="D209" s="74">
        <f t="shared" si="41"/>
        <v>0</v>
      </c>
      <c r="E209" s="74">
        <f t="shared" si="41"/>
        <v>0</v>
      </c>
      <c r="F209" s="66">
        <f t="shared" si="34"/>
        <v>0</v>
      </c>
      <c r="G209" s="66">
        <f t="shared" si="35"/>
        <v>0</v>
      </c>
      <c r="H209" s="66">
        <f t="shared" si="36"/>
        <v>0</v>
      </c>
      <c r="I209" s="66">
        <f t="shared" si="37"/>
        <v>0</v>
      </c>
      <c r="J209" s="66">
        <f t="shared" si="38"/>
        <v>0</v>
      </c>
      <c r="K209" s="66">
        <f t="shared" ca="1" si="30"/>
        <v>3.9291826920530163E-3</v>
      </c>
      <c r="L209" s="66">
        <f t="shared" ca="1" si="39"/>
        <v>1.543847662752899E-5</v>
      </c>
      <c r="M209" s="66">
        <f t="shared" ca="1" si="31"/>
        <v>2199088.2391723506</v>
      </c>
      <c r="N209" s="66">
        <f t="shared" ca="1" si="32"/>
        <v>1630052.3991153827</v>
      </c>
      <c r="O209" s="66">
        <f t="shared" ca="1" si="33"/>
        <v>468873.03365127358</v>
      </c>
      <c r="P209" s="41">
        <f t="shared" ca="1" si="40"/>
        <v>-3.9291826920530163E-3</v>
      </c>
    </row>
    <row r="210" spans="4:16" x14ac:dyDescent="0.2">
      <c r="D210" s="74">
        <f t="shared" si="41"/>
        <v>0</v>
      </c>
      <c r="E210" s="74">
        <f t="shared" si="41"/>
        <v>0</v>
      </c>
      <c r="F210" s="66">
        <f t="shared" si="34"/>
        <v>0</v>
      </c>
      <c r="G210" s="66">
        <f t="shared" si="35"/>
        <v>0</v>
      </c>
      <c r="H210" s="66">
        <f t="shared" si="36"/>
        <v>0</v>
      </c>
      <c r="I210" s="66">
        <f t="shared" si="37"/>
        <v>0</v>
      </c>
      <c r="J210" s="66">
        <f t="shared" si="38"/>
        <v>0</v>
      </c>
      <c r="K210" s="66">
        <f t="shared" ca="1" si="30"/>
        <v>3.9291826920530163E-3</v>
      </c>
      <c r="L210" s="66">
        <f t="shared" ca="1" si="39"/>
        <v>1.543847662752899E-5</v>
      </c>
      <c r="M210" s="66">
        <f t="shared" ca="1" si="31"/>
        <v>2199088.2391723506</v>
      </c>
      <c r="N210" s="66">
        <f t="shared" ca="1" si="32"/>
        <v>1630052.3991153827</v>
      </c>
      <c r="O210" s="66">
        <f t="shared" ca="1" si="33"/>
        <v>468873.03365127358</v>
      </c>
      <c r="P210" s="41">
        <f t="shared" ca="1" si="40"/>
        <v>-3.9291826920530163E-3</v>
      </c>
    </row>
    <row r="211" spans="4:16" x14ac:dyDescent="0.2">
      <c r="D211" s="74">
        <f t="shared" si="41"/>
        <v>0</v>
      </c>
      <c r="E211" s="74">
        <f t="shared" si="41"/>
        <v>0</v>
      </c>
      <c r="F211" s="66">
        <f t="shared" si="34"/>
        <v>0</v>
      </c>
      <c r="G211" s="66">
        <f t="shared" si="35"/>
        <v>0</v>
      </c>
      <c r="H211" s="66">
        <f t="shared" si="36"/>
        <v>0</v>
      </c>
      <c r="I211" s="66">
        <f t="shared" si="37"/>
        <v>0</v>
      </c>
      <c r="J211" s="66">
        <f t="shared" si="38"/>
        <v>0</v>
      </c>
      <c r="K211" s="66">
        <f t="shared" ca="1" si="30"/>
        <v>3.9291826920530163E-3</v>
      </c>
      <c r="L211" s="66">
        <f t="shared" ca="1" si="39"/>
        <v>1.543847662752899E-5</v>
      </c>
      <c r="M211" s="66">
        <f t="shared" ca="1" si="31"/>
        <v>2199088.2391723506</v>
      </c>
      <c r="N211" s="66">
        <f t="shared" ca="1" si="32"/>
        <v>1630052.3991153827</v>
      </c>
      <c r="O211" s="66">
        <f t="shared" ca="1" si="33"/>
        <v>468873.03365127358</v>
      </c>
      <c r="P211" s="41">
        <f t="shared" ca="1" si="40"/>
        <v>-3.9291826920530163E-3</v>
      </c>
    </row>
    <row r="212" spans="4:16" x14ac:dyDescent="0.2">
      <c r="D212" s="74">
        <f t="shared" si="41"/>
        <v>0</v>
      </c>
      <c r="E212" s="74">
        <f t="shared" si="41"/>
        <v>0</v>
      </c>
      <c r="F212" s="66">
        <f t="shared" si="34"/>
        <v>0</v>
      </c>
      <c r="G212" s="66">
        <f t="shared" si="35"/>
        <v>0</v>
      </c>
      <c r="H212" s="66">
        <f t="shared" si="36"/>
        <v>0</v>
      </c>
      <c r="I212" s="66">
        <f t="shared" si="37"/>
        <v>0</v>
      </c>
      <c r="J212" s="66">
        <f t="shared" si="38"/>
        <v>0</v>
      </c>
      <c r="K212" s="66">
        <f t="shared" ca="1" si="30"/>
        <v>3.9291826920530163E-3</v>
      </c>
      <c r="L212" s="66">
        <f t="shared" ca="1" si="39"/>
        <v>1.543847662752899E-5</v>
      </c>
      <c r="M212" s="66">
        <f t="shared" ca="1" si="31"/>
        <v>2199088.2391723506</v>
      </c>
      <c r="N212" s="66">
        <f t="shared" ca="1" si="32"/>
        <v>1630052.3991153827</v>
      </c>
      <c r="O212" s="66">
        <f t="shared" ca="1" si="33"/>
        <v>468873.03365127358</v>
      </c>
      <c r="P212" s="41">
        <f t="shared" ca="1" si="40"/>
        <v>-3.9291826920530163E-3</v>
      </c>
    </row>
    <row r="213" spans="4:16" x14ac:dyDescent="0.2">
      <c r="D213" s="74">
        <f t="shared" ref="D213:E253" si="42">A213/A$18</f>
        <v>0</v>
      </c>
      <c r="E213" s="74">
        <f t="shared" si="42"/>
        <v>0</v>
      </c>
      <c r="F213" s="66">
        <f t="shared" si="34"/>
        <v>0</v>
      </c>
      <c r="G213" s="66">
        <f t="shared" si="35"/>
        <v>0</v>
      </c>
      <c r="H213" s="66">
        <f t="shared" si="36"/>
        <v>0</v>
      </c>
      <c r="I213" s="66">
        <f t="shared" si="37"/>
        <v>0</v>
      </c>
      <c r="J213" s="66">
        <f t="shared" si="38"/>
        <v>0</v>
      </c>
      <c r="K213" s="66">
        <f t="shared" ref="K213:K253" ca="1" si="43">+E$4+E$5*D213+E$6*D213^2</f>
        <v>3.9291826920530163E-3</v>
      </c>
      <c r="L213" s="66">
        <f t="shared" ca="1" si="39"/>
        <v>1.543847662752899E-5</v>
      </c>
      <c r="M213" s="66">
        <f t="shared" ref="M213:M253" ca="1" si="44">(M$1-M$2*D213+M$3*F213)^2</f>
        <v>2199088.2391723506</v>
      </c>
      <c r="N213" s="66">
        <f t="shared" ref="N213:N253" ca="1" si="45">(-M$2+M$4*D213-M$5*F213)^2</f>
        <v>1630052.3991153827</v>
      </c>
      <c r="O213" s="66">
        <f t="shared" ref="O213:O253" ca="1" si="46">+(M$3-D213*M$5+F213*M$6)^2</f>
        <v>468873.03365127358</v>
      </c>
      <c r="P213" s="41">
        <f t="shared" ca="1" si="40"/>
        <v>-3.9291826920530163E-3</v>
      </c>
    </row>
    <row r="214" spans="4:16" x14ac:dyDescent="0.2">
      <c r="D214" s="74">
        <f t="shared" si="42"/>
        <v>0</v>
      </c>
      <c r="E214" s="74">
        <f t="shared" si="42"/>
        <v>0</v>
      </c>
      <c r="F214" s="66">
        <f t="shared" ref="F214:F253" si="47">D214*D214</f>
        <v>0</v>
      </c>
      <c r="G214" s="66">
        <f t="shared" ref="G214:G253" si="48">D214*F214</f>
        <v>0</v>
      </c>
      <c r="H214" s="66">
        <f t="shared" ref="H214:H253" si="49">F214*F214</f>
        <v>0</v>
      </c>
      <c r="I214" s="66">
        <f t="shared" ref="I214:I253" si="50">E214*D214</f>
        <v>0</v>
      </c>
      <c r="J214" s="66">
        <f t="shared" ref="J214:J253" si="51">I214*D214</f>
        <v>0</v>
      </c>
      <c r="K214" s="66">
        <f t="shared" ca="1" si="43"/>
        <v>3.9291826920530163E-3</v>
      </c>
      <c r="L214" s="66">
        <f t="shared" ref="L214:L253" ca="1" si="52">+(K214-E214)^2</f>
        <v>1.543847662752899E-5</v>
      </c>
      <c r="M214" s="66">
        <f t="shared" ca="1" si="44"/>
        <v>2199088.2391723506</v>
      </c>
      <c r="N214" s="66">
        <f t="shared" ca="1" si="45"/>
        <v>1630052.3991153827</v>
      </c>
      <c r="O214" s="66">
        <f t="shared" ca="1" si="46"/>
        <v>468873.03365127358</v>
      </c>
      <c r="P214" s="41">
        <f t="shared" ref="P214:P253" ca="1" si="53">+E214-K214</f>
        <v>-3.9291826920530163E-3</v>
      </c>
    </row>
    <row r="215" spans="4:16" x14ac:dyDescent="0.2">
      <c r="D215" s="74">
        <f t="shared" si="42"/>
        <v>0</v>
      </c>
      <c r="E215" s="74">
        <f t="shared" si="42"/>
        <v>0</v>
      </c>
      <c r="F215" s="66">
        <f t="shared" si="47"/>
        <v>0</v>
      </c>
      <c r="G215" s="66">
        <f t="shared" si="48"/>
        <v>0</v>
      </c>
      <c r="H215" s="66">
        <f t="shared" si="49"/>
        <v>0</v>
      </c>
      <c r="I215" s="66">
        <f t="shared" si="50"/>
        <v>0</v>
      </c>
      <c r="J215" s="66">
        <f t="shared" si="51"/>
        <v>0</v>
      </c>
      <c r="K215" s="66">
        <f t="shared" ca="1" si="43"/>
        <v>3.9291826920530163E-3</v>
      </c>
      <c r="L215" s="66">
        <f t="shared" ca="1" si="52"/>
        <v>1.543847662752899E-5</v>
      </c>
      <c r="M215" s="66">
        <f t="shared" ca="1" si="44"/>
        <v>2199088.2391723506</v>
      </c>
      <c r="N215" s="66">
        <f t="shared" ca="1" si="45"/>
        <v>1630052.3991153827</v>
      </c>
      <c r="O215" s="66">
        <f t="shared" ca="1" si="46"/>
        <v>468873.03365127358</v>
      </c>
      <c r="P215" s="41">
        <f t="shared" ca="1" si="53"/>
        <v>-3.9291826920530163E-3</v>
      </c>
    </row>
    <row r="216" spans="4:16" x14ac:dyDescent="0.2">
      <c r="D216" s="74">
        <f t="shared" si="42"/>
        <v>0</v>
      </c>
      <c r="E216" s="74">
        <f t="shared" si="42"/>
        <v>0</v>
      </c>
      <c r="F216" s="66">
        <f t="shared" si="47"/>
        <v>0</v>
      </c>
      <c r="G216" s="66">
        <f t="shared" si="48"/>
        <v>0</v>
      </c>
      <c r="H216" s="66">
        <f t="shared" si="49"/>
        <v>0</v>
      </c>
      <c r="I216" s="66">
        <f t="shared" si="50"/>
        <v>0</v>
      </c>
      <c r="J216" s="66">
        <f t="shared" si="51"/>
        <v>0</v>
      </c>
      <c r="K216" s="66">
        <f t="shared" ca="1" si="43"/>
        <v>3.9291826920530163E-3</v>
      </c>
      <c r="L216" s="66">
        <f t="shared" ca="1" si="52"/>
        <v>1.543847662752899E-5</v>
      </c>
      <c r="M216" s="66">
        <f t="shared" ca="1" si="44"/>
        <v>2199088.2391723506</v>
      </c>
      <c r="N216" s="66">
        <f t="shared" ca="1" si="45"/>
        <v>1630052.3991153827</v>
      </c>
      <c r="O216" s="66">
        <f t="shared" ca="1" si="46"/>
        <v>468873.03365127358</v>
      </c>
      <c r="P216" s="41">
        <f t="shared" ca="1" si="53"/>
        <v>-3.9291826920530163E-3</v>
      </c>
    </row>
    <row r="217" spans="4:16" x14ac:dyDescent="0.2">
      <c r="D217" s="74">
        <f t="shared" si="42"/>
        <v>0</v>
      </c>
      <c r="E217" s="74">
        <f t="shared" si="42"/>
        <v>0</v>
      </c>
      <c r="F217" s="66">
        <f t="shared" si="47"/>
        <v>0</v>
      </c>
      <c r="G217" s="66">
        <f t="shared" si="48"/>
        <v>0</v>
      </c>
      <c r="H217" s="66">
        <f t="shared" si="49"/>
        <v>0</v>
      </c>
      <c r="I217" s="66">
        <f t="shared" si="50"/>
        <v>0</v>
      </c>
      <c r="J217" s="66">
        <f t="shared" si="51"/>
        <v>0</v>
      </c>
      <c r="K217" s="66">
        <f t="shared" ca="1" si="43"/>
        <v>3.9291826920530163E-3</v>
      </c>
      <c r="L217" s="66">
        <f t="shared" ca="1" si="52"/>
        <v>1.543847662752899E-5</v>
      </c>
      <c r="M217" s="66">
        <f t="shared" ca="1" si="44"/>
        <v>2199088.2391723506</v>
      </c>
      <c r="N217" s="66">
        <f t="shared" ca="1" si="45"/>
        <v>1630052.3991153827</v>
      </c>
      <c r="O217" s="66">
        <f t="shared" ca="1" si="46"/>
        <v>468873.03365127358</v>
      </c>
      <c r="P217" s="41">
        <f t="shared" ca="1" si="53"/>
        <v>-3.9291826920530163E-3</v>
      </c>
    </row>
    <row r="218" spans="4:16" x14ac:dyDescent="0.2">
      <c r="D218" s="74">
        <f t="shared" si="42"/>
        <v>0</v>
      </c>
      <c r="E218" s="74">
        <f t="shared" si="42"/>
        <v>0</v>
      </c>
      <c r="F218" s="66">
        <f t="shared" si="47"/>
        <v>0</v>
      </c>
      <c r="G218" s="66">
        <f t="shared" si="48"/>
        <v>0</v>
      </c>
      <c r="H218" s="66">
        <f t="shared" si="49"/>
        <v>0</v>
      </c>
      <c r="I218" s="66">
        <f t="shared" si="50"/>
        <v>0</v>
      </c>
      <c r="J218" s="66">
        <f t="shared" si="51"/>
        <v>0</v>
      </c>
      <c r="K218" s="66">
        <f t="shared" ca="1" si="43"/>
        <v>3.9291826920530163E-3</v>
      </c>
      <c r="L218" s="66">
        <f t="shared" ca="1" si="52"/>
        <v>1.543847662752899E-5</v>
      </c>
      <c r="M218" s="66">
        <f t="shared" ca="1" si="44"/>
        <v>2199088.2391723506</v>
      </c>
      <c r="N218" s="66">
        <f t="shared" ca="1" si="45"/>
        <v>1630052.3991153827</v>
      </c>
      <c r="O218" s="66">
        <f t="shared" ca="1" si="46"/>
        <v>468873.03365127358</v>
      </c>
      <c r="P218" s="41">
        <f t="shared" ca="1" si="53"/>
        <v>-3.9291826920530163E-3</v>
      </c>
    </row>
    <row r="219" spans="4:16" x14ac:dyDescent="0.2">
      <c r="D219" s="74">
        <f t="shared" si="42"/>
        <v>0</v>
      </c>
      <c r="E219" s="74">
        <f t="shared" si="42"/>
        <v>0</v>
      </c>
      <c r="F219" s="66">
        <f t="shared" si="47"/>
        <v>0</v>
      </c>
      <c r="G219" s="66">
        <f t="shared" si="48"/>
        <v>0</v>
      </c>
      <c r="H219" s="66">
        <f t="shared" si="49"/>
        <v>0</v>
      </c>
      <c r="I219" s="66">
        <f t="shared" si="50"/>
        <v>0</v>
      </c>
      <c r="J219" s="66">
        <f t="shared" si="51"/>
        <v>0</v>
      </c>
      <c r="K219" s="66">
        <f t="shared" ca="1" si="43"/>
        <v>3.9291826920530163E-3</v>
      </c>
      <c r="L219" s="66">
        <f t="shared" ca="1" si="52"/>
        <v>1.543847662752899E-5</v>
      </c>
      <c r="M219" s="66">
        <f t="shared" ca="1" si="44"/>
        <v>2199088.2391723506</v>
      </c>
      <c r="N219" s="66">
        <f t="shared" ca="1" si="45"/>
        <v>1630052.3991153827</v>
      </c>
      <c r="O219" s="66">
        <f t="shared" ca="1" si="46"/>
        <v>468873.03365127358</v>
      </c>
      <c r="P219" s="41">
        <f t="shared" ca="1" si="53"/>
        <v>-3.9291826920530163E-3</v>
      </c>
    </row>
    <row r="220" spans="4:16" x14ac:dyDescent="0.2">
      <c r="D220" s="74">
        <f t="shared" si="42"/>
        <v>0</v>
      </c>
      <c r="E220" s="74">
        <f t="shared" si="42"/>
        <v>0</v>
      </c>
      <c r="F220" s="66">
        <f t="shared" si="47"/>
        <v>0</v>
      </c>
      <c r="G220" s="66">
        <f t="shared" si="48"/>
        <v>0</v>
      </c>
      <c r="H220" s="66">
        <f t="shared" si="49"/>
        <v>0</v>
      </c>
      <c r="I220" s="66">
        <f t="shared" si="50"/>
        <v>0</v>
      </c>
      <c r="J220" s="66">
        <f t="shared" si="51"/>
        <v>0</v>
      </c>
      <c r="K220" s="66">
        <f t="shared" ca="1" si="43"/>
        <v>3.9291826920530163E-3</v>
      </c>
      <c r="L220" s="66">
        <f t="shared" ca="1" si="52"/>
        <v>1.543847662752899E-5</v>
      </c>
      <c r="M220" s="66">
        <f t="shared" ca="1" si="44"/>
        <v>2199088.2391723506</v>
      </c>
      <c r="N220" s="66">
        <f t="shared" ca="1" si="45"/>
        <v>1630052.3991153827</v>
      </c>
      <c r="O220" s="66">
        <f t="shared" ca="1" si="46"/>
        <v>468873.03365127358</v>
      </c>
      <c r="P220" s="41">
        <f t="shared" ca="1" si="53"/>
        <v>-3.9291826920530163E-3</v>
      </c>
    </row>
    <row r="221" spans="4:16" x14ac:dyDescent="0.2">
      <c r="D221" s="74">
        <f t="shared" si="42"/>
        <v>0</v>
      </c>
      <c r="E221" s="74">
        <f t="shared" si="42"/>
        <v>0</v>
      </c>
      <c r="F221" s="66">
        <f t="shared" si="47"/>
        <v>0</v>
      </c>
      <c r="G221" s="66">
        <f t="shared" si="48"/>
        <v>0</v>
      </c>
      <c r="H221" s="66">
        <f t="shared" si="49"/>
        <v>0</v>
      </c>
      <c r="I221" s="66">
        <f t="shared" si="50"/>
        <v>0</v>
      </c>
      <c r="J221" s="66">
        <f t="shared" si="51"/>
        <v>0</v>
      </c>
      <c r="K221" s="66">
        <f t="shared" ca="1" si="43"/>
        <v>3.9291826920530163E-3</v>
      </c>
      <c r="L221" s="66">
        <f t="shared" ca="1" si="52"/>
        <v>1.543847662752899E-5</v>
      </c>
      <c r="M221" s="66">
        <f t="shared" ca="1" si="44"/>
        <v>2199088.2391723506</v>
      </c>
      <c r="N221" s="66">
        <f t="shared" ca="1" si="45"/>
        <v>1630052.3991153827</v>
      </c>
      <c r="O221" s="66">
        <f t="shared" ca="1" si="46"/>
        <v>468873.03365127358</v>
      </c>
      <c r="P221" s="41">
        <f t="shared" ca="1" si="53"/>
        <v>-3.9291826920530163E-3</v>
      </c>
    </row>
    <row r="222" spans="4:16" x14ac:dyDescent="0.2">
      <c r="D222" s="74">
        <f t="shared" si="42"/>
        <v>0</v>
      </c>
      <c r="E222" s="74">
        <f t="shared" si="42"/>
        <v>0</v>
      </c>
      <c r="F222" s="66">
        <f t="shared" si="47"/>
        <v>0</v>
      </c>
      <c r="G222" s="66">
        <f t="shared" si="48"/>
        <v>0</v>
      </c>
      <c r="H222" s="66">
        <f t="shared" si="49"/>
        <v>0</v>
      </c>
      <c r="I222" s="66">
        <f t="shared" si="50"/>
        <v>0</v>
      </c>
      <c r="J222" s="66">
        <f t="shared" si="51"/>
        <v>0</v>
      </c>
      <c r="K222" s="66">
        <f t="shared" ca="1" si="43"/>
        <v>3.9291826920530163E-3</v>
      </c>
      <c r="L222" s="66">
        <f t="shared" ca="1" si="52"/>
        <v>1.543847662752899E-5</v>
      </c>
      <c r="M222" s="66">
        <f t="shared" ca="1" si="44"/>
        <v>2199088.2391723506</v>
      </c>
      <c r="N222" s="66">
        <f t="shared" ca="1" si="45"/>
        <v>1630052.3991153827</v>
      </c>
      <c r="O222" s="66">
        <f t="shared" ca="1" si="46"/>
        <v>468873.03365127358</v>
      </c>
      <c r="P222" s="41">
        <f t="shared" ca="1" si="53"/>
        <v>-3.9291826920530163E-3</v>
      </c>
    </row>
    <row r="223" spans="4:16" x14ac:dyDescent="0.2">
      <c r="D223" s="74">
        <f t="shared" si="42"/>
        <v>0</v>
      </c>
      <c r="E223" s="74">
        <f t="shared" si="42"/>
        <v>0</v>
      </c>
      <c r="F223" s="66">
        <f t="shared" si="47"/>
        <v>0</v>
      </c>
      <c r="G223" s="66">
        <f t="shared" si="48"/>
        <v>0</v>
      </c>
      <c r="H223" s="66">
        <f t="shared" si="49"/>
        <v>0</v>
      </c>
      <c r="I223" s="66">
        <f t="shared" si="50"/>
        <v>0</v>
      </c>
      <c r="J223" s="66">
        <f t="shared" si="51"/>
        <v>0</v>
      </c>
      <c r="K223" s="66">
        <f t="shared" ca="1" si="43"/>
        <v>3.9291826920530163E-3</v>
      </c>
      <c r="L223" s="66">
        <f t="shared" ca="1" si="52"/>
        <v>1.543847662752899E-5</v>
      </c>
      <c r="M223" s="66">
        <f t="shared" ca="1" si="44"/>
        <v>2199088.2391723506</v>
      </c>
      <c r="N223" s="66">
        <f t="shared" ca="1" si="45"/>
        <v>1630052.3991153827</v>
      </c>
      <c r="O223" s="66">
        <f t="shared" ca="1" si="46"/>
        <v>468873.03365127358</v>
      </c>
      <c r="P223" s="41">
        <f t="shared" ca="1" si="53"/>
        <v>-3.9291826920530163E-3</v>
      </c>
    </row>
    <row r="224" spans="4:16" x14ac:dyDescent="0.2">
      <c r="D224" s="74">
        <f t="shared" si="42"/>
        <v>0</v>
      </c>
      <c r="E224" s="74">
        <f t="shared" si="42"/>
        <v>0</v>
      </c>
      <c r="F224" s="66">
        <f t="shared" si="47"/>
        <v>0</v>
      </c>
      <c r="G224" s="66">
        <f t="shared" si="48"/>
        <v>0</v>
      </c>
      <c r="H224" s="66">
        <f t="shared" si="49"/>
        <v>0</v>
      </c>
      <c r="I224" s="66">
        <f t="shared" si="50"/>
        <v>0</v>
      </c>
      <c r="J224" s="66">
        <f t="shared" si="51"/>
        <v>0</v>
      </c>
      <c r="K224" s="66">
        <f t="shared" ca="1" si="43"/>
        <v>3.9291826920530163E-3</v>
      </c>
      <c r="L224" s="66">
        <f t="shared" ca="1" si="52"/>
        <v>1.543847662752899E-5</v>
      </c>
      <c r="M224" s="66">
        <f t="shared" ca="1" si="44"/>
        <v>2199088.2391723506</v>
      </c>
      <c r="N224" s="66">
        <f t="shared" ca="1" si="45"/>
        <v>1630052.3991153827</v>
      </c>
      <c r="O224" s="66">
        <f t="shared" ca="1" si="46"/>
        <v>468873.03365127358</v>
      </c>
      <c r="P224" s="41">
        <f t="shared" ca="1" si="53"/>
        <v>-3.9291826920530163E-3</v>
      </c>
    </row>
    <row r="225" spans="4:16" x14ac:dyDescent="0.2">
      <c r="D225" s="74">
        <f t="shared" si="42"/>
        <v>0</v>
      </c>
      <c r="E225" s="74">
        <f t="shared" si="42"/>
        <v>0</v>
      </c>
      <c r="F225" s="66">
        <f t="shared" si="47"/>
        <v>0</v>
      </c>
      <c r="G225" s="66">
        <f t="shared" si="48"/>
        <v>0</v>
      </c>
      <c r="H225" s="66">
        <f t="shared" si="49"/>
        <v>0</v>
      </c>
      <c r="I225" s="66">
        <f t="shared" si="50"/>
        <v>0</v>
      </c>
      <c r="J225" s="66">
        <f t="shared" si="51"/>
        <v>0</v>
      </c>
      <c r="K225" s="66">
        <f t="shared" ca="1" si="43"/>
        <v>3.9291826920530163E-3</v>
      </c>
      <c r="L225" s="66">
        <f t="shared" ca="1" si="52"/>
        <v>1.543847662752899E-5</v>
      </c>
      <c r="M225" s="66">
        <f t="shared" ca="1" si="44"/>
        <v>2199088.2391723506</v>
      </c>
      <c r="N225" s="66">
        <f t="shared" ca="1" si="45"/>
        <v>1630052.3991153827</v>
      </c>
      <c r="O225" s="66">
        <f t="shared" ca="1" si="46"/>
        <v>468873.03365127358</v>
      </c>
      <c r="P225" s="41">
        <f t="shared" ca="1" si="53"/>
        <v>-3.9291826920530163E-3</v>
      </c>
    </row>
    <row r="226" spans="4:16" x14ac:dyDescent="0.2">
      <c r="D226" s="74">
        <f t="shared" si="42"/>
        <v>0</v>
      </c>
      <c r="E226" s="74">
        <f t="shared" si="42"/>
        <v>0</v>
      </c>
      <c r="F226" s="66">
        <f t="shared" si="47"/>
        <v>0</v>
      </c>
      <c r="G226" s="66">
        <f t="shared" si="48"/>
        <v>0</v>
      </c>
      <c r="H226" s="66">
        <f t="shared" si="49"/>
        <v>0</v>
      </c>
      <c r="I226" s="66">
        <f t="shared" si="50"/>
        <v>0</v>
      </c>
      <c r="J226" s="66">
        <f t="shared" si="51"/>
        <v>0</v>
      </c>
      <c r="K226" s="66">
        <f t="shared" ca="1" si="43"/>
        <v>3.9291826920530163E-3</v>
      </c>
      <c r="L226" s="66">
        <f t="shared" ca="1" si="52"/>
        <v>1.543847662752899E-5</v>
      </c>
      <c r="M226" s="66">
        <f t="shared" ca="1" si="44"/>
        <v>2199088.2391723506</v>
      </c>
      <c r="N226" s="66">
        <f t="shared" ca="1" si="45"/>
        <v>1630052.3991153827</v>
      </c>
      <c r="O226" s="66">
        <f t="shared" ca="1" si="46"/>
        <v>468873.03365127358</v>
      </c>
      <c r="P226" s="41">
        <f t="shared" ca="1" si="53"/>
        <v>-3.9291826920530163E-3</v>
      </c>
    </row>
    <row r="227" spans="4:16" x14ac:dyDescent="0.2">
      <c r="D227" s="74">
        <f t="shared" si="42"/>
        <v>0</v>
      </c>
      <c r="E227" s="74">
        <f t="shared" si="42"/>
        <v>0</v>
      </c>
      <c r="F227" s="66">
        <f t="shared" si="47"/>
        <v>0</v>
      </c>
      <c r="G227" s="66">
        <f t="shared" si="48"/>
        <v>0</v>
      </c>
      <c r="H227" s="66">
        <f t="shared" si="49"/>
        <v>0</v>
      </c>
      <c r="I227" s="66">
        <f t="shared" si="50"/>
        <v>0</v>
      </c>
      <c r="J227" s="66">
        <f t="shared" si="51"/>
        <v>0</v>
      </c>
      <c r="K227" s="66">
        <f t="shared" ca="1" si="43"/>
        <v>3.9291826920530163E-3</v>
      </c>
      <c r="L227" s="66">
        <f t="shared" ca="1" si="52"/>
        <v>1.543847662752899E-5</v>
      </c>
      <c r="M227" s="66">
        <f t="shared" ca="1" si="44"/>
        <v>2199088.2391723506</v>
      </c>
      <c r="N227" s="66">
        <f t="shared" ca="1" si="45"/>
        <v>1630052.3991153827</v>
      </c>
      <c r="O227" s="66">
        <f t="shared" ca="1" si="46"/>
        <v>468873.03365127358</v>
      </c>
      <c r="P227" s="41">
        <f t="shared" ca="1" si="53"/>
        <v>-3.9291826920530163E-3</v>
      </c>
    </row>
    <row r="228" spans="4:16" x14ac:dyDescent="0.2">
      <c r="D228" s="74">
        <f t="shared" si="42"/>
        <v>0</v>
      </c>
      <c r="E228" s="74">
        <f t="shared" si="42"/>
        <v>0</v>
      </c>
      <c r="F228" s="66">
        <f t="shared" si="47"/>
        <v>0</v>
      </c>
      <c r="G228" s="66">
        <f t="shared" si="48"/>
        <v>0</v>
      </c>
      <c r="H228" s="66">
        <f t="shared" si="49"/>
        <v>0</v>
      </c>
      <c r="I228" s="66">
        <f t="shared" si="50"/>
        <v>0</v>
      </c>
      <c r="J228" s="66">
        <f t="shared" si="51"/>
        <v>0</v>
      </c>
      <c r="K228" s="66">
        <f t="shared" ca="1" si="43"/>
        <v>3.9291826920530163E-3</v>
      </c>
      <c r="L228" s="66">
        <f t="shared" ca="1" si="52"/>
        <v>1.543847662752899E-5</v>
      </c>
      <c r="M228" s="66">
        <f t="shared" ca="1" si="44"/>
        <v>2199088.2391723506</v>
      </c>
      <c r="N228" s="66">
        <f t="shared" ca="1" si="45"/>
        <v>1630052.3991153827</v>
      </c>
      <c r="O228" s="66">
        <f t="shared" ca="1" si="46"/>
        <v>468873.03365127358</v>
      </c>
      <c r="P228" s="41">
        <f t="shared" ca="1" si="53"/>
        <v>-3.9291826920530163E-3</v>
      </c>
    </row>
    <row r="229" spans="4:16" x14ac:dyDescent="0.2">
      <c r="D229" s="74">
        <f t="shared" si="42"/>
        <v>0</v>
      </c>
      <c r="E229" s="74">
        <f t="shared" si="42"/>
        <v>0</v>
      </c>
      <c r="F229" s="66">
        <f t="shared" si="47"/>
        <v>0</v>
      </c>
      <c r="G229" s="66">
        <f t="shared" si="48"/>
        <v>0</v>
      </c>
      <c r="H229" s="66">
        <f t="shared" si="49"/>
        <v>0</v>
      </c>
      <c r="I229" s="66">
        <f t="shared" si="50"/>
        <v>0</v>
      </c>
      <c r="J229" s="66">
        <f t="shared" si="51"/>
        <v>0</v>
      </c>
      <c r="K229" s="66">
        <f t="shared" ca="1" si="43"/>
        <v>3.9291826920530163E-3</v>
      </c>
      <c r="L229" s="66">
        <f t="shared" ca="1" si="52"/>
        <v>1.543847662752899E-5</v>
      </c>
      <c r="M229" s="66">
        <f t="shared" ca="1" si="44"/>
        <v>2199088.2391723506</v>
      </c>
      <c r="N229" s="66">
        <f t="shared" ca="1" si="45"/>
        <v>1630052.3991153827</v>
      </c>
      <c r="O229" s="66">
        <f t="shared" ca="1" si="46"/>
        <v>468873.03365127358</v>
      </c>
      <c r="P229" s="41">
        <f t="shared" ca="1" si="53"/>
        <v>-3.9291826920530163E-3</v>
      </c>
    </row>
    <row r="230" spans="4:16" x14ac:dyDescent="0.2">
      <c r="D230" s="74">
        <f t="shared" si="42"/>
        <v>0</v>
      </c>
      <c r="E230" s="74">
        <f t="shared" si="42"/>
        <v>0</v>
      </c>
      <c r="F230" s="66">
        <f t="shared" si="47"/>
        <v>0</v>
      </c>
      <c r="G230" s="66">
        <f t="shared" si="48"/>
        <v>0</v>
      </c>
      <c r="H230" s="66">
        <f t="shared" si="49"/>
        <v>0</v>
      </c>
      <c r="I230" s="66">
        <f t="shared" si="50"/>
        <v>0</v>
      </c>
      <c r="J230" s="66">
        <f t="shared" si="51"/>
        <v>0</v>
      </c>
      <c r="K230" s="66">
        <f t="shared" ca="1" si="43"/>
        <v>3.9291826920530163E-3</v>
      </c>
      <c r="L230" s="66">
        <f t="shared" ca="1" si="52"/>
        <v>1.543847662752899E-5</v>
      </c>
      <c r="M230" s="66">
        <f t="shared" ca="1" si="44"/>
        <v>2199088.2391723506</v>
      </c>
      <c r="N230" s="66">
        <f t="shared" ca="1" si="45"/>
        <v>1630052.3991153827</v>
      </c>
      <c r="O230" s="66">
        <f t="shared" ca="1" si="46"/>
        <v>468873.03365127358</v>
      </c>
      <c r="P230" s="41">
        <f t="shared" ca="1" si="53"/>
        <v>-3.9291826920530163E-3</v>
      </c>
    </row>
    <row r="231" spans="4:16" x14ac:dyDescent="0.2">
      <c r="D231" s="74">
        <f t="shared" si="42"/>
        <v>0</v>
      </c>
      <c r="E231" s="74">
        <f t="shared" si="42"/>
        <v>0</v>
      </c>
      <c r="F231" s="66">
        <f t="shared" si="47"/>
        <v>0</v>
      </c>
      <c r="G231" s="66">
        <f t="shared" si="48"/>
        <v>0</v>
      </c>
      <c r="H231" s="66">
        <f t="shared" si="49"/>
        <v>0</v>
      </c>
      <c r="I231" s="66">
        <f t="shared" si="50"/>
        <v>0</v>
      </c>
      <c r="J231" s="66">
        <f t="shared" si="51"/>
        <v>0</v>
      </c>
      <c r="K231" s="66">
        <f t="shared" ca="1" si="43"/>
        <v>3.9291826920530163E-3</v>
      </c>
      <c r="L231" s="66">
        <f t="shared" ca="1" si="52"/>
        <v>1.543847662752899E-5</v>
      </c>
      <c r="M231" s="66">
        <f t="shared" ca="1" si="44"/>
        <v>2199088.2391723506</v>
      </c>
      <c r="N231" s="66">
        <f t="shared" ca="1" si="45"/>
        <v>1630052.3991153827</v>
      </c>
      <c r="O231" s="66">
        <f t="shared" ca="1" si="46"/>
        <v>468873.03365127358</v>
      </c>
      <c r="P231" s="41">
        <f t="shared" ca="1" si="53"/>
        <v>-3.9291826920530163E-3</v>
      </c>
    </row>
    <row r="232" spans="4:16" x14ac:dyDescent="0.2">
      <c r="D232" s="74">
        <f t="shared" si="42"/>
        <v>0</v>
      </c>
      <c r="E232" s="74">
        <f t="shared" si="42"/>
        <v>0</v>
      </c>
      <c r="F232" s="66">
        <f t="shared" si="47"/>
        <v>0</v>
      </c>
      <c r="G232" s="66">
        <f t="shared" si="48"/>
        <v>0</v>
      </c>
      <c r="H232" s="66">
        <f t="shared" si="49"/>
        <v>0</v>
      </c>
      <c r="I232" s="66">
        <f t="shared" si="50"/>
        <v>0</v>
      </c>
      <c r="J232" s="66">
        <f t="shared" si="51"/>
        <v>0</v>
      </c>
      <c r="K232" s="66">
        <f t="shared" ca="1" si="43"/>
        <v>3.9291826920530163E-3</v>
      </c>
      <c r="L232" s="66">
        <f t="shared" ca="1" si="52"/>
        <v>1.543847662752899E-5</v>
      </c>
      <c r="M232" s="66">
        <f t="shared" ca="1" si="44"/>
        <v>2199088.2391723506</v>
      </c>
      <c r="N232" s="66">
        <f t="shared" ca="1" si="45"/>
        <v>1630052.3991153827</v>
      </c>
      <c r="O232" s="66">
        <f t="shared" ca="1" si="46"/>
        <v>468873.03365127358</v>
      </c>
      <c r="P232" s="41">
        <f t="shared" ca="1" si="53"/>
        <v>-3.9291826920530163E-3</v>
      </c>
    </row>
    <row r="233" spans="4:16" x14ac:dyDescent="0.2">
      <c r="D233" s="74">
        <f t="shared" si="42"/>
        <v>0</v>
      </c>
      <c r="E233" s="74">
        <f t="shared" si="42"/>
        <v>0</v>
      </c>
      <c r="F233" s="66">
        <f t="shared" si="47"/>
        <v>0</v>
      </c>
      <c r="G233" s="66">
        <f t="shared" si="48"/>
        <v>0</v>
      </c>
      <c r="H233" s="66">
        <f t="shared" si="49"/>
        <v>0</v>
      </c>
      <c r="I233" s="66">
        <f t="shared" si="50"/>
        <v>0</v>
      </c>
      <c r="J233" s="66">
        <f t="shared" si="51"/>
        <v>0</v>
      </c>
      <c r="K233" s="66">
        <f t="shared" ca="1" si="43"/>
        <v>3.9291826920530163E-3</v>
      </c>
      <c r="L233" s="66">
        <f t="shared" ca="1" si="52"/>
        <v>1.543847662752899E-5</v>
      </c>
      <c r="M233" s="66">
        <f t="shared" ca="1" si="44"/>
        <v>2199088.2391723506</v>
      </c>
      <c r="N233" s="66">
        <f t="shared" ca="1" si="45"/>
        <v>1630052.3991153827</v>
      </c>
      <c r="O233" s="66">
        <f t="shared" ca="1" si="46"/>
        <v>468873.03365127358</v>
      </c>
      <c r="P233" s="41">
        <f t="shared" ca="1" si="53"/>
        <v>-3.9291826920530163E-3</v>
      </c>
    </row>
    <row r="234" spans="4:16" x14ac:dyDescent="0.2">
      <c r="D234" s="74">
        <f t="shared" si="42"/>
        <v>0</v>
      </c>
      <c r="E234" s="74">
        <f t="shared" si="42"/>
        <v>0</v>
      </c>
      <c r="F234" s="66">
        <f t="shared" si="47"/>
        <v>0</v>
      </c>
      <c r="G234" s="66">
        <f t="shared" si="48"/>
        <v>0</v>
      </c>
      <c r="H234" s="66">
        <f t="shared" si="49"/>
        <v>0</v>
      </c>
      <c r="I234" s="66">
        <f t="shared" si="50"/>
        <v>0</v>
      </c>
      <c r="J234" s="66">
        <f t="shared" si="51"/>
        <v>0</v>
      </c>
      <c r="K234" s="66">
        <f t="shared" ca="1" si="43"/>
        <v>3.9291826920530163E-3</v>
      </c>
      <c r="L234" s="66">
        <f t="shared" ca="1" si="52"/>
        <v>1.543847662752899E-5</v>
      </c>
      <c r="M234" s="66">
        <f t="shared" ca="1" si="44"/>
        <v>2199088.2391723506</v>
      </c>
      <c r="N234" s="66">
        <f t="shared" ca="1" si="45"/>
        <v>1630052.3991153827</v>
      </c>
      <c r="O234" s="66">
        <f t="shared" ca="1" si="46"/>
        <v>468873.03365127358</v>
      </c>
      <c r="P234" s="41">
        <f t="shared" ca="1" si="53"/>
        <v>-3.9291826920530163E-3</v>
      </c>
    </row>
    <row r="235" spans="4:16" x14ac:dyDescent="0.2">
      <c r="D235" s="74">
        <f t="shared" si="42"/>
        <v>0</v>
      </c>
      <c r="E235" s="74">
        <f t="shared" si="42"/>
        <v>0</v>
      </c>
      <c r="F235" s="66">
        <f t="shared" si="47"/>
        <v>0</v>
      </c>
      <c r="G235" s="66">
        <f t="shared" si="48"/>
        <v>0</v>
      </c>
      <c r="H235" s="66">
        <f t="shared" si="49"/>
        <v>0</v>
      </c>
      <c r="I235" s="66">
        <f t="shared" si="50"/>
        <v>0</v>
      </c>
      <c r="J235" s="66">
        <f t="shared" si="51"/>
        <v>0</v>
      </c>
      <c r="K235" s="66">
        <f t="shared" ca="1" si="43"/>
        <v>3.9291826920530163E-3</v>
      </c>
      <c r="L235" s="66">
        <f t="shared" ca="1" si="52"/>
        <v>1.543847662752899E-5</v>
      </c>
      <c r="M235" s="66">
        <f t="shared" ca="1" si="44"/>
        <v>2199088.2391723506</v>
      </c>
      <c r="N235" s="66">
        <f t="shared" ca="1" si="45"/>
        <v>1630052.3991153827</v>
      </c>
      <c r="O235" s="66">
        <f t="shared" ca="1" si="46"/>
        <v>468873.03365127358</v>
      </c>
      <c r="P235" s="41">
        <f t="shared" ca="1" si="53"/>
        <v>-3.9291826920530163E-3</v>
      </c>
    </row>
    <row r="236" spans="4:16" x14ac:dyDescent="0.2">
      <c r="D236" s="74">
        <f t="shared" si="42"/>
        <v>0</v>
      </c>
      <c r="E236" s="74">
        <f t="shared" si="42"/>
        <v>0</v>
      </c>
      <c r="F236" s="66">
        <f t="shared" si="47"/>
        <v>0</v>
      </c>
      <c r="G236" s="66">
        <f t="shared" si="48"/>
        <v>0</v>
      </c>
      <c r="H236" s="66">
        <f t="shared" si="49"/>
        <v>0</v>
      </c>
      <c r="I236" s="66">
        <f t="shared" si="50"/>
        <v>0</v>
      </c>
      <c r="J236" s="66">
        <f t="shared" si="51"/>
        <v>0</v>
      </c>
      <c r="K236" s="66">
        <f t="shared" ca="1" si="43"/>
        <v>3.9291826920530163E-3</v>
      </c>
      <c r="L236" s="66">
        <f t="shared" ca="1" si="52"/>
        <v>1.543847662752899E-5</v>
      </c>
      <c r="M236" s="66">
        <f t="shared" ca="1" si="44"/>
        <v>2199088.2391723506</v>
      </c>
      <c r="N236" s="66">
        <f t="shared" ca="1" si="45"/>
        <v>1630052.3991153827</v>
      </c>
      <c r="O236" s="66">
        <f t="shared" ca="1" si="46"/>
        <v>468873.03365127358</v>
      </c>
      <c r="P236" s="41">
        <f t="shared" ca="1" si="53"/>
        <v>-3.9291826920530163E-3</v>
      </c>
    </row>
    <row r="237" spans="4:16" x14ac:dyDescent="0.2">
      <c r="D237" s="74">
        <f t="shared" si="42"/>
        <v>0</v>
      </c>
      <c r="E237" s="74">
        <f t="shared" si="42"/>
        <v>0</v>
      </c>
      <c r="F237" s="66">
        <f t="shared" si="47"/>
        <v>0</v>
      </c>
      <c r="G237" s="66">
        <f t="shared" si="48"/>
        <v>0</v>
      </c>
      <c r="H237" s="66">
        <f t="shared" si="49"/>
        <v>0</v>
      </c>
      <c r="I237" s="66">
        <f t="shared" si="50"/>
        <v>0</v>
      </c>
      <c r="J237" s="66">
        <f t="shared" si="51"/>
        <v>0</v>
      </c>
      <c r="K237" s="66">
        <f t="shared" ca="1" si="43"/>
        <v>3.9291826920530163E-3</v>
      </c>
      <c r="L237" s="66">
        <f t="shared" ca="1" si="52"/>
        <v>1.543847662752899E-5</v>
      </c>
      <c r="M237" s="66">
        <f t="shared" ca="1" si="44"/>
        <v>2199088.2391723506</v>
      </c>
      <c r="N237" s="66">
        <f t="shared" ca="1" si="45"/>
        <v>1630052.3991153827</v>
      </c>
      <c r="O237" s="66">
        <f t="shared" ca="1" si="46"/>
        <v>468873.03365127358</v>
      </c>
      <c r="P237" s="41">
        <f t="shared" ca="1" si="53"/>
        <v>-3.9291826920530163E-3</v>
      </c>
    </row>
    <row r="238" spans="4:16" x14ac:dyDescent="0.2">
      <c r="D238" s="74">
        <f t="shared" si="42"/>
        <v>0</v>
      </c>
      <c r="E238" s="74">
        <f t="shared" si="42"/>
        <v>0</v>
      </c>
      <c r="F238" s="66">
        <f t="shared" si="47"/>
        <v>0</v>
      </c>
      <c r="G238" s="66">
        <f t="shared" si="48"/>
        <v>0</v>
      </c>
      <c r="H238" s="66">
        <f t="shared" si="49"/>
        <v>0</v>
      </c>
      <c r="I238" s="66">
        <f t="shared" si="50"/>
        <v>0</v>
      </c>
      <c r="J238" s="66">
        <f t="shared" si="51"/>
        <v>0</v>
      </c>
      <c r="K238" s="66">
        <f t="shared" ca="1" si="43"/>
        <v>3.9291826920530163E-3</v>
      </c>
      <c r="L238" s="66">
        <f t="shared" ca="1" si="52"/>
        <v>1.543847662752899E-5</v>
      </c>
      <c r="M238" s="66">
        <f t="shared" ca="1" si="44"/>
        <v>2199088.2391723506</v>
      </c>
      <c r="N238" s="66">
        <f t="shared" ca="1" si="45"/>
        <v>1630052.3991153827</v>
      </c>
      <c r="O238" s="66">
        <f t="shared" ca="1" si="46"/>
        <v>468873.03365127358</v>
      </c>
      <c r="P238" s="41">
        <f t="shared" ca="1" si="53"/>
        <v>-3.9291826920530163E-3</v>
      </c>
    </row>
    <row r="239" spans="4:16" x14ac:dyDescent="0.2">
      <c r="D239" s="74">
        <f t="shared" si="42"/>
        <v>0</v>
      </c>
      <c r="E239" s="74">
        <f t="shared" si="42"/>
        <v>0</v>
      </c>
      <c r="F239" s="66">
        <f t="shared" si="47"/>
        <v>0</v>
      </c>
      <c r="G239" s="66">
        <f t="shared" si="48"/>
        <v>0</v>
      </c>
      <c r="H239" s="66">
        <f t="shared" si="49"/>
        <v>0</v>
      </c>
      <c r="I239" s="66">
        <f t="shared" si="50"/>
        <v>0</v>
      </c>
      <c r="J239" s="66">
        <f t="shared" si="51"/>
        <v>0</v>
      </c>
      <c r="K239" s="66">
        <f t="shared" ca="1" si="43"/>
        <v>3.9291826920530163E-3</v>
      </c>
      <c r="L239" s="66">
        <f t="shared" ca="1" si="52"/>
        <v>1.543847662752899E-5</v>
      </c>
      <c r="M239" s="66">
        <f t="shared" ca="1" si="44"/>
        <v>2199088.2391723506</v>
      </c>
      <c r="N239" s="66">
        <f t="shared" ca="1" si="45"/>
        <v>1630052.3991153827</v>
      </c>
      <c r="O239" s="66">
        <f t="shared" ca="1" si="46"/>
        <v>468873.03365127358</v>
      </c>
      <c r="P239" s="41">
        <f t="shared" ca="1" si="53"/>
        <v>-3.9291826920530163E-3</v>
      </c>
    </row>
    <row r="240" spans="4:16" x14ac:dyDescent="0.2">
      <c r="D240" s="74">
        <f t="shared" si="42"/>
        <v>0</v>
      </c>
      <c r="E240" s="74">
        <f t="shared" si="42"/>
        <v>0</v>
      </c>
      <c r="F240" s="66">
        <f t="shared" si="47"/>
        <v>0</v>
      </c>
      <c r="G240" s="66">
        <f t="shared" si="48"/>
        <v>0</v>
      </c>
      <c r="H240" s="66">
        <f t="shared" si="49"/>
        <v>0</v>
      </c>
      <c r="I240" s="66">
        <f t="shared" si="50"/>
        <v>0</v>
      </c>
      <c r="J240" s="66">
        <f t="shared" si="51"/>
        <v>0</v>
      </c>
      <c r="K240" s="66">
        <f t="shared" ca="1" si="43"/>
        <v>3.9291826920530163E-3</v>
      </c>
      <c r="L240" s="66">
        <f t="shared" ca="1" si="52"/>
        <v>1.543847662752899E-5</v>
      </c>
      <c r="M240" s="66">
        <f t="shared" ca="1" si="44"/>
        <v>2199088.2391723506</v>
      </c>
      <c r="N240" s="66">
        <f t="shared" ca="1" si="45"/>
        <v>1630052.3991153827</v>
      </c>
      <c r="O240" s="66">
        <f t="shared" ca="1" si="46"/>
        <v>468873.03365127358</v>
      </c>
      <c r="P240" s="41">
        <f t="shared" ca="1" si="53"/>
        <v>-3.9291826920530163E-3</v>
      </c>
    </row>
    <row r="241" spans="4:16" x14ac:dyDescent="0.2">
      <c r="D241" s="74">
        <f t="shared" si="42"/>
        <v>0</v>
      </c>
      <c r="E241" s="74">
        <f t="shared" si="42"/>
        <v>0</v>
      </c>
      <c r="F241" s="66">
        <f t="shared" si="47"/>
        <v>0</v>
      </c>
      <c r="G241" s="66">
        <f t="shared" si="48"/>
        <v>0</v>
      </c>
      <c r="H241" s="66">
        <f t="shared" si="49"/>
        <v>0</v>
      </c>
      <c r="I241" s="66">
        <f t="shared" si="50"/>
        <v>0</v>
      </c>
      <c r="J241" s="66">
        <f t="shared" si="51"/>
        <v>0</v>
      </c>
      <c r="K241" s="66">
        <f t="shared" ca="1" si="43"/>
        <v>3.9291826920530163E-3</v>
      </c>
      <c r="L241" s="66">
        <f t="shared" ca="1" si="52"/>
        <v>1.543847662752899E-5</v>
      </c>
      <c r="M241" s="66">
        <f t="shared" ca="1" si="44"/>
        <v>2199088.2391723506</v>
      </c>
      <c r="N241" s="66">
        <f t="shared" ca="1" si="45"/>
        <v>1630052.3991153827</v>
      </c>
      <c r="O241" s="66">
        <f t="shared" ca="1" si="46"/>
        <v>468873.03365127358</v>
      </c>
      <c r="P241" s="41">
        <f t="shared" ca="1" si="53"/>
        <v>-3.9291826920530163E-3</v>
      </c>
    </row>
    <row r="242" spans="4:16" x14ac:dyDescent="0.2">
      <c r="D242" s="74">
        <f t="shared" si="42"/>
        <v>0</v>
      </c>
      <c r="E242" s="74">
        <f t="shared" si="42"/>
        <v>0</v>
      </c>
      <c r="F242" s="66">
        <f t="shared" si="47"/>
        <v>0</v>
      </c>
      <c r="G242" s="66">
        <f t="shared" si="48"/>
        <v>0</v>
      </c>
      <c r="H242" s="66">
        <f t="shared" si="49"/>
        <v>0</v>
      </c>
      <c r="I242" s="66">
        <f t="shared" si="50"/>
        <v>0</v>
      </c>
      <c r="J242" s="66">
        <f t="shared" si="51"/>
        <v>0</v>
      </c>
      <c r="K242" s="66">
        <f t="shared" ca="1" si="43"/>
        <v>3.9291826920530163E-3</v>
      </c>
      <c r="L242" s="66">
        <f t="shared" ca="1" si="52"/>
        <v>1.543847662752899E-5</v>
      </c>
      <c r="M242" s="66">
        <f t="shared" ca="1" si="44"/>
        <v>2199088.2391723506</v>
      </c>
      <c r="N242" s="66">
        <f t="shared" ca="1" si="45"/>
        <v>1630052.3991153827</v>
      </c>
      <c r="O242" s="66">
        <f t="shared" ca="1" si="46"/>
        <v>468873.03365127358</v>
      </c>
      <c r="P242" s="41">
        <f t="shared" ca="1" si="53"/>
        <v>-3.9291826920530163E-3</v>
      </c>
    </row>
    <row r="243" spans="4:16" x14ac:dyDescent="0.2">
      <c r="D243" s="74">
        <f t="shared" si="42"/>
        <v>0</v>
      </c>
      <c r="E243" s="74">
        <f t="shared" si="42"/>
        <v>0</v>
      </c>
      <c r="F243" s="66">
        <f t="shared" si="47"/>
        <v>0</v>
      </c>
      <c r="G243" s="66">
        <f t="shared" si="48"/>
        <v>0</v>
      </c>
      <c r="H243" s="66">
        <f t="shared" si="49"/>
        <v>0</v>
      </c>
      <c r="I243" s="66">
        <f t="shared" si="50"/>
        <v>0</v>
      </c>
      <c r="J243" s="66">
        <f t="shared" si="51"/>
        <v>0</v>
      </c>
      <c r="K243" s="66">
        <f t="shared" ca="1" si="43"/>
        <v>3.9291826920530163E-3</v>
      </c>
      <c r="L243" s="66">
        <f t="shared" ca="1" si="52"/>
        <v>1.543847662752899E-5</v>
      </c>
      <c r="M243" s="66">
        <f t="shared" ca="1" si="44"/>
        <v>2199088.2391723506</v>
      </c>
      <c r="N243" s="66">
        <f t="shared" ca="1" si="45"/>
        <v>1630052.3991153827</v>
      </c>
      <c r="O243" s="66">
        <f t="shared" ca="1" si="46"/>
        <v>468873.03365127358</v>
      </c>
      <c r="P243" s="41">
        <f t="shared" ca="1" si="53"/>
        <v>-3.9291826920530163E-3</v>
      </c>
    </row>
    <row r="244" spans="4:16" x14ac:dyDescent="0.2">
      <c r="D244" s="74">
        <f t="shared" si="42"/>
        <v>0</v>
      </c>
      <c r="E244" s="74">
        <f t="shared" si="42"/>
        <v>0</v>
      </c>
      <c r="F244" s="66">
        <f t="shared" si="47"/>
        <v>0</v>
      </c>
      <c r="G244" s="66">
        <f t="shared" si="48"/>
        <v>0</v>
      </c>
      <c r="H244" s="66">
        <f t="shared" si="49"/>
        <v>0</v>
      </c>
      <c r="I244" s="66">
        <f t="shared" si="50"/>
        <v>0</v>
      </c>
      <c r="J244" s="66">
        <f t="shared" si="51"/>
        <v>0</v>
      </c>
      <c r="K244" s="66">
        <f t="shared" ca="1" si="43"/>
        <v>3.9291826920530163E-3</v>
      </c>
      <c r="L244" s="66">
        <f t="shared" ca="1" si="52"/>
        <v>1.543847662752899E-5</v>
      </c>
      <c r="M244" s="66">
        <f t="shared" ca="1" si="44"/>
        <v>2199088.2391723506</v>
      </c>
      <c r="N244" s="66">
        <f t="shared" ca="1" si="45"/>
        <v>1630052.3991153827</v>
      </c>
      <c r="O244" s="66">
        <f t="shared" ca="1" si="46"/>
        <v>468873.03365127358</v>
      </c>
      <c r="P244" s="41">
        <f t="shared" ca="1" si="53"/>
        <v>-3.9291826920530163E-3</v>
      </c>
    </row>
    <row r="245" spans="4:16" x14ac:dyDescent="0.2">
      <c r="D245" s="74">
        <f t="shared" si="42"/>
        <v>0</v>
      </c>
      <c r="E245" s="74">
        <f t="shared" si="42"/>
        <v>0</v>
      </c>
      <c r="F245" s="66">
        <f t="shared" si="47"/>
        <v>0</v>
      </c>
      <c r="G245" s="66">
        <f t="shared" si="48"/>
        <v>0</v>
      </c>
      <c r="H245" s="66">
        <f t="shared" si="49"/>
        <v>0</v>
      </c>
      <c r="I245" s="66">
        <f t="shared" si="50"/>
        <v>0</v>
      </c>
      <c r="J245" s="66">
        <f t="shared" si="51"/>
        <v>0</v>
      </c>
      <c r="K245" s="66">
        <f t="shared" ca="1" si="43"/>
        <v>3.9291826920530163E-3</v>
      </c>
      <c r="L245" s="66">
        <f t="shared" ca="1" si="52"/>
        <v>1.543847662752899E-5</v>
      </c>
      <c r="M245" s="66">
        <f t="shared" ca="1" si="44"/>
        <v>2199088.2391723506</v>
      </c>
      <c r="N245" s="66">
        <f t="shared" ca="1" si="45"/>
        <v>1630052.3991153827</v>
      </c>
      <c r="O245" s="66">
        <f t="shared" ca="1" si="46"/>
        <v>468873.03365127358</v>
      </c>
      <c r="P245" s="41">
        <f t="shared" ca="1" si="53"/>
        <v>-3.9291826920530163E-3</v>
      </c>
    </row>
    <row r="246" spans="4:16" x14ac:dyDescent="0.2">
      <c r="D246" s="74">
        <f t="shared" si="42"/>
        <v>0</v>
      </c>
      <c r="E246" s="74">
        <f t="shared" si="42"/>
        <v>0</v>
      </c>
      <c r="F246" s="66">
        <f t="shared" si="47"/>
        <v>0</v>
      </c>
      <c r="G246" s="66">
        <f t="shared" si="48"/>
        <v>0</v>
      </c>
      <c r="H246" s="66">
        <f t="shared" si="49"/>
        <v>0</v>
      </c>
      <c r="I246" s="66">
        <f t="shared" si="50"/>
        <v>0</v>
      </c>
      <c r="J246" s="66">
        <f t="shared" si="51"/>
        <v>0</v>
      </c>
      <c r="K246" s="66">
        <f t="shared" ca="1" si="43"/>
        <v>3.9291826920530163E-3</v>
      </c>
      <c r="L246" s="66">
        <f t="shared" ca="1" si="52"/>
        <v>1.543847662752899E-5</v>
      </c>
      <c r="M246" s="66">
        <f t="shared" ca="1" si="44"/>
        <v>2199088.2391723506</v>
      </c>
      <c r="N246" s="66">
        <f t="shared" ca="1" si="45"/>
        <v>1630052.3991153827</v>
      </c>
      <c r="O246" s="66">
        <f t="shared" ca="1" si="46"/>
        <v>468873.03365127358</v>
      </c>
      <c r="P246" s="41">
        <f t="shared" ca="1" si="53"/>
        <v>-3.9291826920530163E-3</v>
      </c>
    </row>
    <row r="247" spans="4:16" x14ac:dyDescent="0.2">
      <c r="D247" s="74">
        <f t="shared" si="42"/>
        <v>0</v>
      </c>
      <c r="E247" s="74">
        <f t="shared" si="42"/>
        <v>0</v>
      </c>
      <c r="F247" s="66">
        <f t="shared" si="47"/>
        <v>0</v>
      </c>
      <c r="G247" s="66">
        <f t="shared" si="48"/>
        <v>0</v>
      </c>
      <c r="H247" s="66">
        <f t="shared" si="49"/>
        <v>0</v>
      </c>
      <c r="I247" s="66">
        <f t="shared" si="50"/>
        <v>0</v>
      </c>
      <c r="J247" s="66">
        <f t="shared" si="51"/>
        <v>0</v>
      </c>
      <c r="K247" s="66">
        <f t="shared" ca="1" si="43"/>
        <v>3.9291826920530163E-3</v>
      </c>
      <c r="L247" s="66">
        <f t="shared" ca="1" si="52"/>
        <v>1.543847662752899E-5</v>
      </c>
      <c r="M247" s="66">
        <f t="shared" ca="1" si="44"/>
        <v>2199088.2391723506</v>
      </c>
      <c r="N247" s="66">
        <f t="shared" ca="1" si="45"/>
        <v>1630052.3991153827</v>
      </c>
      <c r="O247" s="66">
        <f t="shared" ca="1" si="46"/>
        <v>468873.03365127358</v>
      </c>
      <c r="P247" s="41">
        <f t="shared" ca="1" si="53"/>
        <v>-3.9291826920530163E-3</v>
      </c>
    </row>
    <row r="248" spans="4:16" x14ac:dyDescent="0.2">
      <c r="D248" s="74">
        <f t="shared" si="42"/>
        <v>0</v>
      </c>
      <c r="E248" s="74">
        <f t="shared" si="42"/>
        <v>0</v>
      </c>
      <c r="F248" s="66">
        <f t="shared" si="47"/>
        <v>0</v>
      </c>
      <c r="G248" s="66">
        <f t="shared" si="48"/>
        <v>0</v>
      </c>
      <c r="H248" s="66">
        <f t="shared" si="49"/>
        <v>0</v>
      </c>
      <c r="I248" s="66">
        <f t="shared" si="50"/>
        <v>0</v>
      </c>
      <c r="J248" s="66">
        <f t="shared" si="51"/>
        <v>0</v>
      </c>
      <c r="K248" s="66">
        <f t="shared" ca="1" si="43"/>
        <v>3.9291826920530163E-3</v>
      </c>
      <c r="L248" s="66">
        <f t="shared" ca="1" si="52"/>
        <v>1.543847662752899E-5</v>
      </c>
      <c r="M248" s="66">
        <f t="shared" ca="1" si="44"/>
        <v>2199088.2391723506</v>
      </c>
      <c r="N248" s="66">
        <f t="shared" ca="1" si="45"/>
        <v>1630052.3991153827</v>
      </c>
      <c r="O248" s="66">
        <f t="shared" ca="1" si="46"/>
        <v>468873.03365127358</v>
      </c>
      <c r="P248" s="41">
        <f t="shared" ca="1" si="53"/>
        <v>-3.9291826920530163E-3</v>
      </c>
    </row>
    <row r="249" spans="4:16" x14ac:dyDescent="0.2">
      <c r="D249" s="74">
        <f t="shared" si="42"/>
        <v>0</v>
      </c>
      <c r="E249" s="74">
        <f t="shared" si="42"/>
        <v>0</v>
      </c>
      <c r="F249" s="66">
        <f t="shared" si="47"/>
        <v>0</v>
      </c>
      <c r="G249" s="66">
        <f t="shared" si="48"/>
        <v>0</v>
      </c>
      <c r="H249" s="66">
        <f t="shared" si="49"/>
        <v>0</v>
      </c>
      <c r="I249" s="66">
        <f t="shared" si="50"/>
        <v>0</v>
      </c>
      <c r="J249" s="66">
        <f t="shared" si="51"/>
        <v>0</v>
      </c>
      <c r="K249" s="66">
        <f t="shared" ca="1" si="43"/>
        <v>3.9291826920530163E-3</v>
      </c>
      <c r="L249" s="66">
        <f t="shared" ca="1" si="52"/>
        <v>1.543847662752899E-5</v>
      </c>
      <c r="M249" s="66">
        <f t="shared" ca="1" si="44"/>
        <v>2199088.2391723506</v>
      </c>
      <c r="N249" s="66">
        <f t="shared" ca="1" si="45"/>
        <v>1630052.3991153827</v>
      </c>
      <c r="O249" s="66">
        <f t="shared" ca="1" si="46"/>
        <v>468873.03365127358</v>
      </c>
      <c r="P249" s="41">
        <f t="shared" ca="1" si="53"/>
        <v>-3.9291826920530163E-3</v>
      </c>
    </row>
    <row r="250" spans="4:16" x14ac:dyDescent="0.2">
      <c r="D250" s="74">
        <f t="shared" si="42"/>
        <v>0</v>
      </c>
      <c r="E250" s="74">
        <f t="shared" si="42"/>
        <v>0</v>
      </c>
      <c r="F250" s="66">
        <f t="shared" si="47"/>
        <v>0</v>
      </c>
      <c r="G250" s="66">
        <f t="shared" si="48"/>
        <v>0</v>
      </c>
      <c r="H250" s="66">
        <f t="shared" si="49"/>
        <v>0</v>
      </c>
      <c r="I250" s="66">
        <f t="shared" si="50"/>
        <v>0</v>
      </c>
      <c r="J250" s="66">
        <f t="shared" si="51"/>
        <v>0</v>
      </c>
      <c r="K250" s="66">
        <f t="shared" ca="1" si="43"/>
        <v>3.9291826920530163E-3</v>
      </c>
      <c r="L250" s="66">
        <f t="shared" ca="1" si="52"/>
        <v>1.543847662752899E-5</v>
      </c>
      <c r="M250" s="66">
        <f t="shared" ca="1" si="44"/>
        <v>2199088.2391723506</v>
      </c>
      <c r="N250" s="66">
        <f t="shared" ca="1" si="45"/>
        <v>1630052.3991153827</v>
      </c>
      <c r="O250" s="66">
        <f t="shared" ca="1" si="46"/>
        <v>468873.03365127358</v>
      </c>
      <c r="P250" s="41">
        <f t="shared" ca="1" si="53"/>
        <v>-3.9291826920530163E-3</v>
      </c>
    </row>
    <row r="251" spans="4:16" x14ac:dyDescent="0.2">
      <c r="D251" s="74">
        <f t="shared" si="42"/>
        <v>0</v>
      </c>
      <c r="E251" s="74">
        <f t="shared" si="42"/>
        <v>0</v>
      </c>
      <c r="F251" s="66">
        <f t="shared" si="47"/>
        <v>0</v>
      </c>
      <c r="G251" s="66">
        <f t="shared" si="48"/>
        <v>0</v>
      </c>
      <c r="H251" s="66">
        <f t="shared" si="49"/>
        <v>0</v>
      </c>
      <c r="I251" s="66">
        <f t="shared" si="50"/>
        <v>0</v>
      </c>
      <c r="J251" s="66">
        <f t="shared" si="51"/>
        <v>0</v>
      </c>
      <c r="K251" s="66">
        <f t="shared" ca="1" si="43"/>
        <v>3.9291826920530163E-3</v>
      </c>
      <c r="L251" s="66">
        <f t="shared" ca="1" si="52"/>
        <v>1.543847662752899E-5</v>
      </c>
      <c r="M251" s="66">
        <f t="shared" ca="1" si="44"/>
        <v>2199088.2391723506</v>
      </c>
      <c r="N251" s="66">
        <f t="shared" ca="1" si="45"/>
        <v>1630052.3991153827</v>
      </c>
      <c r="O251" s="66">
        <f t="shared" ca="1" si="46"/>
        <v>468873.03365127358</v>
      </c>
      <c r="P251" s="41">
        <f t="shared" ca="1" si="53"/>
        <v>-3.9291826920530163E-3</v>
      </c>
    </row>
    <row r="252" spans="4:16" x14ac:dyDescent="0.2">
      <c r="D252" s="74">
        <f t="shared" si="42"/>
        <v>0</v>
      </c>
      <c r="E252" s="74">
        <f t="shared" si="42"/>
        <v>0</v>
      </c>
      <c r="F252" s="66">
        <f t="shared" si="47"/>
        <v>0</v>
      </c>
      <c r="G252" s="66">
        <f t="shared" si="48"/>
        <v>0</v>
      </c>
      <c r="H252" s="66">
        <f t="shared" si="49"/>
        <v>0</v>
      </c>
      <c r="I252" s="66">
        <f t="shared" si="50"/>
        <v>0</v>
      </c>
      <c r="J252" s="66">
        <f t="shared" si="51"/>
        <v>0</v>
      </c>
      <c r="K252" s="66">
        <f t="shared" ca="1" si="43"/>
        <v>3.9291826920530163E-3</v>
      </c>
      <c r="L252" s="66">
        <f t="shared" ca="1" si="52"/>
        <v>1.543847662752899E-5</v>
      </c>
      <c r="M252" s="66">
        <f t="shared" ca="1" si="44"/>
        <v>2199088.2391723506</v>
      </c>
      <c r="N252" s="66">
        <f t="shared" ca="1" si="45"/>
        <v>1630052.3991153827</v>
      </c>
      <c r="O252" s="66">
        <f t="shared" ca="1" si="46"/>
        <v>468873.03365127358</v>
      </c>
      <c r="P252" s="41">
        <f t="shared" ca="1" si="53"/>
        <v>-3.9291826920530163E-3</v>
      </c>
    </row>
    <row r="253" spans="4:16" x14ac:dyDescent="0.2">
      <c r="D253" s="74">
        <f t="shared" si="42"/>
        <v>0</v>
      </c>
      <c r="E253" s="74">
        <f t="shared" si="42"/>
        <v>0</v>
      </c>
      <c r="F253" s="66">
        <f t="shared" si="47"/>
        <v>0</v>
      </c>
      <c r="G253" s="66">
        <f t="shared" si="48"/>
        <v>0</v>
      </c>
      <c r="H253" s="66">
        <f t="shared" si="49"/>
        <v>0</v>
      </c>
      <c r="I253" s="66">
        <f t="shared" si="50"/>
        <v>0</v>
      </c>
      <c r="J253" s="66">
        <f t="shared" si="51"/>
        <v>0</v>
      </c>
      <c r="K253" s="66">
        <f t="shared" ca="1" si="43"/>
        <v>3.9291826920530163E-3</v>
      </c>
      <c r="L253" s="66">
        <f t="shared" ca="1" si="52"/>
        <v>1.543847662752899E-5</v>
      </c>
      <c r="M253" s="66">
        <f t="shared" ca="1" si="44"/>
        <v>2199088.2391723506</v>
      </c>
      <c r="N253" s="66">
        <f t="shared" ca="1" si="45"/>
        <v>1630052.3991153827</v>
      </c>
      <c r="O253" s="66">
        <f t="shared" ca="1" si="46"/>
        <v>468873.03365127358</v>
      </c>
      <c r="P253" s="41">
        <f t="shared" ca="1" si="53"/>
        <v>-3.9291826920530163E-3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2024-01-03T01:53:53Z</dcterms:modified>
</cp:coreProperties>
</file>