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F6A93AA-B1AC-43D8-B9E2-36866F1F146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Q22" i="1"/>
  <c r="K23" i="1"/>
  <c r="Q23" i="1"/>
  <c r="K24" i="1"/>
  <c r="Q24" i="1"/>
  <c r="C9" i="1"/>
  <c r="E21" i="1"/>
  <c r="F21" i="1"/>
  <c r="G21" i="1"/>
  <c r="I21" i="1"/>
  <c r="D9" i="1"/>
  <c r="F16" i="1"/>
  <c r="C17" i="1"/>
  <c r="Q21" i="1"/>
  <c r="C12" i="1"/>
  <c r="C11" i="1"/>
  <c r="O22" i="1" l="1"/>
  <c r="O24" i="1"/>
  <c r="O23" i="1"/>
  <c r="O21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<sst xmlns="http://schemas.openxmlformats.org/spreadsheetml/2006/main" count="60" uniqueCount="53">
  <si>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</si>
  <si>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</si>
  <si>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</si>
  <si>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</si>
  <si>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</si>
  <si>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</si>
  <si>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</si>
  <si>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</si>
  <si>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</si>
  <si>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</si>
  <si>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</si>
  <si>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</si>
  <si>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</si>
  <si>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</si>
  <si>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</si>
  <si>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</si>
  <si>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</si>
  <si>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</si>
  <si>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</si>
  <si>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</si>
  <si>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</si>
  <si>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</si>
  <si>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</si>
  <si>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</si>
  <si>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</si>
  <si>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</si>
  <si>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</si>
  <si>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</si>
  <si>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</si>
  <si>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</si>
  <si>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</si>
  <si>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</si>
  <si>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</si>
  <si>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</si>
  <si>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</si>
  <si>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</si>
  <si>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</si>
  <si>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</si>
  <si>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</si>
  <si>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</si>
  <si>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</si>
  <si>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V0361 Boo</t>
  </si>
  <si>
    <t>2014A</t>
  </si>
  <si>
    <t>G3039-0747</t>
  </si>
  <si>
    <t>EW</t>
  </si>
  <si>
    <t>V0361 Boo / GSC 3039-0747</t>
  </si>
  <si>
    <t>as of 2021-06-08</t>
  </si>
  <si>
    <t>VSZ</t>
  </si>
  <si>
    <t>GCVS</t>
  </si>
  <si>
    <t>VSB 067</t>
  </si>
  <si>
    <t>I</t>
  </si>
  <si>
    <t>V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</si>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</sst>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V0361 Boo - O-C Diagr.</a:t>
            </a:r>
          </a:p>
        </c:rich>
      </c:tx>
      <c:layout>
        <c:manualLayout>
          <c:xMode val="edge"/>
          <c:yMode val="edge"/>
          <c:x val="0.3654135338345864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3-46A0-9204-25186A4285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-3.795199999876786E-2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3-46A0-9204-25186A4285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03-46A0-9204-25186A4285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6.2983999996504281E-2</c:v>
                </c:pt>
                <c:pt idx="3">
                  <c:v>6.5196000003197696E-2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3-46A0-9204-25186A4285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03-46A0-9204-25186A4285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03-46A0-9204-25186A4285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03-46A0-9204-25186A4285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-2.6514286106637676E-2</c:v>
                </c:pt>
                <c:pt idx="1">
                  <c:v>5.5530907452153375E-3</c:v>
                </c:pt>
                <c:pt idx="2">
                  <c:v>5.5595439521377014E-2</c:v>
                </c:pt>
                <c:pt idx="3">
                  <c:v>5.5593755840979454E-2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03-46A0-9204-25186A4285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9523</c:v>
                </c:pt>
                <c:pt idx="2">
                  <c:v>24384</c:v>
                </c:pt>
                <c:pt idx="3">
                  <c:v>24383.5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03-46A0-9204-25186A42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31688"/>
        <c:axId val="1"/>
      </c:scatterChart>
      <c:valAx>
        <c:axId val="718731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1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693F69-58F4-4F66-4136-9DEEC8AA3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35" t="s">
        <v>41</v>
      </c>
      <c r="G1" s="31" t="s">
        <v>42</v>
      </c>
      <c r="H1" s="32"/>
      <c r="I1" s="36" t="s">
        <v>43</v>
      </c>
      <c r="J1" s="35" t="s">
        <v>41</v>
      </c>
      <c r="K1" s="37">
        <v>14.29100704</v>
      </c>
      <c r="L1" s="38">
        <v>41.070350400000002</v>
      </c>
      <c r="M1" s="39">
        <v>51415.777000000002</v>
      </c>
      <c r="N1" s="39">
        <v>0.29582399999999998</v>
      </c>
      <c r="O1" s="40" t="s">
        <v>44</v>
      </c>
      <c r="P1" s="40">
        <v>14.15</v>
      </c>
    </row>
    <row r="2" spans="1:16" x14ac:dyDescent="0.2">
      <c r="A2" t="s">
        <v>23</v>
      </c>
      <c r="B2" t="s">
        <v>44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54232.870999999999</v>
      </c>
      <c r="D4" s="28">
        <v>0.29582000000000003</v>
      </c>
      <c r="E4" s="41" t="s">
        <v>46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51415.777000000002</v>
      </c>
      <c r="D7" s="29" t="s">
        <v>47</v>
      </c>
    </row>
    <row r="8" spans="1:16" x14ac:dyDescent="0.2">
      <c r="A8" t="s">
        <v>3</v>
      </c>
      <c r="C8" s="8">
        <v>0.29582399999999998</v>
      </c>
      <c r="D8" s="29" t="s">
        <v>47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-2.6514286106637676E-2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3.3673607951121509E-6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58629.205011439517</v>
      </c>
      <c r="E15" s="14" t="s">
        <v>34</v>
      </c>
      <c r="F15" s="33">
        <v>1</v>
      </c>
    </row>
    <row r="16" spans="1:16" x14ac:dyDescent="0.2">
      <c r="A16" s="16" t="s">
        <v>4</v>
      </c>
      <c r="B16" s="10"/>
      <c r="C16" s="17">
        <f ca="1">+C8+C12</f>
        <v>0.29582736736079507</v>
      </c>
      <c r="E16" s="14" t="s">
        <v>30</v>
      </c>
      <c r="F16" s="34">
        <f ca="1">NOW()+15018.5+$C$5/24</f>
        <v>60324.762866203702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30117</v>
      </c>
    </row>
    <row r="18" spans="1:21" ht="14.25" thickTop="1" thickBot="1" x14ac:dyDescent="0.25">
      <c r="A18" s="16" t="s">
        <v>5</v>
      </c>
      <c r="B18" s="10"/>
      <c r="C18" s="19">
        <f ca="1">+C15</f>
        <v>58629.205011439517</v>
      </c>
      <c r="D18" s="20">
        <f ca="1">+C16</f>
        <v>0.29582736736079507</v>
      </c>
      <c r="E18" s="14" t="s">
        <v>36</v>
      </c>
      <c r="F18" s="23">
        <f ca="1">ROUND(2*(F16-$C$15)/$C$16,0)/2+F15</f>
        <v>5732.5</v>
      </c>
    </row>
    <row r="19" spans="1:21" ht="13.5" thickTop="1" x14ac:dyDescent="0.2">
      <c r="E19" s="14" t="s">
        <v>31</v>
      </c>
      <c r="F19" s="18">
        <f ca="1">+$C$15+$C$16*F18-15018.5-$C$5/24</f>
        <v>45306.931228168607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47</v>
      </c>
      <c r="C21" s="8">
        <v>51415.777000000002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-2.6514286106637676E-2</v>
      </c>
      <c r="Q21" s="2">
        <f>+C21-15018.5</f>
        <v>36397.277000000002</v>
      </c>
    </row>
    <row r="22" spans="1:21" x14ac:dyDescent="0.2">
      <c r="A22" t="s">
        <v>48</v>
      </c>
      <c r="C22" s="8">
        <v>54232.870999999999</v>
      </c>
      <c r="D22" s="8"/>
      <c r="E22">
        <f>+(C22-C$7)/C$8</f>
        <v>9522.8717075017503</v>
      </c>
      <c r="F22">
        <f>ROUND(2*E22,0)/2</f>
        <v>9523</v>
      </c>
      <c r="G22">
        <f>+C22-(C$7+F22*C$8)</f>
        <v>-3.795199999876786E-2</v>
      </c>
      <c r="I22">
        <f>+G22</f>
        <v>-3.795199999876786E-2</v>
      </c>
      <c r="O22">
        <f ca="1">+C$11+C$12*$F22</f>
        <v>5.5530907452153375E-3</v>
      </c>
      <c r="Q22" s="2">
        <f>+C22-15018.5</f>
        <v>39214.370999999999</v>
      </c>
    </row>
    <row r="23" spans="1:21" x14ac:dyDescent="0.2">
      <c r="A23" t="s">
        <v>49</v>
      </c>
      <c r="B23" t="s">
        <v>50</v>
      </c>
      <c r="C23" s="8">
        <v>58629.212399999997</v>
      </c>
      <c r="D23" s="8" t="s">
        <v>51</v>
      </c>
      <c r="E23">
        <f>+(C23-C$7)/C$8</f>
        <v>24384.21291037913</v>
      </c>
      <c r="F23">
        <f>ROUND(2*E23,0)/2</f>
        <v>24384</v>
      </c>
      <c r="G23">
        <f>+C23-(C$7+F23*C$8)</f>
        <v>6.2983999996504281E-2</v>
      </c>
      <c r="K23">
        <f>+G23</f>
        <v>6.2983999996504281E-2</v>
      </c>
      <c r="O23">
        <f ca="1">+C$11+C$12*$F23</f>
        <v>5.5595439521377014E-2</v>
      </c>
      <c r="Q23" s="2">
        <f>+C23-15018.5</f>
        <v>43610.712399999997</v>
      </c>
    </row>
    <row r="24" spans="1:21" x14ac:dyDescent="0.2">
      <c r="A24" t="s">
        <v>49</v>
      </c>
      <c r="B24" t="s">
        <v>52</v>
      </c>
      <c r="C24" s="8">
        <v>58629.066700000003</v>
      </c>
      <c r="D24" s="8" t="s">
        <v>51</v>
      </c>
      <c r="E24">
        <f>+(C24-C$7)/C$8</f>
        <v>24383.720387798156</v>
      </c>
      <c r="F24">
        <f>ROUND(2*E24,0)/2</f>
        <v>24383.5</v>
      </c>
      <c r="G24">
        <f>+C24-(C$7+F24*C$8)</f>
        <v>6.5196000003197696E-2</v>
      </c>
      <c r="K24">
        <f>+G24</f>
        <v>6.5196000003197696E-2</v>
      </c>
      <c r="O24">
        <f ca="1">+C$11+C$12*$F24</f>
        <v>5.5593755840979454E-2</v>
      </c>
      <c r="Q24" s="2">
        <f>+C24-15018.5</f>
        <v>43610.566700000003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2024-01-15T05:18:31Z</dcterms:modified>
</cp:coreProperties>
</file>