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60177D3-F360-4CA3-BFBD-3EB25472E1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U27" i="1"/>
  <c r="G11" i="1"/>
  <c r="F11" i="1"/>
  <c r="C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7" i="1"/>
  <c r="Q22" i="1"/>
  <c r="Q23" i="1"/>
  <c r="Q24" i="1"/>
  <c r="Q25" i="1"/>
  <c r="Q26" i="1"/>
  <c r="A21" i="1"/>
  <c r="H20" i="1"/>
  <c r="E14" i="1"/>
  <c r="E15" i="1" s="1"/>
  <c r="C17" i="1"/>
  <c r="G21" i="1"/>
  <c r="Q21" i="1"/>
  <c r="E21" i="1"/>
  <c r="F21" i="1"/>
  <c r="H21" i="1"/>
  <c r="C12" i="1"/>
  <c r="C16" i="1" l="1"/>
  <c r="D18" i="1" s="1"/>
  <c r="C11" i="1"/>
  <c r="O23" i="1" l="1"/>
  <c r="S23" i="1" s="1"/>
  <c r="O26" i="1"/>
  <c r="S26" i="1" s="1"/>
  <c r="O25" i="1"/>
  <c r="S25" i="1" s="1"/>
  <c r="C15" i="1"/>
  <c r="O22" i="1"/>
  <c r="S22" i="1" s="1"/>
  <c r="O24" i="1"/>
  <c r="S24" i="1" s="1"/>
  <c r="O21" i="1"/>
  <c r="S21" i="1" s="1"/>
  <c r="O27" i="1"/>
  <c r="S27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<sst xmlns="http://schemas.openxmlformats.org/spreadsheetml/2006/main" count="64" uniqueCount="55">
  <si>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</si>
  <si>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</si>
  <si>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</si>
  <si>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</si>
  <si>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</si>
  <si>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</si>
  <si>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</si>
  <si>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</si>
  <si>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</si>
  <si>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</si>
  <si>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</si>
  <si>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</si>
  <si>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</si>
  <si>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</si>
  <si>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</si>
  <si>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</si>
  <si>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</si>
  <si>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</si>
  <si>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</si>
  <si>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</si>
  <si>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</si>
  <si>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</si>
  <si>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</si>
  <si>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</si>
  <si>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</si>
  <si>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</si>
  <si>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</si>
  <si>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</si>
  <si>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</si>
  <si>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</si>
  <si>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</si>
  <si>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</si>
  <si>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</si>
  <si>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</si>
  <si>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</si>
  <si>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</si>
  <si>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</si>
  <si>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</si>
  <si>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</si>
  <si>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</si>
  <si>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</si>
  <si>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G1478-0669</t>
  </si>
  <si>
    <t>G1478-0669_Boo.xls</t>
  </si>
  <si>
    <t>EW</t>
  </si>
  <si>
    <t>Boo</t>
  </si>
  <si>
    <t>VSX</t>
  </si>
  <si>
    <t>IBVS 5894</t>
  </si>
  <si>
    <t>I</t>
  </si>
  <si>
    <t>IBVS 5992</t>
  </si>
  <si>
    <t>IBVS 6029</t>
  </si>
  <si>
    <t>II</t>
  </si>
  <si>
    <t>OEJV 0211</t>
  </si>
  <si>
    <t>V0373 Boo / GSC 1478-0669</t>
  </si>
  <si>
    <t>BAD?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</si>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</sst>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V0373 Boo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BB-46CD-B3A2-EC12FBC193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-2.2100000154750887E-2</c:v>
                </c:pt>
                <c:pt idx="2">
                  <c:v>-4.4400000158930197E-2</c:v>
                </c:pt>
                <c:pt idx="3">
                  <c:v>-4.4200000163982622E-2</c:v>
                </c:pt>
                <c:pt idx="4">
                  <c:v>-6.0900000156834722E-2</c:v>
                </c:pt>
                <c:pt idx="5">
                  <c:v>-5.9900000160268974E-2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BB-46CD-B3A2-EC12FBC193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BB-46CD-B3A2-EC12FBC193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BB-46CD-B3A2-EC12FBC193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BB-46CD-B3A2-EC12FBC193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BB-46CD-B3A2-EC12FBC193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BB-46CD-B3A2-EC12FBC193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1.4467663820573184E-3</c:v>
                </c:pt>
                <c:pt idx="1">
                  <c:v>-2.3275560024107265E-2</c:v>
                </c:pt>
                <c:pt idx="2">
                  <c:v>-4.546725459342036E-2</c:v>
                </c:pt>
                <c:pt idx="3">
                  <c:v>-4.7024566493021273E-2</c:v>
                </c:pt>
                <c:pt idx="4">
                  <c:v>-5.9691630247810892E-2</c:v>
                </c:pt>
                <c:pt idx="5">
                  <c:v>-5.748775581846495E-2</c:v>
                </c:pt>
                <c:pt idx="6">
                  <c:v>-0.11777102136060587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BB-46CD-B3A2-EC12FBC193D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3374</c:v>
                </c:pt>
                <c:pt idx="3">
                  <c:v>3486</c:v>
                </c:pt>
                <c:pt idx="4">
                  <c:v>4397</c:v>
                </c:pt>
                <c:pt idx="5">
                  <c:v>4238.5</c:v>
                </c:pt>
                <c:pt idx="6">
                  <c:v>8574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-4.5930000233056489E-2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BB-46CD-B3A2-EC12FBC19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5184"/>
        <c:axId val="1"/>
      </c:scatterChart>
      <c:valAx>
        <c:axId val="66829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5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97937099967764"/>
          <c:w val="0.7428571428571428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17</xdr:col>
      <xdr:colOff>438150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F6CF86-06CF-AC35-2B3C-1BE3CCBD4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52</v>
      </c>
      <c r="E1" t="s">
        <v>42</v>
      </c>
    </row>
    <row r="2" spans="1:7" x14ac:dyDescent="0.2">
      <c r="A2" t="s">
        <v>23</v>
      </c>
      <c r="B2" t="s">
        <v>43</v>
      </c>
      <c r="C2" s="31" t="s">
        <v>40</v>
      </c>
      <c r="D2" s="3" t="s">
        <v>44</v>
      </c>
      <c r="E2" s="32" t="s">
        <v>41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40">
        <v>54204.82200000016</v>
      </c>
      <c r="D7" s="30" t="s">
        <v>45</v>
      </c>
    </row>
    <row r="8" spans="1:7" x14ac:dyDescent="0.2">
      <c r="A8" t="s">
        <v>3</v>
      </c>
      <c r="C8" s="40">
        <v>0.42799999999999999</v>
      </c>
      <c r="D8" s="30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1.4467663820573184E-3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-1.390457053215106E-5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60324.765794907406</v>
      </c>
    </row>
    <row r="15" spans="1:7" x14ac:dyDescent="0.2">
      <c r="A15" s="12" t="s">
        <v>17</v>
      </c>
      <c r="B15" s="10"/>
      <c r="C15" s="13">
        <f ca="1">(C7+C11)+(C8+C12)*INT(MAX(F21:F3533))</f>
        <v>57874.376228978799</v>
      </c>
      <c r="D15" s="14" t="s">
        <v>37</v>
      </c>
      <c r="E15" s="15">
        <f ca="1">ROUND(2*(E14-$C$7)/$C$8,0)/2+E13</f>
        <v>14300</v>
      </c>
    </row>
    <row r="16" spans="1:7" x14ac:dyDescent="0.2">
      <c r="A16" s="16" t="s">
        <v>4</v>
      </c>
      <c r="B16" s="10"/>
      <c r="C16" s="17">
        <f ca="1">+C8+C12</f>
        <v>0.42798609542946786</v>
      </c>
      <c r="D16" s="14" t="s">
        <v>38</v>
      </c>
      <c r="E16" s="24">
        <f ca="1">ROUND(2*(E14-$C$15)/$C$16,0)/2+E13</f>
        <v>5726.5</v>
      </c>
    </row>
    <row r="17" spans="1:21" ht="13.5" thickBot="1" x14ac:dyDescent="0.25">
      <c r="A17" s="14" t="s">
        <v>29</v>
      </c>
      <c r="B17" s="10"/>
      <c r="C17" s="10">
        <f>COUNT(C21:C2191)</f>
        <v>7</v>
      </c>
      <c r="D17" s="14" t="s">
        <v>33</v>
      </c>
      <c r="E17" s="18">
        <f ca="1">+$C$15+$C$16*E16-15018.5-$C$9/24</f>
        <v>45307.134437788984</v>
      </c>
    </row>
    <row r="18" spans="1:21" ht="14.25" thickTop="1" thickBot="1" x14ac:dyDescent="0.25">
      <c r="A18" s="16" t="s">
        <v>5</v>
      </c>
      <c r="B18" s="10"/>
      <c r="C18" s="19">
        <f ca="1">+C15</f>
        <v>57874.376228978799</v>
      </c>
      <c r="D18" s="20">
        <f ca="1">+C16</f>
        <v>0.42798609542946786</v>
      </c>
      <c r="E18" s="21" t="s">
        <v>34</v>
      </c>
    </row>
    <row r="19" spans="1:21" ht="13.5" thickTop="1" x14ac:dyDescent="0.2">
      <c r="A19" s="25" t="s">
        <v>35</v>
      </c>
      <c r="E19" s="26">
        <v>21</v>
      </c>
      <c r="S19">
        <f ca="1">SQRT(SUM(S21:S50)/(COUNT(S21:S50)-1))</f>
        <v>2.9385380940745477E-2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U20" s="27" t="s">
        <v>53</v>
      </c>
    </row>
    <row r="21" spans="1:21" x14ac:dyDescent="0.2">
      <c r="A21" t="str">
        <f>D7</f>
        <v>VSX</v>
      </c>
      <c r="C21" s="8">
        <f>C$7</f>
        <v>54204.82200000016</v>
      </c>
      <c r="D21" s="8" t="s">
        <v>13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1.4467663820573184E-3</v>
      </c>
      <c r="Q21" s="2">
        <f t="shared" ref="Q21:Q26" si="4">+C21-15018.5</f>
        <v>39186.32200000016</v>
      </c>
      <c r="S21">
        <f t="shared" ref="S21:S26" ca="1" si="5">+(O21-G21)^2</f>
        <v>2.0931329642512228E-6</v>
      </c>
    </row>
    <row r="22" spans="1:21" x14ac:dyDescent="0.2">
      <c r="A22" s="33" t="s">
        <v>46</v>
      </c>
      <c r="B22" s="34" t="s">
        <v>47</v>
      </c>
      <c r="C22" s="33">
        <v>54965.783900000002</v>
      </c>
      <c r="D22" s="33">
        <v>4.0000000000000002E-4</v>
      </c>
      <c r="E22">
        <f t="shared" si="0"/>
        <v>1777.948364485612</v>
      </c>
      <c r="F22">
        <f t="shared" si="1"/>
        <v>1778</v>
      </c>
      <c r="G22">
        <f t="shared" si="2"/>
        <v>-2.2100000154750887E-2</v>
      </c>
      <c r="I22">
        <f>+G22</f>
        <v>-2.2100000154750887E-2</v>
      </c>
      <c r="O22">
        <f t="shared" ca="1" si="3"/>
        <v>-2.3275560024107265E-2</v>
      </c>
      <c r="Q22" s="2">
        <f t="shared" si="4"/>
        <v>39947.283900000002</v>
      </c>
      <c r="S22">
        <f t="shared" ca="1" si="5"/>
        <v>1.3819410064411849E-6</v>
      </c>
    </row>
    <row r="23" spans="1:21" x14ac:dyDescent="0.2">
      <c r="A23" s="33" t="s">
        <v>48</v>
      </c>
      <c r="B23" s="34" t="s">
        <v>47</v>
      </c>
      <c r="C23" s="33">
        <v>55648.849600000001</v>
      </c>
      <c r="D23" s="33">
        <v>2.0000000000000001E-4</v>
      </c>
      <c r="E23">
        <f t="shared" si="0"/>
        <v>3373.8962616818721</v>
      </c>
      <c r="F23">
        <f t="shared" si="1"/>
        <v>3374</v>
      </c>
      <c r="G23">
        <f t="shared" si="2"/>
        <v>-4.4400000158930197E-2</v>
      </c>
      <c r="I23">
        <f>+G23</f>
        <v>-4.4400000158930197E-2</v>
      </c>
      <c r="O23">
        <f t="shared" ca="1" si="3"/>
        <v>-4.546725459342036E-2</v>
      </c>
      <c r="Q23" s="2">
        <f t="shared" si="4"/>
        <v>40630.349600000001</v>
      </c>
      <c r="S23">
        <f t="shared" ca="1" si="5"/>
        <v>1.139032027938917E-6</v>
      </c>
    </row>
    <row r="24" spans="1:21" x14ac:dyDescent="0.2">
      <c r="A24" s="33" t="s">
        <v>48</v>
      </c>
      <c r="B24" s="34" t="s">
        <v>47</v>
      </c>
      <c r="C24" s="33">
        <v>55696.785799999998</v>
      </c>
      <c r="D24" s="33">
        <v>5.9999999999999995E-4</v>
      </c>
      <c r="E24">
        <f t="shared" si="0"/>
        <v>3485.8967289715833</v>
      </c>
      <c r="F24">
        <f t="shared" si="1"/>
        <v>3486</v>
      </c>
      <c r="G24">
        <f t="shared" si="2"/>
        <v>-4.4200000163982622E-2</v>
      </c>
      <c r="I24">
        <f>+G24</f>
        <v>-4.4200000163982622E-2</v>
      </c>
      <c r="O24">
        <f t="shared" ca="1" si="3"/>
        <v>-4.7024566493021273E-2</v>
      </c>
      <c r="Q24" s="2">
        <f t="shared" si="4"/>
        <v>40678.285799999998</v>
      </c>
      <c r="S24">
        <f t="shared" ca="1" si="5"/>
        <v>7.978174947138882E-6</v>
      </c>
    </row>
    <row r="25" spans="1:21" x14ac:dyDescent="0.2">
      <c r="A25" s="35" t="s">
        <v>49</v>
      </c>
      <c r="B25" s="36" t="s">
        <v>47</v>
      </c>
      <c r="C25" s="35">
        <v>56086.677100000001</v>
      </c>
      <c r="D25" s="35">
        <v>5.0000000000000001E-4</v>
      </c>
      <c r="E25">
        <f t="shared" si="0"/>
        <v>4396.8577102800018</v>
      </c>
      <c r="F25">
        <f t="shared" si="1"/>
        <v>4397</v>
      </c>
      <c r="G25">
        <f t="shared" si="2"/>
        <v>-6.0900000156834722E-2</v>
      </c>
      <c r="I25">
        <f>+G25</f>
        <v>-6.0900000156834722E-2</v>
      </c>
      <c r="O25">
        <f t="shared" ca="1" si="3"/>
        <v>-5.9691630247810892E-2</v>
      </c>
      <c r="Q25" s="2">
        <f t="shared" si="4"/>
        <v>41068.177100000001</v>
      </c>
      <c r="S25">
        <f t="shared" ca="1" si="5"/>
        <v>1.4601578370342573E-6</v>
      </c>
    </row>
    <row r="26" spans="1:21" x14ac:dyDescent="0.2">
      <c r="A26" s="35" t="s">
        <v>49</v>
      </c>
      <c r="B26" s="36" t="s">
        <v>50</v>
      </c>
      <c r="C26" s="35">
        <v>56018.840100000001</v>
      </c>
      <c r="D26" s="35">
        <v>8.0000000000000004E-4</v>
      </c>
      <c r="E26">
        <f t="shared" si="0"/>
        <v>4238.3600467286005</v>
      </c>
      <c r="F26">
        <f t="shared" si="1"/>
        <v>4238.5</v>
      </c>
      <c r="G26">
        <f t="shared" si="2"/>
        <v>-5.9900000160268974E-2</v>
      </c>
      <c r="I26">
        <f>+G26</f>
        <v>-5.9900000160268974E-2</v>
      </c>
      <c r="O26">
        <f t="shared" ca="1" si="3"/>
        <v>-5.748775581846495E-2</v>
      </c>
      <c r="Q26" s="2">
        <f t="shared" si="4"/>
        <v>41000.340100000001</v>
      </c>
      <c r="S26">
        <f t="shared" ca="1" si="5"/>
        <v>5.8189227645655261E-6</v>
      </c>
    </row>
    <row r="27" spans="1:21" x14ac:dyDescent="0.2">
      <c r="A27" s="37" t="s">
        <v>51</v>
      </c>
      <c r="B27" s="38" t="s">
        <v>47</v>
      </c>
      <c r="C27" s="39">
        <v>57874.448069999926</v>
      </c>
      <c r="D27" s="39">
        <v>4.0000000000000002E-4</v>
      </c>
      <c r="E27">
        <f>+(C27-C$7)/C$8</f>
        <v>8573.8926869153402</v>
      </c>
      <c r="F27">
        <f t="shared" si="1"/>
        <v>8574</v>
      </c>
      <c r="O27">
        <f ca="1">+C$11+C$12*$F27</f>
        <v>-0.11777102136060587</v>
      </c>
      <c r="Q27" s="2">
        <f>+C27-15018.5</f>
        <v>42855.948069999926</v>
      </c>
      <c r="S27">
        <f ca="1">+(O27-U27)^2</f>
        <v>5.1611323166489958E-3</v>
      </c>
      <c r="U27">
        <f>+C27-(C$7+F27*C$8)</f>
        <v>-4.5930000233056489E-2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27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2024-01-15T05:22:44Z</dcterms:modified>
</cp:coreProperties>
</file>