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49F2480-99DD-43BB-B86A-59254843ED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2" i="1" l="1"/>
  <c r="F42" i="1"/>
  <c r="G42" i="1" s="1"/>
  <c r="K42" i="1" s="1"/>
  <c r="Q42" i="1"/>
  <c r="E43" i="1"/>
  <c r="F43" i="1"/>
  <c r="G43" i="1" s="1"/>
  <c r="K43" i="1" s="1"/>
  <c r="Q43" i="1"/>
  <c r="E39" i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E38" i="1"/>
  <c r="F38" i="1"/>
  <c r="G38" i="1"/>
  <c r="K38" i="1"/>
  <c r="D9" i="1"/>
  <c r="C9" i="1"/>
  <c r="Q31" i="1"/>
  <c r="Q32" i="1"/>
  <c r="Q33" i="1"/>
  <c r="Q34" i="1"/>
  <c r="Q35" i="1"/>
  <c r="Q36" i="1"/>
  <c r="K37" i="1"/>
  <c r="Q37" i="1"/>
  <c r="Q38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Q25" i="1"/>
  <c r="Q26" i="1"/>
  <c r="Q27" i="1"/>
  <c r="Q28" i="1"/>
  <c r="Q29" i="1"/>
  <c r="Q30" i="1"/>
  <c r="E22" i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E21" i="1"/>
  <c r="F21" i="1"/>
  <c r="G21" i="1"/>
  <c r="I21" i="1"/>
  <c r="F16" i="1"/>
  <c r="C17" i="1"/>
  <c r="Q21" i="1"/>
  <c r="C12" i="1"/>
  <c r="C11" i="1"/>
  <c r="O43" i="1" l="1"/>
  <c r="O42" i="1"/>
  <c r="O41" i="1"/>
  <c r="O40" i="1"/>
  <c r="O39" i="1"/>
  <c r="O32" i="1"/>
  <c r="O22" i="1"/>
  <c r="O34" i="1"/>
  <c r="O25" i="1"/>
  <c r="O38" i="1"/>
  <c r="O27" i="1"/>
  <c r="O26" i="1"/>
  <c r="O21" i="1"/>
  <c r="O28" i="1"/>
  <c r="O33" i="1"/>
  <c r="O30" i="1"/>
  <c r="O36" i="1"/>
  <c r="O23" i="1"/>
  <c r="O35" i="1"/>
  <c r="O31" i="1"/>
  <c r="O24" i="1"/>
  <c r="O29" i="1"/>
  <c r="O37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<sst xmlns="http://schemas.openxmlformats.org/spreadsheetml/2006/main" count="109" uniqueCount="62">
  <si>
    <t>OEJV 0191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</si>
  <si>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</si>
  <si>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</si>
  <si>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</si>
  <si>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</si>
  <si>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</si>
  <si>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</si>
  <si>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</si>
  <si>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</si>
  <si>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</si>
  <si>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</si>
  <si>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</si>
  <si>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</si>
  <si>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</si>
  <si>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</si>
  <si>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</si>
  <si>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</si>
  <si>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</si>
  <si>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</si>
  <si>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</si>
  <si>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</si>
  <si>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</si>
  <si>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</si>
  <si>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</si>
  <si>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</si>
  <si>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</si>
  <si>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</si>
  <si>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</si>
  <si>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</si>
  <si>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</si>
  <si>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</si>
  <si>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</si>
  <si>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</si>
  <si>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</si>
  <si>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</si>
  <si>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</si>
  <si>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</si>
  <si>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</si>
  <si>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</si>
  <si>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</si>
  <si>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</si>
  <si>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</si>
  <si>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</si>
  <si>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</si>
  <si>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V0391 Boo</t>
  </si>
  <si>
    <t>2019G</t>
  </si>
  <si>
    <t>G0902-318</t>
  </si>
  <si>
    <t>EW</t>
  </si>
  <si>
    <t>pr_</t>
  </si>
  <si>
    <t>VSX</t>
  </si>
  <si>
    <t>as of 2019-07-08</t>
  </si>
  <si>
    <t>GCVS</t>
  </si>
  <si>
    <t>IBVS 5992</t>
  </si>
  <si>
    <t>IBVS 6029</t>
  </si>
  <si>
    <t>OEJV 0172</t>
  </si>
  <si>
    <t>V0391 Boo / GSC G0902-0318</t>
  </si>
  <si>
    <t>VSB 069</t>
  </si>
  <si>
    <t>B</t>
  </si>
  <si>
    <t>Ic</t>
  </si>
  <si>
    <t>V</t>
  </si>
  <si>
    <t>VSB, 91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</si>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</sst>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8" fillId="0" borderId="0" applyFon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1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9" fillId="0" borderId="0" xfId="0" applyFont="1">
      <alignment vertical="top"/>
    </xf>
    <xf numFmtId="0" fontId="10" fillId="0" borderId="0" xfId="42" applyFont="1" applyAlignment="1">
      <alignment horizontal="left"/>
    </xf>
    <xf numFmtId="0" fontId="10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0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165" fontId="3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43" fontId="37" fillId="0" borderId="0" xfId="48" applyFont="1" applyBorder="1"/>
    <xf numFmtId="166" fontId="34" fillId="0" borderId="0" xfId="41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6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166" fontId="37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V0391 Boo 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B-47B7-AB74-FCBE513A55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-1.3000000908505172E-3</c:v>
                </c:pt>
                <c:pt idx="2">
                  <c:v>-3.0071000088355504E-2</c:v>
                </c:pt>
                <c:pt idx="3">
                  <c:v>-3.2502500092959963E-2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B-47B7-AB74-FCBE513A55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B-47B7-AB74-FCBE513A55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">
                  <c:v>-8.028000098420307E-3</c:v>
                </c:pt>
                <c:pt idx="5">
                  <c:v>-7.9125000920612365E-3</c:v>
                </c:pt>
                <c:pt idx="6">
                  <c:v>-1.2731500093650538E-2</c:v>
                </c:pt>
                <c:pt idx="7">
                  <c:v>-9.6255000971723348E-3</c:v>
                </c:pt>
                <c:pt idx="8">
                  <c:v>-1.8473000091034919E-2</c:v>
                </c:pt>
                <c:pt idx="9">
                  <c:v>-1.7041500097548123E-2</c:v>
                </c:pt>
                <c:pt idx="10">
                  <c:v>-4.1925000092305709E-2</c:v>
                </c:pt>
                <c:pt idx="11">
                  <c:v>-4.1449000091233756E-2</c:v>
                </c:pt>
                <c:pt idx="12">
                  <c:v>-3.9349000093352515E-2</c:v>
                </c:pt>
                <c:pt idx="13">
                  <c:v>-3.9125000090280082E-2</c:v>
                </c:pt>
                <c:pt idx="14">
                  <c:v>-3.8549000091734342E-2</c:v>
                </c:pt>
                <c:pt idx="15">
                  <c:v>-3.5925000091083348E-2</c:v>
                </c:pt>
                <c:pt idx="16">
                  <c:v>-3.470500009279931E-2</c:v>
                </c:pt>
                <c:pt idx="17">
                  <c:v>-3.782850009156391E-2</c:v>
                </c:pt>
                <c:pt idx="18">
                  <c:v>-4.4206000180565752E-2</c:v>
                </c:pt>
                <c:pt idx="19">
                  <c:v>-4.4206000180565752E-2</c:v>
                </c:pt>
                <c:pt idx="20">
                  <c:v>-4.3206000016652979E-2</c:v>
                </c:pt>
                <c:pt idx="21">
                  <c:v>-4.7794500133022666E-2</c:v>
                </c:pt>
                <c:pt idx="22">
                  <c:v>-4.9226000119233504E-2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B-47B7-AB74-FCBE513A55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B-47B7-AB74-FCBE513A55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B-47B7-AB74-FCBE513A55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6.0000000000000001E-3</c:v>
                  </c:pt>
                  <c:pt idx="3">
                    <c:v>5.0000000000000001E-3</c:v>
                  </c:pt>
                  <c:pt idx="4">
                    <c:v>5.9999999999999995E-4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2.9999999999999997E-4</c:v>
                  </c:pt>
                  <c:pt idx="8">
                    <c:v>6.0000000000000001E-3</c:v>
                  </c:pt>
                  <c:pt idx="9">
                    <c:v>4.0000000000000001E-3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EB-47B7-AB74-FCBE513A55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1.762682594529438E-2</c:v>
                </c:pt>
                <c:pt idx="1">
                  <c:v>8.8884632548184329E-3</c:v>
                </c:pt>
                <c:pt idx="2">
                  <c:v>-2.9777382237200455E-2</c:v>
                </c:pt>
                <c:pt idx="3">
                  <c:v>-2.9778791650537626E-2</c:v>
                </c:pt>
                <c:pt idx="4">
                  <c:v>-1.0437412424505143E-2</c:v>
                </c:pt>
                <c:pt idx="5">
                  <c:v>-1.0808088132181783E-2</c:v>
                </c:pt>
                <c:pt idx="6">
                  <c:v>-1.3663559553295377E-2</c:v>
                </c:pt>
                <c:pt idx="7">
                  <c:v>-1.4334440301789982E-2</c:v>
                </c:pt>
                <c:pt idx="8">
                  <c:v>-2.3164414859182209E-2</c:v>
                </c:pt>
                <c:pt idx="9">
                  <c:v>-2.3163005445845031E-2</c:v>
                </c:pt>
                <c:pt idx="10">
                  <c:v>-3.9243002209657943E-2</c:v>
                </c:pt>
                <c:pt idx="11">
                  <c:v>-3.9096423222591895E-2</c:v>
                </c:pt>
                <c:pt idx="12">
                  <c:v>-3.9096423222591895E-2</c:v>
                </c:pt>
                <c:pt idx="13">
                  <c:v>-3.9243002209657943E-2</c:v>
                </c:pt>
                <c:pt idx="14">
                  <c:v>-3.9096423222591895E-2</c:v>
                </c:pt>
                <c:pt idx="15">
                  <c:v>-3.9243002209657943E-2</c:v>
                </c:pt>
                <c:pt idx="16">
                  <c:v>-3.9130249142684065E-2</c:v>
                </c:pt>
                <c:pt idx="17">
                  <c:v>-3.8804674661796976E-2</c:v>
                </c:pt>
                <c:pt idx="18">
                  <c:v>-4.1461418802369102E-2</c:v>
                </c:pt>
                <c:pt idx="19">
                  <c:v>-4.1461418802369102E-2</c:v>
                </c:pt>
                <c:pt idx="20">
                  <c:v>-4.1461418802369102E-2</c:v>
                </c:pt>
                <c:pt idx="21">
                  <c:v>-4.5801002467526428E-2</c:v>
                </c:pt>
                <c:pt idx="22">
                  <c:v>-4.5802411880863592E-2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EB-47B7-AB74-FCBE513A55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3100</c:v>
                </c:pt>
                <c:pt idx="2">
                  <c:v>16817</c:v>
                </c:pt>
                <c:pt idx="3">
                  <c:v>16817.5</c:v>
                </c:pt>
                <c:pt idx="4">
                  <c:v>9956</c:v>
                </c:pt>
                <c:pt idx="5">
                  <c:v>10087.5</c:v>
                </c:pt>
                <c:pt idx="6">
                  <c:v>11100.5</c:v>
                </c:pt>
                <c:pt idx="7">
                  <c:v>11338.5</c:v>
                </c:pt>
                <c:pt idx="8">
                  <c:v>14471</c:v>
                </c:pt>
                <c:pt idx="9">
                  <c:v>14470.5</c:v>
                </c:pt>
                <c:pt idx="10">
                  <c:v>20175</c:v>
                </c:pt>
                <c:pt idx="11">
                  <c:v>20123</c:v>
                </c:pt>
                <c:pt idx="12">
                  <c:v>20123</c:v>
                </c:pt>
                <c:pt idx="13">
                  <c:v>20175</c:v>
                </c:pt>
                <c:pt idx="14">
                  <c:v>20123</c:v>
                </c:pt>
                <c:pt idx="15">
                  <c:v>20175</c:v>
                </c:pt>
                <c:pt idx="16">
                  <c:v>20135</c:v>
                </c:pt>
                <c:pt idx="17">
                  <c:v>20019.5</c:v>
                </c:pt>
                <c:pt idx="18">
                  <c:v>20962</c:v>
                </c:pt>
                <c:pt idx="19">
                  <c:v>20962</c:v>
                </c:pt>
                <c:pt idx="20">
                  <c:v>20962</c:v>
                </c:pt>
                <c:pt idx="21">
                  <c:v>22501.5</c:v>
                </c:pt>
                <c:pt idx="22">
                  <c:v>22502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EB-47B7-AB74-FCBE513A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568984"/>
        <c:axId val="1"/>
      </c:scatterChart>
      <c:valAx>
        <c:axId val="697568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568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F2246F3-DBED-6E40-17F5-1DD7EB588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55</v>
      </c>
      <c r="F1" s="35" t="s">
        <v>44</v>
      </c>
      <c r="G1" s="36" t="s">
        <v>45</v>
      </c>
      <c r="H1" s="37"/>
      <c r="I1" s="38" t="s">
        <v>46</v>
      </c>
      <c r="J1" s="35" t="s">
        <v>44</v>
      </c>
      <c r="K1" s="39">
        <v>14.1546</v>
      </c>
      <c r="L1" s="31">
        <v>8.0810999999999993</v>
      </c>
      <c r="M1" s="40">
        <v>52383.600000000093</v>
      </c>
      <c r="N1" s="32">
        <v>0.32686300000000001</v>
      </c>
      <c r="O1" s="31" t="s">
        <v>47</v>
      </c>
      <c r="P1" s="31">
        <v>10.58</v>
      </c>
      <c r="Q1" s="31">
        <v>11.02</v>
      </c>
      <c r="R1" s="41" t="s">
        <v>48</v>
      </c>
      <c r="S1" s="42" t="s">
        <v>16</v>
      </c>
    </row>
    <row r="2" spans="1:19" x14ac:dyDescent="0.2">
      <c r="A2" t="s">
        <v>26</v>
      </c>
      <c r="B2" t="s">
        <v>47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3</v>
      </c>
      <c r="C4" s="27">
        <v>53396.874000000003</v>
      </c>
      <c r="D4" s="28">
        <v>0.32686199999999999</v>
      </c>
      <c r="E4" s="43" t="s">
        <v>50</v>
      </c>
    </row>
    <row r="5" spans="1:19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19" x14ac:dyDescent="0.2">
      <c r="A6" s="5" t="s">
        <v>4</v>
      </c>
    </row>
    <row r="7" spans="1:19" x14ac:dyDescent="0.2">
      <c r="A7" t="s">
        <v>5</v>
      </c>
      <c r="C7" s="62">
        <v>52383.600000000093</v>
      </c>
      <c r="D7" s="29" t="s">
        <v>49</v>
      </c>
    </row>
    <row r="8" spans="1:19" x14ac:dyDescent="0.2">
      <c r="A8" t="s">
        <v>6</v>
      </c>
      <c r="C8" s="62">
        <v>0.32686300000000001</v>
      </c>
      <c r="D8" s="29" t="s">
        <v>49</v>
      </c>
    </row>
    <row r="9" spans="1:19" x14ac:dyDescent="0.2">
      <c r="A9" s="24" t="s">
        <v>35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19" x14ac:dyDescent="0.2">
      <c r="A11" s="10" t="s">
        <v>18</v>
      </c>
      <c r="B11" s="10"/>
      <c r="C11" s="21">
        <f ca="1">INTERCEPT(INDIRECT($D$9):G992,INDIRECT($C$9):F992)</f>
        <v>1.762682594529438E-2</v>
      </c>
      <c r="D11" s="3"/>
      <c r="E11" s="10"/>
    </row>
    <row r="12" spans="1:19" x14ac:dyDescent="0.2">
      <c r="A12" s="10" t="s">
        <v>19</v>
      </c>
      <c r="B12" s="10"/>
      <c r="C12" s="21">
        <f ca="1">SLOPE(INDIRECT($D$9):G992,INDIRECT($C$9):F992)</f>
        <v>-2.8188266743470794E-6</v>
      </c>
      <c r="D12" s="3"/>
      <c r="E12" s="10"/>
    </row>
    <row r="13" spans="1:19" x14ac:dyDescent="0.2">
      <c r="A13" s="10" t="s">
        <v>21</v>
      </c>
      <c r="B13" s="10"/>
      <c r="C13" s="3" t="s">
        <v>16</v>
      </c>
    </row>
    <row r="14" spans="1:19" x14ac:dyDescent="0.2">
      <c r="A14" s="10"/>
      <c r="B14" s="10"/>
      <c r="C14" s="10"/>
    </row>
    <row r="15" spans="1:19" x14ac:dyDescent="0.2">
      <c r="A15" s="12" t="s">
        <v>20</v>
      </c>
      <c r="B15" s="10"/>
      <c r="C15" s="13">
        <f ca="1">(C7+C11)+(C8+C12)*INT(MAX(F21:F3533))</f>
        <v>59738.625423588215</v>
      </c>
      <c r="E15" s="14" t="s">
        <v>37</v>
      </c>
      <c r="F15" s="33">
        <v>1</v>
      </c>
    </row>
    <row r="16" spans="1:19" x14ac:dyDescent="0.2">
      <c r="A16" s="16" t="s">
        <v>7</v>
      </c>
      <c r="B16" s="10"/>
      <c r="C16" s="17">
        <f ca="1">+C8+C12</f>
        <v>0.32686018117332566</v>
      </c>
      <c r="E16" s="14" t="s">
        <v>33</v>
      </c>
      <c r="F16" s="34">
        <f ca="1">NOW()+15018.5+$C$5/24</f>
        <v>60324.768420949069</v>
      </c>
    </row>
    <row r="17" spans="1:21" ht="13.5" thickBot="1" x14ac:dyDescent="0.25">
      <c r="A17" s="14" t="s">
        <v>30</v>
      </c>
      <c r="B17" s="10"/>
      <c r="C17" s="10">
        <f>COUNT(C21:C2191)</f>
        <v>23</v>
      </c>
      <c r="E17" s="14" t="s">
        <v>38</v>
      </c>
      <c r="F17" s="15">
        <f ca="1">ROUND(2*(F16-$C$7)/$C$8,0)/2+F15</f>
        <v>24296</v>
      </c>
    </row>
    <row r="18" spans="1:21" ht="14.25" thickTop="1" thickBot="1" x14ac:dyDescent="0.25">
      <c r="A18" s="16" t="s">
        <v>8</v>
      </c>
      <c r="B18" s="10"/>
      <c r="C18" s="19">
        <f ca="1">+C15</f>
        <v>59738.625423588215</v>
      </c>
      <c r="D18" s="20">
        <f ca="1">+C16</f>
        <v>0.32686018117332566</v>
      </c>
      <c r="E18" s="14" t="s">
        <v>39</v>
      </c>
      <c r="F18" s="23">
        <f ca="1">ROUND(2*(F16-$C$15)/$C$16,0)/2+F15</f>
        <v>1794.5</v>
      </c>
    </row>
    <row r="19" spans="1:21" ht="13.5" thickTop="1" x14ac:dyDescent="0.2">
      <c r="E19" s="14" t="s">
        <v>34</v>
      </c>
      <c r="F19" s="18">
        <f ca="1">+$C$15+$C$16*F18-15018.5-$C$5/24</f>
        <v>45307.071852037087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49</v>
      </c>
      <c r="C21" s="8">
        <v>52383.600000000093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1.762682594529438E-2</v>
      </c>
      <c r="Q21" s="2">
        <f>+C21-15018.5</f>
        <v>37365.100000000093</v>
      </c>
    </row>
    <row r="22" spans="1:21" x14ac:dyDescent="0.2">
      <c r="A22" t="s">
        <v>51</v>
      </c>
      <c r="C22" s="8">
        <v>53396.874000000003</v>
      </c>
      <c r="D22" s="8"/>
      <c r="E22">
        <f>+(C22-C$7)/C$8</f>
        <v>3099.9960227982679</v>
      </c>
      <c r="F22">
        <f>ROUND(2*E22,0)/2</f>
        <v>3100</v>
      </c>
      <c r="G22">
        <f>+C22-(C$7+F22*C$8)</f>
        <v>-1.3000000908505172E-3</v>
      </c>
      <c r="I22">
        <f>+G22</f>
        <v>-1.3000000908505172E-3</v>
      </c>
      <c r="O22">
        <f ca="1">+C$11+C$12*$F22</f>
        <v>8.8884632548184329E-3</v>
      </c>
      <c r="Q22" s="2">
        <f>+C22-15018.5</f>
        <v>38378.374000000003</v>
      </c>
    </row>
    <row r="23" spans="1:21" x14ac:dyDescent="0.2">
      <c r="A23" s="44" t="s">
        <v>0</v>
      </c>
      <c r="B23" s="45" t="s">
        <v>1</v>
      </c>
      <c r="C23" s="46">
        <v>57880.425000000003</v>
      </c>
      <c r="D23" s="46">
        <v>6.0000000000000001E-3</v>
      </c>
      <c r="E23">
        <f>+(C23-C$7)/C$8</f>
        <v>16816.908001211239</v>
      </c>
      <c r="F23">
        <f>ROUND(2*E23,0)/2</f>
        <v>16817</v>
      </c>
      <c r="G23">
        <f>+C23-(C$7+F23*C$8)</f>
        <v>-3.0071000088355504E-2</v>
      </c>
      <c r="I23">
        <f>+G23</f>
        <v>-3.0071000088355504E-2</v>
      </c>
      <c r="O23">
        <f ca="1">+C$11+C$12*$F23</f>
        <v>-2.9777382237200455E-2</v>
      </c>
      <c r="Q23" s="2">
        <f>+C23-15018.5</f>
        <v>42861.925000000003</v>
      </c>
    </row>
    <row r="24" spans="1:21" x14ac:dyDescent="0.2">
      <c r="A24" s="44" t="s">
        <v>0</v>
      </c>
      <c r="B24" s="45" t="s">
        <v>2</v>
      </c>
      <c r="C24" s="46">
        <v>57880.586000000003</v>
      </c>
      <c r="D24" s="46">
        <v>5.0000000000000001E-3</v>
      </c>
      <c r="E24">
        <f>+(C24-C$7)/C$8</f>
        <v>16817.400562314822</v>
      </c>
      <c r="F24">
        <f>ROUND(2*E24,0)/2</f>
        <v>16817.5</v>
      </c>
      <c r="G24">
        <f>+C24-(C$7+F24*C$8)</f>
        <v>-3.2502500092959963E-2</v>
      </c>
      <c r="I24">
        <f>+G24</f>
        <v>-3.2502500092959963E-2</v>
      </c>
      <c r="O24">
        <f ca="1">+C$11+C$12*$F24</f>
        <v>-2.9778791650537626E-2</v>
      </c>
      <c r="Q24" s="2">
        <f>+C24-15018.5</f>
        <v>42862.086000000003</v>
      </c>
    </row>
    <row r="25" spans="1:21" x14ac:dyDescent="0.2">
      <c r="A25" s="50" t="s">
        <v>52</v>
      </c>
      <c r="B25" s="51" t="s">
        <v>1</v>
      </c>
      <c r="C25" s="50">
        <v>55637.84</v>
      </c>
      <c r="D25" s="50">
        <v>5.9999999999999995E-4</v>
      </c>
      <c r="E25">
        <f t="shared" ref="E25:E30" si="0">+(C25-C$7)/C$8</f>
        <v>9955.9754392510113</v>
      </c>
      <c r="F25">
        <f t="shared" ref="F25:F38" si="1">ROUND(2*E25,0)/2</f>
        <v>9956</v>
      </c>
      <c r="G25">
        <f t="shared" ref="G25:G30" si="2">+C25-(C$7+F25*C$8)</f>
        <v>-8.028000098420307E-3</v>
      </c>
      <c r="K25">
        <f t="shared" ref="K25:K30" si="3">+G25</f>
        <v>-8.028000098420307E-3</v>
      </c>
      <c r="O25">
        <f t="shared" ref="O25:O30" ca="1" si="4">+C$11+C$12*$F25</f>
        <v>-1.0437412424505143E-2</v>
      </c>
      <c r="Q25" s="2">
        <f t="shared" ref="Q25:Q30" si="5">+C25-15018.5</f>
        <v>40619.339999999997</v>
      </c>
    </row>
    <row r="26" spans="1:21" x14ac:dyDescent="0.2">
      <c r="A26" s="50" t="s">
        <v>52</v>
      </c>
      <c r="B26" s="51" t="s">
        <v>2</v>
      </c>
      <c r="C26" s="50">
        <v>55680.8226</v>
      </c>
      <c r="D26" s="50">
        <v>5.9999999999999995E-4</v>
      </c>
      <c r="E26">
        <f t="shared" si="0"/>
        <v>10087.475792610072</v>
      </c>
      <c r="F26">
        <f t="shared" si="1"/>
        <v>10087.5</v>
      </c>
      <c r="G26">
        <f t="shared" si="2"/>
        <v>-7.9125000920612365E-3</v>
      </c>
      <c r="K26">
        <f t="shared" si="3"/>
        <v>-7.9125000920612365E-3</v>
      </c>
      <c r="O26">
        <f t="shared" ca="1" si="4"/>
        <v>-1.0808088132181783E-2</v>
      </c>
      <c r="Q26" s="2">
        <f t="shared" si="5"/>
        <v>40662.3226</v>
      </c>
    </row>
    <row r="27" spans="1:21" x14ac:dyDescent="0.2">
      <c r="A27" s="52" t="s">
        <v>53</v>
      </c>
      <c r="B27" s="53" t="s">
        <v>2</v>
      </c>
      <c r="C27" s="52">
        <v>56011.93</v>
      </c>
      <c r="D27" s="52">
        <v>5.0000000000000001E-4</v>
      </c>
      <c r="E27">
        <f t="shared" si="0"/>
        <v>11100.461049430211</v>
      </c>
      <c r="F27">
        <f t="shared" si="1"/>
        <v>11100.5</v>
      </c>
      <c r="G27">
        <f t="shared" si="2"/>
        <v>-1.2731500093650538E-2</v>
      </c>
      <c r="K27">
        <f t="shared" si="3"/>
        <v>-1.2731500093650538E-2</v>
      </c>
      <c r="O27">
        <f t="shared" ca="1" si="4"/>
        <v>-1.3663559553295377E-2</v>
      </c>
      <c r="Q27" s="2">
        <f t="shared" si="5"/>
        <v>40993.43</v>
      </c>
    </row>
    <row r="28" spans="1:21" x14ac:dyDescent="0.2">
      <c r="A28" s="52" t="s">
        <v>53</v>
      </c>
      <c r="B28" s="53" t="s">
        <v>2</v>
      </c>
      <c r="C28" s="52">
        <v>56089.726499999997</v>
      </c>
      <c r="D28" s="52">
        <v>2.9999999999999997E-4</v>
      </c>
      <c r="E28">
        <f t="shared" si="0"/>
        <v>11338.470551882299</v>
      </c>
      <c r="F28">
        <f t="shared" si="1"/>
        <v>11338.5</v>
      </c>
      <c r="G28">
        <f t="shared" si="2"/>
        <v>-9.6255000971723348E-3</v>
      </c>
      <c r="K28">
        <f t="shared" si="3"/>
        <v>-9.6255000971723348E-3</v>
      </c>
      <c r="O28">
        <f t="shared" ca="1" si="4"/>
        <v>-1.4334440301789982E-2</v>
      </c>
      <c r="Q28" s="2">
        <f t="shared" si="5"/>
        <v>41071.226499999997</v>
      </c>
    </row>
    <row r="29" spans="1:21" x14ac:dyDescent="0.2">
      <c r="A29" s="47" t="s">
        <v>54</v>
      </c>
      <c r="B29" s="48" t="s">
        <v>1</v>
      </c>
      <c r="C29" s="49">
        <v>57113.616000000002</v>
      </c>
      <c r="D29" s="49">
        <v>6.0000000000000001E-3</v>
      </c>
      <c r="E29">
        <f t="shared" si="0"/>
        <v>14470.943483967008</v>
      </c>
      <c r="F29">
        <f t="shared" si="1"/>
        <v>14471</v>
      </c>
      <c r="G29">
        <f t="shared" si="2"/>
        <v>-1.8473000091034919E-2</v>
      </c>
      <c r="K29">
        <f t="shared" si="3"/>
        <v>-1.8473000091034919E-2</v>
      </c>
      <c r="O29">
        <f t="shared" ca="1" si="4"/>
        <v>-2.3164414859182209E-2</v>
      </c>
      <c r="Q29" s="2">
        <f t="shared" si="5"/>
        <v>42095.116000000002</v>
      </c>
    </row>
    <row r="30" spans="1:21" x14ac:dyDescent="0.2">
      <c r="A30" s="47" t="s">
        <v>54</v>
      </c>
      <c r="B30" s="48" t="s">
        <v>2</v>
      </c>
      <c r="C30" s="49">
        <v>57113.453999999998</v>
      </c>
      <c r="D30" s="49">
        <v>4.0000000000000001E-3</v>
      </c>
      <c r="E30">
        <f t="shared" si="0"/>
        <v>14470.447863477679</v>
      </c>
      <c r="F30">
        <f t="shared" si="1"/>
        <v>14470.5</v>
      </c>
      <c r="G30">
        <f t="shared" si="2"/>
        <v>-1.7041500097548123E-2</v>
      </c>
      <c r="K30">
        <f t="shared" si="3"/>
        <v>-1.7041500097548123E-2</v>
      </c>
      <c r="O30">
        <f t="shared" ca="1" si="4"/>
        <v>-2.3163005445845031E-2</v>
      </c>
      <c r="Q30" s="2">
        <f t="shared" si="5"/>
        <v>42094.953999999998</v>
      </c>
    </row>
    <row r="31" spans="1:21" x14ac:dyDescent="0.2">
      <c r="A31" s="54" t="s">
        <v>56</v>
      </c>
      <c r="B31" s="55" t="s">
        <v>1</v>
      </c>
      <c r="C31" s="56">
        <v>58978.019099999998</v>
      </c>
      <c r="D31" s="56" t="s">
        <v>57</v>
      </c>
      <c r="E31">
        <f t="shared" ref="E31:E38" si="6">+(C31-C$7)/C$8</f>
        <v>20174.871735252702</v>
      </c>
      <c r="F31">
        <f t="shared" si="1"/>
        <v>20175</v>
      </c>
      <c r="G31">
        <f t="shared" ref="G31:G38" si="7">+C31-(C$7+F31*C$8)</f>
        <v>-4.1925000092305709E-2</v>
      </c>
      <c r="K31">
        <f t="shared" ref="K31:K38" si="8">+G31</f>
        <v>-4.1925000092305709E-2</v>
      </c>
      <c r="O31">
        <f t="shared" ref="O31:O38" ca="1" si="9">+C$11+C$12*$F31</f>
        <v>-3.9243002209657943E-2</v>
      </c>
      <c r="Q31" s="2">
        <f t="shared" ref="Q31:Q38" si="10">+C31-15018.5</f>
        <v>43959.519099999998</v>
      </c>
    </row>
    <row r="32" spans="1:21" x14ac:dyDescent="0.2">
      <c r="A32" s="54" t="s">
        <v>56</v>
      </c>
      <c r="B32" s="55" t="s">
        <v>1</v>
      </c>
      <c r="C32" s="56">
        <v>58961.022700000001</v>
      </c>
      <c r="D32" s="56" t="s">
        <v>58</v>
      </c>
      <c r="E32">
        <f t="shared" si="6"/>
        <v>20122.873191520324</v>
      </c>
      <c r="F32">
        <f t="shared" si="1"/>
        <v>20123</v>
      </c>
      <c r="G32">
        <f t="shared" si="7"/>
        <v>-4.1449000091233756E-2</v>
      </c>
      <c r="K32">
        <f t="shared" si="8"/>
        <v>-4.1449000091233756E-2</v>
      </c>
      <c r="O32">
        <f t="shared" ca="1" si="9"/>
        <v>-3.9096423222591895E-2</v>
      </c>
      <c r="Q32" s="2">
        <f t="shared" si="10"/>
        <v>43942.522700000001</v>
      </c>
    </row>
    <row r="33" spans="1:17" x14ac:dyDescent="0.2">
      <c r="A33" s="54" t="s">
        <v>56</v>
      </c>
      <c r="B33" s="55" t="s">
        <v>1</v>
      </c>
      <c r="C33" s="56">
        <v>58961.024799999999</v>
      </c>
      <c r="D33" s="56" t="s">
        <v>57</v>
      </c>
      <c r="E33">
        <f t="shared" si="6"/>
        <v>20122.879616230366</v>
      </c>
      <c r="F33">
        <f t="shared" si="1"/>
        <v>20123</v>
      </c>
      <c r="G33">
        <f t="shared" si="7"/>
        <v>-3.9349000093352515E-2</v>
      </c>
      <c r="K33">
        <f t="shared" si="8"/>
        <v>-3.9349000093352515E-2</v>
      </c>
      <c r="O33">
        <f t="shared" ca="1" si="9"/>
        <v>-3.9096423222591895E-2</v>
      </c>
      <c r="Q33" s="2">
        <f t="shared" si="10"/>
        <v>43942.524799999999</v>
      </c>
    </row>
    <row r="34" spans="1:17" x14ac:dyDescent="0.2">
      <c r="A34" s="54" t="s">
        <v>56</v>
      </c>
      <c r="B34" s="55" t="s">
        <v>1</v>
      </c>
      <c r="C34" s="56">
        <v>58978.0219</v>
      </c>
      <c r="D34" s="56" t="s">
        <v>58</v>
      </c>
      <c r="E34">
        <f t="shared" si="6"/>
        <v>20174.880301532772</v>
      </c>
      <c r="F34">
        <f t="shared" si="1"/>
        <v>20175</v>
      </c>
      <c r="G34">
        <f t="shared" si="7"/>
        <v>-3.9125000090280082E-2</v>
      </c>
      <c r="K34">
        <f t="shared" si="8"/>
        <v>-3.9125000090280082E-2</v>
      </c>
      <c r="O34">
        <f t="shared" ca="1" si="9"/>
        <v>-3.9243002209657943E-2</v>
      </c>
      <c r="Q34" s="2">
        <f t="shared" si="10"/>
        <v>43959.5219</v>
      </c>
    </row>
    <row r="35" spans="1:17" x14ac:dyDescent="0.2">
      <c r="A35" s="54" t="s">
        <v>56</v>
      </c>
      <c r="B35" s="55" t="s">
        <v>1</v>
      </c>
      <c r="C35" s="56">
        <v>58961.025600000001</v>
      </c>
      <c r="D35" s="56" t="s">
        <v>59</v>
      </c>
      <c r="E35">
        <f t="shared" si="6"/>
        <v>20122.882063738958</v>
      </c>
      <c r="F35">
        <f t="shared" si="1"/>
        <v>20123</v>
      </c>
      <c r="G35">
        <f t="shared" si="7"/>
        <v>-3.8549000091734342E-2</v>
      </c>
      <c r="K35">
        <f t="shared" si="8"/>
        <v>-3.8549000091734342E-2</v>
      </c>
      <c r="O35">
        <f t="shared" ca="1" si="9"/>
        <v>-3.9096423222591895E-2</v>
      </c>
      <c r="Q35" s="2">
        <f t="shared" si="10"/>
        <v>43942.525600000001</v>
      </c>
    </row>
    <row r="36" spans="1:17" x14ac:dyDescent="0.2">
      <c r="A36" s="54" t="s">
        <v>56</v>
      </c>
      <c r="B36" s="55" t="s">
        <v>1</v>
      </c>
      <c r="C36" s="60">
        <v>58978.025099999999</v>
      </c>
      <c r="D36" s="56" t="s">
        <v>59</v>
      </c>
      <c r="E36">
        <f t="shared" si="6"/>
        <v>20174.890091567126</v>
      </c>
      <c r="F36">
        <f t="shared" si="1"/>
        <v>20175</v>
      </c>
      <c r="G36">
        <f t="shared" si="7"/>
        <v>-3.5925000091083348E-2</v>
      </c>
      <c r="K36">
        <f t="shared" si="8"/>
        <v>-3.5925000091083348E-2</v>
      </c>
      <c r="O36">
        <f t="shared" ca="1" si="9"/>
        <v>-3.9243002209657943E-2</v>
      </c>
      <c r="Q36" s="2">
        <f t="shared" si="10"/>
        <v>43959.525099999999</v>
      </c>
    </row>
    <row r="37" spans="1:17" x14ac:dyDescent="0.2">
      <c r="A37" s="54" t="s">
        <v>56</v>
      </c>
      <c r="B37" s="55" t="s">
        <v>1</v>
      </c>
      <c r="C37" s="60">
        <v>58964.951800000003</v>
      </c>
      <c r="D37" s="56" t="s">
        <v>58</v>
      </c>
      <c r="E37">
        <f t="shared" si="6"/>
        <v>20134.893824017734</v>
      </c>
      <c r="F37">
        <f t="shared" si="1"/>
        <v>20135</v>
      </c>
      <c r="G37">
        <f t="shared" si="7"/>
        <v>-3.470500009279931E-2</v>
      </c>
      <c r="K37">
        <f t="shared" si="8"/>
        <v>-3.470500009279931E-2</v>
      </c>
      <c r="O37">
        <f t="shared" ca="1" si="9"/>
        <v>-3.9130249142684065E-2</v>
      </c>
      <c r="Q37" s="2">
        <f t="shared" si="10"/>
        <v>43946.451800000003</v>
      </c>
    </row>
    <row r="38" spans="1:17" x14ac:dyDescent="0.2">
      <c r="A38" s="54" t="s">
        <v>56</v>
      </c>
      <c r="B38" s="55" t="s">
        <v>2</v>
      </c>
      <c r="C38" s="60">
        <v>58927.196000000004</v>
      </c>
      <c r="D38" s="56" t="s">
        <v>58</v>
      </c>
      <c r="E38">
        <f t="shared" si="6"/>
        <v>20019.384268026392</v>
      </c>
      <c r="F38">
        <f t="shared" si="1"/>
        <v>20019.5</v>
      </c>
      <c r="G38">
        <f t="shared" si="7"/>
        <v>-3.782850009156391E-2</v>
      </c>
      <c r="K38">
        <f t="shared" si="8"/>
        <v>-3.782850009156391E-2</v>
      </c>
      <c r="O38">
        <f t="shared" ca="1" si="9"/>
        <v>-3.8804674661796976E-2</v>
      </c>
      <c r="Q38" s="2">
        <f t="shared" si="10"/>
        <v>43908.696000000004</v>
      </c>
    </row>
    <row r="39" spans="1:17" x14ac:dyDescent="0.2">
      <c r="A39" s="57" t="s">
        <v>60</v>
      </c>
      <c r="B39" s="58" t="s">
        <v>1</v>
      </c>
      <c r="C39" s="63">
        <v>59235.257999999914</v>
      </c>
      <c r="D39" s="64" t="s">
        <v>57</v>
      </c>
      <c r="E39">
        <f t="shared" ref="E39:E41" si="11">+(C39-C$7)/C$8</f>
        <v>20961.864756793584</v>
      </c>
      <c r="F39">
        <f t="shared" ref="F39:F41" si="12">ROUND(2*E39,0)/2</f>
        <v>20962</v>
      </c>
      <c r="G39">
        <f t="shared" ref="G39:G41" si="13">+C39-(C$7+F39*C$8)</f>
        <v>-4.4206000180565752E-2</v>
      </c>
      <c r="K39">
        <f t="shared" ref="K39:K41" si="14">+G39</f>
        <v>-4.4206000180565752E-2</v>
      </c>
      <c r="O39">
        <f t="shared" ref="O39:O41" ca="1" si="15">+C$11+C$12*$F39</f>
        <v>-4.1461418802369102E-2</v>
      </c>
      <c r="Q39" s="2">
        <f t="shared" ref="Q39:Q41" si="16">+C39-15018.5</f>
        <v>44216.757999999914</v>
      </c>
    </row>
    <row r="40" spans="1:17" x14ac:dyDescent="0.2">
      <c r="A40" s="57" t="s">
        <v>60</v>
      </c>
      <c r="B40" s="58" t="s">
        <v>1</v>
      </c>
      <c r="C40" s="63">
        <v>59235.257999999914</v>
      </c>
      <c r="D40" s="64" t="s">
        <v>58</v>
      </c>
      <c r="E40">
        <f t="shared" si="11"/>
        <v>20961.864756793584</v>
      </c>
      <c r="F40">
        <f t="shared" si="12"/>
        <v>20962</v>
      </c>
      <c r="G40">
        <f t="shared" si="13"/>
        <v>-4.4206000180565752E-2</v>
      </c>
      <c r="K40">
        <f t="shared" si="14"/>
        <v>-4.4206000180565752E-2</v>
      </c>
      <c r="O40">
        <f t="shared" ca="1" si="15"/>
        <v>-4.1461418802369102E-2</v>
      </c>
      <c r="Q40" s="2">
        <f t="shared" si="16"/>
        <v>44216.757999999914</v>
      </c>
    </row>
    <row r="41" spans="1:17" x14ac:dyDescent="0.2">
      <c r="A41" s="57" t="s">
        <v>60</v>
      </c>
      <c r="B41" s="58" t="s">
        <v>1</v>
      </c>
      <c r="C41" s="63">
        <v>59235.259000000078</v>
      </c>
      <c r="D41" s="64" t="s">
        <v>59</v>
      </c>
      <c r="E41">
        <f t="shared" si="11"/>
        <v>20961.86781617982</v>
      </c>
      <c r="F41">
        <f t="shared" si="12"/>
        <v>20962</v>
      </c>
      <c r="G41">
        <f t="shared" si="13"/>
        <v>-4.3206000016652979E-2</v>
      </c>
      <c r="K41">
        <f t="shared" si="14"/>
        <v>-4.3206000016652979E-2</v>
      </c>
      <c r="O41">
        <f t="shared" ca="1" si="15"/>
        <v>-4.1461418802369102E-2</v>
      </c>
      <c r="Q41" s="2">
        <f t="shared" si="16"/>
        <v>44216.759000000078</v>
      </c>
    </row>
    <row r="42" spans="1:17" x14ac:dyDescent="0.2">
      <c r="A42" s="59" t="s">
        <v>61</v>
      </c>
      <c r="B42" s="59" t="s">
        <v>2</v>
      </c>
      <c r="C42" s="65">
        <v>59738.459999999963</v>
      </c>
      <c r="D42" s="64">
        <v>2E-3</v>
      </c>
      <c r="E42">
        <f t="shared" ref="E42:E43" si="17">+(C42-C$7)/C$8</f>
        <v>22501.353778188015</v>
      </c>
      <c r="F42">
        <f t="shared" ref="F42:F43" si="18">ROUND(2*E42,0)/2</f>
        <v>22501.5</v>
      </c>
      <c r="G42">
        <f t="shared" ref="G42:G43" si="19">+C42-(C$7+F42*C$8)</f>
        <v>-4.7794500133022666E-2</v>
      </c>
      <c r="K42">
        <f t="shared" ref="K42:K43" si="20">+G42</f>
        <v>-4.7794500133022666E-2</v>
      </c>
      <c r="O42">
        <f t="shared" ref="O42:O43" ca="1" si="21">+C$11+C$12*$F42</f>
        <v>-4.5801002467526428E-2</v>
      </c>
      <c r="Q42" s="2">
        <f t="shared" ref="Q42:Q43" si="22">+C42-15018.5</f>
        <v>44719.959999999963</v>
      </c>
    </row>
    <row r="43" spans="1:17" x14ac:dyDescent="0.2">
      <c r="A43" s="59" t="s">
        <v>61</v>
      </c>
      <c r="B43" s="59" t="s">
        <v>1</v>
      </c>
      <c r="C43" s="65">
        <v>59738.621999999974</v>
      </c>
      <c r="D43" s="64">
        <v>2E-3</v>
      </c>
      <c r="E43">
        <f t="shared" si="17"/>
        <v>22501.849398677368</v>
      </c>
      <c r="F43">
        <f t="shared" si="18"/>
        <v>22502</v>
      </c>
      <c r="G43">
        <f t="shared" si="19"/>
        <v>-4.9226000119233504E-2</v>
      </c>
      <c r="K43">
        <f t="shared" si="20"/>
        <v>-4.9226000119233504E-2</v>
      </c>
      <c r="O43">
        <f t="shared" ca="1" si="21"/>
        <v>-4.5802411880863592E-2</v>
      </c>
      <c r="Q43" s="2">
        <f t="shared" si="22"/>
        <v>44720.121999999974</v>
      </c>
    </row>
    <row r="44" spans="1:17" x14ac:dyDescent="0.2">
      <c r="C44" s="61"/>
      <c r="D44" s="8"/>
    </row>
    <row r="45" spans="1:17" x14ac:dyDescent="0.2">
      <c r="C45" s="61"/>
      <c r="D45" s="8"/>
    </row>
    <row r="46" spans="1:17" x14ac:dyDescent="0.2">
      <c r="C46" s="61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1:D38" name="Range1"/>
  </protectedRanges>
  <phoneticPr fontId="8" type="noConversion"/>
  <hyperlinks>
    <hyperlink ref="H63801" r:id="rId1" display="http://vsolj.cetus-net.org/bulletin.html" xr:uid="{00000000-0004-0000-0000-000000000000}"/>
    <hyperlink ref="H63794" r:id="rId2" display="https://www.aavso.org/ejaavso" xr:uid="{00000000-0004-0000-0000-000001000000}"/>
    <hyperlink ref="I63801" r:id="rId3" display="http://vsolj.cetus-net.org/bulletin.html" xr:uid="{00000000-0004-0000-0000-000002000000}"/>
    <hyperlink ref="AR57444" r:id="rId4" display="http://cdsbib.u-strasbg.fr/cgi-bin/cdsbib?1990RMxAA..21..381G" xr:uid="{00000000-0004-0000-0000-000003000000}"/>
    <hyperlink ref="H63798" r:id="rId5" display="https://www.aavso.org/ejaavso" xr:uid="{00000000-0004-0000-0000-000004000000}"/>
    <hyperlink ref="AQ4808" r:id="rId6" display="http://cdsbib.u-strasbg.fr/cgi-bin/cdsbib?1990RMxAA..21..381G" xr:uid="{00000000-0004-0000-0000-000005000000}"/>
    <hyperlink ref="AQ4811" r:id="rId7" display="http://cdsbib.u-strasbg.fr/cgi-bin/cdsbib?1990RMxAA..21..381G" xr:uid="{00000000-0004-0000-0000-000006000000}"/>
    <hyperlink ref="AQ4809" r:id="rId8" display="http://cdsbib.u-strasbg.fr/cgi-bin/cdsbib?1990RMxAA..21..381G" xr:uid="{00000000-0004-0000-0000-000007000000}"/>
    <hyperlink ref="AQ4793" r:id="rId9" display="http://cdsbib.u-strasbg.fr/cgi-bin/cdsbib?1990RMxAA..21..381G" xr:uid="{00000000-0004-0000-0000-000008000000}"/>
    <hyperlink ref="AR5022" r:id="rId10" display="http://cdsbib.u-strasbg.fr/cgi-bin/cdsbib?1990RMxAA..21..381G" xr:uid="{00000000-0004-0000-0000-000009000000}"/>
    <hyperlink ref="AR5026" r:id="rId11" display="http://cdsbib.u-strasbg.fr/cgi-bin/cdsbib?1990RMxAA..21..381G" xr:uid="{00000000-0004-0000-0000-00000A000000}"/>
    <hyperlink ref="AR1354" r:id="rId12" display="http://cdsbib.u-strasbg.fr/cgi-bin/cdsbib?1990RMxAA..21..381G" xr:uid="{00000000-0004-0000-0000-00000B000000}"/>
    <hyperlink ref="I5" r:id="rId13" display="http://vsolj.cetus-net.org/bulletin.html" xr:uid="{00000000-0004-0000-0000-00000C000000}"/>
    <hyperlink ref="AR690" r:id="rId14" display="http://cdsbib.u-strasbg.fr/cgi-bin/cdsbib?1990RMxAA..21..381G" xr:uid="{00000000-0004-0000-0000-00000D000000}"/>
    <hyperlink ref="AR689" r:id="rId15" display="http://cdsbib.u-strasbg.fr/cgi-bin/cdsbib?1990RMxAA..21..381G" xr:uid="{00000000-0004-0000-0000-00000E000000}"/>
    <hyperlink ref="AQ3084" r:id="rId16" display="http://cdsbib.u-strasbg.fr/cgi-bin/cdsbib?1990RMxAA..21..381G" xr:uid="{00000000-0004-0000-0000-00000F000000}"/>
    <hyperlink ref="AQ3102" r:id="rId17" display="http://cdsbib.u-strasbg.fr/cgi-bin/cdsbib?1990RMxAA..21..381G" xr:uid="{00000000-0004-0000-0000-000010000000}"/>
    <hyperlink ref="AQ3103" r:id="rId18" display="http://cdsbib.u-strasbg.fr/cgi-bin/cdsbib?1990RMxAA..21..381G" xr:uid="{00000000-0004-0000-0000-000011000000}"/>
    <hyperlink ref="AQ3099" r:id="rId19" display="http://cdsbib.u-strasbg.fr/cgi-bin/cdsbib?1990RMxAA..21..381G" xr:uid="{00000000-0004-0000-0000-000012000000}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2024-01-15T05:26:31Z</dcterms:modified>
</cp:coreProperties>
</file>