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0985793-C202-41F4-B67F-7D699820BB8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Q21" i="1"/>
  <c r="Q22" i="1"/>
  <c r="Q23" i="1"/>
  <c r="H24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C49" i="1"/>
  <c r="E49" i="1"/>
  <c r="F49" i="1"/>
  <c r="G49" i="1"/>
  <c r="H49" i="1"/>
  <c r="E9" i="1"/>
  <c r="D8" i="1"/>
  <c r="F16" i="1"/>
  <c r="F17" i="1" s="1"/>
  <c r="Q49" i="1"/>
  <c r="C17" i="1"/>
  <c r="C11" i="1"/>
  <c r="C12" i="1"/>
  <c r="C16" i="1" l="1"/>
  <c r="D18" i="1" s="1"/>
  <c r="O31" i="1"/>
  <c r="O30" i="1"/>
  <c r="O48" i="1"/>
  <c r="O33" i="1"/>
  <c r="O21" i="1"/>
  <c r="O34" i="1"/>
  <c r="O47" i="1"/>
  <c r="O24" i="1"/>
  <c r="O27" i="1"/>
  <c r="O38" i="1"/>
  <c r="O37" i="1"/>
  <c r="O41" i="1"/>
  <c r="O46" i="1"/>
  <c r="O25" i="1"/>
  <c r="O35" i="1"/>
  <c r="O23" i="1"/>
  <c r="O28" i="1"/>
  <c r="O44" i="1"/>
  <c r="O22" i="1"/>
  <c r="O39" i="1"/>
  <c r="O36" i="1"/>
  <c r="O42" i="1"/>
  <c r="O43" i="1"/>
  <c r="O32" i="1"/>
  <c r="O29" i="1"/>
  <c r="O40" i="1"/>
  <c r="C15" i="1"/>
  <c r="O45" i="1"/>
  <c r="O26" i="1"/>
  <c r="O49" i="1"/>
  <c r="F18" i="1" l="1"/>
  <c r="F19" i="1" s="1"/>
  <c r="C18" i="1"/>
</calcChain>
</file>

<file path=xl/sharedStrings.xml><?xml version="1.0" encoding="utf-8"?>
<sst xmlns="http://schemas.openxmlformats.org/spreadsheetml/2006/main" count="341" uniqueCount="141">
  <si>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</si>
  <si>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</si>
  <si>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</si>
  <si>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</si>
  <si>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</si>
  <si>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</si>
  <si>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</si>
  <si>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</si>
  <si>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</si>
  <si>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</si>
  <si>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</si>
  <si>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</si>
  <si>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</si>
  <si>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</si>
  <si>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</si>
  <si>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</si>
  <si>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</si>
  <si>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</si>
  <si>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</si>
  <si>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</si>
  <si>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</si>
  <si>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</si>
  <si>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</si>
  <si>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</si>
  <si>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</si>
  <si>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</si>
  <si>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</si>
  <si>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</si>
  <si>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</si>
  <si>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</si>
  <si>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</si>
  <si>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</si>
  <si>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</si>
  <si>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</si>
  <si>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</si>
  <si>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</si>
  <si>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</si>
  <si>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</si>
  <si>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</si>
  <si>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</si>
  <si>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</si>
  <si>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</si>
  <si>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</si>
  <si>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</si>
  <si>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</si>
  <si>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</si>
  <si>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</si>
  <si>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</si>
  <si>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EF CMa</t>
  </si>
  <si>
    <t>EA</t>
  </si>
  <si>
    <t>EF CMa / GSC 25647</t>
  </si>
  <si>
    <t>GCVS</t>
  </si>
  <si>
    <t>2425647.00 </t>
  </si>
  <si>
    <t> 04.02.1929 12:00 </t>
  </si>
  <si>
    <t> 0.69 </t>
  </si>
  <si>
    <t>P </t>
  </si>
  <si>
    <t> L.Meinunger </t>
  </si>
  <si>
    <t> MVS 4.196 </t>
  </si>
  <si>
    <t>2426419.00 </t>
  </si>
  <si>
    <t> 18.03.1931 12:00 </t>
  </si>
  <si>
    <t> 0.97 </t>
  </si>
  <si>
    <t>2426686.54 </t>
  </si>
  <si>
    <t> 11.12.1931 00:57 </t>
  </si>
  <si>
    <t> 1.37 </t>
  </si>
  <si>
    <t>2426745.39 </t>
  </si>
  <si>
    <t> 07.02.1932 21:21 </t>
  </si>
  <si>
    <t> 0.86 </t>
  </si>
  <si>
    <t>2427842.45 </t>
  </si>
  <si>
    <t> 08.02.1935 22:48 </t>
  </si>
  <si>
    <t> -0.31 </t>
  </si>
  <si>
    <t>2428496.59 </t>
  </si>
  <si>
    <t> 24.11.1936 02:09 </t>
  </si>
  <si>
    <t> 0.83 </t>
  </si>
  <si>
    <t>2429689.23 </t>
  </si>
  <si>
    <t> 29.02.1940 17:31 </t>
  </si>
  <si>
    <t> 6.20 </t>
  </si>
  <si>
    <t> N.M.Schachowskoi </t>
  </si>
  <si>
    <t> AC 155.17 </t>
  </si>
  <si>
    <t>2429691.28 </t>
  </si>
  <si>
    <t> 02.03.1940 18:43 </t>
  </si>
  <si>
    <t> 8.25 </t>
  </si>
  <si>
    <t>2429692.23 </t>
  </si>
  <si>
    <t> 03.03.1940 17:31 </t>
  </si>
  <si>
    <t> 9.20 </t>
  </si>
  <si>
    <t>2430022.21 </t>
  </si>
  <si>
    <t> 27.01.1941 17:02 </t>
  </si>
  <si>
    <t> 12.68 </t>
  </si>
  <si>
    <t>2431173.16 </t>
  </si>
  <si>
    <t> 23.03.1944 15:50 </t>
  </si>
  <si>
    <t> 6.04 </t>
  </si>
  <si>
    <t>2431174.16 </t>
  </si>
  <si>
    <t> 24.03.1944 15:50 </t>
  </si>
  <si>
    <t> 7.04 </t>
  </si>
  <si>
    <t>2431526.17 </t>
  </si>
  <si>
    <t> 11.03.1945 16:04 </t>
  </si>
  <si>
    <t> 2.87 </t>
  </si>
  <si>
    <t>2431880.17 </t>
  </si>
  <si>
    <t> 28.02.1946 16:04 </t>
  </si>
  <si>
    <t>2431881.15 </t>
  </si>
  <si>
    <t> 01.03.1946 15:36 </t>
  </si>
  <si>
    <t> 1.67 </t>
  </si>
  <si>
    <t>2433323.24 </t>
  </si>
  <si>
    <t> 10.02.1950 17:45 </t>
  </si>
  <si>
    <t> -10.64 </t>
  </si>
  <si>
    <t>2433326.19 </t>
  </si>
  <si>
    <t> 13.02.1950 16:33 </t>
  </si>
  <si>
    <t> -7.69 </t>
  </si>
  <si>
    <t>2433328.18 </t>
  </si>
  <si>
    <t> 15.02.1950 16:19 </t>
  </si>
  <si>
    <t> -5.70 </t>
  </si>
  <si>
    <t>2433334.18 </t>
  </si>
  <si>
    <t> 21.02.1950 16:19 </t>
  </si>
  <si>
    <t> 0.30 </t>
  </si>
  <si>
    <t>2433354.14 </t>
  </si>
  <si>
    <t> 13.03.1950 15:21 </t>
  </si>
  <si>
    <t> -9.43 </t>
  </si>
  <si>
    <t>2433690.48 </t>
  </si>
  <si>
    <t> 12.02.1951 23:31 </t>
  </si>
  <si>
    <t> 0.41 </t>
  </si>
  <si>
    <t>2437696.40 </t>
  </si>
  <si>
    <t> 31.01.1962 21:36 </t>
  </si>
  <si>
    <t> -0.70 </t>
  </si>
  <si>
    <t>2437993.57 </t>
  </si>
  <si>
    <t> 25.11.1962 01:40 </t>
  </si>
  <si>
    <t> -0.35 </t>
  </si>
  <si>
    <t>2438112.34 </t>
  </si>
  <si>
    <t> 23.03.1963 20:09 </t>
  </si>
  <si>
    <t>2438410.43 </t>
  </si>
  <si>
    <t> 15.01.1964 22:19 </t>
  </si>
  <si>
    <t> 0.96 </t>
  </si>
  <si>
    <t>2439063.63 </t>
  </si>
  <si>
    <t> 30.10.1965 03:07 </t>
  </si>
  <si>
    <t> 1.17 </t>
  </si>
  <si>
    <t>2439180.30 </t>
  </si>
  <si>
    <t> 23.02.1966 19:12 </t>
  </si>
  <si>
    <t> -0.89 </t>
  </si>
  <si>
    <t>2439537.42 </t>
  </si>
  <si>
    <t> 15.02.1967 22:04 </t>
  </si>
  <si>
    <t> 0.05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</si>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</sst>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CMa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0075187969924"/>
          <c:y val="0.14035127795846455"/>
          <c:w val="0.8390977443609022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-491</c:v>
                </c:pt>
                <c:pt idx="1">
                  <c:v>-478</c:v>
                </c:pt>
                <c:pt idx="2">
                  <c:v>-473.5</c:v>
                </c:pt>
                <c:pt idx="3">
                  <c:v>-472.5</c:v>
                </c:pt>
                <c:pt idx="4">
                  <c:v>-454</c:v>
                </c:pt>
                <c:pt idx="5">
                  <c:v>-443</c:v>
                </c:pt>
                <c:pt idx="6">
                  <c:v>-423</c:v>
                </c:pt>
                <c:pt idx="7">
                  <c:v>-423</c:v>
                </c:pt>
                <c:pt idx="8">
                  <c:v>-423</c:v>
                </c:pt>
                <c:pt idx="9">
                  <c:v>-417.5</c:v>
                </c:pt>
                <c:pt idx="10">
                  <c:v>-398</c:v>
                </c:pt>
                <c:pt idx="11">
                  <c:v>-398</c:v>
                </c:pt>
                <c:pt idx="12">
                  <c:v>-392</c:v>
                </c:pt>
                <c:pt idx="13">
                  <c:v>-386</c:v>
                </c:pt>
                <c:pt idx="14">
                  <c:v>-386</c:v>
                </c:pt>
                <c:pt idx="15">
                  <c:v>-361.5</c:v>
                </c:pt>
                <c:pt idx="16">
                  <c:v>-361.5</c:v>
                </c:pt>
                <c:pt idx="17">
                  <c:v>-361.5</c:v>
                </c:pt>
                <c:pt idx="18">
                  <c:v>-361.5</c:v>
                </c:pt>
                <c:pt idx="19">
                  <c:v>-361</c:v>
                </c:pt>
                <c:pt idx="20">
                  <c:v>-355.5</c:v>
                </c:pt>
                <c:pt idx="21">
                  <c:v>-288</c:v>
                </c:pt>
                <c:pt idx="22">
                  <c:v>-283</c:v>
                </c:pt>
                <c:pt idx="23">
                  <c:v>-281</c:v>
                </c:pt>
                <c:pt idx="24">
                  <c:v>-276</c:v>
                </c:pt>
                <c:pt idx="25">
                  <c:v>-265</c:v>
                </c:pt>
                <c:pt idx="26">
                  <c:v>-263</c:v>
                </c:pt>
                <c:pt idx="27">
                  <c:v>-257</c:v>
                </c:pt>
                <c:pt idx="28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0.6932299999971292</c:v>
                </c:pt>
                <c:pt idx="1">
                  <c:v>0.96733999999560183</c:v>
                </c:pt>
                <c:pt idx="2">
                  <c:v>1.3714549999967858</c:v>
                </c:pt>
                <c:pt idx="3">
                  <c:v>0.85792499999661231</c:v>
                </c:pt>
                <c:pt idx="4">
                  <c:v>-0.30738000000201282</c:v>
                </c:pt>
                <c:pt idx="5">
                  <c:v>0.83378999999695225</c:v>
                </c:pt>
                <c:pt idx="6">
                  <c:v>6.203189999996539</c:v>
                </c:pt>
                <c:pt idx="7">
                  <c:v>8.2531899999958114</c:v>
                </c:pt>
                <c:pt idx="8">
                  <c:v>9.203189999996539</c:v>
                </c:pt>
                <c:pt idx="9">
                  <c:v>12.683774999994057</c:v>
                </c:pt>
                <c:pt idx="10">
                  <c:v>6.0449399999961315</c:v>
                </c:pt>
                <c:pt idx="11">
                  <c:v>7.0449399999961315</c:v>
                </c:pt>
                <c:pt idx="12">
                  <c:v>2.8737599999949452</c:v>
                </c:pt>
                <c:pt idx="13">
                  <c:v>0.69257999999535969</c:v>
                </c:pt>
                <c:pt idx="14">
                  <c:v>1.6725799999985611</c:v>
                </c:pt>
                <c:pt idx="15">
                  <c:v>-10.643905000004452</c:v>
                </c:pt>
                <c:pt idx="16">
                  <c:v>-7.6939050000000861</c:v>
                </c:pt>
                <c:pt idx="17">
                  <c:v>-5.7039050000021234</c:v>
                </c:pt>
                <c:pt idx="18">
                  <c:v>0.29609499999787658</c:v>
                </c:pt>
                <c:pt idx="19">
                  <c:v>-9.4256700000041747</c:v>
                </c:pt>
                <c:pt idx="20">
                  <c:v>0.41491499999392545</c:v>
                </c:pt>
                <c:pt idx="21">
                  <c:v>-0.70336000000679633</c:v>
                </c:pt>
                <c:pt idx="22">
                  <c:v>-0.35101000000577187</c:v>
                </c:pt>
                <c:pt idx="23">
                  <c:v>-0.30807000000640983</c:v>
                </c:pt>
                <c:pt idx="24">
                  <c:v>0.9642799999928684</c:v>
                </c:pt>
                <c:pt idx="25">
                  <c:v>1.1654499999931431</c:v>
                </c:pt>
                <c:pt idx="26">
                  <c:v>-0.89160999999876367</c:v>
                </c:pt>
                <c:pt idx="27">
                  <c:v>4.7209999996994156E-2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F0-476B-84AA-24058B8796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-491</c:v>
                </c:pt>
                <c:pt idx="1">
                  <c:v>-478</c:v>
                </c:pt>
                <c:pt idx="2">
                  <c:v>-473.5</c:v>
                </c:pt>
                <c:pt idx="3">
                  <c:v>-472.5</c:v>
                </c:pt>
                <c:pt idx="4">
                  <c:v>-454</c:v>
                </c:pt>
                <c:pt idx="5">
                  <c:v>-443</c:v>
                </c:pt>
                <c:pt idx="6">
                  <c:v>-423</c:v>
                </c:pt>
                <c:pt idx="7">
                  <c:v>-423</c:v>
                </c:pt>
                <c:pt idx="8">
                  <c:v>-423</c:v>
                </c:pt>
                <c:pt idx="9">
                  <c:v>-417.5</c:v>
                </c:pt>
                <c:pt idx="10">
                  <c:v>-398</c:v>
                </c:pt>
                <c:pt idx="11">
                  <c:v>-398</c:v>
                </c:pt>
                <c:pt idx="12">
                  <c:v>-392</c:v>
                </c:pt>
                <c:pt idx="13">
                  <c:v>-386</c:v>
                </c:pt>
                <c:pt idx="14">
                  <c:v>-386</c:v>
                </c:pt>
                <c:pt idx="15">
                  <c:v>-361.5</c:v>
                </c:pt>
                <c:pt idx="16">
                  <c:v>-361.5</c:v>
                </c:pt>
                <c:pt idx="17">
                  <c:v>-361.5</c:v>
                </c:pt>
                <c:pt idx="18">
                  <c:v>-361.5</c:v>
                </c:pt>
                <c:pt idx="19">
                  <c:v>-361</c:v>
                </c:pt>
                <c:pt idx="20">
                  <c:v>-355.5</c:v>
                </c:pt>
                <c:pt idx="21">
                  <c:v>-288</c:v>
                </c:pt>
                <c:pt idx="22">
                  <c:v>-283</c:v>
                </c:pt>
                <c:pt idx="23">
                  <c:v>-281</c:v>
                </c:pt>
                <c:pt idx="24">
                  <c:v>-276</c:v>
                </c:pt>
                <c:pt idx="25">
                  <c:v>-265</c:v>
                </c:pt>
                <c:pt idx="26">
                  <c:v>-263</c:v>
                </c:pt>
                <c:pt idx="27">
                  <c:v>-257</c:v>
                </c:pt>
                <c:pt idx="28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F0-476B-84AA-24058B8796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-491</c:v>
                </c:pt>
                <c:pt idx="1">
                  <c:v>-478</c:v>
                </c:pt>
                <c:pt idx="2">
                  <c:v>-473.5</c:v>
                </c:pt>
                <c:pt idx="3">
                  <c:v>-472.5</c:v>
                </c:pt>
                <c:pt idx="4">
                  <c:v>-454</c:v>
                </c:pt>
                <c:pt idx="5">
                  <c:v>-443</c:v>
                </c:pt>
                <c:pt idx="6">
                  <c:v>-423</c:v>
                </c:pt>
                <c:pt idx="7">
                  <c:v>-423</c:v>
                </c:pt>
                <c:pt idx="8">
                  <c:v>-423</c:v>
                </c:pt>
                <c:pt idx="9">
                  <c:v>-417.5</c:v>
                </c:pt>
                <c:pt idx="10">
                  <c:v>-398</c:v>
                </c:pt>
                <c:pt idx="11">
                  <c:v>-398</c:v>
                </c:pt>
                <c:pt idx="12">
                  <c:v>-392</c:v>
                </c:pt>
                <c:pt idx="13">
                  <c:v>-386</c:v>
                </c:pt>
                <c:pt idx="14">
                  <c:v>-386</c:v>
                </c:pt>
                <c:pt idx="15">
                  <c:v>-361.5</c:v>
                </c:pt>
                <c:pt idx="16">
                  <c:v>-361.5</c:v>
                </c:pt>
                <c:pt idx="17">
                  <c:v>-361.5</c:v>
                </c:pt>
                <c:pt idx="18">
                  <c:v>-361.5</c:v>
                </c:pt>
                <c:pt idx="19">
                  <c:v>-361</c:v>
                </c:pt>
                <c:pt idx="20">
                  <c:v>-355.5</c:v>
                </c:pt>
                <c:pt idx="21">
                  <c:v>-288</c:v>
                </c:pt>
                <c:pt idx="22">
                  <c:v>-283</c:v>
                </c:pt>
                <c:pt idx="23">
                  <c:v>-281</c:v>
                </c:pt>
                <c:pt idx="24">
                  <c:v>-276</c:v>
                </c:pt>
                <c:pt idx="25">
                  <c:v>-265</c:v>
                </c:pt>
                <c:pt idx="26">
                  <c:v>-263</c:v>
                </c:pt>
                <c:pt idx="27">
                  <c:v>-257</c:v>
                </c:pt>
                <c:pt idx="28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F0-476B-84AA-24058B8796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-491</c:v>
                </c:pt>
                <c:pt idx="1">
                  <c:v>-478</c:v>
                </c:pt>
                <c:pt idx="2">
                  <c:v>-473.5</c:v>
                </c:pt>
                <c:pt idx="3">
                  <c:v>-472.5</c:v>
                </c:pt>
                <c:pt idx="4">
                  <c:v>-454</c:v>
                </c:pt>
                <c:pt idx="5">
                  <c:v>-443</c:v>
                </c:pt>
                <c:pt idx="6">
                  <c:v>-423</c:v>
                </c:pt>
                <c:pt idx="7">
                  <c:v>-423</c:v>
                </c:pt>
                <c:pt idx="8">
                  <c:v>-423</c:v>
                </c:pt>
                <c:pt idx="9">
                  <c:v>-417.5</c:v>
                </c:pt>
                <c:pt idx="10">
                  <c:v>-398</c:v>
                </c:pt>
                <c:pt idx="11">
                  <c:v>-398</c:v>
                </c:pt>
                <c:pt idx="12">
                  <c:v>-392</c:v>
                </c:pt>
                <c:pt idx="13">
                  <c:v>-386</c:v>
                </c:pt>
                <c:pt idx="14">
                  <c:v>-386</c:v>
                </c:pt>
                <c:pt idx="15">
                  <c:v>-361.5</c:v>
                </c:pt>
                <c:pt idx="16">
                  <c:v>-361.5</c:v>
                </c:pt>
                <c:pt idx="17">
                  <c:v>-361.5</c:v>
                </c:pt>
                <c:pt idx="18">
                  <c:v>-361.5</c:v>
                </c:pt>
                <c:pt idx="19">
                  <c:v>-361</c:v>
                </c:pt>
                <c:pt idx="20">
                  <c:v>-355.5</c:v>
                </c:pt>
                <c:pt idx="21">
                  <c:v>-288</c:v>
                </c:pt>
                <c:pt idx="22">
                  <c:v>-283</c:v>
                </c:pt>
                <c:pt idx="23">
                  <c:v>-281</c:v>
                </c:pt>
                <c:pt idx="24">
                  <c:v>-276</c:v>
                </c:pt>
                <c:pt idx="25">
                  <c:v>-265</c:v>
                </c:pt>
                <c:pt idx="26">
                  <c:v>-263</c:v>
                </c:pt>
                <c:pt idx="27">
                  <c:v>-257</c:v>
                </c:pt>
                <c:pt idx="28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F0-476B-84AA-24058B8796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-491</c:v>
                </c:pt>
                <c:pt idx="1">
                  <c:v>-478</c:v>
                </c:pt>
                <c:pt idx="2">
                  <c:v>-473.5</c:v>
                </c:pt>
                <c:pt idx="3">
                  <c:v>-472.5</c:v>
                </c:pt>
                <c:pt idx="4">
                  <c:v>-454</c:v>
                </c:pt>
                <c:pt idx="5">
                  <c:v>-443</c:v>
                </c:pt>
                <c:pt idx="6">
                  <c:v>-423</c:v>
                </c:pt>
                <c:pt idx="7">
                  <c:v>-423</c:v>
                </c:pt>
                <c:pt idx="8">
                  <c:v>-423</c:v>
                </c:pt>
                <c:pt idx="9">
                  <c:v>-417.5</c:v>
                </c:pt>
                <c:pt idx="10">
                  <c:v>-398</c:v>
                </c:pt>
                <c:pt idx="11">
                  <c:v>-398</c:v>
                </c:pt>
                <c:pt idx="12">
                  <c:v>-392</c:v>
                </c:pt>
                <c:pt idx="13">
                  <c:v>-386</c:v>
                </c:pt>
                <c:pt idx="14">
                  <c:v>-386</c:v>
                </c:pt>
                <c:pt idx="15">
                  <c:v>-361.5</c:v>
                </c:pt>
                <c:pt idx="16">
                  <c:v>-361.5</c:v>
                </c:pt>
                <c:pt idx="17">
                  <c:v>-361.5</c:v>
                </c:pt>
                <c:pt idx="18">
                  <c:v>-361.5</c:v>
                </c:pt>
                <c:pt idx="19">
                  <c:v>-361</c:v>
                </c:pt>
                <c:pt idx="20">
                  <c:v>-355.5</c:v>
                </c:pt>
                <c:pt idx="21">
                  <c:v>-288</c:v>
                </c:pt>
                <c:pt idx="22">
                  <c:v>-283</c:v>
                </c:pt>
                <c:pt idx="23">
                  <c:v>-281</c:v>
                </c:pt>
                <c:pt idx="24">
                  <c:v>-276</c:v>
                </c:pt>
                <c:pt idx="25">
                  <c:v>-265</c:v>
                </c:pt>
                <c:pt idx="26">
                  <c:v>-263</c:v>
                </c:pt>
                <c:pt idx="27">
                  <c:v>-257</c:v>
                </c:pt>
                <c:pt idx="28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F0-476B-84AA-24058B8796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-491</c:v>
                </c:pt>
                <c:pt idx="1">
                  <c:v>-478</c:v>
                </c:pt>
                <c:pt idx="2">
                  <c:v>-473.5</c:v>
                </c:pt>
                <c:pt idx="3">
                  <c:v>-472.5</c:v>
                </c:pt>
                <c:pt idx="4">
                  <c:v>-454</c:v>
                </c:pt>
                <c:pt idx="5">
                  <c:v>-443</c:v>
                </c:pt>
                <c:pt idx="6">
                  <c:v>-423</c:v>
                </c:pt>
                <c:pt idx="7">
                  <c:v>-423</c:v>
                </c:pt>
                <c:pt idx="8">
                  <c:v>-423</c:v>
                </c:pt>
                <c:pt idx="9">
                  <c:v>-417.5</c:v>
                </c:pt>
                <c:pt idx="10">
                  <c:v>-398</c:v>
                </c:pt>
                <c:pt idx="11">
                  <c:v>-398</c:v>
                </c:pt>
                <c:pt idx="12">
                  <c:v>-392</c:v>
                </c:pt>
                <c:pt idx="13">
                  <c:v>-386</c:v>
                </c:pt>
                <c:pt idx="14">
                  <c:v>-386</c:v>
                </c:pt>
                <c:pt idx="15">
                  <c:v>-361.5</c:v>
                </c:pt>
                <c:pt idx="16">
                  <c:v>-361.5</c:v>
                </c:pt>
                <c:pt idx="17">
                  <c:v>-361.5</c:v>
                </c:pt>
                <c:pt idx="18">
                  <c:v>-361.5</c:v>
                </c:pt>
                <c:pt idx="19">
                  <c:v>-361</c:v>
                </c:pt>
                <c:pt idx="20">
                  <c:v>-355.5</c:v>
                </c:pt>
                <c:pt idx="21">
                  <c:v>-288</c:v>
                </c:pt>
                <c:pt idx="22">
                  <c:v>-283</c:v>
                </c:pt>
                <c:pt idx="23">
                  <c:v>-281</c:v>
                </c:pt>
                <c:pt idx="24">
                  <c:v>-276</c:v>
                </c:pt>
                <c:pt idx="25">
                  <c:v>-265</c:v>
                </c:pt>
                <c:pt idx="26">
                  <c:v>-263</c:v>
                </c:pt>
                <c:pt idx="27">
                  <c:v>-257</c:v>
                </c:pt>
                <c:pt idx="28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F0-476B-84AA-24058B8796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-491</c:v>
                </c:pt>
                <c:pt idx="1">
                  <c:v>-478</c:v>
                </c:pt>
                <c:pt idx="2">
                  <c:v>-473.5</c:v>
                </c:pt>
                <c:pt idx="3">
                  <c:v>-472.5</c:v>
                </c:pt>
                <c:pt idx="4">
                  <c:v>-454</c:v>
                </c:pt>
                <c:pt idx="5">
                  <c:v>-443</c:v>
                </c:pt>
                <c:pt idx="6">
                  <c:v>-423</c:v>
                </c:pt>
                <c:pt idx="7">
                  <c:v>-423</c:v>
                </c:pt>
                <c:pt idx="8">
                  <c:v>-423</c:v>
                </c:pt>
                <c:pt idx="9">
                  <c:v>-417.5</c:v>
                </c:pt>
                <c:pt idx="10">
                  <c:v>-398</c:v>
                </c:pt>
                <c:pt idx="11">
                  <c:v>-398</c:v>
                </c:pt>
                <c:pt idx="12">
                  <c:v>-392</c:v>
                </c:pt>
                <c:pt idx="13">
                  <c:v>-386</c:v>
                </c:pt>
                <c:pt idx="14">
                  <c:v>-386</c:v>
                </c:pt>
                <c:pt idx="15">
                  <c:v>-361.5</c:v>
                </c:pt>
                <c:pt idx="16">
                  <c:v>-361.5</c:v>
                </c:pt>
                <c:pt idx="17">
                  <c:v>-361.5</c:v>
                </c:pt>
                <c:pt idx="18">
                  <c:v>-361.5</c:v>
                </c:pt>
                <c:pt idx="19">
                  <c:v>-361</c:v>
                </c:pt>
                <c:pt idx="20">
                  <c:v>-355.5</c:v>
                </c:pt>
                <c:pt idx="21">
                  <c:v>-288</c:v>
                </c:pt>
                <c:pt idx="22">
                  <c:v>-283</c:v>
                </c:pt>
                <c:pt idx="23">
                  <c:v>-281</c:v>
                </c:pt>
                <c:pt idx="24">
                  <c:v>-276</c:v>
                </c:pt>
                <c:pt idx="25">
                  <c:v>-265</c:v>
                </c:pt>
                <c:pt idx="26">
                  <c:v>-263</c:v>
                </c:pt>
                <c:pt idx="27">
                  <c:v>-257</c:v>
                </c:pt>
                <c:pt idx="28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F0-476B-84AA-24058B8796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-491</c:v>
                </c:pt>
                <c:pt idx="1">
                  <c:v>-478</c:v>
                </c:pt>
                <c:pt idx="2">
                  <c:v>-473.5</c:v>
                </c:pt>
                <c:pt idx="3">
                  <c:v>-472.5</c:v>
                </c:pt>
                <c:pt idx="4">
                  <c:v>-454</c:v>
                </c:pt>
                <c:pt idx="5">
                  <c:v>-443</c:v>
                </c:pt>
                <c:pt idx="6">
                  <c:v>-423</c:v>
                </c:pt>
                <c:pt idx="7">
                  <c:v>-423</c:v>
                </c:pt>
                <c:pt idx="8">
                  <c:v>-423</c:v>
                </c:pt>
                <c:pt idx="9">
                  <c:v>-417.5</c:v>
                </c:pt>
                <c:pt idx="10">
                  <c:v>-398</c:v>
                </c:pt>
                <c:pt idx="11">
                  <c:v>-398</c:v>
                </c:pt>
                <c:pt idx="12">
                  <c:v>-392</c:v>
                </c:pt>
                <c:pt idx="13">
                  <c:v>-386</c:v>
                </c:pt>
                <c:pt idx="14">
                  <c:v>-386</c:v>
                </c:pt>
                <c:pt idx="15">
                  <c:v>-361.5</c:v>
                </c:pt>
                <c:pt idx="16">
                  <c:v>-361.5</c:v>
                </c:pt>
                <c:pt idx="17">
                  <c:v>-361.5</c:v>
                </c:pt>
                <c:pt idx="18">
                  <c:v>-361.5</c:v>
                </c:pt>
                <c:pt idx="19">
                  <c:v>-361</c:v>
                </c:pt>
                <c:pt idx="20">
                  <c:v>-355.5</c:v>
                </c:pt>
                <c:pt idx="21">
                  <c:v>-288</c:v>
                </c:pt>
                <c:pt idx="22">
                  <c:v>-283</c:v>
                </c:pt>
                <c:pt idx="23">
                  <c:v>-281</c:v>
                </c:pt>
                <c:pt idx="24">
                  <c:v>-276</c:v>
                </c:pt>
                <c:pt idx="25">
                  <c:v>-265</c:v>
                </c:pt>
                <c:pt idx="26">
                  <c:v>-263</c:v>
                </c:pt>
                <c:pt idx="27">
                  <c:v>-257</c:v>
                </c:pt>
                <c:pt idx="28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2.4017512776898693</c:v>
                </c:pt>
                <c:pt idx="1">
                  <c:v>2.2494854283806944</c:v>
                </c:pt>
                <c:pt idx="2">
                  <c:v>2.1967780190044417</c:v>
                </c:pt>
                <c:pt idx="3">
                  <c:v>2.185065261365275</c:v>
                </c:pt>
                <c:pt idx="4">
                  <c:v>1.9683792450406798</c:v>
                </c:pt>
                <c:pt idx="5">
                  <c:v>1.8395389110098392</c:v>
                </c:pt>
                <c:pt idx="6">
                  <c:v>1.6052837582264932</c:v>
                </c:pt>
                <c:pt idx="7">
                  <c:v>1.6052837582264932</c:v>
                </c:pt>
                <c:pt idx="8">
                  <c:v>1.6052837582264932</c:v>
                </c:pt>
                <c:pt idx="9">
                  <c:v>1.5408635912110729</c:v>
                </c:pt>
                <c:pt idx="10">
                  <c:v>1.312464817247311</c:v>
                </c:pt>
                <c:pt idx="11">
                  <c:v>1.312464817247311</c:v>
                </c:pt>
                <c:pt idx="12">
                  <c:v>1.2421882714123074</c:v>
                </c:pt>
                <c:pt idx="13">
                  <c:v>1.1719117255773037</c:v>
                </c:pt>
                <c:pt idx="14">
                  <c:v>1.1719117255773037</c:v>
                </c:pt>
                <c:pt idx="15">
                  <c:v>0.88494916341770491</c:v>
                </c:pt>
                <c:pt idx="16">
                  <c:v>0.88494916341770491</c:v>
                </c:pt>
                <c:pt idx="17">
                  <c:v>0.88494916341770491</c:v>
                </c:pt>
                <c:pt idx="18">
                  <c:v>0.88494916341770491</c:v>
                </c:pt>
                <c:pt idx="19">
                  <c:v>0.87909278459812068</c:v>
                </c:pt>
                <c:pt idx="20">
                  <c:v>0.81467261758270038</c:v>
                </c:pt>
                <c:pt idx="21">
                  <c:v>2.4061476938908033E-2</c:v>
                </c:pt>
                <c:pt idx="22">
                  <c:v>-3.4502311256928486E-2</c:v>
                </c:pt>
                <c:pt idx="23">
                  <c:v>-5.7927826535262739E-2</c:v>
                </c:pt>
                <c:pt idx="24">
                  <c:v>-0.11649161473109926</c:v>
                </c:pt>
                <c:pt idx="25">
                  <c:v>-0.24533194876193987</c:v>
                </c:pt>
                <c:pt idx="26">
                  <c:v>-0.26875746404027412</c:v>
                </c:pt>
                <c:pt idx="27">
                  <c:v>-0.33903400987527821</c:v>
                </c:pt>
                <c:pt idx="28">
                  <c:v>-3.3492127231412736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F0-476B-84AA-24058B87969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-491</c:v>
                </c:pt>
                <c:pt idx="1">
                  <c:v>-478</c:v>
                </c:pt>
                <c:pt idx="2">
                  <c:v>-473.5</c:v>
                </c:pt>
                <c:pt idx="3">
                  <c:v>-472.5</c:v>
                </c:pt>
                <c:pt idx="4">
                  <c:v>-454</c:v>
                </c:pt>
                <c:pt idx="5">
                  <c:v>-443</c:v>
                </c:pt>
                <c:pt idx="6">
                  <c:v>-423</c:v>
                </c:pt>
                <c:pt idx="7">
                  <c:v>-423</c:v>
                </c:pt>
                <c:pt idx="8">
                  <c:v>-423</c:v>
                </c:pt>
                <c:pt idx="9">
                  <c:v>-417.5</c:v>
                </c:pt>
                <c:pt idx="10">
                  <c:v>-398</c:v>
                </c:pt>
                <c:pt idx="11">
                  <c:v>-398</c:v>
                </c:pt>
                <c:pt idx="12">
                  <c:v>-392</c:v>
                </c:pt>
                <c:pt idx="13">
                  <c:v>-386</c:v>
                </c:pt>
                <c:pt idx="14">
                  <c:v>-386</c:v>
                </c:pt>
                <c:pt idx="15">
                  <c:v>-361.5</c:v>
                </c:pt>
                <c:pt idx="16">
                  <c:v>-361.5</c:v>
                </c:pt>
                <c:pt idx="17">
                  <c:v>-361.5</c:v>
                </c:pt>
                <c:pt idx="18">
                  <c:v>-361.5</c:v>
                </c:pt>
                <c:pt idx="19">
                  <c:v>-361</c:v>
                </c:pt>
                <c:pt idx="20">
                  <c:v>-355.5</c:v>
                </c:pt>
                <c:pt idx="21">
                  <c:v>-288</c:v>
                </c:pt>
                <c:pt idx="22">
                  <c:v>-283</c:v>
                </c:pt>
                <c:pt idx="23">
                  <c:v>-281</c:v>
                </c:pt>
                <c:pt idx="24">
                  <c:v>-276</c:v>
                </c:pt>
                <c:pt idx="25">
                  <c:v>-265</c:v>
                </c:pt>
                <c:pt idx="26">
                  <c:v>-263</c:v>
                </c:pt>
                <c:pt idx="27">
                  <c:v>-257</c:v>
                </c:pt>
                <c:pt idx="28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F0-476B-84AA-24058B87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2736"/>
        <c:axId val="1"/>
      </c:scatterChart>
      <c:valAx>
        <c:axId val="681672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2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14E87F-1B7B-D9F4-5945-1AE171FE4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51" t="s">
        <v>48</v>
      </c>
      <c r="G1" s="33">
        <v>7.2437699999999996</v>
      </c>
      <c r="H1" s="34">
        <v>-17.291899999999998</v>
      </c>
      <c r="I1" s="35">
        <v>25647</v>
      </c>
      <c r="J1" s="35">
        <v>59.36</v>
      </c>
      <c r="K1" s="32" t="s">
        <v>49</v>
      </c>
      <c r="L1" s="31">
        <v>11.3</v>
      </c>
      <c r="M1" s="31">
        <v>99</v>
      </c>
      <c r="N1" s="35">
        <v>59.36</v>
      </c>
      <c r="O1" s="38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54793.8</v>
      </c>
      <c r="D4" s="28">
        <v>59.363529999999997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5">
        <v>54793.8</v>
      </c>
      <c r="D7" s="29" t="s">
        <v>51</v>
      </c>
    </row>
    <row r="8" spans="1:15" x14ac:dyDescent="0.2">
      <c r="A8" t="s">
        <v>3</v>
      </c>
      <c r="C8" s="55">
        <v>59.363529999999997</v>
      </c>
      <c r="D8" s="29" t="str">
        <f>D7</f>
        <v>GCVS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-3.3492127231412736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-1.1712757639167298E-2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54790.450787276859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59.351817242360831</v>
      </c>
      <c r="E16" s="14" t="s">
        <v>30</v>
      </c>
      <c r="F16" s="37">
        <f ca="1">NOW()+15018.5+$C$5/24</f>
        <v>60335.702684837961</v>
      </c>
    </row>
    <row r="17" spans="1:18" ht="13.5" thickBot="1" x14ac:dyDescent="0.25">
      <c r="A17" s="14" t="s">
        <v>27</v>
      </c>
      <c r="B17" s="10"/>
      <c r="C17" s="10">
        <f>COUNT(C21:C2191)</f>
        <v>29</v>
      </c>
      <c r="E17" s="14" t="s">
        <v>35</v>
      </c>
      <c r="F17" s="15">
        <f ca="1">ROUND(2*(F16-$C$7)/$C$8,0)/2+F15</f>
        <v>94.5</v>
      </c>
    </row>
    <row r="18" spans="1:18" ht="14.25" thickTop="1" thickBot="1" x14ac:dyDescent="0.25">
      <c r="A18" s="16" t="s">
        <v>5</v>
      </c>
      <c r="B18" s="10"/>
      <c r="C18" s="19">
        <f ca="1">+C15</f>
        <v>54790.450787276859</v>
      </c>
      <c r="D18" s="20">
        <f ca="1">+C16</f>
        <v>59.351817242360831</v>
      </c>
      <c r="E18" s="14" t="s">
        <v>36</v>
      </c>
      <c r="F18" s="23">
        <f ca="1">ROUND(2*(F16-$C$15)/$C$16,0)/2+F15</f>
        <v>94.5</v>
      </c>
    </row>
    <row r="19" spans="1:18" ht="13.5" thickTop="1" x14ac:dyDescent="0.2">
      <c r="E19" s="14" t="s">
        <v>31</v>
      </c>
      <c r="F19" s="18">
        <f ca="1">+$C$15+$C$16*F18-15018.5-$C$5/24</f>
        <v>45381.093350013296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2" t="s">
        <v>57</v>
      </c>
      <c r="B21" s="54" t="s">
        <v>139</v>
      </c>
      <c r="C21" s="53">
        <v>25647</v>
      </c>
      <c r="D21" s="53" t="s">
        <v>38</v>
      </c>
      <c r="E21">
        <f t="shared" ref="E21:E49" si="0">+(C21-C$7)/C$8</f>
        <v>-490.98832229148104</v>
      </c>
      <c r="F21">
        <f t="shared" ref="F21:F49" si="1">ROUND(2*E21,0)/2</f>
        <v>-491</v>
      </c>
      <c r="G21">
        <f t="shared" ref="G21:G49" si="2">+C21-(C$7+F21*C$8)</f>
        <v>0.6932299999971292</v>
      </c>
      <c r="H21">
        <f t="shared" ref="H21:H49" si="3">+G21</f>
        <v>0.6932299999971292</v>
      </c>
      <c r="O21">
        <f t="shared" ref="O21:O49" ca="1" si="4">+C$11+C$12*$F21</f>
        <v>2.4017512776898693</v>
      </c>
      <c r="Q21" s="2">
        <f t="shared" ref="Q21:Q49" si="5">+C21-15018.5</f>
        <v>10628.5</v>
      </c>
    </row>
    <row r="22" spans="1:18" x14ac:dyDescent="0.2">
      <c r="A22" s="52" t="s">
        <v>57</v>
      </c>
      <c r="B22" s="54" t="s">
        <v>139</v>
      </c>
      <c r="C22" s="53">
        <v>26419</v>
      </c>
      <c r="D22" s="53" t="s">
        <v>38</v>
      </c>
      <c r="E22">
        <f t="shared" si="0"/>
        <v>-477.98370481000717</v>
      </c>
      <c r="F22">
        <f t="shared" si="1"/>
        <v>-478</v>
      </c>
      <c r="G22">
        <f t="shared" si="2"/>
        <v>0.96733999999560183</v>
      </c>
      <c r="H22">
        <f t="shared" si="3"/>
        <v>0.96733999999560183</v>
      </c>
      <c r="O22">
        <f t="shared" ca="1" si="4"/>
        <v>2.2494854283806944</v>
      </c>
      <c r="Q22" s="2">
        <f t="shared" si="5"/>
        <v>11400.5</v>
      </c>
    </row>
    <row r="23" spans="1:18" x14ac:dyDescent="0.2">
      <c r="A23" s="52" t="s">
        <v>57</v>
      </c>
      <c r="B23" s="54" t="s">
        <v>140</v>
      </c>
      <c r="C23" s="53">
        <v>26686.54</v>
      </c>
      <c r="D23" s="53" t="s">
        <v>38</v>
      </c>
      <c r="E23">
        <f t="shared" si="0"/>
        <v>-473.47689734758029</v>
      </c>
      <c r="F23">
        <f t="shared" si="1"/>
        <v>-473.5</v>
      </c>
      <c r="G23">
        <f t="shared" si="2"/>
        <v>1.3714549999967858</v>
      </c>
      <c r="H23">
        <f t="shared" si="3"/>
        <v>1.3714549999967858</v>
      </c>
      <c r="O23">
        <f t="shared" ca="1" si="4"/>
        <v>2.1967780190044417</v>
      </c>
      <c r="Q23" s="2">
        <f t="shared" si="5"/>
        <v>11668.04</v>
      </c>
    </row>
    <row r="24" spans="1:18" x14ac:dyDescent="0.2">
      <c r="A24" s="52" t="s">
        <v>57</v>
      </c>
      <c r="B24" s="54" t="s">
        <v>140</v>
      </c>
      <c r="C24" s="53">
        <v>26745.39</v>
      </c>
      <c r="D24" s="53" t="s">
        <v>38</v>
      </c>
      <c r="E24">
        <f t="shared" si="0"/>
        <v>-472.48554794500944</v>
      </c>
      <c r="F24">
        <f t="shared" si="1"/>
        <v>-472.5</v>
      </c>
      <c r="G24">
        <f t="shared" si="2"/>
        <v>0.85792499999661231</v>
      </c>
      <c r="H24">
        <f t="shared" si="3"/>
        <v>0.85792499999661231</v>
      </c>
      <c r="O24">
        <f t="shared" ca="1" si="4"/>
        <v>2.185065261365275</v>
      </c>
      <c r="Q24" s="2">
        <f t="shared" si="5"/>
        <v>11726.89</v>
      </c>
    </row>
    <row r="25" spans="1:18" x14ac:dyDescent="0.2">
      <c r="A25" s="52" t="s">
        <v>57</v>
      </c>
      <c r="B25" s="54" t="s">
        <v>139</v>
      </c>
      <c r="C25" s="53">
        <v>27842.45</v>
      </c>
      <c r="D25" s="53" t="s">
        <v>38</v>
      </c>
      <c r="E25">
        <f t="shared" si="0"/>
        <v>-454.00517792658223</v>
      </c>
      <c r="F25">
        <f t="shared" si="1"/>
        <v>-454</v>
      </c>
      <c r="G25">
        <f t="shared" si="2"/>
        <v>-0.30738000000201282</v>
      </c>
      <c r="H25">
        <f t="shared" si="3"/>
        <v>-0.30738000000201282</v>
      </c>
      <c r="O25">
        <f t="shared" ca="1" si="4"/>
        <v>1.9683792450406798</v>
      </c>
      <c r="Q25" s="2">
        <f t="shared" si="5"/>
        <v>12823.95</v>
      </c>
    </row>
    <row r="26" spans="1:18" x14ac:dyDescent="0.2">
      <c r="A26" s="52" t="s">
        <v>57</v>
      </c>
      <c r="B26" s="54" t="s">
        <v>139</v>
      </c>
      <c r="C26" s="53">
        <v>28496.59</v>
      </c>
      <c r="D26" s="53" t="s">
        <v>38</v>
      </c>
      <c r="E26">
        <f t="shared" si="0"/>
        <v>-442.98595450775929</v>
      </c>
      <c r="F26">
        <f t="shared" si="1"/>
        <v>-443</v>
      </c>
      <c r="G26">
        <f t="shared" si="2"/>
        <v>0.83378999999695225</v>
      </c>
      <c r="H26">
        <f t="shared" si="3"/>
        <v>0.83378999999695225</v>
      </c>
      <c r="O26">
        <f t="shared" ca="1" si="4"/>
        <v>1.8395389110098392</v>
      </c>
      <c r="Q26" s="2">
        <f t="shared" si="5"/>
        <v>13478.09</v>
      </c>
    </row>
    <row r="27" spans="1:18" x14ac:dyDescent="0.2">
      <c r="A27" s="52" t="s">
        <v>77</v>
      </c>
      <c r="B27" s="54" t="s">
        <v>139</v>
      </c>
      <c r="C27" s="53">
        <v>29689.23</v>
      </c>
      <c r="D27" s="53" t="s">
        <v>38</v>
      </c>
      <c r="E27">
        <f t="shared" si="0"/>
        <v>-422.89550503482531</v>
      </c>
      <c r="F27">
        <f t="shared" si="1"/>
        <v>-423</v>
      </c>
      <c r="G27">
        <f t="shared" si="2"/>
        <v>6.203189999996539</v>
      </c>
      <c r="H27">
        <f t="shared" si="3"/>
        <v>6.203189999996539</v>
      </c>
      <c r="O27">
        <f t="shared" ca="1" si="4"/>
        <v>1.6052837582264932</v>
      </c>
      <c r="Q27" s="2">
        <f t="shared" si="5"/>
        <v>14670.73</v>
      </c>
    </row>
    <row r="28" spans="1:18" x14ac:dyDescent="0.2">
      <c r="A28" s="52" t="s">
        <v>77</v>
      </c>
      <c r="B28" s="54" t="s">
        <v>139</v>
      </c>
      <c r="C28" s="53">
        <v>29691.279999999999</v>
      </c>
      <c r="D28" s="53" t="s">
        <v>38</v>
      </c>
      <c r="E28">
        <f t="shared" si="0"/>
        <v>-422.86097204798983</v>
      </c>
      <c r="F28">
        <f t="shared" si="1"/>
        <v>-423</v>
      </c>
      <c r="G28">
        <f t="shared" si="2"/>
        <v>8.2531899999958114</v>
      </c>
      <c r="H28">
        <f t="shared" si="3"/>
        <v>8.2531899999958114</v>
      </c>
      <c r="O28">
        <f t="shared" ca="1" si="4"/>
        <v>1.6052837582264932</v>
      </c>
      <c r="Q28" s="2">
        <f t="shared" si="5"/>
        <v>14672.779999999999</v>
      </c>
    </row>
    <row r="29" spans="1:18" x14ac:dyDescent="0.2">
      <c r="A29" s="52" t="s">
        <v>77</v>
      </c>
      <c r="B29" s="54" t="s">
        <v>139</v>
      </c>
      <c r="C29" s="53">
        <v>29692.23</v>
      </c>
      <c r="D29" s="53" t="s">
        <v>38</v>
      </c>
      <c r="E29">
        <f t="shared" si="0"/>
        <v>-422.84496895652944</v>
      </c>
      <c r="F29">
        <f t="shared" si="1"/>
        <v>-423</v>
      </c>
      <c r="G29">
        <f t="shared" si="2"/>
        <v>9.203189999996539</v>
      </c>
      <c r="H29">
        <f t="shared" si="3"/>
        <v>9.203189999996539</v>
      </c>
      <c r="O29">
        <f t="shared" ca="1" si="4"/>
        <v>1.6052837582264932</v>
      </c>
      <c r="Q29" s="2">
        <f t="shared" si="5"/>
        <v>14673.73</v>
      </c>
    </row>
    <row r="30" spans="1:18" x14ac:dyDescent="0.2">
      <c r="A30" s="52" t="s">
        <v>77</v>
      </c>
      <c r="B30" s="54" t="s">
        <v>140</v>
      </c>
      <c r="C30" s="53">
        <v>30022.21</v>
      </c>
      <c r="D30" s="53" t="s">
        <v>38</v>
      </c>
      <c r="E30">
        <f t="shared" si="0"/>
        <v>-417.28633725117095</v>
      </c>
      <c r="F30">
        <f t="shared" si="1"/>
        <v>-417.5</v>
      </c>
      <c r="G30">
        <f t="shared" si="2"/>
        <v>12.683774999994057</v>
      </c>
      <c r="H30">
        <f t="shared" si="3"/>
        <v>12.683774999994057</v>
      </c>
      <c r="O30">
        <f t="shared" ca="1" si="4"/>
        <v>1.5408635912110729</v>
      </c>
      <c r="Q30" s="2">
        <f t="shared" si="5"/>
        <v>15003.71</v>
      </c>
    </row>
    <row r="31" spans="1:18" x14ac:dyDescent="0.2">
      <c r="A31" s="52" t="s">
        <v>77</v>
      </c>
      <c r="B31" s="54" t="s">
        <v>139</v>
      </c>
      <c r="C31" s="53">
        <v>31173.16</v>
      </c>
      <c r="D31" s="53" t="s">
        <v>38</v>
      </c>
      <c r="E31">
        <f t="shared" si="0"/>
        <v>-397.89817081295541</v>
      </c>
      <c r="F31">
        <f t="shared" si="1"/>
        <v>-398</v>
      </c>
      <c r="G31">
        <f t="shared" si="2"/>
        <v>6.0449399999961315</v>
      </c>
      <c r="H31">
        <f t="shared" si="3"/>
        <v>6.0449399999961315</v>
      </c>
      <c r="O31">
        <f t="shared" ca="1" si="4"/>
        <v>1.312464817247311</v>
      </c>
      <c r="Q31" s="2">
        <f t="shared" si="5"/>
        <v>16154.66</v>
      </c>
    </row>
    <row r="32" spans="1:18" x14ac:dyDescent="0.2">
      <c r="A32" s="52" t="s">
        <v>77</v>
      </c>
      <c r="B32" s="54" t="s">
        <v>139</v>
      </c>
      <c r="C32" s="53">
        <v>31174.16</v>
      </c>
      <c r="D32" s="53" t="s">
        <v>38</v>
      </c>
      <c r="E32">
        <f t="shared" si="0"/>
        <v>-397.88132545352346</v>
      </c>
      <c r="F32">
        <f t="shared" si="1"/>
        <v>-398</v>
      </c>
      <c r="G32">
        <f t="shared" si="2"/>
        <v>7.0449399999961315</v>
      </c>
      <c r="H32">
        <f t="shared" si="3"/>
        <v>7.0449399999961315</v>
      </c>
      <c r="O32">
        <f t="shared" ca="1" si="4"/>
        <v>1.312464817247311</v>
      </c>
      <c r="Q32" s="2">
        <f t="shared" si="5"/>
        <v>16155.66</v>
      </c>
    </row>
    <row r="33" spans="1:17" x14ac:dyDescent="0.2">
      <c r="A33" s="52" t="s">
        <v>77</v>
      </c>
      <c r="B33" s="54" t="s">
        <v>139</v>
      </c>
      <c r="C33" s="53">
        <v>31526.17</v>
      </c>
      <c r="D33" s="53" t="s">
        <v>38</v>
      </c>
      <c r="E33">
        <f t="shared" si="0"/>
        <v>-391.95159047987892</v>
      </c>
      <c r="F33">
        <f t="shared" si="1"/>
        <v>-392</v>
      </c>
      <c r="G33">
        <f t="shared" si="2"/>
        <v>2.8737599999949452</v>
      </c>
      <c r="H33">
        <f t="shared" si="3"/>
        <v>2.8737599999949452</v>
      </c>
      <c r="O33">
        <f t="shared" ca="1" si="4"/>
        <v>1.2421882714123074</v>
      </c>
      <c r="Q33" s="2">
        <f t="shared" si="5"/>
        <v>16507.669999999998</v>
      </c>
    </row>
    <row r="34" spans="1:17" x14ac:dyDescent="0.2">
      <c r="A34" s="52" t="s">
        <v>77</v>
      </c>
      <c r="B34" s="54" t="s">
        <v>139</v>
      </c>
      <c r="C34" s="53">
        <v>31880.17</v>
      </c>
      <c r="D34" s="53" t="s">
        <v>38</v>
      </c>
      <c r="E34">
        <f t="shared" si="0"/>
        <v>-385.98833324096472</v>
      </c>
      <c r="F34">
        <f t="shared" si="1"/>
        <v>-386</v>
      </c>
      <c r="G34">
        <f t="shared" si="2"/>
        <v>0.69257999999535969</v>
      </c>
      <c r="H34">
        <f t="shared" si="3"/>
        <v>0.69257999999535969</v>
      </c>
      <c r="O34">
        <f t="shared" ca="1" si="4"/>
        <v>1.1719117255773037</v>
      </c>
      <c r="Q34" s="2">
        <f t="shared" si="5"/>
        <v>16861.669999999998</v>
      </c>
    </row>
    <row r="35" spans="1:17" x14ac:dyDescent="0.2">
      <c r="A35" s="52" t="s">
        <v>77</v>
      </c>
      <c r="B35" s="54" t="s">
        <v>139</v>
      </c>
      <c r="C35" s="53">
        <v>31881.15</v>
      </c>
      <c r="D35" s="53" t="s">
        <v>38</v>
      </c>
      <c r="E35">
        <f t="shared" si="0"/>
        <v>-385.97182478872134</v>
      </c>
      <c r="F35">
        <f t="shared" si="1"/>
        <v>-386</v>
      </c>
      <c r="G35">
        <f t="shared" si="2"/>
        <v>1.6725799999985611</v>
      </c>
      <c r="H35">
        <f t="shared" si="3"/>
        <v>1.6725799999985611</v>
      </c>
      <c r="O35">
        <f t="shared" ca="1" si="4"/>
        <v>1.1719117255773037</v>
      </c>
      <c r="Q35" s="2">
        <f t="shared" si="5"/>
        <v>16862.650000000001</v>
      </c>
    </row>
    <row r="36" spans="1:17" x14ac:dyDescent="0.2">
      <c r="A36" s="52" t="s">
        <v>77</v>
      </c>
      <c r="B36" s="54" t="s">
        <v>140</v>
      </c>
      <c r="C36" s="53">
        <v>33323.24</v>
      </c>
      <c r="D36" s="53" t="s">
        <v>38</v>
      </c>
      <c r="E36">
        <f t="shared" si="0"/>
        <v>-361.67930040548475</v>
      </c>
      <c r="F36">
        <f t="shared" si="1"/>
        <v>-361.5</v>
      </c>
      <c r="G36">
        <f t="shared" si="2"/>
        <v>-10.643905000004452</v>
      </c>
      <c r="H36">
        <f t="shared" si="3"/>
        <v>-10.643905000004452</v>
      </c>
      <c r="O36">
        <f t="shared" ca="1" si="4"/>
        <v>0.88494916341770491</v>
      </c>
      <c r="Q36" s="2">
        <f t="shared" si="5"/>
        <v>18304.739999999998</v>
      </c>
    </row>
    <row r="37" spans="1:17" x14ac:dyDescent="0.2">
      <c r="A37" s="52" t="s">
        <v>77</v>
      </c>
      <c r="B37" s="54" t="s">
        <v>140</v>
      </c>
      <c r="C37" s="53">
        <v>33326.19</v>
      </c>
      <c r="D37" s="53" t="s">
        <v>38</v>
      </c>
      <c r="E37">
        <f t="shared" si="0"/>
        <v>-361.6296065951604</v>
      </c>
      <c r="F37">
        <f t="shared" si="1"/>
        <v>-361.5</v>
      </c>
      <c r="G37">
        <f t="shared" si="2"/>
        <v>-7.6939050000000861</v>
      </c>
      <c r="H37">
        <f t="shared" si="3"/>
        <v>-7.6939050000000861</v>
      </c>
      <c r="O37">
        <f t="shared" ca="1" si="4"/>
        <v>0.88494916341770491</v>
      </c>
      <c r="Q37" s="2">
        <f t="shared" si="5"/>
        <v>18307.690000000002</v>
      </c>
    </row>
    <row r="38" spans="1:17" x14ac:dyDescent="0.2">
      <c r="A38" s="52" t="s">
        <v>77</v>
      </c>
      <c r="B38" s="54" t="s">
        <v>140</v>
      </c>
      <c r="C38" s="53">
        <v>33328.18</v>
      </c>
      <c r="D38" s="53" t="s">
        <v>38</v>
      </c>
      <c r="E38">
        <f t="shared" si="0"/>
        <v>-361.5960843298908</v>
      </c>
      <c r="F38">
        <f t="shared" si="1"/>
        <v>-361.5</v>
      </c>
      <c r="G38">
        <f t="shared" si="2"/>
        <v>-5.7039050000021234</v>
      </c>
      <c r="H38">
        <f t="shared" si="3"/>
        <v>-5.7039050000021234</v>
      </c>
      <c r="O38">
        <f t="shared" ca="1" si="4"/>
        <v>0.88494916341770491</v>
      </c>
      <c r="Q38" s="2">
        <f t="shared" si="5"/>
        <v>18309.68</v>
      </c>
    </row>
    <row r="39" spans="1:17" x14ac:dyDescent="0.2">
      <c r="A39" s="52" t="s">
        <v>77</v>
      </c>
      <c r="B39" s="54" t="s">
        <v>140</v>
      </c>
      <c r="C39" s="53">
        <v>33334.18</v>
      </c>
      <c r="D39" s="53" t="s">
        <v>38</v>
      </c>
      <c r="E39">
        <f t="shared" si="0"/>
        <v>-361.49501217329907</v>
      </c>
      <c r="F39">
        <f t="shared" si="1"/>
        <v>-361.5</v>
      </c>
      <c r="G39">
        <f t="shared" si="2"/>
        <v>0.29609499999787658</v>
      </c>
      <c r="H39">
        <f t="shared" si="3"/>
        <v>0.29609499999787658</v>
      </c>
      <c r="O39">
        <f t="shared" ca="1" si="4"/>
        <v>0.88494916341770491</v>
      </c>
      <c r="Q39" s="2">
        <f t="shared" si="5"/>
        <v>18315.68</v>
      </c>
    </row>
    <row r="40" spans="1:17" x14ac:dyDescent="0.2">
      <c r="A40" s="52" t="s">
        <v>77</v>
      </c>
      <c r="B40" s="54" t="s">
        <v>139</v>
      </c>
      <c r="C40" s="53">
        <v>33354.14</v>
      </c>
      <c r="D40" s="53" t="s">
        <v>38</v>
      </c>
      <c r="E40">
        <f t="shared" si="0"/>
        <v>-361.15877879903712</v>
      </c>
      <c r="F40">
        <f t="shared" si="1"/>
        <v>-361</v>
      </c>
      <c r="G40">
        <f t="shared" si="2"/>
        <v>-9.4256700000041747</v>
      </c>
      <c r="H40">
        <f t="shared" si="3"/>
        <v>-9.4256700000041747</v>
      </c>
      <c r="O40">
        <f t="shared" ca="1" si="4"/>
        <v>0.87909278459812068</v>
      </c>
      <c r="Q40" s="2">
        <f t="shared" si="5"/>
        <v>18335.64</v>
      </c>
    </row>
    <row r="41" spans="1:17" x14ac:dyDescent="0.2">
      <c r="A41" s="52" t="s">
        <v>57</v>
      </c>
      <c r="B41" s="54" t="s">
        <v>140</v>
      </c>
      <c r="C41" s="53">
        <v>33690.480000000003</v>
      </c>
      <c r="D41" s="53" t="s">
        <v>38</v>
      </c>
      <c r="E41">
        <f t="shared" si="0"/>
        <v>-355.4930106076913</v>
      </c>
      <c r="F41">
        <f t="shared" si="1"/>
        <v>-355.5</v>
      </c>
      <c r="G41">
        <f t="shared" si="2"/>
        <v>0.41491499999392545</v>
      </c>
      <c r="H41">
        <f t="shared" si="3"/>
        <v>0.41491499999392545</v>
      </c>
      <c r="O41">
        <f t="shared" ca="1" si="4"/>
        <v>0.81467261758270038</v>
      </c>
      <c r="Q41" s="2">
        <f t="shared" si="5"/>
        <v>18671.980000000003</v>
      </c>
    </row>
    <row r="42" spans="1:17" x14ac:dyDescent="0.2">
      <c r="A42" s="52" t="s">
        <v>57</v>
      </c>
      <c r="B42" s="54" t="s">
        <v>139</v>
      </c>
      <c r="C42" s="53">
        <v>37696.400000000001</v>
      </c>
      <c r="D42" s="53" t="s">
        <v>38</v>
      </c>
      <c r="E42">
        <f t="shared" si="0"/>
        <v>-288.01184835201008</v>
      </c>
      <c r="F42">
        <f t="shared" si="1"/>
        <v>-288</v>
      </c>
      <c r="G42">
        <f t="shared" si="2"/>
        <v>-0.70336000000679633</v>
      </c>
      <c r="H42">
        <f t="shared" si="3"/>
        <v>-0.70336000000679633</v>
      </c>
      <c r="O42">
        <f t="shared" ca="1" si="4"/>
        <v>2.4061476938908033E-2</v>
      </c>
      <c r="Q42" s="2">
        <f t="shared" si="5"/>
        <v>22677.9</v>
      </c>
    </row>
    <row r="43" spans="1:17" x14ac:dyDescent="0.2">
      <c r="A43" s="52" t="s">
        <v>57</v>
      </c>
      <c r="B43" s="54" t="s">
        <v>139</v>
      </c>
      <c r="C43" s="53">
        <v>37993.57</v>
      </c>
      <c r="D43" s="53" t="s">
        <v>38</v>
      </c>
      <c r="E43">
        <f t="shared" si="0"/>
        <v>-283.00591288961431</v>
      </c>
      <c r="F43">
        <f t="shared" si="1"/>
        <v>-283</v>
      </c>
      <c r="G43">
        <f t="shared" si="2"/>
        <v>-0.35101000000577187</v>
      </c>
      <c r="H43">
        <f t="shared" si="3"/>
        <v>-0.35101000000577187</v>
      </c>
      <c r="O43">
        <f t="shared" ca="1" si="4"/>
        <v>-3.4502311256928486E-2</v>
      </c>
      <c r="Q43" s="2">
        <f t="shared" si="5"/>
        <v>22975.07</v>
      </c>
    </row>
    <row r="44" spans="1:17" x14ac:dyDescent="0.2">
      <c r="A44" s="52" t="s">
        <v>57</v>
      </c>
      <c r="B44" s="54" t="s">
        <v>139</v>
      </c>
      <c r="C44" s="53">
        <v>38112.339999999997</v>
      </c>
      <c r="D44" s="53" t="s">
        <v>38</v>
      </c>
      <c r="E44">
        <f t="shared" si="0"/>
        <v>-281.0051895498803</v>
      </c>
      <c r="F44">
        <f t="shared" si="1"/>
        <v>-281</v>
      </c>
      <c r="G44">
        <f t="shared" si="2"/>
        <v>-0.30807000000640983</v>
      </c>
      <c r="H44">
        <f t="shared" si="3"/>
        <v>-0.30807000000640983</v>
      </c>
      <c r="O44">
        <f t="shared" ca="1" si="4"/>
        <v>-5.7927826535262739E-2</v>
      </c>
      <c r="Q44" s="2">
        <f t="shared" si="5"/>
        <v>23093.839999999997</v>
      </c>
    </row>
    <row r="45" spans="1:17" x14ac:dyDescent="0.2">
      <c r="A45" s="52" t="s">
        <v>57</v>
      </c>
      <c r="B45" s="54" t="s">
        <v>139</v>
      </c>
      <c r="C45" s="53">
        <v>38410.43</v>
      </c>
      <c r="D45" s="53" t="s">
        <v>38</v>
      </c>
      <c r="E45">
        <f t="shared" si="0"/>
        <v>-275.98375635680702</v>
      </c>
      <c r="F45">
        <f t="shared" si="1"/>
        <v>-276</v>
      </c>
      <c r="G45">
        <f t="shared" si="2"/>
        <v>0.9642799999928684</v>
      </c>
      <c r="H45">
        <f t="shared" si="3"/>
        <v>0.9642799999928684</v>
      </c>
      <c r="O45">
        <f t="shared" ca="1" si="4"/>
        <v>-0.11649161473109926</v>
      </c>
      <c r="Q45" s="2">
        <f t="shared" si="5"/>
        <v>23391.93</v>
      </c>
    </row>
    <row r="46" spans="1:17" x14ac:dyDescent="0.2">
      <c r="A46" s="52" t="s">
        <v>57</v>
      </c>
      <c r="B46" s="54" t="s">
        <v>139</v>
      </c>
      <c r="C46" s="53">
        <v>39063.629999999997</v>
      </c>
      <c r="D46" s="53" t="s">
        <v>38</v>
      </c>
      <c r="E46">
        <f t="shared" si="0"/>
        <v>-264.98036757585015</v>
      </c>
      <c r="F46">
        <f t="shared" si="1"/>
        <v>-265</v>
      </c>
      <c r="G46">
        <f t="shared" si="2"/>
        <v>1.1654499999931431</v>
      </c>
      <c r="H46">
        <f t="shared" si="3"/>
        <v>1.1654499999931431</v>
      </c>
      <c r="O46">
        <f t="shared" ca="1" si="4"/>
        <v>-0.24533194876193987</v>
      </c>
      <c r="Q46" s="2">
        <f t="shared" si="5"/>
        <v>24045.129999999997</v>
      </c>
    </row>
    <row r="47" spans="1:17" x14ac:dyDescent="0.2">
      <c r="A47" s="52" t="s">
        <v>57</v>
      </c>
      <c r="B47" s="54" t="s">
        <v>139</v>
      </c>
      <c r="C47" s="53">
        <v>39180.300000000003</v>
      </c>
      <c r="D47" s="53" t="s">
        <v>38</v>
      </c>
      <c r="E47">
        <f t="shared" si="0"/>
        <v>-263.01501949092312</v>
      </c>
      <c r="F47">
        <f t="shared" si="1"/>
        <v>-263</v>
      </c>
      <c r="G47">
        <f t="shared" si="2"/>
        <v>-0.89160999999876367</v>
      </c>
      <c r="H47">
        <f t="shared" si="3"/>
        <v>-0.89160999999876367</v>
      </c>
      <c r="O47">
        <f t="shared" ca="1" si="4"/>
        <v>-0.26875746404027412</v>
      </c>
      <c r="Q47" s="2">
        <f t="shared" si="5"/>
        <v>24161.800000000003</v>
      </c>
    </row>
    <row r="48" spans="1:17" x14ac:dyDescent="0.2">
      <c r="A48" s="52" t="s">
        <v>57</v>
      </c>
      <c r="B48" s="54" t="s">
        <v>139</v>
      </c>
      <c r="C48" s="53">
        <v>39537.42</v>
      </c>
      <c r="D48" s="53" t="s">
        <v>38</v>
      </c>
      <c r="E48">
        <f t="shared" si="0"/>
        <v>-256.99920473058131</v>
      </c>
      <c r="F48">
        <f t="shared" si="1"/>
        <v>-257</v>
      </c>
      <c r="G48">
        <f t="shared" si="2"/>
        <v>4.7209999996994156E-2</v>
      </c>
      <c r="H48">
        <f t="shared" si="3"/>
        <v>4.7209999996994156E-2</v>
      </c>
      <c r="O48">
        <f t="shared" ca="1" si="4"/>
        <v>-0.33903400987527821</v>
      </c>
      <c r="Q48" s="2">
        <f t="shared" si="5"/>
        <v>24518.92</v>
      </c>
    </row>
    <row r="49" spans="1:17" x14ac:dyDescent="0.2">
      <c r="A49" t="s">
        <v>51</v>
      </c>
      <c r="C49" s="8">
        <f>C$7</f>
        <v>54793.8</v>
      </c>
      <c r="D49" s="8" t="s">
        <v>13</v>
      </c>
      <c r="E49">
        <f t="shared" si="0"/>
        <v>0</v>
      </c>
      <c r="F49">
        <f t="shared" si="1"/>
        <v>0</v>
      </c>
      <c r="G49">
        <f t="shared" si="2"/>
        <v>0</v>
      </c>
      <c r="H49">
        <f t="shared" si="3"/>
        <v>0</v>
      </c>
      <c r="O49">
        <f t="shared" ca="1" si="4"/>
        <v>-3.3492127231412736</v>
      </c>
      <c r="Q49" s="2">
        <f t="shared" si="5"/>
        <v>39775.300000000003</v>
      </c>
    </row>
    <row r="50" spans="1:17" x14ac:dyDescent="0.2">
      <c r="B50" s="3"/>
      <c r="C50" s="8"/>
      <c r="D50" s="8"/>
    </row>
    <row r="51" spans="1:17" x14ac:dyDescent="0.2">
      <c r="B51" s="3"/>
      <c r="C51" s="8"/>
      <c r="D51" s="8"/>
    </row>
    <row r="52" spans="1:17" x14ac:dyDescent="0.2">
      <c r="B52" s="3"/>
      <c r="C52" s="8"/>
      <c r="D52" s="8"/>
    </row>
    <row r="53" spans="1:17" x14ac:dyDescent="0.2">
      <c r="C53" s="8"/>
      <c r="D53" s="8"/>
    </row>
    <row r="54" spans="1:17" x14ac:dyDescent="0.2">
      <c r="C54" s="8"/>
      <c r="D54" s="8"/>
    </row>
    <row r="55" spans="1:17" x14ac:dyDescent="0.2">
      <c r="C55" s="8"/>
      <c r="D55" s="8"/>
    </row>
    <row r="56" spans="1:17" x14ac:dyDescent="0.2">
      <c r="C56" s="8"/>
      <c r="D56" s="8"/>
    </row>
    <row r="57" spans="1:17" x14ac:dyDescent="0.2">
      <c r="C57" s="8"/>
      <c r="D57" s="8"/>
    </row>
    <row r="58" spans="1:17" x14ac:dyDescent="0.2">
      <c r="C58" s="8"/>
      <c r="D58" s="8"/>
    </row>
    <row r="59" spans="1:17" x14ac:dyDescent="0.2">
      <c r="C59" s="8"/>
      <c r="D59" s="8"/>
    </row>
    <row r="60" spans="1:17" x14ac:dyDescent="0.2">
      <c r="C60" s="8"/>
      <c r="D60" s="8"/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8"/>
  <sheetViews>
    <sheetView topLeftCell="A4" workbookViewId="0">
      <selection activeCell="A11" sqref="A11:D3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9" t="s">
        <v>41</v>
      </c>
      <c r="I1" s="40" t="s">
        <v>42</v>
      </c>
      <c r="J1" s="41" t="s">
        <v>40</v>
      </c>
    </row>
    <row r="2" spans="1:16" x14ac:dyDescent="0.2">
      <c r="I2" s="42" t="s">
        <v>43</v>
      </c>
      <c r="J2" s="43" t="s">
        <v>39</v>
      </c>
    </row>
    <row r="3" spans="1:16" x14ac:dyDescent="0.2">
      <c r="A3" s="44" t="s">
        <v>44</v>
      </c>
      <c r="I3" s="42" t="s">
        <v>45</v>
      </c>
      <c r="J3" s="43" t="s">
        <v>37</v>
      </c>
    </row>
    <row r="4" spans="1:16" x14ac:dyDescent="0.2">
      <c r="I4" s="42" t="s">
        <v>46</v>
      </c>
      <c r="J4" s="43" t="s">
        <v>37</v>
      </c>
    </row>
    <row r="5" spans="1:16" ht="13.5" thickBot="1" x14ac:dyDescent="0.25">
      <c r="I5" s="45" t="s">
        <v>47</v>
      </c>
      <c r="J5" s="46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38" si="0">P11</f>
        <v> MVS 4.196 </v>
      </c>
      <c r="B11" s="3" t="str">
        <f t="shared" ref="B11:B38" si="1">IF(H11=INT(H11),"I","II")</f>
        <v>I</v>
      </c>
      <c r="C11" s="8">
        <f t="shared" ref="C11:C38" si="2">1*G11</f>
        <v>25647</v>
      </c>
      <c r="D11" s="10" t="str">
        <f t="shared" ref="D11:D38" si="3">VLOOKUP(F11,I$1:J$5,2,FALSE)</f>
        <v>vis</v>
      </c>
      <c r="E11" s="47">
        <f>VLOOKUP(C11,Active!C$21:E$973,3,FALSE)</f>
        <v>-490.98832229148104</v>
      </c>
      <c r="F11" s="3" t="s">
        <v>47</v>
      </c>
      <c r="G11" s="10" t="str">
        <f t="shared" ref="G11:G38" si="4">MID(I11,3,LEN(I11)-3)</f>
        <v>25647.00</v>
      </c>
      <c r="H11" s="8">
        <f t="shared" ref="H11:H38" si="5">1*K11</f>
        <v>-491</v>
      </c>
      <c r="I11" s="48" t="s">
        <v>52</v>
      </c>
      <c r="J11" s="49" t="s">
        <v>53</v>
      </c>
      <c r="K11" s="48">
        <v>-491</v>
      </c>
      <c r="L11" s="48" t="s">
        <v>54</v>
      </c>
      <c r="M11" s="49" t="s">
        <v>55</v>
      </c>
      <c r="N11" s="49"/>
      <c r="O11" s="50" t="s">
        <v>56</v>
      </c>
      <c r="P11" s="50" t="s">
        <v>57</v>
      </c>
    </row>
    <row r="12" spans="1:16" ht="12.75" customHeight="1" thickBot="1" x14ac:dyDescent="0.25">
      <c r="A12" s="8" t="str">
        <f t="shared" si="0"/>
        <v> MVS 4.196 </v>
      </c>
      <c r="B12" s="3" t="str">
        <f t="shared" si="1"/>
        <v>I</v>
      </c>
      <c r="C12" s="8">
        <f t="shared" si="2"/>
        <v>26419</v>
      </c>
      <c r="D12" s="10" t="str">
        <f t="shared" si="3"/>
        <v>vis</v>
      </c>
      <c r="E12" s="47">
        <f>VLOOKUP(C12,Active!C$21:E$973,3,FALSE)</f>
        <v>-477.98370481000717</v>
      </c>
      <c r="F12" s="3" t="s">
        <v>47</v>
      </c>
      <c r="G12" s="10" t="str">
        <f t="shared" si="4"/>
        <v>26419.00</v>
      </c>
      <c r="H12" s="8">
        <f t="shared" si="5"/>
        <v>-478</v>
      </c>
      <c r="I12" s="48" t="s">
        <v>58</v>
      </c>
      <c r="J12" s="49" t="s">
        <v>59</v>
      </c>
      <c r="K12" s="48">
        <v>-478</v>
      </c>
      <c r="L12" s="48" t="s">
        <v>60</v>
      </c>
      <c r="M12" s="49" t="s">
        <v>55</v>
      </c>
      <c r="N12" s="49"/>
      <c r="O12" s="50" t="s">
        <v>56</v>
      </c>
      <c r="P12" s="50" t="s">
        <v>57</v>
      </c>
    </row>
    <row r="13" spans="1:16" ht="12.75" customHeight="1" thickBot="1" x14ac:dyDescent="0.25">
      <c r="A13" s="8" t="str">
        <f t="shared" si="0"/>
        <v> MVS 4.196 </v>
      </c>
      <c r="B13" s="3" t="str">
        <f t="shared" si="1"/>
        <v>II</v>
      </c>
      <c r="C13" s="8">
        <f t="shared" si="2"/>
        <v>26686.54</v>
      </c>
      <c r="D13" s="10" t="str">
        <f t="shared" si="3"/>
        <v>vis</v>
      </c>
      <c r="E13" s="47">
        <f>VLOOKUP(C13,Active!C$21:E$973,3,FALSE)</f>
        <v>-473.47689734758029</v>
      </c>
      <c r="F13" s="3" t="s">
        <v>47</v>
      </c>
      <c r="G13" s="10" t="str">
        <f t="shared" si="4"/>
        <v>26686.54</v>
      </c>
      <c r="H13" s="8">
        <f t="shared" si="5"/>
        <v>-473.5</v>
      </c>
      <c r="I13" s="48" t="s">
        <v>61</v>
      </c>
      <c r="J13" s="49" t="s">
        <v>62</v>
      </c>
      <c r="K13" s="48">
        <v>-473.5</v>
      </c>
      <c r="L13" s="48" t="s">
        <v>63</v>
      </c>
      <c r="M13" s="49" t="s">
        <v>55</v>
      </c>
      <c r="N13" s="49"/>
      <c r="O13" s="50" t="s">
        <v>56</v>
      </c>
      <c r="P13" s="50" t="s">
        <v>57</v>
      </c>
    </row>
    <row r="14" spans="1:16" ht="12.75" customHeight="1" thickBot="1" x14ac:dyDescent="0.25">
      <c r="A14" s="8" t="str">
        <f t="shared" si="0"/>
        <v> MVS 4.196 </v>
      </c>
      <c r="B14" s="3" t="str">
        <f t="shared" si="1"/>
        <v>II</v>
      </c>
      <c r="C14" s="8">
        <f t="shared" si="2"/>
        <v>26745.39</v>
      </c>
      <c r="D14" s="10" t="str">
        <f t="shared" si="3"/>
        <v>vis</v>
      </c>
      <c r="E14" s="47">
        <f>VLOOKUP(C14,Active!C$21:E$973,3,FALSE)</f>
        <v>-472.48554794500944</v>
      </c>
      <c r="F14" s="3" t="s">
        <v>47</v>
      </c>
      <c r="G14" s="10" t="str">
        <f t="shared" si="4"/>
        <v>26745.39</v>
      </c>
      <c r="H14" s="8">
        <f t="shared" si="5"/>
        <v>-472.5</v>
      </c>
      <c r="I14" s="48" t="s">
        <v>64</v>
      </c>
      <c r="J14" s="49" t="s">
        <v>65</v>
      </c>
      <c r="K14" s="48">
        <v>-472.5</v>
      </c>
      <c r="L14" s="48" t="s">
        <v>66</v>
      </c>
      <c r="M14" s="49" t="s">
        <v>55</v>
      </c>
      <c r="N14" s="49"/>
      <c r="O14" s="50" t="s">
        <v>56</v>
      </c>
      <c r="P14" s="50" t="s">
        <v>57</v>
      </c>
    </row>
    <row r="15" spans="1:16" ht="12.75" customHeight="1" thickBot="1" x14ac:dyDescent="0.25">
      <c r="A15" s="8" t="str">
        <f t="shared" si="0"/>
        <v> MVS 4.196 </v>
      </c>
      <c r="B15" s="3" t="str">
        <f t="shared" si="1"/>
        <v>I</v>
      </c>
      <c r="C15" s="8">
        <f t="shared" si="2"/>
        <v>27842.45</v>
      </c>
      <c r="D15" s="10" t="str">
        <f t="shared" si="3"/>
        <v>vis</v>
      </c>
      <c r="E15" s="47">
        <f>VLOOKUP(C15,Active!C$21:E$973,3,FALSE)</f>
        <v>-454.00517792658223</v>
      </c>
      <c r="F15" s="3" t="s">
        <v>47</v>
      </c>
      <c r="G15" s="10" t="str">
        <f t="shared" si="4"/>
        <v>27842.45</v>
      </c>
      <c r="H15" s="8">
        <f t="shared" si="5"/>
        <v>-454</v>
      </c>
      <c r="I15" s="48" t="s">
        <v>67</v>
      </c>
      <c r="J15" s="49" t="s">
        <v>68</v>
      </c>
      <c r="K15" s="48">
        <v>-454</v>
      </c>
      <c r="L15" s="48" t="s">
        <v>69</v>
      </c>
      <c r="M15" s="49" t="s">
        <v>55</v>
      </c>
      <c r="N15" s="49"/>
      <c r="O15" s="50" t="s">
        <v>56</v>
      </c>
      <c r="P15" s="50" t="s">
        <v>57</v>
      </c>
    </row>
    <row r="16" spans="1:16" ht="12.75" customHeight="1" thickBot="1" x14ac:dyDescent="0.25">
      <c r="A16" s="8" t="str">
        <f t="shared" si="0"/>
        <v> MVS 4.196 </v>
      </c>
      <c r="B16" s="3" t="str">
        <f t="shared" si="1"/>
        <v>I</v>
      </c>
      <c r="C16" s="8">
        <f t="shared" si="2"/>
        <v>28496.59</v>
      </c>
      <c r="D16" s="10" t="str">
        <f t="shared" si="3"/>
        <v>vis</v>
      </c>
      <c r="E16" s="47">
        <f>VLOOKUP(C16,Active!C$21:E$973,3,FALSE)</f>
        <v>-442.98595450775929</v>
      </c>
      <c r="F16" s="3" t="s">
        <v>47</v>
      </c>
      <c r="G16" s="10" t="str">
        <f t="shared" si="4"/>
        <v>28496.59</v>
      </c>
      <c r="H16" s="8">
        <f t="shared" si="5"/>
        <v>-443</v>
      </c>
      <c r="I16" s="48" t="s">
        <v>70</v>
      </c>
      <c r="J16" s="49" t="s">
        <v>71</v>
      </c>
      <c r="K16" s="48">
        <v>-443</v>
      </c>
      <c r="L16" s="48" t="s">
        <v>72</v>
      </c>
      <c r="M16" s="49" t="s">
        <v>55</v>
      </c>
      <c r="N16" s="49"/>
      <c r="O16" s="50" t="s">
        <v>56</v>
      </c>
      <c r="P16" s="50" t="s">
        <v>57</v>
      </c>
    </row>
    <row r="17" spans="1:16" ht="12.75" customHeight="1" thickBot="1" x14ac:dyDescent="0.25">
      <c r="A17" s="8" t="str">
        <f t="shared" si="0"/>
        <v> AC 155.17 </v>
      </c>
      <c r="B17" s="3" t="str">
        <f t="shared" si="1"/>
        <v>I</v>
      </c>
      <c r="C17" s="8">
        <f t="shared" si="2"/>
        <v>29689.23</v>
      </c>
      <c r="D17" s="10" t="str">
        <f t="shared" si="3"/>
        <v>vis</v>
      </c>
      <c r="E17" s="47">
        <f>VLOOKUP(C17,Active!C$21:E$973,3,FALSE)</f>
        <v>-422.89550503482531</v>
      </c>
      <c r="F17" s="3" t="s">
        <v>47</v>
      </c>
      <c r="G17" s="10" t="str">
        <f t="shared" si="4"/>
        <v>29689.23</v>
      </c>
      <c r="H17" s="8">
        <f t="shared" si="5"/>
        <v>-423</v>
      </c>
      <c r="I17" s="48" t="s">
        <v>73</v>
      </c>
      <c r="J17" s="49" t="s">
        <v>74</v>
      </c>
      <c r="K17" s="48">
        <v>-423</v>
      </c>
      <c r="L17" s="48" t="s">
        <v>75</v>
      </c>
      <c r="M17" s="49" t="s">
        <v>55</v>
      </c>
      <c r="N17" s="49"/>
      <c r="O17" s="50" t="s">
        <v>76</v>
      </c>
      <c r="P17" s="50" t="s">
        <v>77</v>
      </c>
    </row>
    <row r="18" spans="1:16" ht="12.75" customHeight="1" thickBot="1" x14ac:dyDescent="0.25">
      <c r="A18" s="8" t="str">
        <f t="shared" si="0"/>
        <v> AC 155.17 </v>
      </c>
      <c r="B18" s="3" t="str">
        <f t="shared" si="1"/>
        <v>I</v>
      </c>
      <c r="C18" s="8">
        <f t="shared" si="2"/>
        <v>29691.279999999999</v>
      </c>
      <c r="D18" s="10" t="str">
        <f t="shared" si="3"/>
        <v>vis</v>
      </c>
      <c r="E18" s="47">
        <f>VLOOKUP(C18,Active!C$21:E$973,3,FALSE)</f>
        <v>-422.86097204798983</v>
      </c>
      <c r="F18" s="3" t="s">
        <v>47</v>
      </c>
      <c r="G18" s="10" t="str">
        <f t="shared" si="4"/>
        <v>29691.28</v>
      </c>
      <c r="H18" s="8">
        <f t="shared" si="5"/>
        <v>-423</v>
      </c>
      <c r="I18" s="48" t="s">
        <v>78</v>
      </c>
      <c r="J18" s="49" t="s">
        <v>79</v>
      </c>
      <c r="K18" s="48">
        <v>-423</v>
      </c>
      <c r="L18" s="48" t="s">
        <v>80</v>
      </c>
      <c r="M18" s="49" t="s">
        <v>55</v>
      </c>
      <c r="N18" s="49"/>
      <c r="O18" s="50" t="s">
        <v>76</v>
      </c>
      <c r="P18" s="50" t="s">
        <v>77</v>
      </c>
    </row>
    <row r="19" spans="1:16" ht="12.75" customHeight="1" thickBot="1" x14ac:dyDescent="0.25">
      <c r="A19" s="8" t="str">
        <f t="shared" si="0"/>
        <v> AC 155.17 </v>
      </c>
      <c r="B19" s="3" t="str">
        <f t="shared" si="1"/>
        <v>I</v>
      </c>
      <c r="C19" s="8">
        <f t="shared" si="2"/>
        <v>29692.23</v>
      </c>
      <c r="D19" s="10" t="str">
        <f t="shared" si="3"/>
        <v>vis</v>
      </c>
      <c r="E19" s="47">
        <f>VLOOKUP(C19,Active!C$21:E$973,3,FALSE)</f>
        <v>-422.84496895652944</v>
      </c>
      <c r="F19" s="3" t="s">
        <v>47</v>
      </c>
      <c r="G19" s="10" t="str">
        <f t="shared" si="4"/>
        <v>29692.23</v>
      </c>
      <c r="H19" s="8">
        <f t="shared" si="5"/>
        <v>-423</v>
      </c>
      <c r="I19" s="48" t="s">
        <v>81</v>
      </c>
      <c r="J19" s="49" t="s">
        <v>82</v>
      </c>
      <c r="K19" s="48">
        <v>-423</v>
      </c>
      <c r="L19" s="48" t="s">
        <v>83</v>
      </c>
      <c r="M19" s="49" t="s">
        <v>55</v>
      </c>
      <c r="N19" s="49"/>
      <c r="O19" s="50" t="s">
        <v>76</v>
      </c>
      <c r="P19" s="50" t="s">
        <v>77</v>
      </c>
    </row>
    <row r="20" spans="1:16" ht="12.75" customHeight="1" thickBot="1" x14ac:dyDescent="0.25">
      <c r="A20" s="8" t="str">
        <f t="shared" si="0"/>
        <v> AC 155.17 </v>
      </c>
      <c r="B20" s="3" t="str">
        <f t="shared" si="1"/>
        <v>II</v>
      </c>
      <c r="C20" s="8">
        <f t="shared" si="2"/>
        <v>30022.21</v>
      </c>
      <c r="D20" s="10" t="str">
        <f t="shared" si="3"/>
        <v>vis</v>
      </c>
      <c r="E20" s="47">
        <f>VLOOKUP(C20,Active!C$21:E$973,3,FALSE)</f>
        <v>-417.28633725117095</v>
      </c>
      <c r="F20" s="3" t="s">
        <v>47</v>
      </c>
      <c r="G20" s="10" t="str">
        <f t="shared" si="4"/>
        <v>30022.21</v>
      </c>
      <c r="H20" s="8">
        <f t="shared" si="5"/>
        <v>-417.5</v>
      </c>
      <c r="I20" s="48" t="s">
        <v>84</v>
      </c>
      <c r="J20" s="49" t="s">
        <v>85</v>
      </c>
      <c r="K20" s="48">
        <v>-417.5</v>
      </c>
      <c r="L20" s="48" t="s">
        <v>86</v>
      </c>
      <c r="M20" s="49" t="s">
        <v>55</v>
      </c>
      <c r="N20" s="49"/>
      <c r="O20" s="50" t="s">
        <v>76</v>
      </c>
      <c r="P20" s="50" t="s">
        <v>77</v>
      </c>
    </row>
    <row r="21" spans="1:16" ht="12.75" customHeight="1" thickBot="1" x14ac:dyDescent="0.25">
      <c r="A21" s="8" t="str">
        <f t="shared" si="0"/>
        <v> AC 155.17 </v>
      </c>
      <c r="B21" s="3" t="str">
        <f t="shared" si="1"/>
        <v>I</v>
      </c>
      <c r="C21" s="8">
        <f t="shared" si="2"/>
        <v>31173.16</v>
      </c>
      <c r="D21" s="10" t="str">
        <f t="shared" si="3"/>
        <v>vis</v>
      </c>
      <c r="E21" s="47">
        <f>VLOOKUP(C21,Active!C$21:E$973,3,FALSE)</f>
        <v>-397.89817081295541</v>
      </c>
      <c r="F21" s="3" t="s">
        <v>47</v>
      </c>
      <c r="G21" s="10" t="str">
        <f t="shared" si="4"/>
        <v>31173.16</v>
      </c>
      <c r="H21" s="8">
        <f t="shared" si="5"/>
        <v>-398</v>
      </c>
      <c r="I21" s="48" t="s">
        <v>87</v>
      </c>
      <c r="J21" s="49" t="s">
        <v>88</v>
      </c>
      <c r="K21" s="48">
        <v>-398</v>
      </c>
      <c r="L21" s="48" t="s">
        <v>89</v>
      </c>
      <c r="M21" s="49" t="s">
        <v>55</v>
      </c>
      <c r="N21" s="49"/>
      <c r="O21" s="50" t="s">
        <v>76</v>
      </c>
      <c r="P21" s="50" t="s">
        <v>77</v>
      </c>
    </row>
    <row r="22" spans="1:16" ht="12.75" customHeight="1" thickBot="1" x14ac:dyDescent="0.25">
      <c r="A22" s="8" t="str">
        <f t="shared" si="0"/>
        <v> AC 155.17 </v>
      </c>
      <c r="B22" s="3" t="str">
        <f t="shared" si="1"/>
        <v>I</v>
      </c>
      <c r="C22" s="8">
        <f t="shared" si="2"/>
        <v>31174.16</v>
      </c>
      <c r="D22" s="10" t="str">
        <f t="shared" si="3"/>
        <v>vis</v>
      </c>
      <c r="E22" s="47">
        <f>VLOOKUP(C22,Active!C$21:E$973,3,FALSE)</f>
        <v>-397.88132545352346</v>
      </c>
      <c r="F22" s="3" t="s">
        <v>47</v>
      </c>
      <c r="G22" s="10" t="str">
        <f t="shared" si="4"/>
        <v>31174.16</v>
      </c>
      <c r="H22" s="8">
        <f t="shared" si="5"/>
        <v>-398</v>
      </c>
      <c r="I22" s="48" t="s">
        <v>90</v>
      </c>
      <c r="J22" s="49" t="s">
        <v>91</v>
      </c>
      <c r="K22" s="48">
        <v>-398</v>
      </c>
      <c r="L22" s="48" t="s">
        <v>92</v>
      </c>
      <c r="M22" s="49" t="s">
        <v>55</v>
      </c>
      <c r="N22" s="49"/>
      <c r="O22" s="50" t="s">
        <v>76</v>
      </c>
      <c r="P22" s="50" t="s">
        <v>77</v>
      </c>
    </row>
    <row r="23" spans="1:16" ht="12.75" customHeight="1" thickBot="1" x14ac:dyDescent="0.25">
      <c r="A23" s="8" t="str">
        <f t="shared" si="0"/>
        <v> AC 155.17 </v>
      </c>
      <c r="B23" s="3" t="str">
        <f t="shared" si="1"/>
        <v>I</v>
      </c>
      <c r="C23" s="8">
        <f t="shared" si="2"/>
        <v>31526.17</v>
      </c>
      <c r="D23" s="10" t="str">
        <f t="shared" si="3"/>
        <v>vis</v>
      </c>
      <c r="E23" s="47">
        <f>VLOOKUP(C23,Active!C$21:E$973,3,FALSE)</f>
        <v>-391.95159047987892</v>
      </c>
      <c r="F23" s="3" t="s">
        <v>47</v>
      </c>
      <c r="G23" s="10" t="str">
        <f t="shared" si="4"/>
        <v>31526.17</v>
      </c>
      <c r="H23" s="8">
        <f t="shared" si="5"/>
        <v>-392</v>
      </c>
      <c r="I23" s="48" t="s">
        <v>93</v>
      </c>
      <c r="J23" s="49" t="s">
        <v>94</v>
      </c>
      <c r="K23" s="48">
        <v>-392</v>
      </c>
      <c r="L23" s="48" t="s">
        <v>95</v>
      </c>
      <c r="M23" s="49" t="s">
        <v>55</v>
      </c>
      <c r="N23" s="49"/>
      <c r="O23" s="50" t="s">
        <v>76</v>
      </c>
      <c r="P23" s="50" t="s">
        <v>77</v>
      </c>
    </row>
    <row r="24" spans="1:16" ht="12.75" customHeight="1" thickBot="1" x14ac:dyDescent="0.25">
      <c r="A24" s="8" t="str">
        <f t="shared" si="0"/>
        <v> AC 155.17 </v>
      </c>
      <c r="B24" s="3" t="str">
        <f t="shared" si="1"/>
        <v>I</v>
      </c>
      <c r="C24" s="8">
        <f t="shared" si="2"/>
        <v>31880.17</v>
      </c>
      <c r="D24" s="10" t="str">
        <f t="shared" si="3"/>
        <v>vis</v>
      </c>
      <c r="E24" s="47">
        <f>VLOOKUP(C24,Active!C$21:E$973,3,FALSE)</f>
        <v>-385.98833324096472</v>
      </c>
      <c r="F24" s="3" t="s">
        <v>47</v>
      </c>
      <c r="G24" s="10" t="str">
        <f t="shared" si="4"/>
        <v>31880.17</v>
      </c>
      <c r="H24" s="8">
        <f t="shared" si="5"/>
        <v>-386</v>
      </c>
      <c r="I24" s="48" t="s">
        <v>96</v>
      </c>
      <c r="J24" s="49" t="s">
        <v>97</v>
      </c>
      <c r="K24" s="48">
        <v>-386</v>
      </c>
      <c r="L24" s="48" t="s">
        <v>54</v>
      </c>
      <c r="M24" s="49" t="s">
        <v>55</v>
      </c>
      <c r="N24" s="49"/>
      <c r="O24" s="50" t="s">
        <v>76</v>
      </c>
      <c r="P24" s="50" t="s">
        <v>77</v>
      </c>
    </row>
    <row r="25" spans="1:16" ht="12.75" customHeight="1" thickBot="1" x14ac:dyDescent="0.25">
      <c r="A25" s="8" t="str">
        <f t="shared" si="0"/>
        <v> AC 155.17 </v>
      </c>
      <c r="B25" s="3" t="str">
        <f t="shared" si="1"/>
        <v>I</v>
      </c>
      <c r="C25" s="8">
        <f t="shared" si="2"/>
        <v>31881.15</v>
      </c>
      <c r="D25" s="10" t="str">
        <f t="shared" si="3"/>
        <v>vis</v>
      </c>
      <c r="E25" s="47">
        <f>VLOOKUP(C25,Active!C$21:E$973,3,FALSE)</f>
        <v>-385.97182478872134</v>
      </c>
      <c r="F25" s="3" t="s">
        <v>47</v>
      </c>
      <c r="G25" s="10" t="str">
        <f t="shared" si="4"/>
        <v>31881.15</v>
      </c>
      <c r="H25" s="8">
        <f t="shared" si="5"/>
        <v>-386</v>
      </c>
      <c r="I25" s="48" t="s">
        <v>98</v>
      </c>
      <c r="J25" s="49" t="s">
        <v>99</v>
      </c>
      <c r="K25" s="48">
        <v>-386</v>
      </c>
      <c r="L25" s="48" t="s">
        <v>100</v>
      </c>
      <c r="M25" s="49" t="s">
        <v>55</v>
      </c>
      <c r="N25" s="49"/>
      <c r="O25" s="50" t="s">
        <v>76</v>
      </c>
      <c r="P25" s="50" t="s">
        <v>77</v>
      </c>
    </row>
    <row r="26" spans="1:16" ht="12.75" customHeight="1" thickBot="1" x14ac:dyDescent="0.25">
      <c r="A26" s="8" t="str">
        <f t="shared" si="0"/>
        <v> AC 155.17 </v>
      </c>
      <c r="B26" s="3" t="str">
        <f t="shared" si="1"/>
        <v>II</v>
      </c>
      <c r="C26" s="8">
        <f t="shared" si="2"/>
        <v>33323.24</v>
      </c>
      <c r="D26" s="10" t="str">
        <f t="shared" si="3"/>
        <v>vis</v>
      </c>
      <c r="E26" s="47">
        <f>VLOOKUP(C26,Active!C$21:E$973,3,FALSE)</f>
        <v>-361.67930040548475</v>
      </c>
      <c r="F26" s="3" t="s">
        <v>47</v>
      </c>
      <c r="G26" s="10" t="str">
        <f t="shared" si="4"/>
        <v>33323.24</v>
      </c>
      <c r="H26" s="8">
        <f t="shared" si="5"/>
        <v>-361.5</v>
      </c>
      <c r="I26" s="48" t="s">
        <v>101</v>
      </c>
      <c r="J26" s="49" t="s">
        <v>102</v>
      </c>
      <c r="K26" s="48">
        <v>-361.5</v>
      </c>
      <c r="L26" s="48" t="s">
        <v>103</v>
      </c>
      <c r="M26" s="49" t="s">
        <v>55</v>
      </c>
      <c r="N26" s="49"/>
      <c r="O26" s="50" t="s">
        <v>76</v>
      </c>
      <c r="P26" s="50" t="s">
        <v>77</v>
      </c>
    </row>
    <row r="27" spans="1:16" ht="12.75" customHeight="1" thickBot="1" x14ac:dyDescent="0.25">
      <c r="A27" s="8" t="str">
        <f t="shared" si="0"/>
        <v> AC 155.17 </v>
      </c>
      <c r="B27" s="3" t="str">
        <f t="shared" si="1"/>
        <v>II</v>
      </c>
      <c r="C27" s="8">
        <f t="shared" si="2"/>
        <v>33326.19</v>
      </c>
      <c r="D27" s="10" t="str">
        <f t="shared" si="3"/>
        <v>vis</v>
      </c>
      <c r="E27" s="47">
        <f>VLOOKUP(C27,Active!C$21:E$973,3,FALSE)</f>
        <v>-361.6296065951604</v>
      </c>
      <c r="F27" s="3" t="s">
        <v>47</v>
      </c>
      <c r="G27" s="10" t="str">
        <f t="shared" si="4"/>
        <v>33326.19</v>
      </c>
      <c r="H27" s="8">
        <f t="shared" si="5"/>
        <v>-361.5</v>
      </c>
      <c r="I27" s="48" t="s">
        <v>104</v>
      </c>
      <c r="J27" s="49" t="s">
        <v>105</v>
      </c>
      <c r="K27" s="48">
        <v>-361.5</v>
      </c>
      <c r="L27" s="48" t="s">
        <v>106</v>
      </c>
      <c r="M27" s="49" t="s">
        <v>55</v>
      </c>
      <c r="N27" s="49"/>
      <c r="O27" s="50" t="s">
        <v>76</v>
      </c>
      <c r="P27" s="50" t="s">
        <v>77</v>
      </c>
    </row>
    <row r="28" spans="1:16" ht="12.75" customHeight="1" thickBot="1" x14ac:dyDescent="0.25">
      <c r="A28" s="8" t="str">
        <f t="shared" si="0"/>
        <v> AC 155.17 </v>
      </c>
      <c r="B28" s="3" t="str">
        <f t="shared" si="1"/>
        <v>II</v>
      </c>
      <c r="C28" s="8">
        <f t="shared" si="2"/>
        <v>33328.18</v>
      </c>
      <c r="D28" s="10" t="str">
        <f t="shared" si="3"/>
        <v>vis</v>
      </c>
      <c r="E28" s="47">
        <f>VLOOKUP(C28,Active!C$21:E$973,3,FALSE)</f>
        <v>-361.5960843298908</v>
      </c>
      <c r="F28" s="3" t="s">
        <v>47</v>
      </c>
      <c r="G28" s="10" t="str">
        <f t="shared" si="4"/>
        <v>33328.18</v>
      </c>
      <c r="H28" s="8">
        <f t="shared" si="5"/>
        <v>-361.5</v>
      </c>
      <c r="I28" s="48" t="s">
        <v>107</v>
      </c>
      <c r="J28" s="49" t="s">
        <v>108</v>
      </c>
      <c r="K28" s="48">
        <v>-361.5</v>
      </c>
      <c r="L28" s="48" t="s">
        <v>109</v>
      </c>
      <c r="M28" s="49" t="s">
        <v>55</v>
      </c>
      <c r="N28" s="49"/>
      <c r="O28" s="50" t="s">
        <v>76</v>
      </c>
      <c r="P28" s="50" t="s">
        <v>77</v>
      </c>
    </row>
    <row r="29" spans="1:16" ht="12.75" customHeight="1" thickBot="1" x14ac:dyDescent="0.25">
      <c r="A29" s="8" t="str">
        <f t="shared" si="0"/>
        <v> AC 155.17 </v>
      </c>
      <c r="B29" s="3" t="str">
        <f t="shared" si="1"/>
        <v>II</v>
      </c>
      <c r="C29" s="8">
        <f t="shared" si="2"/>
        <v>33334.18</v>
      </c>
      <c r="D29" s="10" t="str">
        <f t="shared" si="3"/>
        <v>vis</v>
      </c>
      <c r="E29" s="47">
        <f>VLOOKUP(C29,Active!C$21:E$973,3,FALSE)</f>
        <v>-361.49501217329907</v>
      </c>
      <c r="F29" s="3" t="s">
        <v>47</v>
      </c>
      <c r="G29" s="10" t="str">
        <f t="shared" si="4"/>
        <v>33334.18</v>
      </c>
      <c r="H29" s="8">
        <f t="shared" si="5"/>
        <v>-361.5</v>
      </c>
      <c r="I29" s="48" t="s">
        <v>110</v>
      </c>
      <c r="J29" s="49" t="s">
        <v>111</v>
      </c>
      <c r="K29" s="48">
        <v>-361.5</v>
      </c>
      <c r="L29" s="48" t="s">
        <v>112</v>
      </c>
      <c r="M29" s="49" t="s">
        <v>55</v>
      </c>
      <c r="N29" s="49"/>
      <c r="O29" s="50" t="s">
        <v>76</v>
      </c>
      <c r="P29" s="50" t="s">
        <v>77</v>
      </c>
    </row>
    <row r="30" spans="1:16" ht="12.75" customHeight="1" thickBot="1" x14ac:dyDescent="0.25">
      <c r="A30" s="8" t="str">
        <f t="shared" si="0"/>
        <v> AC 155.17 </v>
      </c>
      <c r="B30" s="3" t="str">
        <f t="shared" si="1"/>
        <v>I</v>
      </c>
      <c r="C30" s="8">
        <f t="shared" si="2"/>
        <v>33354.14</v>
      </c>
      <c r="D30" s="10" t="str">
        <f t="shared" si="3"/>
        <v>vis</v>
      </c>
      <c r="E30" s="47">
        <f>VLOOKUP(C30,Active!C$21:E$973,3,FALSE)</f>
        <v>-361.15877879903712</v>
      </c>
      <c r="F30" s="3" t="s">
        <v>47</v>
      </c>
      <c r="G30" s="10" t="str">
        <f t="shared" si="4"/>
        <v>33354.14</v>
      </c>
      <c r="H30" s="8">
        <f t="shared" si="5"/>
        <v>-361</v>
      </c>
      <c r="I30" s="48" t="s">
        <v>113</v>
      </c>
      <c r="J30" s="49" t="s">
        <v>114</v>
      </c>
      <c r="K30" s="48">
        <v>-361</v>
      </c>
      <c r="L30" s="48" t="s">
        <v>115</v>
      </c>
      <c r="M30" s="49" t="s">
        <v>55</v>
      </c>
      <c r="N30" s="49"/>
      <c r="O30" s="50" t="s">
        <v>76</v>
      </c>
      <c r="P30" s="50" t="s">
        <v>77</v>
      </c>
    </row>
    <row r="31" spans="1:16" ht="12.75" customHeight="1" thickBot="1" x14ac:dyDescent="0.25">
      <c r="A31" s="8" t="str">
        <f t="shared" si="0"/>
        <v> MVS 4.196 </v>
      </c>
      <c r="B31" s="3" t="str">
        <f t="shared" si="1"/>
        <v>II</v>
      </c>
      <c r="C31" s="8">
        <f t="shared" si="2"/>
        <v>33690.480000000003</v>
      </c>
      <c r="D31" s="10" t="str">
        <f t="shared" si="3"/>
        <v>vis</v>
      </c>
      <c r="E31" s="47">
        <f>VLOOKUP(C31,Active!C$21:E$973,3,FALSE)</f>
        <v>-355.4930106076913</v>
      </c>
      <c r="F31" s="3" t="s">
        <v>47</v>
      </c>
      <c r="G31" s="10" t="str">
        <f t="shared" si="4"/>
        <v>33690.48</v>
      </c>
      <c r="H31" s="8">
        <f t="shared" si="5"/>
        <v>-355.5</v>
      </c>
      <c r="I31" s="48" t="s">
        <v>116</v>
      </c>
      <c r="J31" s="49" t="s">
        <v>117</v>
      </c>
      <c r="K31" s="48">
        <v>-355.5</v>
      </c>
      <c r="L31" s="48" t="s">
        <v>118</v>
      </c>
      <c r="M31" s="49" t="s">
        <v>55</v>
      </c>
      <c r="N31" s="49"/>
      <c r="O31" s="50" t="s">
        <v>56</v>
      </c>
      <c r="P31" s="50" t="s">
        <v>57</v>
      </c>
    </row>
    <row r="32" spans="1:16" ht="12.75" customHeight="1" thickBot="1" x14ac:dyDescent="0.25">
      <c r="A32" s="8" t="str">
        <f t="shared" si="0"/>
        <v> MVS 4.196 </v>
      </c>
      <c r="B32" s="3" t="str">
        <f t="shared" si="1"/>
        <v>I</v>
      </c>
      <c r="C32" s="8">
        <f t="shared" si="2"/>
        <v>37696.400000000001</v>
      </c>
      <c r="D32" s="10" t="str">
        <f t="shared" si="3"/>
        <v>vis</v>
      </c>
      <c r="E32" s="47">
        <f>VLOOKUP(C32,Active!C$21:E$973,3,FALSE)</f>
        <v>-288.01184835201008</v>
      </c>
      <c r="F32" s="3" t="s">
        <v>47</v>
      </c>
      <c r="G32" s="10" t="str">
        <f t="shared" si="4"/>
        <v>37696.40</v>
      </c>
      <c r="H32" s="8">
        <f t="shared" si="5"/>
        <v>-288</v>
      </c>
      <c r="I32" s="48" t="s">
        <v>119</v>
      </c>
      <c r="J32" s="49" t="s">
        <v>120</v>
      </c>
      <c r="K32" s="48">
        <v>-288</v>
      </c>
      <c r="L32" s="48" t="s">
        <v>121</v>
      </c>
      <c r="M32" s="49" t="s">
        <v>55</v>
      </c>
      <c r="N32" s="49"/>
      <c r="O32" s="50" t="s">
        <v>56</v>
      </c>
      <c r="P32" s="50" t="s">
        <v>57</v>
      </c>
    </row>
    <row r="33" spans="1:16" ht="12.75" customHeight="1" thickBot="1" x14ac:dyDescent="0.25">
      <c r="A33" s="8" t="str">
        <f t="shared" si="0"/>
        <v> MVS 4.196 </v>
      </c>
      <c r="B33" s="3" t="str">
        <f t="shared" si="1"/>
        <v>I</v>
      </c>
      <c r="C33" s="8">
        <f t="shared" si="2"/>
        <v>37993.57</v>
      </c>
      <c r="D33" s="10" t="str">
        <f t="shared" si="3"/>
        <v>vis</v>
      </c>
      <c r="E33" s="47">
        <f>VLOOKUP(C33,Active!C$21:E$973,3,FALSE)</f>
        <v>-283.00591288961431</v>
      </c>
      <c r="F33" s="3" t="s">
        <v>47</v>
      </c>
      <c r="G33" s="10" t="str">
        <f t="shared" si="4"/>
        <v>37993.57</v>
      </c>
      <c r="H33" s="8">
        <f t="shared" si="5"/>
        <v>-283</v>
      </c>
      <c r="I33" s="48" t="s">
        <v>122</v>
      </c>
      <c r="J33" s="49" t="s">
        <v>123</v>
      </c>
      <c r="K33" s="48">
        <v>-283</v>
      </c>
      <c r="L33" s="48" t="s">
        <v>124</v>
      </c>
      <c r="M33" s="49" t="s">
        <v>55</v>
      </c>
      <c r="N33" s="49"/>
      <c r="O33" s="50" t="s">
        <v>56</v>
      </c>
      <c r="P33" s="50" t="s">
        <v>57</v>
      </c>
    </row>
    <row r="34" spans="1:16" ht="12.75" customHeight="1" thickBot="1" x14ac:dyDescent="0.25">
      <c r="A34" s="8" t="str">
        <f t="shared" si="0"/>
        <v> MVS 4.196 </v>
      </c>
      <c r="B34" s="3" t="str">
        <f t="shared" si="1"/>
        <v>I</v>
      </c>
      <c r="C34" s="8">
        <f t="shared" si="2"/>
        <v>38112.339999999997</v>
      </c>
      <c r="D34" s="10" t="str">
        <f t="shared" si="3"/>
        <v>vis</v>
      </c>
      <c r="E34" s="47">
        <f>VLOOKUP(C34,Active!C$21:E$973,3,FALSE)</f>
        <v>-281.0051895498803</v>
      </c>
      <c r="F34" s="3" t="s">
        <v>47</v>
      </c>
      <c r="G34" s="10" t="str">
        <f t="shared" si="4"/>
        <v>38112.34</v>
      </c>
      <c r="H34" s="8">
        <f t="shared" si="5"/>
        <v>-281</v>
      </c>
      <c r="I34" s="48" t="s">
        <v>125</v>
      </c>
      <c r="J34" s="49" t="s">
        <v>126</v>
      </c>
      <c r="K34" s="48">
        <v>-281</v>
      </c>
      <c r="L34" s="48" t="s">
        <v>69</v>
      </c>
      <c r="M34" s="49" t="s">
        <v>55</v>
      </c>
      <c r="N34" s="49"/>
      <c r="O34" s="50" t="s">
        <v>56</v>
      </c>
      <c r="P34" s="50" t="s">
        <v>57</v>
      </c>
    </row>
    <row r="35" spans="1:16" ht="12.75" customHeight="1" thickBot="1" x14ac:dyDescent="0.25">
      <c r="A35" s="8" t="str">
        <f t="shared" si="0"/>
        <v> MVS 4.196 </v>
      </c>
      <c r="B35" s="3" t="str">
        <f t="shared" si="1"/>
        <v>I</v>
      </c>
      <c r="C35" s="8">
        <f t="shared" si="2"/>
        <v>38410.43</v>
      </c>
      <c r="D35" s="10" t="str">
        <f t="shared" si="3"/>
        <v>vis</v>
      </c>
      <c r="E35" s="47">
        <f>VLOOKUP(C35,Active!C$21:E$973,3,FALSE)</f>
        <v>-275.98375635680702</v>
      </c>
      <c r="F35" s="3" t="s">
        <v>47</v>
      </c>
      <c r="G35" s="10" t="str">
        <f t="shared" si="4"/>
        <v>38410.43</v>
      </c>
      <c r="H35" s="8">
        <f t="shared" si="5"/>
        <v>-276</v>
      </c>
      <c r="I35" s="48" t="s">
        <v>127</v>
      </c>
      <c r="J35" s="49" t="s">
        <v>128</v>
      </c>
      <c r="K35" s="48">
        <v>-276</v>
      </c>
      <c r="L35" s="48" t="s">
        <v>129</v>
      </c>
      <c r="M35" s="49" t="s">
        <v>55</v>
      </c>
      <c r="N35" s="49"/>
      <c r="O35" s="50" t="s">
        <v>56</v>
      </c>
      <c r="P35" s="50" t="s">
        <v>57</v>
      </c>
    </row>
    <row r="36" spans="1:16" ht="12.75" customHeight="1" thickBot="1" x14ac:dyDescent="0.25">
      <c r="A36" s="8" t="str">
        <f t="shared" si="0"/>
        <v> MVS 4.196 </v>
      </c>
      <c r="B36" s="3" t="str">
        <f t="shared" si="1"/>
        <v>I</v>
      </c>
      <c r="C36" s="8">
        <f t="shared" si="2"/>
        <v>39063.629999999997</v>
      </c>
      <c r="D36" s="10" t="str">
        <f t="shared" si="3"/>
        <v>vis</v>
      </c>
      <c r="E36" s="47">
        <f>VLOOKUP(C36,Active!C$21:E$973,3,FALSE)</f>
        <v>-264.98036757585015</v>
      </c>
      <c r="F36" s="3" t="s">
        <v>47</v>
      </c>
      <c r="G36" s="10" t="str">
        <f t="shared" si="4"/>
        <v>39063.63</v>
      </c>
      <c r="H36" s="8">
        <f t="shared" si="5"/>
        <v>-265</v>
      </c>
      <c r="I36" s="48" t="s">
        <v>130</v>
      </c>
      <c r="J36" s="49" t="s">
        <v>131</v>
      </c>
      <c r="K36" s="48">
        <v>-265</v>
      </c>
      <c r="L36" s="48" t="s">
        <v>132</v>
      </c>
      <c r="M36" s="49" t="s">
        <v>55</v>
      </c>
      <c r="N36" s="49"/>
      <c r="O36" s="50" t="s">
        <v>56</v>
      </c>
      <c r="P36" s="50" t="s">
        <v>57</v>
      </c>
    </row>
    <row r="37" spans="1:16" ht="12.75" customHeight="1" thickBot="1" x14ac:dyDescent="0.25">
      <c r="A37" s="8" t="str">
        <f t="shared" si="0"/>
        <v> MVS 4.196 </v>
      </c>
      <c r="B37" s="3" t="str">
        <f t="shared" si="1"/>
        <v>I</v>
      </c>
      <c r="C37" s="8">
        <f t="shared" si="2"/>
        <v>39180.300000000003</v>
      </c>
      <c r="D37" s="10" t="str">
        <f t="shared" si="3"/>
        <v>vis</v>
      </c>
      <c r="E37" s="47">
        <f>VLOOKUP(C37,Active!C$21:E$973,3,FALSE)</f>
        <v>-263.01501949092312</v>
      </c>
      <c r="F37" s="3" t="s">
        <v>47</v>
      </c>
      <c r="G37" s="10" t="str">
        <f t="shared" si="4"/>
        <v>39180.30</v>
      </c>
      <c r="H37" s="8">
        <f t="shared" si="5"/>
        <v>-263</v>
      </c>
      <c r="I37" s="48" t="s">
        <v>133</v>
      </c>
      <c r="J37" s="49" t="s">
        <v>134</v>
      </c>
      <c r="K37" s="48">
        <v>-263</v>
      </c>
      <c r="L37" s="48" t="s">
        <v>135</v>
      </c>
      <c r="M37" s="49" t="s">
        <v>55</v>
      </c>
      <c r="N37" s="49"/>
      <c r="O37" s="50" t="s">
        <v>56</v>
      </c>
      <c r="P37" s="50" t="s">
        <v>57</v>
      </c>
    </row>
    <row r="38" spans="1:16" ht="12.75" customHeight="1" thickBot="1" x14ac:dyDescent="0.25">
      <c r="A38" s="8" t="str">
        <f t="shared" si="0"/>
        <v> MVS 4.196 </v>
      </c>
      <c r="B38" s="3" t="str">
        <f t="shared" si="1"/>
        <v>I</v>
      </c>
      <c r="C38" s="8">
        <f t="shared" si="2"/>
        <v>39537.42</v>
      </c>
      <c r="D38" s="10" t="str">
        <f t="shared" si="3"/>
        <v>vis</v>
      </c>
      <c r="E38" s="47">
        <f>VLOOKUP(C38,Active!C$21:E$973,3,FALSE)</f>
        <v>-256.99920473058131</v>
      </c>
      <c r="F38" s="3" t="s">
        <v>47</v>
      </c>
      <c r="G38" s="10" t="str">
        <f t="shared" si="4"/>
        <v>39537.42</v>
      </c>
      <c r="H38" s="8">
        <f t="shared" si="5"/>
        <v>-257</v>
      </c>
      <c r="I38" s="48" t="s">
        <v>136</v>
      </c>
      <c r="J38" s="49" t="s">
        <v>137</v>
      </c>
      <c r="K38" s="48">
        <v>-257</v>
      </c>
      <c r="L38" s="48" t="s">
        <v>138</v>
      </c>
      <c r="M38" s="49" t="s">
        <v>55</v>
      </c>
      <c r="N38" s="49"/>
      <c r="O38" s="50" t="s">
        <v>56</v>
      </c>
      <c r="P38" s="50" t="s">
        <v>57</v>
      </c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2024-01-26T03:51:52Z</dcterms:modified>
</cp:coreProperties>
</file>