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8D7A0E6-3409-4F46-8FFF-07249B402E9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Q22" i="1"/>
  <c r="Q21" i="1"/>
  <c r="E24" i="1"/>
  <c r="F24" i="1"/>
  <c r="G24" i="1" s="1"/>
  <c r="I24" i="1" s="1"/>
  <c r="D9" i="1"/>
  <c r="E9" i="1"/>
  <c r="F16" i="1"/>
  <c r="C17" i="1"/>
  <c r="Q23" i="1"/>
  <c r="E21" i="1"/>
  <c r="F21" i="1"/>
  <c r="G21" i="1" s="1"/>
  <c r="I21" i="1" s="1"/>
  <c r="E22" i="1"/>
  <c r="F22" i="1" s="1"/>
  <c r="G22" i="1" s="1"/>
  <c r="I22" i="1" s="1"/>
  <c r="E23" i="1"/>
  <c r="F23" i="1" s="1"/>
  <c r="G23" i="1" s="1"/>
  <c r="I23" i="1" s="1"/>
  <c r="C11" i="1"/>
  <c r="C12" i="1"/>
  <c r="C16" i="1" l="1"/>
  <c r="D18" i="1" s="1"/>
  <c r="O24" i="1"/>
  <c r="O22" i="1"/>
  <c r="O21" i="1"/>
  <c r="C15" i="1"/>
  <c r="F18" i="1" s="1"/>
  <c r="O23" i="1"/>
  <c r="F17" i="1"/>
  <c r="C18" i="1" l="1"/>
  <c r="F19" i="1"/>
</calcChain>
</file>

<file path=xl/sharedStrings.xml><?xml version="1.0" encoding="utf-8"?>
<sst xmlns="http://schemas.openxmlformats.org/spreadsheetml/2006/main" count="60" uniqueCount="53">
  <si>
    <t>OEJV 0181</t>
  </si>
  <si>
    <t>BRNO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</si>
  <si>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</si>
  <si>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</si>
  <si>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</si>
  <si>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</si>
  <si>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</si>
  <si>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</si>
  <si>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</si>
  <si>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</si>
  <si>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</si>
  <si>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</si>
  <si>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</si>
  <si>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</si>
  <si>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</si>
  <si>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</si>
  <si>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</si>
  <si>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</si>
  <si>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</si>
  <si>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</si>
  <si>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</si>
  <si>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</si>
  <si>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</si>
  <si>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</si>
  <si>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</si>
  <si>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</si>
  <si>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</si>
  <si>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</si>
  <si>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</si>
  <si>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</si>
  <si>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</si>
  <si>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</si>
  <si>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</si>
  <si>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</si>
  <si>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</si>
  <si>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</si>
  <si>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</si>
  <si>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</si>
  <si>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</si>
  <si>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</si>
  <si>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</si>
  <si>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</si>
  <si>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</si>
  <si>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</si>
  <si>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</si>
  <si>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FM CMa</t>
  </si>
  <si>
    <t>2015b</t>
  </si>
  <si>
    <t>G5389-2875</t>
  </si>
  <si>
    <t>EB</t>
  </si>
  <si>
    <t>pr_0</t>
  </si>
  <si>
    <t>B2/B3II</t>
  </si>
  <si>
    <t>FM CMa / GSC 5389-2875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</si>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</sst>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6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7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FM CMa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-2059.5</c:v>
                </c:pt>
                <c:pt idx="1">
                  <c:v>-427</c:v>
                </c:pt>
                <c:pt idx="2">
                  <c:v>0</c:v>
                </c:pt>
                <c:pt idx="3">
                  <c:v>1120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31-4D17-A3EE-A5FFF95C74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-2059.5</c:v>
                </c:pt>
                <c:pt idx="1">
                  <c:v>-427</c:v>
                </c:pt>
                <c:pt idx="2">
                  <c:v>0</c:v>
                </c:pt>
                <c:pt idx="3">
                  <c:v>1120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-2.8445900003134739E-2</c:v>
                </c:pt>
                <c:pt idx="1">
                  <c:v>1.4670599994133227E-2</c:v>
                </c:pt>
                <c:pt idx="2">
                  <c:v>0</c:v>
                </c:pt>
                <c:pt idx="3">
                  <c:v>-1.3136000001395587E-2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31-4D17-A3EE-A5FFF95C74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-2059.5</c:v>
                </c:pt>
                <c:pt idx="1">
                  <c:v>-427</c:v>
                </c:pt>
                <c:pt idx="2">
                  <c:v>0</c:v>
                </c:pt>
                <c:pt idx="3">
                  <c:v>1120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31-4D17-A3EE-A5FFF95C74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-2059.5</c:v>
                </c:pt>
                <c:pt idx="1">
                  <c:v>-427</c:v>
                </c:pt>
                <c:pt idx="2">
                  <c:v>0</c:v>
                </c:pt>
                <c:pt idx="3">
                  <c:v>1120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31-4D17-A3EE-A5FFF95C74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-2059.5</c:v>
                </c:pt>
                <c:pt idx="1">
                  <c:v>-427</c:v>
                </c:pt>
                <c:pt idx="2">
                  <c:v>0</c:v>
                </c:pt>
                <c:pt idx="3">
                  <c:v>1120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31-4D17-A3EE-A5FFF95C74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-2059.5</c:v>
                </c:pt>
                <c:pt idx="1">
                  <c:v>-427</c:v>
                </c:pt>
                <c:pt idx="2">
                  <c:v>0</c:v>
                </c:pt>
                <c:pt idx="3">
                  <c:v>1120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31-4D17-A3EE-A5FFF95C74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-2059.5</c:v>
                </c:pt>
                <c:pt idx="1">
                  <c:v>-427</c:v>
                </c:pt>
                <c:pt idx="2">
                  <c:v>0</c:v>
                </c:pt>
                <c:pt idx="3">
                  <c:v>1120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31-4D17-A3EE-A5FFF95C74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-2059.5</c:v>
                </c:pt>
                <c:pt idx="1">
                  <c:v>-427</c:v>
                </c:pt>
                <c:pt idx="2">
                  <c:v>0</c:v>
                </c:pt>
                <c:pt idx="3">
                  <c:v>1120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-1.6094117346537311E-2</c:v>
                </c:pt>
                <c:pt idx="1">
                  <c:v>-7.1933112625796047E-3</c:v>
                </c:pt>
                <c:pt idx="2">
                  <c:v>-4.8651984308185382E-3</c:v>
                </c:pt>
                <c:pt idx="3">
                  <c:v>1.2413270295383583E-3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31-4D17-A3EE-A5FFF95C74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-2059.5</c:v>
                </c:pt>
                <c:pt idx="1">
                  <c:v>-427</c:v>
                </c:pt>
                <c:pt idx="2">
                  <c:v>0</c:v>
                </c:pt>
                <c:pt idx="3">
                  <c:v>1120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31-4D17-A3EE-A5FFF95C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310216"/>
        <c:axId val="1"/>
      </c:scatterChart>
      <c:valAx>
        <c:axId val="513310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310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D38BE1-37D7-AC7F-9F32-C26EAE1D3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51</v>
      </c>
      <c r="F1" s="33" t="s">
        <v>45</v>
      </c>
      <c r="G1" s="34" t="s">
        <v>46</v>
      </c>
      <c r="H1" s="35"/>
      <c r="I1" s="36" t="s">
        <v>47</v>
      </c>
      <c r="J1" s="37" t="s">
        <v>45</v>
      </c>
      <c r="K1" s="38">
        <v>7.0542100000000003</v>
      </c>
      <c r="L1" s="39">
        <v>-12.484299999999999</v>
      </c>
      <c r="M1" s="40">
        <v>54247.468000000001</v>
      </c>
      <c r="N1" s="40">
        <v>2.7888000000000002</v>
      </c>
      <c r="O1" s="41" t="s">
        <v>48</v>
      </c>
      <c r="P1" s="42">
        <v>7.28</v>
      </c>
      <c r="Q1" s="43">
        <v>7.5</v>
      </c>
      <c r="R1" s="44" t="s">
        <v>49</v>
      </c>
      <c r="S1" s="41" t="s">
        <v>50</v>
      </c>
    </row>
    <row r="2" spans="1:19" x14ac:dyDescent="0.2">
      <c r="A2" t="s">
        <v>27</v>
      </c>
      <c r="B2" t="s">
        <v>48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4</v>
      </c>
      <c r="C4" s="27">
        <v>54247.468000000001</v>
      </c>
      <c r="D4" s="28">
        <v>2.7894277999999999</v>
      </c>
    </row>
    <row r="5" spans="1:19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9" x14ac:dyDescent="0.2">
      <c r="A6" s="5" t="s">
        <v>5</v>
      </c>
    </row>
    <row r="7" spans="1:19" x14ac:dyDescent="0.2">
      <c r="A7" t="s">
        <v>6</v>
      </c>
      <c r="C7" s="49">
        <v>54247.468000000001</v>
      </c>
      <c r="D7" s="29" t="s">
        <v>52</v>
      </c>
    </row>
    <row r="8" spans="1:19" x14ac:dyDescent="0.2">
      <c r="A8" t="s">
        <v>7</v>
      </c>
      <c r="C8" s="49">
        <v>2.7894277999999999</v>
      </c>
      <c r="D8" s="29" t="s">
        <v>52</v>
      </c>
    </row>
    <row r="9" spans="1:19" x14ac:dyDescent="0.2">
      <c r="A9" s="24" t="s">
        <v>36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9" x14ac:dyDescent="0.2">
      <c r="A11" s="10" t="s">
        <v>19</v>
      </c>
      <c r="B11" s="10"/>
      <c r="C11" s="21">
        <f ca="1">INTERCEPT(INDIRECT($E$9):G992,INDIRECT($D$9):F992)</f>
        <v>-4.8651984308185382E-3</v>
      </c>
      <c r="D11" s="3"/>
      <c r="E11" s="10"/>
    </row>
    <row r="12" spans="1:19" x14ac:dyDescent="0.2">
      <c r="A12" s="10" t="s">
        <v>20</v>
      </c>
      <c r="B12" s="10"/>
      <c r="C12" s="21">
        <f ca="1">SLOPE(INDIRECT($E$9):G992,INDIRECT($D$9):F992)</f>
        <v>5.4522548753186574E-6</v>
      </c>
      <c r="D12" s="3"/>
      <c r="E12" s="10"/>
    </row>
    <row r="13" spans="1:19" x14ac:dyDescent="0.2">
      <c r="A13" s="10" t="s">
        <v>22</v>
      </c>
      <c r="B13" s="10"/>
      <c r="C13" s="3" t="s">
        <v>17</v>
      </c>
    </row>
    <row r="14" spans="1:19" x14ac:dyDescent="0.2">
      <c r="A14" s="10"/>
      <c r="B14" s="10"/>
      <c r="C14" s="10"/>
    </row>
    <row r="15" spans="1:19" x14ac:dyDescent="0.2">
      <c r="A15" s="12" t="s">
        <v>21</v>
      </c>
      <c r="B15" s="10"/>
      <c r="C15" s="13">
        <f ca="1">(C7+C11)+(C8+C12)*INT(MAX(F21:F3533))</f>
        <v>57371.628377327026</v>
      </c>
      <c r="E15" s="14" t="s">
        <v>38</v>
      </c>
      <c r="F15" s="31">
        <v>1</v>
      </c>
    </row>
    <row r="16" spans="1:19" x14ac:dyDescent="0.2">
      <c r="A16" s="16" t="s">
        <v>8</v>
      </c>
      <c r="B16" s="10"/>
      <c r="C16" s="17">
        <f ca="1">+C8+C12</f>
        <v>2.789433252254875</v>
      </c>
      <c r="E16" s="14" t="s">
        <v>34</v>
      </c>
      <c r="F16" s="32">
        <f ca="1">NOW()+15018.5+$C$5/24</f>
        <v>60335.70659386574</v>
      </c>
    </row>
    <row r="17" spans="1:21" ht="13.5" thickBot="1" x14ac:dyDescent="0.25">
      <c r="A17" s="14" t="s">
        <v>31</v>
      </c>
      <c r="B17" s="10"/>
      <c r="C17" s="10">
        <f>COUNT(C21:C2191)</f>
        <v>4</v>
      </c>
      <c r="E17" s="14" t="s">
        <v>39</v>
      </c>
      <c r="F17" s="15">
        <f ca="1">ROUND(2*(F16-$C$7)/$C$8,0)/2+F15</f>
        <v>2183.5</v>
      </c>
    </row>
    <row r="18" spans="1:21" ht="14.25" thickTop="1" thickBot="1" x14ac:dyDescent="0.25">
      <c r="A18" s="16" t="s">
        <v>9</v>
      </c>
      <c r="B18" s="10"/>
      <c r="C18" s="19">
        <f ca="1">+C15</f>
        <v>57371.628377327026</v>
      </c>
      <c r="D18" s="20">
        <f ca="1">+C16</f>
        <v>2.789433252254875</v>
      </c>
      <c r="E18" s="14" t="s">
        <v>40</v>
      </c>
      <c r="F18" s="23">
        <f ca="1">ROUND(2*(F16-$C$15)/$C$16,0)/2+F15</f>
        <v>1063.5</v>
      </c>
    </row>
    <row r="19" spans="1:21" ht="13.5" thickTop="1" x14ac:dyDescent="0.2">
      <c r="E19" s="14" t="s">
        <v>35</v>
      </c>
      <c r="F19" s="18">
        <f ca="1">+$C$15+$C$16*F18-15018.5-$C$5/24</f>
        <v>45320.086474433418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1</v>
      </c>
      <c r="B21" s="3" t="s">
        <v>3</v>
      </c>
      <c r="C21" s="8">
        <v>48502.612999999998</v>
      </c>
      <c r="D21" s="8"/>
      <c r="E21">
        <f>+(C21-C$7)/C$8</f>
        <v>-2059.5101977545373</v>
      </c>
      <c r="F21">
        <f>ROUND(2*E21,0)/2</f>
        <v>-2059.5</v>
      </c>
      <c r="G21">
        <f>+C21-(C$7+F21*C$8)</f>
        <v>-2.8445900003134739E-2</v>
      </c>
      <c r="I21">
        <f>+G21</f>
        <v>-2.8445900003134739E-2</v>
      </c>
      <c r="O21">
        <f ca="1">+C$11+C$12*$F21</f>
        <v>-1.6094117346537311E-2</v>
      </c>
      <c r="Q21" s="2">
        <f>+C21-15018.5</f>
        <v>33484.112999999998</v>
      </c>
    </row>
    <row r="22" spans="1:21" x14ac:dyDescent="0.2">
      <c r="A22" t="s">
        <v>1</v>
      </c>
      <c r="B22" s="46" t="s">
        <v>2</v>
      </c>
      <c r="C22" s="8">
        <v>53056.396999999997</v>
      </c>
      <c r="D22" s="8"/>
      <c r="E22">
        <f>+(C22-C$7)/C$8</f>
        <v>-426.99474064179168</v>
      </c>
      <c r="F22">
        <f>ROUND(2*E22,0)/2</f>
        <v>-427</v>
      </c>
      <c r="G22">
        <f>+C22-(C$7+F22*C$8)</f>
        <v>1.4670599994133227E-2</v>
      </c>
      <c r="I22">
        <f>+G22</f>
        <v>1.4670599994133227E-2</v>
      </c>
      <c r="O22">
        <f ca="1">+C$11+C$12*$F22</f>
        <v>-7.1933112625796047E-3</v>
      </c>
      <c r="Q22" s="2">
        <f>+C22-15018.5</f>
        <v>38037.896999999997</v>
      </c>
    </row>
    <row r="23" spans="1:21" x14ac:dyDescent="0.2">
      <c r="A23" t="s">
        <v>52</v>
      </c>
      <c r="C23" s="8">
        <v>54247.468000000001</v>
      </c>
      <c r="D23" s="8" t="s">
        <v>17</v>
      </c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-4.8651984308185382E-3</v>
      </c>
      <c r="Q23" s="2">
        <f>+C23-15018.5</f>
        <v>39228.968000000001</v>
      </c>
    </row>
    <row r="24" spans="1:21" x14ac:dyDescent="0.2">
      <c r="A24" s="45" t="s">
        <v>0</v>
      </c>
      <c r="B24" s="46" t="s">
        <v>2</v>
      </c>
      <c r="C24" s="47">
        <v>57371.614000000001</v>
      </c>
      <c r="D24" s="48">
        <v>0.02</v>
      </c>
      <c r="E24">
        <f>+(C24-C$7)/C$8</f>
        <v>1119.9952907904628</v>
      </c>
      <c r="F24">
        <f>ROUND(2*E24,0)/2</f>
        <v>1120</v>
      </c>
      <c r="G24">
        <f>+C24-(C$7+F24*C$8)</f>
        <v>-1.3136000001395587E-2</v>
      </c>
      <c r="I24">
        <f>+G24</f>
        <v>-1.3136000001395587E-2</v>
      </c>
      <c r="O24">
        <f ca="1">+C$11+C$12*$F24</f>
        <v>1.2413270295383583E-3</v>
      </c>
      <c r="Q24" s="2">
        <f>+C24-15018.5</f>
        <v>42353.114000000001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717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2024-01-26T03:57:29Z</dcterms:modified>
</cp:coreProperties>
</file>