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B8B1E77-19CA-4AAB-8655-91362E1FB4D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D9" i="1"/>
  <c r="E9" i="1"/>
  <c r="F16" i="1"/>
  <c r="C17" i="1"/>
  <c r="Q21" i="1"/>
  <c r="E23" i="1"/>
  <c r="F23" i="1" s="1"/>
  <c r="G23" i="1" s="1"/>
  <c r="K23" i="1" s="1"/>
  <c r="E21" i="1"/>
  <c r="F21" i="1" s="1"/>
  <c r="G21" i="1" s="1"/>
  <c r="K21" i="1" s="1"/>
  <c r="C12" i="1"/>
  <c r="C11" i="1"/>
  <c r="O22" i="1" l="1"/>
  <c r="O23" i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<sst xmlns="http://schemas.openxmlformats.org/spreadsheetml/2006/main" count="56" uniqueCount="51">
  <si>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</si>
  <si>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</si>
  <si>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</si>
  <si>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</si>
  <si>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</si>
  <si>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</si>
  <si>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</si>
  <si>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</si>
  <si>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</si>
  <si>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</si>
  <si>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</si>
  <si>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</si>
  <si>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</si>
  <si>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</si>
  <si>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</si>
  <si>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</si>
  <si>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</si>
  <si>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</si>
  <si>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</si>
  <si>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</si>
  <si>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</si>
  <si>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</si>
  <si>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</si>
  <si>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</si>
  <si>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</si>
  <si>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</si>
  <si>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</si>
  <si>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</si>
  <si>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</si>
  <si>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</si>
  <si>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</si>
  <si>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</si>
  <si>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</si>
  <si>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</si>
  <si>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</si>
  <si>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</si>
  <si>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</si>
  <si>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</si>
  <si>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</si>
  <si>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</si>
  <si>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</si>
  <si>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</si>
  <si>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</si>
  <si>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MV CMa</t>
  </si>
  <si>
    <t>G7103-0649</t>
  </si>
  <si>
    <t>EB</t>
  </si>
  <si>
    <t>pr_0</t>
  </si>
  <si>
    <t>A1IV</t>
  </si>
  <si>
    <t>MV CMa / GSC 7103-0649</t>
  </si>
  <si>
    <t>Kreiner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</si>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</sst>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MV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F-4CD7-8475-78CD910A34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8F-4CD7-8475-78CD910A34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8F-4CD7-8475-78CD910A34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-8.2250000559724867E-5</c:v>
                </c:pt>
                <c:pt idx="2">
                  <c:v>1.5982499971869402E-3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8F-4CD7-8475-78CD910A34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8F-4CD7-8475-78CD910A34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8F-4CD7-8475-78CD910A34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8F-4CD7-8475-78CD910A34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-2.186060811820487E-4</c:v>
                </c:pt>
                <c:pt idx="1">
                  <c:v>2.0673709761183997E-4</c:v>
                </c:pt>
                <c:pt idx="2">
                  <c:v>1.527868980197424E-3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8F-4CD7-8475-78CD910A34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985.5</c:v>
                </c:pt>
                <c:pt idx="2">
                  <c:v>4046.5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8F-4CD7-8475-78CD910A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172184"/>
        <c:axId val="1"/>
      </c:scatterChart>
      <c:valAx>
        <c:axId val="68117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7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79B3DA-02A7-9A83-94E5-500367AFF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7.1809899999999995</v>
      </c>
      <c r="L1" s="34">
        <v>-30.0505</v>
      </c>
      <c r="M1" s="35">
        <v>52500.4643</v>
      </c>
      <c r="N1" s="35">
        <v>1.3112495</v>
      </c>
      <c r="O1" s="33" t="s">
        <v>45</v>
      </c>
      <c r="P1" s="41">
        <v>9.74</v>
      </c>
      <c r="Q1" s="41">
        <v>10.08</v>
      </c>
      <c r="R1" s="42" t="s">
        <v>46</v>
      </c>
      <c r="S1" s="43" t="s">
        <v>47</v>
      </c>
    </row>
    <row r="2" spans="1:19" x14ac:dyDescent="0.2">
      <c r="A2" t="s">
        <v>25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53792.700599999996</v>
      </c>
      <c r="D4" s="28">
        <v>1.3112482999999999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8">
        <v>52500.4643</v>
      </c>
      <c r="D7" s="33" t="s">
        <v>49</v>
      </c>
    </row>
    <row r="8" spans="1:19" x14ac:dyDescent="0.2">
      <c r="A8" t="s">
        <v>5</v>
      </c>
      <c r="C8" s="48">
        <v>1.3112495</v>
      </c>
      <c r="D8" s="29" t="s">
        <v>49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-2.186060811820487E-4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4.3160139908055672E-7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57805.781304653181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1.311249931601399</v>
      </c>
      <c r="E16" s="14" t="s">
        <v>32</v>
      </c>
      <c r="F16" s="37">
        <f ca="1">NOW()+15018.5+$C$5/24</f>
        <v>60335.715894791661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5976.5</v>
      </c>
    </row>
    <row r="18" spans="1:21" ht="14.25" thickTop="1" thickBot="1" x14ac:dyDescent="0.25">
      <c r="A18" s="16" t="s">
        <v>7</v>
      </c>
      <c r="B18" s="10"/>
      <c r="C18" s="19">
        <f ca="1">+C15</f>
        <v>57805.781304653181</v>
      </c>
      <c r="D18" s="20">
        <f ca="1">+C16</f>
        <v>1.311249931601399</v>
      </c>
      <c r="E18" s="14" t="s">
        <v>38</v>
      </c>
      <c r="F18" s="23">
        <f ca="1">ROUND(2*(F16-$C$15)/$C$16,0)/2+F15</f>
        <v>1930.5</v>
      </c>
    </row>
    <row r="19" spans="1:21" ht="13.5" thickTop="1" x14ac:dyDescent="0.2">
      <c r="E19" s="14" t="s">
        <v>33</v>
      </c>
      <c r="F19" s="18">
        <f ca="1">+$C$15+$C$16*F18-15018.5-$C$5/24</f>
        <v>45319.045130943021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49</v>
      </c>
      <c r="C21" s="8">
        <v>52500.4643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-2.186060811820487E-4</v>
      </c>
      <c r="Q21" s="2">
        <f>+C21-15018.5</f>
        <v>37481.9643</v>
      </c>
    </row>
    <row r="22" spans="1:21" x14ac:dyDescent="0.2">
      <c r="A22" t="s">
        <v>50</v>
      </c>
      <c r="C22" s="8">
        <v>53792.700599999996</v>
      </c>
      <c r="D22" s="8"/>
      <c r="E22">
        <f>+(C22-C$7)/C$8</f>
        <v>985.49993727356764</v>
      </c>
      <c r="F22">
        <f>ROUND(2*E22,0)/2</f>
        <v>985.5</v>
      </c>
      <c r="G22">
        <f>+C22-(C$7+F22*C$8)</f>
        <v>-8.2250000559724867E-5</v>
      </c>
      <c r="K22">
        <f>+G22</f>
        <v>-8.2250000559724867E-5</v>
      </c>
      <c r="O22">
        <f ca="1">+C$11+C$12*$F22</f>
        <v>2.0673709761183997E-4</v>
      </c>
      <c r="Q22" s="2">
        <f>+C22-15018.5</f>
        <v>38774.200599999996</v>
      </c>
    </row>
    <row r="23" spans="1:21" x14ac:dyDescent="0.2">
      <c r="A23" s="44" t="s">
        <v>0</v>
      </c>
      <c r="B23" s="45" t="s">
        <v>1</v>
      </c>
      <c r="C23" s="46">
        <v>57806.436999999998</v>
      </c>
      <c r="D23" s="47">
        <v>4.0000000000000001E-3</v>
      </c>
      <c r="E23">
        <f>+(C23-C$7)/C$8</f>
        <v>4046.5012188755827</v>
      </c>
      <c r="F23">
        <f>ROUND(2*E23,0)/2</f>
        <v>4046.5</v>
      </c>
      <c r="G23">
        <f>+C23-(C$7+F23*C$8)</f>
        <v>1.5982499971869402E-3</v>
      </c>
      <c r="K23">
        <f>+G23</f>
        <v>1.5982499971869402E-3</v>
      </c>
      <c r="O23">
        <f ca="1">+C$11+C$12*$F23</f>
        <v>1.527868980197424E-3</v>
      </c>
      <c r="Q23" s="2">
        <f>+C23-15018.5</f>
        <v>42787.936999999998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70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2024-01-26T04:10:53Z</dcterms:modified>
</cp:coreProperties>
</file>