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489865-54C2-42EE-857D-F64F95D32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K82" i="1" s="1"/>
  <c r="Q82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77" i="1"/>
  <c r="F77" i="1" s="1"/>
  <c r="G77" i="1" s="1"/>
  <c r="K77" i="1" s="1"/>
  <c r="Q77" i="1"/>
  <c r="E78" i="1"/>
  <c r="F78" i="1" s="1"/>
  <c r="G78" i="1" s="1"/>
  <c r="K78" i="1" s="1"/>
  <c r="Q78" i="1"/>
  <c r="Q76" i="1"/>
  <c r="Q67" i="1"/>
  <c r="Q73" i="1"/>
  <c r="Q74" i="1"/>
  <c r="Q75" i="1"/>
  <c r="E76" i="1"/>
  <c r="F76" i="1" s="1"/>
  <c r="G76" i="1" s="1"/>
  <c r="K76" i="1" s="1"/>
  <c r="E21" i="1"/>
  <c r="F21" i="1" s="1"/>
  <c r="G21" i="1" s="1"/>
  <c r="I21" i="1" s="1"/>
  <c r="E54" i="1"/>
  <c r="F54" i="1" s="1"/>
  <c r="G54" i="1" s="1"/>
  <c r="K54" i="1" s="1"/>
  <c r="E62" i="1"/>
  <c r="F62" i="1"/>
  <c r="G62" i="1" s="1"/>
  <c r="K62" i="1" s="1"/>
  <c r="D9" i="1"/>
  <c r="C9" i="1"/>
  <c r="E29" i="1"/>
  <c r="E32" i="2" s="1"/>
  <c r="E37" i="1"/>
  <c r="F37" i="1" s="1"/>
  <c r="G37" i="1" s="1"/>
  <c r="I37" i="1" s="1"/>
  <c r="E45" i="1"/>
  <c r="F45" i="1" s="1"/>
  <c r="G45" i="1" s="1"/>
  <c r="I45" i="1" s="1"/>
  <c r="Q68" i="1"/>
  <c r="Q72" i="1"/>
  <c r="Q66" i="1"/>
  <c r="Q70" i="1"/>
  <c r="Q71" i="1"/>
  <c r="Q69" i="1"/>
  <c r="Q65" i="1"/>
  <c r="Q21" i="1"/>
  <c r="Q22" i="1"/>
  <c r="Q23" i="1"/>
  <c r="Q24" i="1"/>
  <c r="Q25" i="1"/>
  <c r="Q27" i="1"/>
  <c r="Q28" i="1"/>
  <c r="Q29" i="1"/>
  <c r="Q30" i="1"/>
  <c r="Q31" i="1"/>
  <c r="Q32" i="1"/>
  <c r="Q33" i="1"/>
  <c r="Q35" i="1"/>
  <c r="Q38" i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64" i="1"/>
  <c r="G53" i="2"/>
  <c r="C53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14" i="2"/>
  <c r="C14" i="2"/>
  <c r="G42" i="2"/>
  <c r="C42" i="2"/>
  <c r="G41" i="2"/>
  <c r="C41" i="2"/>
  <c r="G40" i="2"/>
  <c r="C40" i="2"/>
  <c r="G39" i="2"/>
  <c r="C39" i="2"/>
  <c r="G38" i="2"/>
  <c r="C38" i="2"/>
  <c r="G13" i="2"/>
  <c r="C13" i="2"/>
  <c r="G12" i="2"/>
  <c r="C12" i="2"/>
  <c r="G37" i="2"/>
  <c r="C37" i="2"/>
  <c r="G11" i="2"/>
  <c r="C11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H53" i="2"/>
  <c r="D53" i="2"/>
  <c r="B53" i="2"/>
  <c r="A53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14" i="2"/>
  <c r="D14" i="2"/>
  <c r="B14" i="2"/>
  <c r="A14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13" i="2"/>
  <c r="D13" i="2"/>
  <c r="B13" i="2"/>
  <c r="A13" i="2"/>
  <c r="H12" i="2"/>
  <c r="D12" i="2"/>
  <c r="B12" i="2"/>
  <c r="A12" i="2"/>
  <c r="H37" i="2"/>
  <c r="D37" i="2"/>
  <c r="B37" i="2"/>
  <c r="A37" i="2"/>
  <c r="H11" i="2"/>
  <c r="D11" i="2"/>
  <c r="B11" i="2"/>
  <c r="A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Q63" i="1"/>
  <c r="Q62" i="1"/>
  <c r="Q54" i="1"/>
  <c r="Q55" i="1"/>
  <c r="Q56" i="1"/>
  <c r="Q57" i="1"/>
  <c r="Q58" i="1"/>
  <c r="Q59" i="1"/>
  <c r="Q61" i="1"/>
  <c r="Q60" i="1"/>
  <c r="F16" i="1"/>
  <c r="C17" i="1"/>
  <c r="Q34" i="1"/>
  <c r="Q36" i="1"/>
  <c r="Q37" i="1"/>
  <c r="Q43" i="1"/>
  <c r="Q26" i="1"/>
  <c r="E44" i="2"/>
  <c r="E67" i="1"/>
  <c r="F67" i="1"/>
  <c r="G67" i="1" s="1"/>
  <c r="K67" i="1" s="1"/>
  <c r="E50" i="1"/>
  <c r="E49" i="2" s="1"/>
  <c r="E59" i="1"/>
  <c r="F59" i="1" s="1"/>
  <c r="G59" i="1" s="1"/>
  <c r="K59" i="1" s="1"/>
  <c r="E24" i="1"/>
  <c r="E28" i="2" s="1"/>
  <c r="E47" i="1"/>
  <c r="E39" i="1"/>
  <c r="E39" i="2" s="1"/>
  <c r="E31" i="1"/>
  <c r="F31" i="1" s="1"/>
  <c r="G31" i="1" s="1"/>
  <c r="I31" i="1" s="1"/>
  <c r="E64" i="1"/>
  <c r="F64" i="1" s="1"/>
  <c r="G64" i="1" s="1"/>
  <c r="K64" i="1" s="1"/>
  <c r="E56" i="1"/>
  <c r="F56" i="1" s="1"/>
  <c r="G56" i="1" s="1"/>
  <c r="K56" i="1" s="1"/>
  <c r="E74" i="1"/>
  <c r="F74" i="1" s="1"/>
  <c r="G74" i="1" s="1"/>
  <c r="K74" i="1" s="1"/>
  <c r="E42" i="1"/>
  <c r="F42" i="1" s="1"/>
  <c r="G42" i="1" s="1"/>
  <c r="I42" i="1" s="1"/>
  <c r="E34" i="1"/>
  <c r="F34" i="1" s="1"/>
  <c r="G34" i="1" s="1"/>
  <c r="I34" i="1" s="1"/>
  <c r="E69" i="1"/>
  <c r="F69" i="1"/>
  <c r="G69" i="1" s="1"/>
  <c r="K69" i="1" s="1"/>
  <c r="E51" i="1"/>
  <c r="F51" i="1" s="1"/>
  <c r="G51" i="1" s="1"/>
  <c r="K51" i="1" s="1"/>
  <c r="E23" i="1"/>
  <c r="F23" i="1" s="1"/>
  <c r="G23" i="1" s="1"/>
  <c r="I23" i="1" s="1"/>
  <c r="E44" i="1"/>
  <c r="E43" i="2" s="1"/>
  <c r="E36" i="1"/>
  <c r="F36" i="1" s="1"/>
  <c r="G36" i="1" s="1"/>
  <c r="I36" i="1" s="1"/>
  <c r="E28" i="1"/>
  <c r="E31" i="2" s="1"/>
  <c r="E71" i="1"/>
  <c r="F71" i="1" s="1"/>
  <c r="G71" i="1" s="1"/>
  <c r="K71" i="1" s="1"/>
  <c r="E61" i="1"/>
  <c r="F61" i="1" s="1"/>
  <c r="G61" i="1" s="1"/>
  <c r="K61" i="1" s="1"/>
  <c r="E53" i="1"/>
  <c r="F53" i="1" s="1"/>
  <c r="G53" i="1" s="1"/>
  <c r="K53" i="1" s="1"/>
  <c r="E25" i="1"/>
  <c r="F25" i="1" s="1"/>
  <c r="G25" i="1" s="1"/>
  <c r="I25" i="1" s="1"/>
  <c r="E49" i="1"/>
  <c r="F49" i="1" s="1"/>
  <c r="G49" i="1" s="1"/>
  <c r="K49" i="1" s="1"/>
  <c r="E41" i="1"/>
  <c r="F41" i="1" s="1"/>
  <c r="G41" i="1" s="1"/>
  <c r="I41" i="1" s="1"/>
  <c r="E33" i="1"/>
  <c r="E66" i="1"/>
  <c r="F66" i="1"/>
  <c r="G66" i="1" s="1"/>
  <c r="K66" i="1" s="1"/>
  <c r="E58" i="1"/>
  <c r="E19" i="2" s="1"/>
  <c r="E72" i="1"/>
  <c r="F72" i="1" s="1"/>
  <c r="G72" i="1" s="1"/>
  <c r="K72" i="1" s="1"/>
  <c r="E22" i="1"/>
  <c r="E46" i="1"/>
  <c r="F46" i="1" s="1"/>
  <c r="G46" i="1" s="1"/>
  <c r="I46" i="1" s="1"/>
  <c r="E38" i="1"/>
  <c r="F38" i="1"/>
  <c r="G38" i="1"/>
  <c r="I38" i="1"/>
  <c r="E30" i="1"/>
  <c r="F30" i="1" s="1"/>
  <c r="G30" i="1" s="1"/>
  <c r="I30" i="1" s="1"/>
  <c r="E63" i="1"/>
  <c r="E24" i="2" s="1"/>
  <c r="E55" i="1"/>
  <c r="E16" i="2" s="1"/>
  <c r="E73" i="1"/>
  <c r="F73" i="1" s="1"/>
  <c r="G73" i="1" s="1"/>
  <c r="K73" i="1" s="1"/>
  <c r="E26" i="1"/>
  <c r="F26" i="1"/>
  <c r="E43" i="1"/>
  <c r="F43" i="1" s="1"/>
  <c r="G43" i="1" s="1"/>
  <c r="I43" i="1" s="1"/>
  <c r="E35" i="1"/>
  <c r="F35" i="1" s="1"/>
  <c r="G35" i="1" s="1"/>
  <c r="I35" i="1" s="1"/>
  <c r="E27" i="1"/>
  <c r="E30" i="2" s="1"/>
  <c r="E70" i="1"/>
  <c r="F70" i="1" s="1"/>
  <c r="G70" i="1" s="1"/>
  <c r="K70" i="1" s="1"/>
  <c r="E60" i="1"/>
  <c r="F60" i="1" s="1"/>
  <c r="G60" i="1" s="1"/>
  <c r="K60" i="1" s="1"/>
  <c r="E52" i="1"/>
  <c r="E51" i="2" s="1"/>
  <c r="E48" i="1"/>
  <c r="E47" i="2" s="1"/>
  <c r="E40" i="1"/>
  <c r="F40" i="1"/>
  <c r="G40" i="1" s="1"/>
  <c r="I40" i="1" s="1"/>
  <c r="E32" i="1"/>
  <c r="E35" i="2" s="1"/>
  <c r="E65" i="1"/>
  <c r="F65" i="1" s="1"/>
  <c r="G65" i="1" s="1"/>
  <c r="K65" i="1" s="1"/>
  <c r="E57" i="1"/>
  <c r="F57" i="1" s="1"/>
  <c r="G57" i="1" s="1"/>
  <c r="K57" i="1" s="1"/>
  <c r="E68" i="1"/>
  <c r="F68" i="1"/>
  <c r="G68" i="1" s="1"/>
  <c r="K68" i="1" s="1"/>
  <c r="E75" i="1"/>
  <c r="F75" i="1" s="1"/>
  <c r="G75" i="1" s="1"/>
  <c r="K75" i="1" s="1"/>
  <c r="F22" i="1"/>
  <c r="G22" i="1"/>
  <c r="I22" i="1" s="1"/>
  <c r="E26" i="2"/>
  <c r="E11" i="2"/>
  <c r="E38" i="2"/>
  <c r="F27" i="1"/>
  <c r="G27" i="1" s="1"/>
  <c r="I27" i="1" s="1"/>
  <c r="F58" i="1"/>
  <c r="G58" i="1" s="1"/>
  <c r="K58" i="1" s="1"/>
  <c r="F33" i="1"/>
  <c r="G33" i="1" s="1"/>
  <c r="I33" i="1" s="1"/>
  <c r="E36" i="2"/>
  <c r="E48" i="2"/>
  <c r="E21" i="2"/>
  <c r="E20" i="2"/>
  <c r="E50" i="2"/>
  <c r="F55" i="1"/>
  <c r="G55" i="1" s="1"/>
  <c r="K55" i="1" s="1"/>
  <c r="E45" i="2"/>
  <c r="E46" i="2"/>
  <c r="F47" i="1"/>
  <c r="G47" i="1" s="1"/>
  <c r="I47" i="1" s="1"/>
  <c r="E12" i="2"/>
  <c r="E40" i="2"/>
  <c r="E27" i="2"/>
  <c r="E42" i="2"/>
  <c r="E33" i="2" l="1"/>
  <c r="F44" i="1"/>
  <c r="G44" i="1" s="1"/>
  <c r="I44" i="1" s="1"/>
  <c r="E37" i="2"/>
  <c r="E14" i="2"/>
  <c r="E34" i="2"/>
  <c r="E22" i="2"/>
  <c r="F29" i="1"/>
  <c r="G29" i="1" s="1"/>
  <c r="I29" i="1" s="1"/>
  <c r="F52" i="1"/>
  <c r="G52" i="1" s="1"/>
  <c r="K52" i="1" s="1"/>
  <c r="E41" i="2"/>
  <c r="F63" i="1"/>
  <c r="G63" i="1" s="1"/>
  <c r="K63" i="1" s="1"/>
  <c r="E17" i="2"/>
  <c r="F32" i="1"/>
  <c r="G32" i="1" s="1"/>
  <c r="I32" i="1" s="1"/>
  <c r="F50" i="1"/>
  <c r="G50" i="1" s="1"/>
  <c r="K50" i="1" s="1"/>
  <c r="E53" i="2"/>
  <c r="E15" i="2"/>
  <c r="F39" i="1"/>
  <c r="G39" i="1" s="1"/>
  <c r="I39" i="1" s="1"/>
  <c r="F48" i="1"/>
  <c r="G48" i="1" s="1"/>
  <c r="I48" i="1" s="1"/>
  <c r="F28" i="1"/>
  <c r="G28" i="1" s="1"/>
  <c r="E18" i="2"/>
  <c r="F24" i="1"/>
  <c r="G24" i="1" s="1"/>
  <c r="I24" i="1" s="1"/>
  <c r="E13" i="2"/>
  <c r="E52" i="2"/>
  <c r="E29" i="2"/>
  <c r="F17" i="1"/>
  <c r="C12" i="1"/>
  <c r="C11" i="1"/>
  <c r="O82" i="1" l="1"/>
  <c r="O80" i="1"/>
  <c r="O79" i="1"/>
  <c r="C16" i="1"/>
  <c r="D18" i="1" s="1"/>
  <c r="O35" i="1"/>
  <c r="O50" i="1"/>
  <c r="O81" i="1"/>
  <c r="O52" i="1"/>
  <c r="O31" i="1"/>
  <c r="O71" i="1"/>
  <c r="O39" i="1"/>
  <c r="O38" i="1"/>
  <c r="O47" i="1"/>
  <c r="O48" i="1"/>
  <c r="O78" i="1"/>
  <c r="O25" i="1"/>
  <c r="O28" i="1"/>
  <c r="O45" i="1"/>
  <c r="O74" i="1"/>
  <c r="O66" i="1"/>
  <c r="O22" i="1"/>
  <c r="O42" i="1"/>
  <c r="O44" i="1"/>
  <c r="O33" i="1"/>
  <c r="O62" i="1"/>
  <c r="O69" i="1"/>
  <c r="O55" i="1"/>
  <c r="O27" i="1"/>
  <c r="O67" i="1"/>
  <c r="O77" i="1"/>
  <c r="O56" i="1"/>
  <c r="O63" i="1"/>
  <c r="O37" i="1"/>
  <c r="O57" i="1"/>
  <c r="O64" i="1"/>
  <c r="O53" i="1"/>
  <c r="O23" i="1"/>
  <c r="O26" i="1"/>
  <c r="O30" i="1"/>
  <c r="O32" i="1"/>
  <c r="O75" i="1"/>
  <c r="O24" i="1"/>
  <c r="O72" i="1"/>
  <c r="O73" i="1"/>
  <c r="O65" i="1"/>
  <c r="C15" i="1"/>
  <c r="F18" i="1" s="1"/>
  <c r="F19" i="1" s="1"/>
  <c r="O61" i="1"/>
  <c r="O58" i="1"/>
  <c r="O36" i="1"/>
  <c r="O41" i="1"/>
  <c r="O21" i="1"/>
  <c r="O40" i="1"/>
  <c r="O60" i="1"/>
  <c r="O59" i="1"/>
  <c r="O46" i="1"/>
  <c r="O76" i="1"/>
  <c r="O29" i="1"/>
  <c r="O54" i="1"/>
  <c r="O43" i="1"/>
  <c r="O49" i="1"/>
  <c r="O68" i="1"/>
  <c r="O51" i="1"/>
  <c r="O34" i="1"/>
  <c r="O70" i="1"/>
  <c r="I28" i="1"/>
  <c r="C18" i="1" l="1"/>
</calcChain>
</file>

<file path=xl/sharedStrings.xml><?xml version="1.0" encoding="utf-8"?>
<sst xmlns="http://schemas.openxmlformats.org/spreadsheetml/2006/main" count="543" uniqueCount="243">
  <si>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</si>
  <si>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</si>
  <si>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</si>
  <si>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</si>
  <si>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</si>
  <si>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</si>
  <si>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</si>
  <si>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</si>
  <si>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</si>
  <si>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</si>
  <si>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</si>
  <si>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</si>
  <si>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</si>
  <si>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</si>
  <si>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</si>
  <si>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</si>
  <si>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</si>
  <si>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</si>
  <si>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</si>
  <si>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</si>
  <si>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</si>
  <si>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</si>
  <si>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</si>
  <si>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</si>
  <si>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</si>
  <si>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</si>
  <si>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</si>
  <si>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</si>
  <si>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</si>
  <si>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</si>
  <si>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</si>
  <si>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</si>
  <si>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</si>
  <si>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v</t>
  </si>
  <si>
    <t>BBSAG Bull.91</t>
  </si>
  <si>
    <t>N</t>
  </si>
  <si>
    <t>Kohl M</t>
  </si>
  <si>
    <t>BBSAG Bull.118</t>
  </si>
  <si>
    <t># of data points:</t>
  </si>
  <si>
    <t>EA/SD</t>
  </si>
  <si>
    <t>SX CMa / gsc 5964-0132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</si>
  <si>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</si>
  <si>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</si>
  <si>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</si>
  <si>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</si>
  <si>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</si>
  <si>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</si>
  <si>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</si>
  <si>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</si>
  <si>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5992</t>
  </si>
  <si>
    <t>I</t>
  </si>
  <si>
    <t>JAVSO..36..186</t>
  </si>
  <si>
    <t>JAVSO..37...44</t>
  </si>
  <si>
    <t>JAVSO..38..183</t>
  </si>
  <si>
    <t>JAVSO..39..177</t>
  </si>
  <si>
    <t>II</t>
  </si>
  <si>
    <t>JAVSO..41..122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</si>
  <si>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</si>
  <si>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</si>
  <si>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</si>
  <si>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</si>
  <si>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</si>
  <si>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</si>
  <si>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</si>
  <si>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</si>
  <si>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</si>
  <si>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</si>
  <si>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</si>
  <si>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</si>
  <si>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</si>
  <si>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2426708.290 </t>
  </si>
  <si>
    <t> 01.01.1932 18:57 </t>
  </si>
  <si>
    <t> 0.009 </t>
  </si>
  <si>
    <t>V </t>
  </si>
  <si>
    <t> N.F.Florja </t>
  </si>
  <si>
    <t> PSMO 8.2.48 </t>
  </si>
  <si>
    <t>2426744.027 </t>
  </si>
  <si>
    <t> 06.02.1932 12:38 </t>
  </si>
  <si>
    <t> 0.012 </t>
  </si>
  <si>
    <t> PSMO 8.2.51 </t>
  </si>
  <si>
    <t>2427078.622 </t>
  </si>
  <si>
    <t> 06.01.1933 02:55 </t>
  </si>
  <si>
    <t>2427858.279 </t>
  </si>
  <si>
    <t> 24.02.1935 18:41 </t>
  </si>
  <si>
    <t> 0.021 </t>
  </si>
  <si>
    <t>2428095.400 </t>
  </si>
  <si>
    <t> 19.10.1935 21:36 </t>
  </si>
  <si>
    <t> 0.000 </t>
  </si>
  <si>
    <t> S.Gaposchkin </t>
  </si>
  <si>
    <t> HA 113.71 </t>
  </si>
  <si>
    <t>2443176.635 </t>
  </si>
  <si>
    <t> 02.02.1977 03:14 </t>
  </si>
  <si>
    <t> -0.023 </t>
  </si>
  <si>
    <t> G.Samolyk </t>
  </si>
  <si>
    <t> AOEB 8 </t>
  </si>
  <si>
    <t>2443556.701 </t>
  </si>
  <si>
    <t> 17.02.1978 04:49 </t>
  </si>
  <si>
    <t> -0.034 </t>
  </si>
  <si>
    <t>2443876.683 </t>
  </si>
  <si>
    <t> 03.01.1979 04:23 </t>
  </si>
  <si>
    <t> -0.032 </t>
  </si>
  <si>
    <t>2444654.710 </t>
  </si>
  <si>
    <t> 19.02.1981 05:02 </t>
  </si>
  <si>
    <t> -0.026 </t>
  </si>
  <si>
    <t>2445026.659 </t>
  </si>
  <si>
    <t> 26.02.1982 03:48 </t>
  </si>
  <si>
    <t>2446413.795 </t>
  </si>
  <si>
    <t> 14.12.1985 07:04 </t>
  </si>
  <si>
    <t> -0.015 </t>
  </si>
  <si>
    <t>2446496.631 </t>
  </si>
  <si>
    <t> 07.03.1986 03:08 </t>
  </si>
  <si>
    <t> -0.016 </t>
  </si>
  <si>
    <t>2447141.490 </t>
  </si>
  <si>
    <t> 11.12.1987 23:45 </t>
  </si>
  <si>
    <t> A.Paschke </t>
  </si>
  <si>
    <t> BBS 86 </t>
  </si>
  <si>
    <t>2447170.696 </t>
  </si>
  <si>
    <t> 10.01.1988 04:42 </t>
  </si>
  <si>
    <t> -0.019 </t>
  </si>
  <si>
    <t>2447565.40 </t>
  </si>
  <si>
    <t> 07.02.1989 21:36 </t>
  </si>
  <si>
    <t> -0.01 </t>
  </si>
  <si>
    <t> BBS 91 </t>
  </si>
  <si>
    <t>2447596.265 </t>
  </si>
  <si>
    <t> 10.03.1989 18:21 </t>
  </si>
  <si>
    <t> -0.006 </t>
  </si>
  <si>
    <t>2448661.768 </t>
  </si>
  <si>
    <t> 09.02.1992 06:25 </t>
  </si>
  <si>
    <t> -0.018 </t>
  </si>
  <si>
    <t>2448705.619 </t>
  </si>
  <si>
    <t> 24.03.1992 02:51 </t>
  </si>
  <si>
    <t> -0.022 </t>
  </si>
  <si>
    <t>2449012.611 </t>
  </si>
  <si>
    <t> 25.01.1993 02:39 </t>
  </si>
  <si>
    <t>2449374.814 </t>
  </si>
  <si>
    <t> 22.01.1994 07:32 </t>
  </si>
  <si>
    <t> R.Hill </t>
  </si>
  <si>
    <t>2449777.638 </t>
  </si>
  <si>
    <t> 01.03.1995 03:18 </t>
  </si>
  <si>
    <t>2450859.417 </t>
  </si>
  <si>
    <t> 14.02.1998 22:00 </t>
  </si>
  <si>
    <t> 0.006 </t>
  </si>
  <si>
    <t> M.Kohl </t>
  </si>
  <si>
    <t> BBS 118 </t>
  </si>
  <si>
    <t>2451933.0491 </t>
  </si>
  <si>
    <t> 23.01.2001 13:10 </t>
  </si>
  <si>
    <t> 0.0023 </t>
  </si>
  <si>
    <t>E </t>
  </si>
  <si>
    <t>?</t>
  </si>
  <si>
    <t> Kiyota </t>
  </si>
  <si>
    <t>VSB 39 </t>
  </si>
  <si>
    <t>2451947.6682 </t>
  </si>
  <si>
    <t> 07.02.2001 04:02 </t>
  </si>
  <si>
    <t> 0.0030 </t>
  </si>
  <si>
    <t>C </t>
  </si>
  <si>
    <t>ns</t>
  </si>
  <si>
    <t> S.Dvorak </t>
  </si>
  <si>
    <t>2451986.6515 </t>
  </si>
  <si>
    <t> 18.03.2001 03:38 </t>
  </si>
  <si>
    <t> 0.0041 </t>
  </si>
  <si>
    <t>2452319.6260 </t>
  </si>
  <si>
    <t> 14.02.2002 03:01 </t>
  </si>
  <si>
    <t> 0.0052 </t>
  </si>
  <si>
    <t>2452358.6124 </t>
  </si>
  <si>
    <t> 25.03.2002 02:41 </t>
  </si>
  <si>
    <t> 0.0093 </t>
  </si>
  <si>
    <t>2452616.8708 </t>
  </si>
  <si>
    <t> 08.12.2002 08:53 </t>
  </si>
  <si>
    <t> 0.0103 </t>
  </si>
  <si>
    <t>2452672.0948 </t>
  </si>
  <si>
    <t> 01.02.2003 14:16 </t>
  </si>
  <si>
    <t> 0.0094 </t>
  </si>
  <si>
    <t>VSB 42 </t>
  </si>
  <si>
    <t>2452678.5925 </t>
  </si>
  <si>
    <t> 08.02.2003 02:13 </t>
  </si>
  <si>
    <t> 0.0101 </t>
  </si>
  <si>
    <t> C.Hesseltine </t>
  </si>
  <si>
    <t>2453044.0569 </t>
  </si>
  <si>
    <t> 08.02.2004 13:21 </t>
  </si>
  <si>
    <t> 0.0159 </t>
  </si>
  <si>
    <t> Nagai </t>
  </si>
  <si>
    <t>VSB 43 </t>
  </si>
  <si>
    <t>2454104.6833 </t>
  </si>
  <si>
    <t> 04.01.2007 04:23 </t>
  </si>
  <si>
    <t> 0.0002 </t>
  </si>
  <si>
    <t> J.Bialozynski </t>
  </si>
  <si>
    <t> AOEB 12 </t>
  </si>
  <si>
    <t>2454554.6019 </t>
  </si>
  <si>
    <t> 29.03.2008 02:26 </t>
  </si>
  <si>
    <t> -0.0014 </t>
  </si>
  <si>
    <t>o</t>
  </si>
  <si>
    <t>JAAVSO 36(2);186 </t>
  </si>
  <si>
    <t>2454825.8552 </t>
  </si>
  <si>
    <t> 25.12.2008 08:31 </t>
  </si>
  <si>
    <t> 0.0004 </t>
  </si>
  <si>
    <t>JAAVSO 37(1);44 </t>
  </si>
  <si>
    <t>2454856.7154 </t>
  </si>
  <si>
    <t> 25.01.2009 05:10 </t>
  </si>
  <si>
    <t> -0.0003 </t>
  </si>
  <si>
    <t> R.Poklar </t>
  </si>
  <si>
    <t>2454887.5772 </t>
  </si>
  <si>
    <t> 25.02.2009 01:51 </t>
  </si>
  <si>
    <t> 0.0005 </t>
  </si>
  <si>
    <t>2455184.8143 </t>
  </si>
  <si>
    <t> 19.12.2009 07:32 </t>
  </si>
  <si>
    <t> -0.0021 </t>
  </si>
  <si>
    <t> JAAVSO 38;120 </t>
  </si>
  <si>
    <t>2455228.6705 </t>
  </si>
  <si>
    <t> 01.02.2010 04:05 </t>
  </si>
  <si>
    <t> -0.0009 </t>
  </si>
  <si>
    <t>2455608.7488 </t>
  </si>
  <si>
    <t> 16.02.2011 05:58 </t>
  </si>
  <si>
    <t> R.Diethelm </t>
  </si>
  <si>
    <t>IBVS 5992 </t>
  </si>
  <si>
    <t>2455639.6093 </t>
  </si>
  <si>
    <t> 19.03.2011 02:37 </t>
  </si>
  <si>
    <t> 0.0000 </t>
  </si>
  <si>
    <t> JAAVSO 39;177 </t>
  </si>
  <si>
    <t>2455980.7037 </t>
  </si>
  <si>
    <t> 23.02.2012 04:53 </t>
  </si>
  <si>
    <t> JAAVSO 41;122 </t>
  </si>
  <si>
    <t>2456610.9066 </t>
  </si>
  <si>
    <t> 14.11.2013 09:45 </t>
  </si>
  <si>
    <t> -0.0105 </t>
  </si>
  <si>
    <t> JAAVSO 42;426 </t>
  </si>
  <si>
    <t>2456683.9956 </t>
  </si>
  <si>
    <t> 26.01.2014 11:53 </t>
  </si>
  <si>
    <t> -0.0132 </t>
  </si>
  <si>
    <t>Ic</t>
  </si>
  <si>
    <t> K.Nagai </t>
  </si>
  <si>
    <t>VSB 59 </t>
  </si>
  <si>
    <t>VSB_061</t>
  </si>
  <si>
    <t>JAVSO..44..164</t>
  </si>
  <si>
    <t>JAVSO..46…79 (2018)</t>
  </si>
  <si>
    <t>VSB-64</t>
  </si>
  <si>
    <t>JAVSO..47..263</t>
  </si>
  <si>
    <t>OEJV 0211</t>
  </si>
  <si>
    <t>VSB 067</t>
  </si>
  <si>
    <t>JAVSO, 48, 87</t>
  </si>
  <si>
    <t>JAVSO, 49, 265</t>
  </si>
  <si>
    <t>JAAVSO 51, 134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</si>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</sst>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5" fillId="0" borderId="0" xfId="42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CMa - O-C Diagr.</a:t>
            </a:r>
          </a:p>
        </c:rich>
      </c:tx>
      <c:layout>
        <c:manualLayout>
          <c:xMode val="edge"/>
          <c:yMode val="edge"/>
          <c:x val="0.370861274790982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69252958613219"/>
          <c:w val="0.801325151112659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C2-44DB-B3BE-33C6B3BCC9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-0.24662701000124798</c:v>
                </c:pt>
                <c:pt idx="1">
                  <c:v>-0.24331137000626768</c:v>
                </c:pt>
                <c:pt idx="2">
                  <c:v>-0.24553765000382555</c:v>
                </c:pt>
                <c:pt idx="3">
                  <c:v>-0.23256005000439472</c:v>
                </c:pt>
                <c:pt idx="4">
                  <c:v>-0.25328353000077186</c:v>
                </c:pt>
                <c:pt idx="6">
                  <c:v>-0.25734183000167832</c:v>
                </c:pt>
                <c:pt idx="7">
                  <c:v>-0.26780275000055553</c:v>
                </c:pt>
                <c:pt idx="8">
                  <c:v>-0.26470361000247067</c:v>
                </c:pt>
                <c:pt idx="9">
                  <c:v>-0.25746762999915518</c:v>
                </c:pt>
                <c:pt idx="10">
                  <c:v>-0.2636366500009899</c:v>
                </c:pt>
                <c:pt idx="11">
                  <c:v>-0.24429317000613082</c:v>
                </c:pt>
                <c:pt idx="12">
                  <c:v>-0.2454705499985721</c:v>
                </c:pt>
                <c:pt idx="13">
                  <c:v>-0.21704741000576178</c:v>
                </c:pt>
                <c:pt idx="14">
                  <c:v>-0.24769825000112178</c:v>
                </c:pt>
                <c:pt idx="15">
                  <c:v>-0.23848459000146249</c:v>
                </c:pt>
                <c:pt idx="16">
                  <c:v>-0.23439381000207504</c:v>
                </c:pt>
                <c:pt idx="17">
                  <c:v>-0.24489109000569442</c:v>
                </c:pt>
                <c:pt idx="18">
                  <c:v>-0.24886734999745386</c:v>
                </c:pt>
                <c:pt idx="19">
                  <c:v>-0.24170117000176106</c:v>
                </c:pt>
                <c:pt idx="20">
                  <c:v>-0.24831991000246489</c:v>
                </c:pt>
                <c:pt idx="21">
                  <c:v>-0.2403981500028749</c:v>
                </c:pt>
                <c:pt idx="22">
                  <c:v>-0.2174792299992987</c:v>
                </c:pt>
                <c:pt idx="23">
                  <c:v>-0.22016841000731802</c:v>
                </c:pt>
                <c:pt idx="24">
                  <c:v>-0.2193938300042646</c:v>
                </c:pt>
                <c:pt idx="25">
                  <c:v>-0.21829494999838062</c:v>
                </c:pt>
                <c:pt idx="26">
                  <c:v>-0.21676285000285134</c:v>
                </c:pt>
                <c:pt idx="27">
                  <c:v>-0.21256397000252036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C2-44DB-B3BE-33C6B3BCC9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C2-44DB-B3BE-33C6B3BCC9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8">
                  <c:v>-0.21124639000481693</c:v>
                </c:pt>
                <c:pt idx="29">
                  <c:v>-0.2120313100022031</c:v>
                </c:pt>
                <c:pt idx="30">
                  <c:v>-0.21136483000009321</c:v>
                </c:pt>
                <c:pt idx="31">
                  <c:v>-0.20510032999300165</c:v>
                </c:pt>
                <c:pt idx="32">
                  <c:v>-0.21942246999969939</c:v>
                </c:pt>
                <c:pt idx="33">
                  <c:v>-0.2203937300000689</c:v>
                </c:pt>
                <c:pt idx="34">
                  <c:v>-0.21824319000734249</c:v>
                </c:pt>
                <c:pt idx="35">
                  <c:v>-0.21895240999583621</c:v>
                </c:pt>
                <c:pt idx="36">
                  <c:v>-0.21806163000292145</c:v>
                </c:pt>
                <c:pt idx="37">
                  <c:v>-0.22024516999954358</c:v>
                </c:pt>
                <c:pt idx="38">
                  <c:v>-0.21902142999897478</c:v>
                </c:pt>
                <c:pt idx="39">
                  <c:v>-0.21718234999570996</c:v>
                </c:pt>
                <c:pt idx="40">
                  <c:v>-0.21759157000633422</c:v>
                </c:pt>
                <c:pt idx="41">
                  <c:v>-0.21745137000107206</c:v>
                </c:pt>
                <c:pt idx="42">
                  <c:v>-0.2268028099933872</c:v>
                </c:pt>
                <c:pt idx="43">
                  <c:v>-0.22942990999581525</c:v>
                </c:pt>
                <c:pt idx="44">
                  <c:v>-0.23338971017074073</c:v>
                </c:pt>
                <c:pt idx="45">
                  <c:v>-0.23557604999950854</c:v>
                </c:pt>
                <c:pt idx="46">
                  <c:v>-0.23343205013952684</c:v>
                </c:pt>
                <c:pt idx="47">
                  <c:v>-0.22773962000064785</c:v>
                </c:pt>
                <c:pt idx="48">
                  <c:v>-0.21011587999964831</c:v>
                </c:pt>
                <c:pt idx="49">
                  <c:v>-0.23200375000305939</c:v>
                </c:pt>
                <c:pt idx="50">
                  <c:v>-0.23128000999713549</c:v>
                </c:pt>
                <c:pt idx="51">
                  <c:v>-0.23047388999839313</c:v>
                </c:pt>
                <c:pt idx="52">
                  <c:v>-0.22969065000506816</c:v>
                </c:pt>
                <c:pt idx="53">
                  <c:v>-0.22959065000031842</c:v>
                </c:pt>
                <c:pt idx="54">
                  <c:v>-0.22899065000092378</c:v>
                </c:pt>
                <c:pt idx="55">
                  <c:v>-0.2288663500075927</c:v>
                </c:pt>
                <c:pt idx="56">
                  <c:v>-0.22277587000280619</c:v>
                </c:pt>
                <c:pt idx="57">
                  <c:v>-0.21721193000121275</c:v>
                </c:pt>
                <c:pt idx="58">
                  <c:v>-0.2142884898930788</c:v>
                </c:pt>
                <c:pt idx="59">
                  <c:v>-0.21358849015086889</c:v>
                </c:pt>
                <c:pt idx="60">
                  <c:v>-0.20956448999640997</c:v>
                </c:pt>
                <c:pt idx="61">
                  <c:v>-0.20940137000434333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C2-44DB-B3BE-33C6B3BCC9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C2-44DB-B3BE-33C6B3BCC9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C2-44DB-B3BE-33C6B3BCC9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C2-44DB-B3BE-33C6B3BCC9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-0.28467326919924241</c:v>
                </c:pt>
                <c:pt idx="1">
                  <c:v>-0.28459777604318792</c:v>
                </c:pt>
                <c:pt idx="2">
                  <c:v>-0.28389088558195025</c:v>
                </c:pt>
                <c:pt idx="3">
                  <c:v>-0.28224376217712455</c:v>
                </c:pt>
                <c:pt idx="4">
                  <c:v>-0.28174276214149008</c:v>
                </c:pt>
                <c:pt idx="5">
                  <c:v>-0.2606166887210542</c:v>
                </c:pt>
                <c:pt idx="6">
                  <c:v>-0.24988121877939357</c:v>
                </c:pt>
                <c:pt idx="7">
                  <c:v>-0.24907824611954105</c:v>
                </c:pt>
                <c:pt idx="8">
                  <c:v>-0.24840223922214386</c:v>
                </c:pt>
                <c:pt idx="9">
                  <c:v>-0.24675854732441158</c:v>
                </c:pt>
                <c:pt idx="10">
                  <c:v>-0.245972732200026</c:v>
                </c:pt>
                <c:pt idx="11">
                  <c:v>-0.24304222514227367</c:v>
                </c:pt>
                <c:pt idx="12">
                  <c:v>-0.24286721828051094</c:v>
                </c:pt>
                <c:pt idx="13">
                  <c:v>-0.24150490996443638</c:v>
                </c:pt>
                <c:pt idx="14">
                  <c:v>-0.24144314283675541</c:v>
                </c:pt>
                <c:pt idx="15">
                  <c:v>-0.24060928661306241</c:v>
                </c:pt>
                <c:pt idx="16">
                  <c:v>-0.24054408797828808</c:v>
                </c:pt>
                <c:pt idx="17">
                  <c:v>-0.23829301932502633</c:v>
                </c:pt>
                <c:pt idx="18">
                  <c:v>-0.23820036863350488</c:v>
                </c:pt>
                <c:pt idx="19">
                  <c:v>-0.23755181379285478</c:v>
                </c:pt>
                <c:pt idx="20">
                  <c:v>-0.23678658771102951</c:v>
                </c:pt>
                <c:pt idx="21">
                  <c:v>-0.23593557395186959</c:v>
                </c:pt>
                <c:pt idx="22">
                  <c:v>-0.23365019022767397</c:v>
                </c:pt>
                <c:pt idx="23">
                  <c:v>-0.23138196403894529</c:v>
                </c:pt>
                <c:pt idx="24">
                  <c:v>-0.2313510804751048</c:v>
                </c:pt>
                <c:pt idx="25">
                  <c:v>-0.23126872430486353</c:v>
                </c:pt>
                <c:pt idx="26">
                  <c:v>-0.23056526535071922</c:v>
                </c:pt>
                <c:pt idx="27">
                  <c:v>-0.23048290918047795</c:v>
                </c:pt>
                <c:pt idx="28">
                  <c:v>-0.22993729955262943</c:v>
                </c:pt>
                <c:pt idx="29">
                  <c:v>-0.22982062831145428</c:v>
                </c:pt>
                <c:pt idx="30">
                  <c:v>-0.22980690228308073</c:v>
                </c:pt>
                <c:pt idx="31">
                  <c:v>-0.2290348131870687</c:v>
                </c:pt>
                <c:pt idx="32">
                  <c:v>-0.22679403905508713</c:v>
                </c:pt>
                <c:pt idx="33">
                  <c:v>-0.22584351159021898</c:v>
                </c:pt>
                <c:pt idx="34">
                  <c:v>-0.22527044990562339</c:v>
                </c:pt>
                <c:pt idx="35">
                  <c:v>-0.22520525127084903</c:v>
                </c:pt>
                <c:pt idx="36">
                  <c:v>-0.22514005263607467</c:v>
                </c:pt>
                <c:pt idx="37">
                  <c:v>-0.2245120868379849</c:v>
                </c:pt>
                <c:pt idx="38">
                  <c:v>-0.22441943614646345</c:v>
                </c:pt>
                <c:pt idx="39">
                  <c:v>-0.22361646348661093</c:v>
                </c:pt>
                <c:pt idx="40">
                  <c:v>-0.22355126485183657</c:v>
                </c:pt>
                <c:pt idx="41">
                  <c:v>-0.22283064836222535</c:v>
                </c:pt>
                <c:pt idx="42">
                  <c:v>-0.22149922360999127</c:v>
                </c:pt>
                <c:pt idx="43">
                  <c:v>-0.22134480579078886</c:v>
                </c:pt>
                <c:pt idx="44">
                  <c:v>-0.22062418930117764</c:v>
                </c:pt>
                <c:pt idx="45">
                  <c:v>-0.21979033307748463</c:v>
                </c:pt>
                <c:pt idx="46">
                  <c:v>-0.21910403165880729</c:v>
                </c:pt>
                <c:pt idx="47">
                  <c:v>-0.21909888439816722</c:v>
                </c:pt>
                <c:pt idx="48">
                  <c:v>-0.21900623370664576</c:v>
                </c:pt>
                <c:pt idx="49">
                  <c:v>-0.21836625763372913</c:v>
                </c:pt>
                <c:pt idx="50">
                  <c:v>-0.21827360694220768</c:v>
                </c:pt>
                <c:pt idx="51">
                  <c:v>-0.21749808633910225</c:v>
                </c:pt>
                <c:pt idx="52">
                  <c:v>-0.21749122332491549</c:v>
                </c:pt>
                <c:pt idx="53">
                  <c:v>-0.21749122332491549</c:v>
                </c:pt>
                <c:pt idx="54">
                  <c:v>-0.21749122332491549</c:v>
                </c:pt>
                <c:pt idx="55">
                  <c:v>-0.21743975071851468</c:v>
                </c:pt>
                <c:pt idx="56">
                  <c:v>-0.21673972327146379</c:v>
                </c:pt>
                <c:pt idx="57">
                  <c:v>-0.21592645609033109</c:v>
                </c:pt>
                <c:pt idx="58">
                  <c:v>-0.21519897658653309</c:v>
                </c:pt>
                <c:pt idx="59">
                  <c:v>-0.21519897658653309</c:v>
                </c:pt>
                <c:pt idx="60">
                  <c:v>-0.21451267516785574</c:v>
                </c:pt>
                <c:pt idx="61">
                  <c:v>-0.21425188062875833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C2-44DB-B3BE-33C6B3BC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19528"/>
        <c:axId val="1"/>
      </c:scatterChart>
      <c:valAx>
        <c:axId val="49661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1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29818706436528"/>
          <c:y val="0.92000129214617399"/>
          <c:w val="0.6920535015904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CMa - O-C Diagr.</a:t>
            </a:r>
          </a:p>
        </c:rich>
      </c:tx>
      <c:layout>
        <c:manualLayout>
          <c:xMode val="edge"/>
          <c:yMode val="edge"/>
          <c:x val="0.371900826446280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4723926380368099"/>
          <c:w val="0.8016528925619834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0-4706-B8F6-679ADE0ED3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-0.24662701000124798</c:v>
                </c:pt>
                <c:pt idx="1">
                  <c:v>-0.24331137000626768</c:v>
                </c:pt>
                <c:pt idx="2">
                  <c:v>-0.24553765000382555</c:v>
                </c:pt>
                <c:pt idx="3">
                  <c:v>-0.23256005000439472</c:v>
                </c:pt>
                <c:pt idx="4">
                  <c:v>-0.25328353000077186</c:v>
                </c:pt>
                <c:pt idx="6">
                  <c:v>-0.25734183000167832</c:v>
                </c:pt>
                <c:pt idx="7">
                  <c:v>-0.26780275000055553</c:v>
                </c:pt>
                <c:pt idx="8">
                  <c:v>-0.26470361000247067</c:v>
                </c:pt>
                <c:pt idx="9">
                  <c:v>-0.25746762999915518</c:v>
                </c:pt>
                <c:pt idx="10">
                  <c:v>-0.2636366500009899</c:v>
                </c:pt>
                <c:pt idx="11">
                  <c:v>-0.24429317000613082</c:v>
                </c:pt>
                <c:pt idx="12">
                  <c:v>-0.2454705499985721</c:v>
                </c:pt>
                <c:pt idx="13">
                  <c:v>-0.21704741000576178</c:v>
                </c:pt>
                <c:pt idx="14">
                  <c:v>-0.24769825000112178</c:v>
                </c:pt>
                <c:pt idx="15">
                  <c:v>-0.23848459000146249</c:v>
                </c:pt>
                <c:pt idx="16">
                  <c:v>-0.23439381000207504</c:v>
                </c:pt>
                <c:pt idx="17">
                  <c:v>-0.24489109000569442</c:v>
                </c:pt>
                <c:pt idx="18">
                  <c:v>-0.24886734999745386</c:v>
                </c:pt>
                <c:pt idx="19">
                  <c:v>-0.24170117000176106</c:v>
                </c:pt>
                <c:pt idx="20">
                  <c:v>-0.24831991000246489</c:v>
                </c:pt>
                <c:pt idx="21">
                  <c:v>-0.2403981500028749</c:v>
                </c:pt>
                <c:pt idx="22">
                  <c:v>-0.2174792299992987</c:v>
                </c:pt>
                <c:pt idx="23">
                  <c:v>-0.22016841000731802</c:v>
                </c:pt>
                <c:pt idx="24">
                  <c:v>-0.2193938300042646</c:v>
                </c:pt>
                <c:pt idx="25">
                  <c:v>-0.21829494999838062</c:v>
                </c:pt>
                <c:pt idx="26">
                  <c:v>-0.21676285000285134</c:v>
                </c:pt>
                <c:pt idx="27">
                  <c:v>-0.21256397000252036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0-4706-B8F6-679ADE0ED3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C0-4706-B8F6-679ADE0ED3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8">
                  <c:v>-0.21124639000481693</c:v>
                </c:pt>
                <c:pt idx="29">
                  <c:v>-0.2120313100022031</c:v>
                </c:pt>
                <c:pt idx="30">
                  <c:v>-0.21136483000009321</c:v>
                </c:pt>
                <c:pt idx="31">
                  <c:v>-0.20510032999300165</c:v>
                </c:pt>
                <c:pt idx="32">
                  <c:v>-0.21942246999969939</c:v>
                </c:pt>
                <c:pt idx="33">
                  <c:v>-0.2203937300000689</c:v>
                </c:pt>
                <c:pt idx="34">
                  <c:v>-0.21824319000734249</c:v>
                </c:pt>
                <c:pt idx="35">
                  <c:v>-0.21895240999583621</c:v>
                </c:pt>
                <c:pt idx="36">
                  <c:v>-0.21806163000292145</c:v>
                </c:pt>
                <c:pt idx="37">
                  <c:v>-0.22024516999954358</c:v>
                </c:pt>
                <c:pt idx="38">
                  <c:v>-0.21902142999897478</c:v>
                </c:pt>
                <c:pt idx="39">
                  <c:v>-0.21718234999570996</c:v>
                </c:pt>
                <c:pt idx="40">
                  <c:v>-0.21759157000633422</c:v>
                </c:pt>
                <c:pt idx="41">
                  <c:v>-0.21745137000107206</c:v>
                </c:pt>
                <c:pt idx="42">
                  <c:v>-0.2268028099933872</c:v>
                </c:pt>
                <c:pt idx="43">
                  <c:v>-0.22942990999581525</c:v>
                </c:pt>
                <c:pt idx="44">
                  <c:v>-0.23338971017074073</c:v>
                </c:pt>
                <c:pt idx="45">
                  <c:v>-0.23557604999950854</c:v>
                </c:pt>
                <c:pt idx="46">
                  <c:v>-0.23343205013952684</c:v>
                </c:pt>
                <c:pt idx="47">
                  <c:v>-0.22773962000064785</c:v>
                </c:pt>
                <c:pt idx="48">
                  <c:v>-0.21011587999964831</c:v>
                </c:pt>
                <c:pt idx="49">
                  <c:v>-0.23200375000305939</c:v>
                </c:pt>
                <c:pt idx="50">
                  <c:v>-0.23128000999713549</c:v>
                </c:pt>
                <c:pt idx="51">
                  <c:v>-0.23047388999839313</c:v>
                </c:pt>
                <c:pt idx="52">
                  <c:v>-0.22969065000506816</c:v>
                </c:pt>
                <c:pt idx="53">
                  <c:v>-0.22959065000031842</c:v>
                </c:pt>
                <c:pt idx="54">
                  <c:v>-0.22899065000092378</c:v>
                </c:pt>
                <c:pt idx="55">
                  <c:v>-0.2288663500075927</c:v>
                </c:pt>
                <c:pt idx="56">
                  <c:v>-0.22277587000280619</c:v>
                </c:pt>
                <c:pt idx="57">
                  <c:v>-0.21721193000121275</c:v>
                </c:pt>
                <c:pt idx="58">
                  <c:v>-0.2142884898930788</c:v>
                </c:pt>
                <c:pt idx="59">
                  <c:v>-0.21358849015086889</c:v>
                </c:pt>
                <c:pt idx="60">
                  <c:v>-0.20956448999640997</c:v>
                </c:pt>
                <c:pt idx="61">
                  <c:v>-0.20940137000434333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C0-4706-B8F6-679ADE0ED3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C0-4706-B8F6-679ADE0ED3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C0-4706-B8F6-679ADE0ED3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C0-4706-B8F6-679ADE0ED3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13023.5</c:v>
                </c:pt>
                <c:pt idx="58">
                  <c:v>13235.5</c:v>
                </c:pt>
                <c:pt idx="59">
                  <c:v>13235.5</c:v>
                </c:pt>
                <c:pt idx="60">
                  <c:v>13435.5</c:v>
                </c:pt>
                <c:pt idx="61">
                  <c:v>13511.5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-0.28467326919924241</c:v>
                </c:pt>
                <c:pt idx="1">
                  <c:v>-0.28459777604318792</c:v>
                </c:pt>
                <c:pt idx="2">
                  <c:v>-0.28389088558195025</c:v>
                </c:pt>
                <c:pt idx="3">
                  <c:v>-0.28224376217712455</c:v>
                </c:pt>
                <c:pt idx="4">
                  <c:v>-0.28174276214149008</c:v>
                </c:pt>
                <c:pt idx="5">
                  <c:v>-0.2606166887210542</c:v>
                </c:pt>
                <c:pt idx="6">
                  <c:v>-0.24988121877939357</c:v>
                </c:pt>
                <c:pt idx="7">
                  <c:v>-0.24907824611954105</c:v>
                </c:pt>
                <c:pt idx="8">
                  <c:v>-0.24840223922214386</c:v>
                </c:pt>
                <c:pt idx="9">
                  <c:v>-0.24675854732441158</c:v>
                </c:pt>
                <c:pt idx="10">
                  <c:v>-0.245972732200026</c:v>
                </c:pt>
                <c:pt idx="11">
                  <c:v>-0.24304222514227367</c:v>
                </c:pt>
                <c:pt idx="12">
                  <c:v>-0.24286721828051094</c:v>
                </c:pt>
                <c:pt idx="13">
                  <c:v>-0.24150490996443638</c:v>
                </c:pt>
                <c:pt idx="14">
                  <c:v>-0.24144314283675541</c:v>
                </c:pt>
                <c:pt idx="15">
                  <c:v>-0.24060928661306241</c:v>
                </c:pt>
                <c:pt idx="16">
                  <c:v>-0.24054408797828808</c:v>
                </c:pt>
                <c:pt idx="17">
                  <c:v>-0.23829301932502633</c:v>
                </c:pt>
                <c:pt idx="18">
                  <c:v>-0.23820036863350488</c:v>
                </c:pt>
                <c:pt idx="19">
                  <c:v>-0.23755181379285478</c:v>
                </c:pt>
                <c:pt idx="20">
                  <c:v>-0.23678658771102951</c:v>
                </c:pt>
                <c:pt idx="21">
                  <c:v>-0.23593557395186959</c:v>
                </c:pt>
                <c:pt idx="22">
                  <c:v>-0.23365019022767397</c:v>
                </c:pt>
                <c:pt idx="23">
                  <c:v>-0.23138196403894529</c:v>
                </c:pt>
                <c:pt idx="24">
                  <c:v>-0.2313510804751048</c:v>
                </c:pt>
                <c:pt idx="25">
                  <c:v>-0.23126872430486353</c:v>
                </c:pt>
                <c:pt idx="26">
                  <c:v>-0.23056526535071922</c:v>
                </c:pt>
                <c:pt idx="27">
                  <c:v>-0.23048290918047795</c:v>
                </c:pt>
                <c:pt idx="28">
                  <c:v>-0.22993729955262943</c:v>
                </c:pt>
                <c:pt idx="29">
                  <c:v>-0.22982062831145428</c:v>
                </c:pt>
                <c:pt idx="30">
                  <c:v>-0.22980690228308073</c:v>
                </c:pt>
                <c:pt idx="31">
                  <c:v>-0.2290348131870687</c:v>
                </c:pt>
                <c:pt idx="32">
                  <c:v>-0.22679403905508713</c:v>
                </c:pt>
                <c:pt idx="33">
                  <c:v>-0.22584351159021898</c:v>
                </c:pt>
                <c:pt idx="34">
                  <c:v>-0.22527044990562339</c:v>
                </c:pt>
                <c:pt idx="35">
                  <c:v>-0.22520525127084903</c:v>
                </c:pt>
                <c:pt idx="36">
                  <c:v>-0.22514005263607467</c:v>
                </c:pt>
                <c:pt idx="37">
                  <c:v>-0.2245120868379849</c:v>
                </c:pt>
                <c:pt idx="38">
                  <c:v>-0.22441943614646345</c:v>
                </c:pt>
                <c:pt idx="39">
                  <c:v>-0.22361646348661093</c:v>
                </c:pt>
                <c:pt idx="40">
                  <c:v>-0.22355126485183657</c:v>
                </c:pt>
                <c:pt idx="41">
                  <c:v>-0.22283064836222535</c:v>
                </c:pt>
                <c:pt idx="42">
                  <c:v>-0.22149922360999127</c:v>
                </c:pt>
                <c:pt idx="43">
                  <c:v>-0.22134480579078886</c:v>
                </c:pt>
                <c:pt idx="44">
                  <c:v>-0.22062418930117764</c:v>
                </c:pt>
                <c:pt idx="45">
                  <c:v>-0.21979033307748463</c:v>
                </c:pt>
                <c:pt idx="46">
                  <c:v>-0.21910403165880729</c:v>
                </c:pt>
                <c:pt idx="47">
                  <c:v>-0.21909888439816722</c:v>
                </c:pt>
                <c:pt idx="48">
                  <c:v>-0.21900623370664576</c:v>
                </c:pt>
                <c:pt idx="49">
                  <c:v>-0.21836625763372913</c:v>
                </c:pt>
                <c:pt idx="50">
                  <c:v>-0.21827360694220768</c:v>
                </c:pt>
                <c:pt idx="51">
                  <c:v>-0.21749808633910225</c:v>
                </c:pt>
                <c:pt idx="52">
                  <c:v>-0.21749122332491549</c:v>
                </c:pt>
                <c:pt idx="53">
                  <c:v>-0.21749122332491549</c:v>
                </c:pt>
                <c:pt idx="54">
                  <c:v>-0.21749122332491549</c:v>
                </c:pt>
                <c:pt idx="55">
                  <c:v>-0.21743975071851468</c:v>
                </c:pt>
                <c:pt idx="56">
                  <c:v>-0.21673972327146379</c:v>
                </c:pt>
                <c:pt idx="57">
                  <c:v>-0.21592645609033109</c:v>
                </c:pt>
                <c:pt idx="58">
                  <c:v>-0.21519897658653309</c:v>
                </c:pt>
                <c:pt idx="59">
                  <c:v>-0.21519897658653309</c:v>
                </c:pt>
                <c:pt idx="60">
                  <c:v>-0.21451267516785574</c:v>
                </c:pt>
                <c:pt idx="61">
                  <c:v>-0.21425188062875833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C0-4706-B8F6-679ADE0E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11000"/>
        <c:axId val="1"/>
      </c:scatterChart>
      <c:valAx>
        <c:axId val="496611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140495867768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1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95867768595041"/>
          <c:y val="0.92024539877300615"/>
          <c:w val="0.690909090909090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17</xdr:col>
      <xdr:colOff>609599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4B52452-9088-A6E3-C5A5-7E76A3A97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28575</xdr:rowOff>
    </xdr:from>
    <xdr:to>
      <xdr:col>26</xdr:col>
      <xdr:colOff>581025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CACA08C-E032-17CF-23D9-6292C6E3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5"/>
  <sheetViews>
    <sheetView tabSelected="1" workbookViewId="0">
      <pane xSplit="13" ySplit="22" topLeftCell="N6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 s="28" customFormat="1" ht="12.95" customHeight="1">
      <c r="A2" s="28" t="s">
        <v>26</v>
      </c>
      <c r="B2" s="29" t="s">
        <v>39</v>
      </c>
    </row>
    <row r="3" spans="1:6" s="28" customFormat="1" ht="12.95" customHeight="1"/>
    <row r="4" spans="1:6" s="28" customFormat="1" ht="12.95" customHeight="1" thickTop="1" thickBot="1">
      <c r="A4" s="30" t="s">
        <v>2</v>
      </c>
      <c r="C4" s="31">
        <v>38095.4</v>
      </c>
      <c r="D4" s="32">
        <v>1.6242583799999999</v>
      </c>
    </row>
    <row r="5" spans="1:6" s="28" customFormat="1" ht="12.95" customHeight="1" thickTop="1">
      <c r="A5" s="33" t="s">
        <v>41</v>
      </c>
      <c r="C5" s="34">
        <v>-9.5</v>
      </c>
      <c r="D5" s="28" t="s">
        <v>42</v>
      </c>
    </row>
    <row r="6" spans="1:6" s="28" customFormat="1" ht="12.95" customHeight="1">
      <c r="A6" s="30" t="s">
        <v>3</v>
      </c>
    </row>
    <row r="7" spans="1:6" s="28" customFormat="1" ht="12.95" customHeight="1">
      <c r="A7" s="28" t="s">
        <v>4</v>
      </c>
      <c r="C7" s="28">
        <v>38095.4</v>
      </c>
    </row>
    <row r="8" spans="1:6" s="28" customFormat="1" ht="12.95" customHeight="1">
      <c r="A8" s="28" t="s">
        <v>5</v>
      </c>
      <c r="C8" s="28">
        <v>1.6242583799999999</v>
      </c>
    </row>
    <row r="9" spans="1:6" s="28" customFormat="1" ht="12.95" customHeight="1">
      <c r="A9" s="35" t="s">
        <v>48</v>
      </c>
      <c r="B9" s="36">
        <v>26</v>
      </c>
      <c r="C9" s="37" t="str">
        <f>"F"&amp;B9</f>
        <v>F26</v>
      </c>
      <c r="D9" s="38" t="str">
        <f>"G"&amp;B9</f>
        <v>G26</v>
      </c>
    </row>
    <row r="10" spans="1:6" s="28" customFormat="1" ht="12.95" customHeight="1" thickBot="1">
      <c r="C10" s="39" t="s">
        <v>22</v>
      </c>
      <c r="D10" s="39" t="s">
        <v>23</v>
      </c>
    </row>
    <row r="11" spans="1:6" s="28" customFormat="1" ht="12.95" customHeight="1">
      <c r="A11" s="28" t="s">
        <v>18</v>
      </c>
      <c r="C11" s="38">
        <f ca="1">INTERCEPT(INDIRECT($D$9):G987,INDIRECT($C$9):F987)</f>
        <v>-0.2606166887210542</v>
      </c>
      <c r="D11" s="40"/>
    </row>
    <row r="12" spans="1:6" s="28" customFormat="1" ht="12.95" customHeight="1">
      <c r="A12" s="28" t="s">
        <v>19</v>
      </c>
      <c r="C12" s="38">
        <f ca="1">SLOPE(INDIRECT($D$9):G987,INDIRECT($C$9):F987)</f>
        <v>3.4315070933868085E-6</v>
      </c>
      <c r="D12" s="40"/>
    </row>
    <row r="13" spans="1:6" s="28" customFormat="1" ht="12.95" customHeight="1">
      <c r="A13" s="28" t="s">
        <v>21</v>
      </c>
      <c r="C13" s="40" t="s">
        <v>16</v>
      </c>
    </row>
    <row r="14" spans="1:6" s="28" customFormat="1" ht="12.95" customHeight="1"/>
    <row r="15" spans="1:6" s="28" customFormat="1" ht="12.95" customHeight="1">
      <c r="A15" s="41" t="s">
        <v>20</v>
      </c>
      <c r="C15" s="42">
        <f ca="1">(C7+C11)+(C8+C12)*INT(MAX(F21:F3528))</f>
        <v>60040.540718583623</v>
      </c>
      <c r="E15" s="43" t="s">
        <v>43</v>
      </c>
      <c r="F15" s="34">
        <v>1</v>
      </c>
    </row>
    <row r="16" spans="1:6" s="28" customFormat="1" ht="12.95" customHeight="1">
      <c r="A16" s="30" t="s">
        <v>6</v>
      </c>
      <c r="C16" s="44">
        <f ca="1">+C8+C12</f>
        <v>1.6242618115070933</v>
      </c>
      <c r="E16" s="43" t="s">
        <v>44</v>
      </c>
      <c r="F16" s="45">
        <f ca="1">NOW()+15018.5+$C$5/24</f>
        <v>60335.743836574075</v>
      </c>
    </row>
    <row r="17" spans="1:17" s="28" customFormat="1" ht="12.95" customHeight="1" thickBot="1">
      <c r="A17" s="43" t="s">
        <v>38</v>
      </c>
      <c r="C17" s="28">
        <f>COUNT(C21:C2186)</f>
        <v>62</v>
      </c>
      <c r="E17" s="43" t="s">
        <v>45</v>
      </c>
      <c r="F17" s="45">
        <f ca="1">ROUND(2*(F16-$C$7)/$C$8,0)/2+F15</f>
        <v>13693.5</v>
      </c>
    </row>
    <row r="18" spans="1:17" s="28" customFormat="1" ht="12.95" customHeight="1" thickTop="1" thickBot="1">
      <c r="A18" s="30" t="s">
        <v>7</v>
      </c>
      <c r="C18" s="31">
        <f ca="1">+C15</f>
        <v>60040.540718583623</v>
      </c>
      <c r="D18" s="32">
        <f ca="1">+C16</f>
        <v>1.6242618115070933</v>
      </c>
      <c r="E18" s="43" t="s">
        <v>46</v>
      </c>
      <c r="F18" s="38">
        <f ca="1">ROUND(2*(F16-$C$15)/$C$16,0)/2+F15</f>
        <v>182.5</v>
      </c>
    </row>
    <row r="19" spans="1:17" s="28" customFormat="1" ht="12.95" customHeight="1" thickTop="1">
      <c r="E19" s="43" t="s">
        <v>47</v>
      </c>
      <c r="F19" s="46">
        <f ca="1">+$C$15+$C$16*F18-15018.5-$C$5/24</f>
        <v>45318.864332517005</v>
      </c>
    </row>
    <row r="20" spans="1:17" s="28" customFormat="1" ht="12.95" customHeight="1" thickBot="1">
      <c r="A20" s="39" t="s">
        <v>8</v>
      </c>
      <c r="B20" s="39" t="s">
        <v>9</v>
      </c>
      <c r="C20" s="47" t="s">
        <v>10</v>
      </c>
      <c r="D20" s="39" t="s">
        <v>15</v>
      </c>
      <c r="E20" s="39" t="s">
        <v>11</v>
      </c>
      <c r="F20" s="39" t="s">
        <v>12</v>
      </c>
      <c r="G20" s="39" t="s">
        <v>13</v>
      </c>
      <c r="H20" s="48" t="s">
        <v>65</v>
      </c>
      <c r="I20" s="48" t="s">
        <v>68</v>
      </c>
      <c r="J20" s="48" t="s">
        <v>62</v>
      </c>
      <c r="K20" s="48" t="s">
        <v>60</v>
      </c>
      <c r="L20" s="48" t="s">
        <v>27</v>
      </c>
      <c r="M20" s="48" t="s">
        <v>28</v>
      </c>
      <c r="N20" s="48" t="s">
        <v>29</v>
      </c>
      <c r="O20" s="48" t="s">
        <v>25</v>
      </c>
      <c r="P20" s="49" t="s">
        <v>24</v>
      </c>
      <c r="Q20" s="39" t="s">
        <v>17</v>
      </c>
    </row>
    <row r="21" spans="1:17" s="28" customFormat="1" ht="12.95" customHeight="1">
      <c r="A21" s="50" t="s">
        <v>75</v>
      </c>
      <c r="B21" s="51" t="s">
        <v>50</v>
      </c>
      <c r="C21" s="52">
        <v>26708.29</v>
      </c>
      <c r="D21" s="52" t="s">
        <v>68</v>
      </c>
      <c r="E21" s="28">
        <f t="shared" ref="E21:E52" si="0">+(C21-C$7)/C$8</f>
        <v>-7010.6518397645586</v>
      </c>
      <c r="F21" s="28">
        <f t="shared" ref="F21:F52" si="1">ROUND(2*E21,0)/2</f>
        <v>-7010.5</v>
      </c>
      <c r="G21" s="28">
        <f>+C21-(C$7+F21*C$8)</f>
        <v>-0.24662701000124798</v>
      </c>
      <c r="I21" s="28">
        <f>+G21</f>
        <v>-0.24662701000124798</v>
      </c>
      <c r="O21" s="28">
        <f t="shared" ref="O21:O52" ca="1" si="2">+C$11+C$12*F21</f>
        <v>-0.28467326919924241</v>
      </c>
      <c r="Q21" s="53">
        <f t="shared" ref="Q21:Q52" si="3">+C21-15018.5</f>
        <v>11689.79</v>
      </c>
    </row>
    <row r="22" spans="1:17" s="28" customFormat="1" ht="12.95" customHeight="1">
      <c r="A22" s="50" t="s">
        <v>79</v>
      </c>
      <c r="B22" s="51" t="s">
        <v>50</v>
      </c>
      <c r="C22" s="52">
        <v>26744.026999999998</v>
      </c>
      <c r="D22" s="52" t="s">
        <v>68</v>
      </c>
      <c r="E22" s="28">
        <f t="shared" si="0"/>
        <v>-6988.6497984390908</v>
      </c>
      <c r="F22" s="28">
        <f t="shared" si="1"/>
        <v>-6988.5</v>
      </c>
      <c r="G22" s="28">
        <f>+C22-(C$7+F22*C$8)</f>
        <v>-0.24331137000626768</v>
      </c>
      <c r="I22" s="28">
        <f>+G22</f>
        <v>-0.24331137000626768</v>
      </c>
      <c r="O22" s="28">
        <f t="shared" ca="1" si="2"/>
        <v>-0.28459777604318792</v>
      </c>
      <c r="Q22" s="53">
        <f t="shared" si="3"/>
        <v>11725.526999999998</v>
      </c>
    </row>
    <row r="23" spans="1:17" s="28" customFormat="1" ht="12.95" customHeight="1">
      <c r="A23" s="50" t="s">
        <v>79</v>
      </c>
      <c r="B23" s="51" t="s">
        <v>50</v>
      </c>
      <c r="C23" s="52">
        <v>27078.621999999999</v>
      </c>
      <c r="D23" s="52" t="s">
        <v>68</v>
      </c>
      <c r="E23" s="28">
        <f t="shared" si="0"/>
        <v>-6782.6511690830885</v>
      </c>
      <c r="F23" s="28">
        <f t="shared" si="1"/>
        <v>-6782.5</v>
      </c>
      <c r="G23" s="28">
        <f>+C23-(C$7+F23*C$8)</f>
        <v>-0.24553765000382555</v>
      </c>
      <c r="I23" s="28">
        <f>+G23</f>
        <v>-0.24553765000382555</v>
      </c>
      <c r="O23" s="28">
        <f t="shared" ca="1" si="2"/>
        <v>-0.28389088558195025</v>
      </c>
      <c r="Q23" s="53">
        <f t="shared" si="3"/>
        <v>12060.121999999999</v>
      </c>
    </row>
    <row r="24" spans="1:17" s="28" customFormat="1" ht="12.95" customHeight="1">
      <c r="A24" s="50" t="s">
        <v>79</v>
      </c>
      <c r="B24" s="51" t="s">
        <v>50</v>
      </c>
      <c r="C24" s="52">
        <v>27858.278999999999</v>
      </c>
      <c r="D24" s="52" t="s">
        <v>68</v>
      </c>
      <c r="E24" s="28">
        <f t="shared" si="0"/>
        <v>-6302.6431792212788</v>
      </c>
      <c r="F24" s="28">
        <f t="shared" si="1"/>
        <v>-6302.5</v>
      </c>
      <c r="G24" s="28">
        <f>+C24-(C$7+F24*C$8)</f>
        <v>-0.23256005000439472</v>
      </c>
      <c r="I24" s="28">
        <f>+G24</f>
        <v>-0.23256005000439472</v>
      </c>
      <c r="O24" s="28">
        <f t="shared" ca="1" si="2"/>
        <v>-0.28224376217712455</v>
      </c>
      <c r="Q24" s="53">
        <f t="shared" si="3"/>
        <v>12839.778999999999</v>
      </c>
    </row>
    <row r="25" spans="1:17" s="28" customFormat="1" ht="12.95" customHeight="1">
      <c r="A25" s="50" t="s">
        <v>89</v>
      </c>
      <c r="B25" s="51" t="s">
        <v>50</v>
      </c>
      <c r="C25" s="52">
        <v>28095.4</v>
      </c>
      <c r="D25" s="52" t="s">
        <v>68</v>
      </c>
      <c r="E25" s="28">
        <f t="shared" si="0"/>
        <v>-6156.6559379548962</v>
      </c>
      <c r="F25" s="28">
        <f t="shared" si="1"/>
        <v>-6156.5</v>
      </c>
      <c r="G25" s="28">
        <f>+C25-(C$7+F25*C$8)</f>
        <v>-0.25328353000077186</v>
      </c>
      <c r="I25" s="28">
        <f>+G25</f>
        <v>-0.25328353000077186</v>
      </c>
      <c r="O25" s="28">
        <f t="shared" ca="1" si="2"/>
        <v>-0.28174276214149008</v>
      </c>
      <c r="Q25" s="53">
        <f t="shared" si="3"/>
        <v>13076.900000000001</v>
      </c>
    </row>
    <row r="26" spans="1:17" s="28" customFormat="1" ht="12.95" customHeight="1">
      <c r="A26" s="28" t="s">
        <v>14</v>
      </c>
      <c r="B26" s="40"/>
      <c r="C26" s="54">
        <v>38095.4</v>
      </c>
      <c r="D26" s="54" t="s">
        <v>16</v>
      </c>
      <c r="E26" s="28">
        <f t="shared" si="0"/>
        <v>0</v>
      </c>
      <c r="F26" s="28">
        <f t="shared" si="1"/>
        <v>0</v>
      </c>
      <c r="H26" s="38">
        <v>0</v>
      </c>
      <c r="O26" s="28">
        <f t="shared" ca="1" si="2"/>
        <v>-0.2606166887210542</v>
      </c>
      <c r="Q26" s="53">
        <f t="shared" si="3"/>
        <v>23076.9</v>
      </c>
    </row>
    <row r="27" spans="1:17" s="28" customFormat="1" ht="12.95" customHeight="1">
      <c r="A27" s="50" t="s">
        <v>94</v>
      </c>
      <c r="B27" s="51" t="s">
        <v>50</v>
      </c>
      <c r="C27" s="52">
        <v>43176.635000000002</v>
      </c>
      <c r="D27" s="52" t="s">
        <v>68</v>
      </c>
      <c r="E27" s="28">
        <f t="shared" si="0"/>
        <v>3128.3415634894254</v>
      </c>
      <c r="F27" s="28">
        <f t="shared" si="1"/>
        <v>3128.5</v>
      </c>
      <c r="G27" s="28">
        <f t="shared" ref="G27:G58" si="4">+C27-(C$7+F27*C$8)</f>
        <v>-0.25734183000167832</v>
      </c>
      <c r="I27" s="28">
        <f t="shared" ref="I27:I48" si="5">+G27</f>
        <v>-0.25734183000167832</v>
      </c>
      <c r="O27" s="28">
        <f t="shared" ca="1" si="2"/>
        <v>-0.24988121877939357</v>
      </c>
      <c r="Q27" s="53">
        <f t="shared" si="3"/>
        <v>28158.135000000002</v>
      </c>
    </row>
    <row r="28" spans="1:17" s="28" customFormat="1" ht="12.95" customHeight="1">
      <c r="A28" s="50" t="s">
        <v>94</v>
      </c>
      <c r="B28" s="51" t="s">
        <v>50</v>
      </c>
      <c r="C28" s="52">
        <v>43556.701000000001</v>
      </c>
      <c r="D28" s="52" t="s">
        <v>68</v>
      </c>
      <c r="E28" s="28">
        <f t="shared" si="0"/>
        <v>3362.335123060901</v>
      </c>
      <c r="F28" s="28">
        <f t="shared" si="1"/>
        <v>3362.5</v>
      </c>
      <c r="G28" s="28">
        <f t="shared" si="4"/>
        <v>-0.26780275000055553</v>
      </c>
      <c r="I28" s="28">
        <f t="shared" si="5"/>
        <v>-0.26780275000055553</v>
      </c>
      <c r="O28" s="28">
        <f t="shared" ca="1" si="2"/>
        <v>-0.24907824611954105</v>
      </c>
      <c r="Q28" s="53">
        <f t="shared" si="3"/>
        <v>28538.201000000001</v>
      </c>
    </row>
    <row r="29" spans="1:17" s="28" customFormat="1" ht="12.95" customHeight="1">
      <c r="A29" s="50" t="s">
        <v>94</v>
      </c>
      <c r="B29" s="51" t="s">
        <v>50</v>
      </c>
      <c r="C29" s="52">
        <v>43876.682999999997</v>
      </c>
      <c r="D29" s="52" t="s">
        <v>68</v>
      </c>
      <c r="E29" s="28">
        <f t="shared" si="0"/>
        <v>3559.3370310947671</v>
      </c>
      <c r="F29" s="28">
        <f t="shared" si="1"/>
        <v>3559.5</v>
      </c>
      <c r="G29" s="28">
        <f t="shared" si="4"/>
        <v>-0.26470361000247067</v>
      </c>
      <c r="I29" s="28">
        <f t="shared" si="5"/>
        <v>-0.26470361000247067</v>
      </c>
      <c r="O29" s="28">
        <f t="shared" ca="1" si="2"/>
        <v>-0.24840223922214386</v>
      </c>
      <c r="Q29" s="53">
        <f t="shared" si="3"/>
        <v>28858.182999999997</v>
      </c>
    </row>
    <row r="30" spans="1:17" s="28" customFormat="1" ht="12.95" customHeight="1">
      <c r="A30" s="50" t="s">
        <v>94</v>
      </c>
      <c r="B30" s="51" t="s">
        <v>50</v>
      </c>
      <c r="C30" s="52">
        <v>44654.71</v>
      </c>
      <c r="D30" s="52" t="s">
        <v>68</v>
      </c>
      <c r="E30" s="28">
        <f t="shared" si="0"/>
        <v>4038.341486038692</v>
      </c>
      <c r="F30" s="28">
        <f t="shared" si="1"/>
        <v>4038.5</v>
      </c>
      <c r="G30" s="28">
        <f t="shared" si="4"/>
        <v>-0.25746762999915518</v>
      </c>
      <c r="I30" s="28">
        <f t="shared" si="5"/>
        <v>-0.25746762999915518</v>
      </c>
      <c r="O30" s="28">
        <f t="shared" ca="1" si="2"/>
        <v>-0.24675854732441158</v>
      </c>
      <c r="Q30" s="53">
        <f t="shared" si="3"/>
        <v>29636.21</v>
      </c>
    </row>
    <row r="31" spans="1:17" s="28" customFormat="1" ht="12.95" customHeight="1">
      <c r="A31" s="50" t="s">
        <v>94</v>
      </c>
      <c r="B31" s="51" t="s">
        <v>50</v>
      </c>
      <c r="C31" s="52">
        <v>45026.659</v>
      </c>
      <c r="D31" s="52" t="s">
        <v>68</v>
      </c>
      <c r="E31" s="28">
        <f t="shared" si="0"/>
        <v>4267.3376879853304</v>
      </c>
      <c r="F31" s="28">
        <f t="shared" si="1"/>
        <v>4267.5</v>
      </c>
      <c r="G31" s="28">
        <f t="shared" si="4"/>
        <v>-0.2636366500009899</v>
      </c>
      <c r="I31" s="28">
        <f t="shared" si="5"/>
        <v>-0.2636366500009899</v>
      </c>
      <c r="O31" s="28">
        <f t="shared" ca="1" si="2"/>
        <v>-0.245972732200026</v>
      </c>
      <c r="Q31" s="53">
        <f t="shared" si="3"/>
        <v>30008.159</v>
      </c>
    </row>
    <row r="32" spans="1:17" s="28" customFormat="1" ht="12.95" customHeight="1">
      <c r="A32" s="50" t="s">
        <v>94</v>
      </c>
      <c r="B32" s="51" t="s">
        <v>50</v>
      </c>
      <c r="C32" s="52">
        <v>46413.794999999998</v>
      </c>
      <c r="D32" s="52" t="s">
        <v>68</v>
      </c>
      <c r="E32" s="28">
        <f t="shared" si="0"/>
        <v>5121.3495971004304</v>
      </c>
      <c r="F32" s="28">
        <f t="shared" si="1"/>
        <v>5121.5</v>
      </c>
      <c r="G32" s="28">
        <f t="shared" si="4"/>
        <v>-0.24429317000613082</v>
      </c>
      <c r="I32" s="28">
        <f t="shared" si="5"/>
        <v>-0.24429317000613082</v>
      </c>
      <c r="O32" s="28">
        <f t="shared" ca="1" si="2"/>
        <v>-0.24304222514227367</v>
      </c>
      <c r="Q32" s="53">
        <f t="shared" si="3"/>
        <v>31395.294999999998</v>
      </c>
    </row>
    <row r="33" spans="1:33" s="28" customFormat="1" ht="12.95" customHeight="1">
      <c r="A33" s="50" t="s">
        <v>94</v>
      </c>
      <c r="B33" s="51" t="s">
        <v>50</v>
      </c>
      <c r="C33" s="52">
        <v>46496.631000000001</v>
      </c>
      <c r="D33" s="52" t="s">
        <v>68</v>
      </c>
      <c r="E33" s="28">
        <f t="shared" si="0"/>
        <v>5172.3488722280754</v>
      </c>
      <c r="F33" s="28">
        <f t="shared" si="1"/>
        <v>5172.5</v>
      </c>
      <c r="G33" s="28">
        <f t="shared" si="4"/>
        <v>-0.2454705499985721</v>
      </c>
      <c r="I33" s="28">
        <f t="shared" si="5"/>
        <v>-0.2454705499985721</v>
      </c>
      <c r="O33" s="28">
        <f t="shared" ca="1" si="2"/>
        <v>-0.24286721828051094</v>
      </c>
      <c r="Q33" s="53">
        <f t="shared" si="3"/>
        <v>31478.131000000001</v>
      </c>
    </row>
    <row r="34" spans="1:33" s="28" customFormat="1" ht="12.95" customHeight="1">
      <c r="A34" s="28" t="s">
        <v>31</v>
      </c>
      <c r="B34" s="40"/>
      <c r="C34" s="55">
        <v>47141.49</v>
      </c>
      <c r="D34" s="54"/>
      <c r="E34" s="28">
        <f t="shared" si="0"/>
        <v>5569.3663713774386</v>
      </c>
      <c r="F34" s="28">
        <f t="shared" si="1"/>
        <v>5569.5</v>
      </c>
      <c r="G34" s="28">
        <f t="shared" si="4"/>
        <v>-0.21704741000576178</v>
      </c>
      <c r="I34" s="28">
        <f t="shared" si="5"/>
        <v>-0.21704741000576178</v>
      </c>
      <c r="O34" s="28">
        <f t="shared" ca="1" si="2"/>
        <v>-0.24150490996443638</v>
      </c>
      <c r="Q34" s="53">
        <f t="shared" si="3"/>
        <v>32122.989999999998</v>
      </c>
      <c r="AC34" s="28">
        <v>16</v>
      </c>
      <c r="AE34" s="28" t="s">
        <v>30</v>
      </c>
      <c r="AG34" s="28" t="s">
        <v>32</v>
      </c>
    </row>
    <row r="35" spans="1:33" s="28" customFormat="1" ht="12.95" customHeight="1">
      <c r="A35" s="50" t="s">
        <v>94</v>
      </c>
      <c r="B35" s="51" t="s">
        <v>50</v>
      </c>
      <c r="C35" s="52">
        <v>47170.696000000004</v>
      </c>
      <c r="D35" s="52" t="s">
        <v>68</v>
      </c>
      <c r="E35" s="28">
        <f t="shared" si="0"/>
        <v>5587.3475007098332</v>
      </c>
      <c r="F35" s="28">
        <f t="shared" si="1"/>
        <v>5587.5</v>
      </c>
      <c r="G35" s="28">
        <f t="shared" si="4"/>
        <v>-0.24769825000112178</v>
      </c>
      <c r="I35" s="28">
        <f t="shared" si="5"/>
        <v>-0.24769825000112178</v>
      </c>
      <c r="O35" s="28">
        <f t="shared" ca="1" si="2"/>
        <v>-0.24144314283675541</v>
      </c>
      <c r="Q35" s="53">
        <f t="shared" si="3"/>
        <v>32152.196000000004</v>
      </c>
    </row>
    <row r="36" spans="1:33" s="28" customFormat="1" ht="12.95" customHeight="1">
      <c r="A36" s="28" t="s">
        <v>34</v>
      </c>
      <c r="B36" s="40"/>
      <c r="C36" s="55">
        <v>47565.4</v>
      </c>
      <c r="D36" s="54"/>
      <c r="E36" s="28">
        <f t="shared" si="0"/>
        <v>5830.3531732432866</v>
      </c>
      <c r="F36" s="28">
        <f t="shared" si="1"/>
        <v>5830.5</v>
      </c>
      <c r="G36" s="28">
        <f t="shared" si="4"/>
        <v>-0.23848459000146249</v>
      </c>
      <c r="I36" s="28">
        <f t="shared" si="5"/>
        <v>-0.23848459000146249</v>
      </c>
      <c r="O36" s="28">
        <f t="shared" ca="1" si="2"/>
        <v>-0.24060928661306241</v>
      </c>
      <c r="Q36" s="53">
        <f t="shared" si="3"/>
        <v>32546.9</v>
      </c>
      <c r="AB36" s="28" t="s">
        <v>33</v>
      </c>
      <c r="AC36" s="28">
        <v>8</v>
      </c>
      <c r="AE36" s="28" t="s">
        <v>30</v>
      </c>
      <c r="AG36" s="28" t="s">
        <v>32</v>
      </c>
    </row>
    <row r="37" spans="1:33" s="28" customFormat="1" ht="12.95" customHeight="1">
      <c r="A37" s="28" t="s">
        <v>34</v>
      </c>
      <c r="B37" s="40"/>
      <c r="C37" s="55">
        <v>47596.264999999999</v>
      </c>
      <c r="D37" s="54"/>
      <c r="E37" s="28">
        <f t="shared" si="0"/>
        <v>5849.3556917957831</v>
      </c>
      <c r="F37" s="28">
        <f t="shared" si="1"/>
        <v>5849.5</v>
      </c>
      <c r="G37" s="28">
        <f t="shared" si="4"/>
        <v>-0.23439381000207504</v>
      </c>
      <c r="I37" s="28">
        <f t="shared" si="5"/>
        <v>-0.23439381000207504</v>
      </c>
      <c r="O37" s="28">
        <f t="shared" ca="1" si="2"/>
        <v>-0.24054408797828808</v>
      </c>
      <c r="Q37" s="53">
        <f t="shared" si="3"/>
        <v>32577.764999999999</v>
      </c>
      <c r="AA37" s="28" t="s">
        <v>35</v>
      </c>
      <c r="AB37" s="28" t="s">
        <v>33</v>
      </c>
      <c r="AC37" s="28">
        <v>14</v>
      </c>
      <c r="AE37" s="28" t="s">
        <v>30</v>
      </c>
      <c r="AG37" s="28" t="s">
        <v>32</v>
      </c>
    </row>
    <row r="38" spans="1:33" s="28" customFormat="1" ht="12.95" customHeight="1">
      <c r="A38" s="50" t="s">
        <v>94</v>
      </c>
      <c r="B38" s="51" t="s">
        <v>50</v>
      </c>
      <c r="C38" s="52">
        <v>48661.767999999996</v>
      </c>
      <c r="D38" s="52" t="s">
        <v>68</v>
      </c>
      <c r="E38" s="28">
        <f t="shared" si="0"/>
        <v>6505.3492289816577</v>
      </c>
      <c r="F38" s="28">
        <f t="shared" si="1"/>
        <v>6505.5</v>
      </c>
      <c r="G38" s="28">
        <f t="shared" si="4"/>
        <v>-0.24489109000569442</v>
      </c>
      <c r="I38" s="28">
        <f t="shared" si="5"/>
        <v>-0.24489109000569442</v>
      </c>
      <c r="O38" s="28">
        <f t="shared" ca="1" si="2"/>
        <v>-0.23829301932502633</v>
      </c>
      <c r="Q38" s="53">
        <f t="shared" si="3"/>
        <v>33643.267999999996</v>
      </c>
    </row>
    <row r="39" spans="1:33" s="28" customFormat="1" ht="12.95" customHeight="1">
      <c r="A39" s="50" t="s">
        <v>94</v>
      </c>
      <c r="B39" s="51" t="s">
        <v>50</v>
      </c>
      <c r="C39" s="52">
        <v>48705.618999999999</v>
      </c>
      <c r="D39" s="52" t="s">
        <v>68</v>
      </c>
      <c r="E39" s="28">
        <f t="shared" si="0"/>
        <v>6532.3467809351851</v>
      </c>
      <c r="F39" s="28">
        <f t="shared" si="1"/>
        <v>6532.5</v>
      </c>
      <c r="G39" s="28">
        <f t="shared" si="4"/>
        <v>-0.24886734999745386</v>
      </c>
      <c r="I39" s="28">
        <f t="shared" si="5"/>
        <v>-0.24886734999745386</v>
      </c>
      <c r="O39" s="28">
        <f t="shared" ca="1" si="2"/>
        <v>-0.23820036863350488</v>
      </c>
      <c r="Q39" s="53">
        <f t="shared" si="3"/>
        <v>33687.118999999999</v>
      </c>
    </row>
    <row r="40" spans="1:33" s="28" customFormat="1" ht="12.95" customHeight="1">
      <c r="A40" s="50" t="s">
        <v>94</v>
      </c>
      <c r="B40" s="51" t="s">
        <v>50</v>
      </c>
      <c r="C40" s="52">
        <v>49012.610999999997</v>
      </c>
      <c r="D40" s="52" t="s">
        <v>68</v>
      </c>
      <c r="E40" s="28">
        <f t="shared" si="0"/>
        <v>6721.3511929056485</v>
      </c>
      <c r="F40" s="28">
        <f t="shared" si="1"/>
        <v>6721.5</v>
      </c>
      <c r="G40" s="28">
        <f t="shared" si="4"/>
        <v>-0.24170117000176106</v>
      </c>
      <c r="I40" s="28">
        <f t="shared" si="5"/>
        <v>-0.24170117000176106</v>
      </c>
      <c r="O40" s="28">
        <f t="shared" ca="1" si="2"/>
        <v>-0.23755181379285478</v>
      </c>
      <c r="Q40" s="53">
        <f t="shared" si="3"/>
        <v>33994.110999999997</v>
      </c>
    </row>
    <row r="41" spans="1:33" s="28" customFormat="1" ht="12.95" customHeight="1">
      <c r="A41" s="50" t="s">
        <v>94</v>
      </c>
      <c r="B41" s="51" t="s">
        <v>50</v>
      </c>
      <c r="C41" s="52">
        <v>49374.813999999998</v>
      </c>
      <c r="D41" s="52" t="s">
        <v>68</v>
      </c>
      <c r="E41" s="28">
        <f t="shared" si="0"/>
        <v>6944.3471179751568</v>
      </c>
      <c r="F41" s="28">
        <f t="shared" si="1"/>
        <v>6944.5</v>
      </c>
      <c r="G41" s="28">
        <f t="shared" si="4"/>
        <v>-0.24831991000246489</v>
      </c>
      <c r="I41" s="28">
        <f t="shared" si="5"/>
        <v>-0.24831991000246489</v>
      </c>
      <c r="O41" s="28">
        <f t="shared" ca="1" si="2"/>
        <v>-0.23678658771102951</v>
      </c>
      <c r="Q41" s="53">
        <f t="shared" si="3"/>
        <v>34356.313999999998</v>
      </c>
    </row>
    <row r="42" spans="1:33" s="28" customFormat="1" ht="12.95" customHeight="1">
      <c r="A42" s="50" t="s">
        <v>94</v>
      </c>
      <c r="B42" s="51" t="s">
        <v>50</v>
      </c>
      <c r="C42" s="52">
        <v>49777.637999999999</v>
      </c>
      <c r="D42" s="52" t="s">
        <v>68</v>
      </c>
      <c r="E42" s="28">
        <f t="shared" si="0"/>
        <v>7192.3519951302314</v>
      </c>
      <c r="F42" s="28">
        <f t="shared" si="1"/>
        <v>7192.5</v>
      </c>
      <c r="G42" s="28">
        <f t="shared" si="4"/>
        <v>-0.2403981500028749</v>
      </c>
      <c r="I42" s="28">
        <f t="shared" si="5"/>
        <v>-0.2403981500028749</v>
      </c>
      <c r="O42" s="28">
        <f t="shared" ca="1" si="2"/>
        <v>-0.23593557395186959</v>
      </c>
      <c r="Q42" s="53">
        <f t="shared" si="3"/>
        <v>34759.137999999999</v>
      </c>
    </row>
    <row r="43" spans="1:33" s="28" customFormat="1" ht="12.95" customHeight="1">
      <c r="A43" s="56" t="s">
        <v>37</v>
      </c>
      <c r="B43" s="59"/>
      <c r="C43" s="57">
        <v>50859.417000000001</v>
      </c>
      <c r="D43" s="58">
        <v>7.0000000000000001E-3</v>
      </c>
      <c r="E43" s="28">
        <f t="shared" si="0"/>
        <v>7858.366105520724</v>
      </c>
      <c r="F43" s="28">
        <f t="shared" si="1"/>
        <v>7858.5</v>
      </c>
      <c r="G43" s="28">
        <f t="shared" si="4"/>
        <v>-0.2174792299992987</v>
      </c>
      <c r="I43" s="28">
        <f t="shared" si="5"/>
        <v>-0.2174792299992987</v>
      </c>
      <c r="O43" s="28">
        <f t="shared" ca="1" si="2"/>
        <v>-0.23365019022767397</v>
      </c>
      <c r="Q43" s="53">
        <f t="shared" si="3"/>
        <v>35840.917000000001</v>
      </c>
      <c r="AB43" s="28" t="s">
        <v>33</v>
      </c>
      <c r="AC43" s="28">
        <v>11</v>
      </c>
      <c r="AE43" s="28" t="s">
        <v>36</v>
      </c>
      <c r="AG43" s="28" t="s">
        <v>32</v>
      </c>
    </row>
    <row r="44" spans="1:33" s="28" customFormat="1" ht="12.95" customHeight="1">
      <c r="A44" s="50" t="s">
        <v>150</v>
      </c>
      <c r="B44" s="51" t="s">
        <v>50</v>
      </c>
      <c r="C44" s="52">
        <v>51933.049099999997</v>
      </c>
      <c r="D44" s="52" t="s">
        <v>68</v>
      </c>
      <c r="E44" s="28">
        <f t="shared" si="0"/>
        <v>8519.364449885119</v>
      </c>
      <c r="F44" s="28">
        <f t="shared" si="1"/>
        <v>8519.5</v>
      </c>
      <c r="G44" s="28">
        <f t="shared" si="4"/>
        <v>-0.22016841000731802</v>
      </c>
      <c r="I44" s="28">
        <f t="shared" si="5"/>
        <v>-0.22016841000731802</v>
      </c>
      <c r="O44" s="28">
        <f t="shared" ca="1" si="2"/>
        <v>-0.23138196403894529</v>
      </c>
      <c r="Q44" s="53">
        <f t="shared" si="3"/>
        <v>36914.549099999997</v>
      </c>
    </row>
    <row r="45" spans="1:33" s="28" customFormat="1" ht="12.95" customHeight="1">
      <c r="A45" s="50" t="s">
        <v>94</v>
      </c>
      <c r="B45" s="51" t="s">
        <v>50</v>
      </c>
      <c r="C45" s="52">
        <v>51947.6682</v>
      </c>
      <c r="D45" s="52" t="s">
        <v>68</v>
      </c>
      <c r="E45" s="28">
        <f t="shared" si="0"/>
        <v>8528.3649267673773</v>
      </c>
      <c r="F45" s="28">
        <f t="shared" si="1"/>
        <v>8528.5</v>
      </c>
      <c r="G45" s="28">
        <f t="shared" si="4"/>
        <v>-0.2193938300042646</v>
      </c>
      <c r="I45" s="28">
        <f t="shared" si="5"/>
        <v>-0.2193938300042646</v>
      </c>
      <c r="O45" s="28">
        <f t="shared" ca="1" si="2"/>
        <v>-0.2313510804751048</v>
      </c>
      <c r="Q45" s="53">
        <f t="shared" si="3"/>
        <v>36929.1682</v>
      </c>
    </row>
    <row r="46" spans="1:33" s="28" customFormat="1" ht="12.95" customHeight="1">
      <c r="A46" s="50" t="s">
        <v>94</v>
      </c>
      <c r="B46" s="51" t="s">
        <v>50</v>
      </c>
      <c r="C46" s="52">
        <v>51986.6515</v>
      </c>
      <c r="D46" s="52" t="s">
        <v>68</v>
      </c>
      <c r="E46" s="28">
        <f t="shared" si="0"/>
        <v>8552.3656033099851</v>
      </c>
      <c r="F46" s="28">
        <f t="shared" si="1"/>
        <v>8552.5</v>
      </c>
      <c r="G46" s="28">
        <f t="shared" si="4"/>
        <v>-0.21829494999838062</v>
      </c>
      <c r="I46" s="28">
        <f t="shared" si="5"/>
        <v>-0.21829494999838062</v>
      </c>
      <c r="O46" s="28">
        <f t="shared" ca="1" si="2"/>
        <v>-0.23126872430486353</v>
      </c>
      <c r="Q46" s="53">
        <f t="shared" si="3"/>
        <v>36968.1515</v>
      </c>
    </row>
    <row r="47" spans="1:33" s="28" customFormat="1" ht="12.95" customHeight="1">
      <c r="A47" s="50" t="s">
        <v>94</v>
      </c>
      <c r="B47" s="51" t="s">
        <v>50</v>
      </c>
      <c r="C47" s="52">
        <v>52319.625999999997</v>
      </c>
      <c r="D47" s="52" t="s">
        <v>68</v>
      </c>
      <c r="E47" s="28">
        <f t="shared" si="0"/>
        <v>8757.3665465712402</v>
      </c>
      <c r="F47" s="28">
        <f t="shared" si="1"/>
        <v>8757.5</v>
      </c>
      <c r="G47" s="28">
        <f t="shared" si="4"/>
        <v>-0.21676285000285134</v>
      </c>
      <c r="I47" s="28">
        <f t="shared" si="5"/>
        <v>-0.21676285000285134</v>
      </c>
      <c r="O47" s="28">
        <f t="shared" ca="1" si="2"/>
        <v>-0.23056526535071922</v>
      </c>
      <c r="Q47" s="53">
        <f t="shared" si="3"/>
        <v>37301.125999999997</v>
      </c>
    </row>
    <row r="48" spans="1:33" s="28" customFormat="1" ht="12.95" customHeight="1">
      <c r="A48" s="50" t="s">
        <v>94</v>
      </c>
      <c r="B48" s="51" t="s">
        <v>50</v>
      </c>
      <c r="C48" s="52">
        <v>52358.612399999998</v>
      </c>
      <c r="D48" s="52" t="s">
        <v>68</v>
      </c>
      <c r="E48" s="28">
        <f t="shared" si="0"/>
        <v>8781.3691316771892</v>
      </c>
      <c r="F48" s="28">
        <f t="shared" si="1"/>
        <v>8781.5</v>
      </c>
      <c r="G48" s="28">
        <f t="shared" si="4"/>
        <v>-0.21256397000252036</v>
      </c>
      <c r="I48" s="28">
        <f t="shared" si="5"/>
        <v>-0.21256397000252036</v>
      </c>
      <c r="O48" s="28">
        <f t="shared" ca="1" si="2"/>
        <v>-0.23048290918047795</v>
      </c>
      <c r="Q48" s="53">
        <f t="shared" si="3"/>
        <v>37340.112399999998</v>
      </c>
    </row>
    <row r="49" spans="1:17" s="28" customFormat="1" ht="12.95" customHeight="1">
      <c r="A49" s="50" t="s">
        <v>94</v>
      </c>
      <c r="B49" s="51" t="s">
        <v>50</v>
      </c>
      <c r="C49" s="52">
        <v>52616.870799999997</v>
      </c>
      <c r="D49" s="52" t="s">
        <v>68</v>
      </c>
      <c r="E49" s="28">
        <f t="shared" si="0"/>
        <v>8940.369942865862</v>
      </c>
      <c r="F49" s="28">
        <f t="shared" si="1"/>
        <v>8940.5</v>
      </c>
      <c r="G49" s="28">
        <f t="shared" si="4"/>
        <v>-0.21124639000481693</v>
      </c>
      <c r="K49" s="28">
        <f t="shared" ref="K49:K81" si="6">+G49</f>
        <v>-0.21124639000481693</v>
      </c>
      <c r="O49" s="28">
        <f t="shared" ca="1" si="2"/>
        <v>-0.22993729955262943</v>
      </c>
      <c r="Q49" s="53">
        <f t="shared" si="3"/>
        <v>37598.370799999997</v>
      </c>
    </row>
    <row r="50" spans="1:17" s="28" customFormat="1" ht="12.95" customHeight="1">
      <c r="A50" s="50" t="s">
        <v>172</v>
      </c>
      <c r="B50" s="51" t="s">
        <v>50</v>
      </c>
      <c r="C50" s="52">
        <v>52672.094799999999</v>
      </c>
      <c r="D50" s="52" t="s">
        <v>68</v>
      </c>
      <c r="E50" s="28">
        <f t="shared" si="0"/>
        <v>8974.3694596176247</v>
      </c>
      <c r="F50" s="28">
        <f t="shared" si="1"/>
        <v>8974.5</v>
      </c>
      <c r="G50" s="28">
        <f t="shared" si="4"/>
        <v>-0.2120313100022031</v>
      </c>
      <c r="K50" s="28">
        <f t="shared" si="6"/>
        <v>-0.2120313100022031</v>
      </c>
      <c r="O50" s="28">
        <f t="shared" ca="1" si="2"/>
        <v>-0.22982062831145428</v>
      </c>
      <c r="Q50" s="53">
        <f t="shared" si="3"/>
        <v>37653.594799999999</v>
      </c>
    </row>
    <row r="51" spans="1:17" s="28" customFormat="1" ht="12.95" customHeight="1">
      <c r="A51" s="50" t="s">
        <v>94</v>
      </c>
      <c r="B51" s="51" t="s">
        <v>50</v>
      </c>
      <c r="C51" s="52">
        <v>52678.592499999999</v>
      </c>
      <c r="D51" s="52" t="s">
        <v>68</v>
      </c>
      <c r="E51" s="28">
        <f t="shared" si="0"/>
        <v>8978.3698699464294</v>
      </c>
      <c r="F51" s="28">
        <f t="shared" si="1"/>
        <v>8978.5</v>
      </c>
      <c r="G51" s="28">
        <f t="shared" si="4"/>
        <v>-0.21136483000009321</v>
      </c>
      <c r="K51" s="28">
        <f t="shared" si="6"/>
        <v>-0.21136483000009321</v>
      </c>
      <c r="O51" s="28">
        <f t="shared" ca="1" si="2"/>
        <v>-0.22980690228308073</v>
      </c>
      <c r="Q51" s="53">
        <f t="shared" si="3"/>
        <v>37660.092499999999</v>
      </c>
    </row>
    <row r="52" spans="1:17" s="28" customFormat="1" ht="12.95" customHeight="1">
      <c r="A52" s="50" t="s">
        <v>181</v>
      </c>
      <c r="B52" s="51" t="s">
        <v>50</v>
      </c>
      <c r="C52" s="52">
        <v>53044.056900000003</v>
      </c>
      <c r="D52" s="52" t="s">
        <v>68</v>
      </c>
      <c r="E52" s="28">
        <f t="shared" si="0"/>
        <v>9203.373726783544</v>
      </c>
      <c r="F52" s="28">
        <f t="shared" si="1"/>
        <v>9203.5</v>
      </c>
      <c r="G52" s="28">
        <f t="shared" si="4"/>
        <v>-0.20510032999300165</v>
      </c>
      <c r="K52" s="28">
        <f t="shared" si="6"/>
        <v>-0.20510032999300165</v>
      </c>
      <c r="O52" s="28">
        <f t="shared" ca="1" si="2"/>
        <v>-0.2290348131870687</v>
      </c>
      <c r="Q52" s="53">
        <f t="shared" si="3"/>
        <v>38025.556900000003</v>
      </c>
    </row>
    <row r="53" spans="1:17" s="28" customFormat="1" ht="12.95" customHeight="1">
      <c r="A53" s="50" t="s">
        <v>186</v>
      </c>
      <c r="B53" s="51" t="s">
        <v>50</v>
      </c>
      <c r="C53" s="52">
        <v>54104.683299999997</v>
      </c>
      <c r="D53" s="52" t="s">
        <v>68</v>
      </c>
      <c r="E53" s="28">
        <f t="shared" ref="E53:E81" si="7">+(C53-C$7)/C$8</f>
        <v>9856.3649091347124</v>
      </c>
      <c r="F53" s="28">
        <f t="shared" ref="F53:F82" si="8">ROUND(2*E53,0)/2</f>
        <v>9856.5</v>
      </c>
      <c r="G53" s="28">
        <f t="shared" si="4"/>
        <v>-0.21942246999969939</v>
      </c>
      <c r="K53" s="28">
        <f t="shared" si="6"/>
        <v>-0.21942246999969939</v>
      </c>
      <c r="O53" s="28">
        <f t="shared" ref="O53:O81" ca="1" si="9">+C$11+C$12*F53</f>
        <v>-0.22679403905508713</v>
      </c>
      <c r="Q53" s="53">
        <f t="shared" ref="Q53:Q81" si="10">+C53-15018.5</f>
        <v>39086.183299999997</v>
      </c>
    </row>
    <row r="54" spans="1:17" s="28" customFormat="1" ht="12.95" customHeight="1">
      <c r="A54" s="56" t="s">
        <v>51</v>
      </c>
      <c r="B54" s="59" t="s">
        <v>50</v>
      </c>
      <c r="C54" s="58">
        <v>54554.601900000001</v>
      </c>
      <c r="D54" s="58">
        <v>4.0000000000000002E-4</v>
      </c>
      <c r="E54" s="28">
        <f t="shared" si="7"/>
        <v>10133.364311163352</v>
      </c>
      <c r="F54" s="28">
        <f t="shared" si="8"/>
        <v>10133.5</v>
      </c>
      <c r="G54" s="28">
        <f t="shared" si="4"/>
        <v>-0.2203937300000689</v>
      </c>
      <c r="K54" s="28">
        <f t="shared" si="6"/>
        <v>-0.2203937300000689</v>
      </c>
      <c r="O54" s="28">
        <f t="shared" ca="1" si="9"/>
        <v>-0.22584351159021898</v>
      </c>
      <c r="Q54" s="53">
        <f t="shared" si="10"/>
        <v>39536.101900000001</v>
      </c>
    </row>
    <row r="55" spans="1:17" s="28" customFormat="1" ht="12.95" customHeight="1">
      <c r="A55" s="56" t="s">
        <v>52</v>
      </c>
      <c r="B55" s="59" t="s">
        <v>50</v>
      </c>
      <c r="C55" s="60">
        <v>54825.855199999998</v>
      </c>
      <c r="D55" s="58">
        <v>2.0000000000000001E-4</v>
      </c>
      <c r="E55" s="28">
        <f t="shared" si="7"/>
        <v>10300.365635176835</v>
      </c>
      <c r="F55" s="28">
        <f t="shared" si="8"/>
        <v>10300.5</v>
      </c>
      <c r="G55" s="28">
        <f t="shared" si="4"/>
        <v>-0.21824319000734249</v>
      </c>
      <c r="K55" s="28">
        <f t="shared" si="6"/>
        <v>-0.21824319000734249</v>
      </c>
      <c r="O55" s="28">
        <f t="shared" ca="1" si="9"/>
        <v>-0.22527044990562339</v>
      </c>
      <c r="Q55" s="53">
        <f t="shared" si="10"/>
        <v>39807.355199999998</v>
      </c>
    </row>
    <row r="56" spans="1:17" s="28" customFormat="1" ht="12.95" customHeight="1">
      <c r="A56" s="56" t="s">
        <v>52</v>
      </c>
      <c r="B56" s="59" t="s">
        <v>50</v>
      </c>
      <c r="C56" s="60">
        <v>54856.715400000001</v>
      </c>
      <c r="D56" s="58">
        <v>2.0000000000000001E-4</v>
      </c>
      <c r="E56" s="28">
        <f t="shared" si="7"/>
        <v>10319.365198534484</v>
      </c>
      <c r="F56" s="28">
        <f t="shared" si="8"/>
        <v>10319.5</v>
      </c>
      <c r="G56" s="28">
        <f t="shared" si="4"/>
        <v>-0.21895240999583621</v>
      </c>
      <c r="K56" s="28">
        <f t="shared" si="6"/>
        <v>-0.21895240999583621</v>
      </c>
      <c r="O56" s="28">
        <f t="shared" ca="1" si="9"/>
        <v>-0.22520525127084903</v>
      </c>
      <c r="Q56" s="53">
        <f t="shared" si="10"/>
        <v>39838.215400000001</v>
      </c>
    </row>
    <row r="57" spans="1:17" s="28" customFormat="1" ht="12.95" customHeight="1">
      <c r="A57" s="56" t="s">
        <v>52</v>
      </c>
      <c r="B57" s="59" t="s">
        <v>50</v>
      </c>
      <c r="C57" s="60">
        <v>54887.5772</v>
      </c>
      <c r="D57" s="58">
        <v>2.9999999999999997E-4</v>
      </c>
      <c r="E57" s="28">
        <f t="shared" si="7"/>
        <v>10338.365746957081</v>
      </c>
      <c r="F57" s="28">
        <f t="shared" si="8"/>
        <v>10338.5</v>
      </c>
      <c r="G57" s="28">
        <f t="shared" si="4"/>
        <v>-0.21806163000292145</v>
      </c>
      <c r="K57" s="28">
        <f t="shared" si="6"/>
        <v>-0.21806163000292145</v>
      </c>
      <c r="O57" s="28">
        <f t="shared" ca="1" si="9"/>
        <v>-0.22514005263607467</v>
      </c>
      <c r="Q57" s="53">
        <f t="shared" si="10"/>
        <v>39869.0772</v>
      </c>
    </row>
    <row r="58" spans="1:17" s="28" customFormat="1" ht="12.95" customHeight="1">
      <c r="A58" s="56" t="s">
        <v>53</v>
      </c>
      <c r="B58" s="59" t="s">
        <v>50</v>
      </c>
      <c r="C58" s="58">
        <v>55184.814299999998</v>
      </c>
      <c r="D58" s="58">
        <v>2.9999999999999997E-4</v>
      </c>
      <c r="E58" s="28">
        <f t="shared" si="7"/>
        <v>10521.36440262663</v>
      </c>
      <c r="F58" s="28">
        <f t="shared" si="8"/>
        <v>10521.5</v>
      </c>
      <c r="G58" s="28">
        <f t="shared" si="4"/>
        <v>-0.22024516999954358</v>
      </c>
      <c r="K58" s="28">
        <f t="shared" si="6"/>
        <v>-0.22024516999954358</v>
      </c>
      <c r="O58" s="28">
        <f t="shared" ca="1" si="9"/>
        <v>-0.2245120868379849</v>
      </c>
      <c r="Q58" s="53">
        <f t="shared" si="10"/>
        <v>40166.314299999998</v>
      </c>
    </row>
    <row r="59" spans="1:17" s="28" customFormat="1" ht="12.95" customHeight="1">
      <c r="A59" s="56" t="s">
        <v>53</v>
      </c>
      <c r="B59" s="59" t="s">
        <v>50</v>
      </c>
      <c r="C59" s="58">
        <v>55228.6705</v>
      </c>
      <c r="D59" s="58">
        <v>2.0000000000000001E-4</v>
      </c>
      <c r="E59" s="28">
        <f t="shared" si="7"/>
        <v>10548.365156041245</v>
      </c>
      <c r="F59" s="28">
        <f t="shared" si="8"/>
        <v>10548.5</v>
      </c>
      <c r="G59" s="28">
        <f t="shared" ref="G59:G81" si="11">+C59-(C$7+F59*C$8)</f>
        <v>-0.21902142999897478</v>
      </c>
      <c r="K59" s="28">
        <f t="shared" si="6"/>
        <v>-0.21902142999897478</v>
      </c>
      <c r="O59" s="28">
        <f t="shared" ca="1" si="9"/>
        <v>-0.22441943614646345</v>
      </c>
      <c r="Q59" s="53">
        <f t="shared" si="10"/>
        <v>40210.1705</v>
      </c>
    </row>
    <row r="60" spans="1:17" s="28" customFormat="1" ht="12.95" customHeight="1">
      <c r="A60" s="5" t="s">
        <v>49</v>
      </c>
      <c r="B60" s="6" t="s">
        <v>50</v>
      </c>
      <c r="C60" s="5">
        <v>55608.748800000001</v>
      </c>
      <c r="D60" s="5">
        <v>4.0000000000000002E-4</v>
      </c>
      <c r="E60" s="28">
        <f t="shared" si="7"/>
        <v>10782.366288299527</v>
      </c>
      <c r="F60" s="28">
        <f t="shared" si="8"/>
        <v>10782.5</v>
      </c>
      <c r="G60" s="28">
        <f t="shared" si="11"/>
        <v>-0.21718234999570996</v>
      </c>
      <c r="K60" s="28">
        <f t="shared" si="6"/>
        <v>-0.21718234999570996</v>
      </c>
      <c r="O60" s="28">
        <f t="shared" ca="1" si="9"/>
        <v>-0.22361646348661093</v>
      </c>
      <c r="Q60" s="53">
        <f t="shared" si="10"/>
        <v>40590.248800000001</v>
      </c>
    </row>
    <row r="61" spans="1:17" s="28" customFormat="1" ht="12.95" customHeight="1">
      <c r="A61" s="58" t="s">
        <v>54</v>
      </c>
      <c r="B61" s="59" t="s">
        <v>55</v>
      </c>
      <c r="C61" s="58">
        <v>55639.609299999996</v>
      </c>
      <c r="D61" s="58">
        <v>2.0000000000000001E-4</v>
      </c>
      <c r="E61" s="28">
        <f t="shared" si="7"/>
        <v>10801.366036356849</v>
      </c>
      <c r="F61" s="28">
        <f t="shared" si="8"/>
        <v>10801.5</v>
      </c>
      <c r="G61" s="28">
        <f t="shared" si="11"/>
        <v>-0.21759157000633422</v>
      </c>
      <c r="K61" s="28">
        <f t="shared" si="6"/>
        <v>-0.21759157000633422</v>
      </c>
      <c r="O61" s="28">
        <f t="shared" ca="1" si="9"/>
        <v>-0.22355126485183657</v>
      </c>
      <c r="Q61" s="53">
        <f t="shared" si="10"/>
        <v>40621.109299999996</v>
      </c>
    </row>
    <row r="62" spans="1:17" s="28" customFormat="1" ht="12.95" customHeight="1">
      <c r="A62" s="56" t="s">
        <v>56</v>
      </c>
      <c r="B62" s="59" t="s">
        <v>50</v>
      </c>
      <c r="C62" s="58">
        <v>55980.703699999998</v>
      </c>
      <c r="D62" s="58">
        <v>2.9999999999999997E-4</v>
      </c>
      <c r="E62" s="28">
        <f t="shared" si="7"/>
        <v>11011.366122673166</v>
      </c>
      <c r="F62" s="28">
        <f t="shared" si="8"/>
        <v>11011.5</v>
      </c>
      <c r="G62" s="28">
        <f t="shared" si="11"/>
        <v>-0.21745137000107206</v>
      </c>
      <c r="K62" s="28">
        <f t="shared" si="6"/>
        <v>-0.21745137000107206</v>
      </c>
      <c r="O62" s="28">
        <f t="shared" ca="1" si="9"/>
        <v>-0.22283064836222535</v>
      </c>
      <c r="Q62" s="53">
        <f t="shared" si="10"/>
        <v>40962.203699999998</v>
      </c>
    </row>
    <row r="63" spans="1:17" s="28" customFormat="1" ht="12.95" customHeight="1">
      <c r="A63" s="56" t="s">
        <v>57</v>
      </c>
      <c r="B63" s="59" t="s">
        <v>50</v>
      </c>
      <c r="C63" s="58">
        <v>56610.906600000002</v>
      </c>
      <c r="D63" s="58">
        <v>2.0000000000000001E-4</v>
      </c>
      <c r="E63" s="28">
        <f t="shared" si="7"/>
        <v>11399.360365313309</v>
      </c>
      <c r="F63" s="28">
        <f t="shared" si="8"/>
        <v>11399.5</v>
      </c>
      <c r="G63" s="28">
        <f t="shared" si="11"/>
        <v>-0.2268028099933872</v>
      </c>
      <c r="K63" s="28">
        <f t="shared" si="6"/>
        <v>-0.2268028099933872</v>
      </c>
      <c r="O63" s="28">
        <f t="shared" ca="1" si="9"/>
        <v>-0.22149922360999127</v>
      </c>
      <c r="Q63" s="53">
        <f t="shared" si="10"/>
        <v>41592.406600000002</v>
      </c>
    </row>
    <row r="64" spans="1:17" s="28" customFormat="1" ht="12.95" customHeight="1">
      <c r="A64" s="50" t="s">
        <v>230</v>
      </c>
      <c r="B64" s="51" t="s">
        <v>50</v>
      </c>
      <c r="C64" s="52">
        <v>56683.995600000002</v>
      </c>
      <c r="D64" s="52" t="s">
        <v>68</v>
      </c>
      <c r="E64" s="28">
        <f t="shared" si="7"/>
        <v>11444.358747898226</v>
      </c>
      <c r="F64" s="28">
        <f t="shared" si="8"/>
        <v>11444.5</v>
      </c>
      <c r="G64" s="28">
        <f t="shared" si="11"/>
        <v>-0.22942990999581525</v>
      </c>
      <c r="K64" s="28">
        <f t="shared" si="6"/>
        <v>-0.22942990999581525</v>
      </c>
      <c r="O64" s="28">
        <f t="shared" ca="1" si="9"/>
        <v>-0.22134480579078886</v>
      </c>
      <c r="Q64" s="53">
        <f t="shared" si="10"/>
        <v>41665.495600000002</v>
      </c>
    </row>
    <row r="65" spans="1:20" s="28" customFormat="1" ht="12.95" customHeight="1">
      <c r="A65" s="61" t="s">
        <v>231</v>
      </c>
      <c r="B65" s="62" t="s">
        <v>50</v>
      </c>
      <c r="C65" s="20">
        <v>57025.085899999831</v>
      </c>
      <c r="D65" s="20" t="s">
        <v>228</v>
      </c>
      <c r="E65" s="28">
        <f t="shared" si="7"/>
        <v>11654.356309985504</v>
      </c>
      <c r="F65" s="28">
        <f t="shared" si="8"/>
        <v>11654.5</v>
      </c>
      <c r="G65" s="28">
        <f t="shared" si="11"/>
        <v>-0.23338971017074073</v>
      </c>
      <c r="K65" s="28">
        <f t="shared" si="6"/>
        <v>-0.23338971017074073</v>
      </c>
      <c r="O65" s="28">
        <f t="shared" ca="1" si="9"/>
        <v>-0.22062418930117764</v>
      </c>
      <c r="Q65" s="53">
        <f t="shared" si="10"/>
        <v>42006.585899999831</v>
      </c>
    </row>
    <row r="66" spans="1:20" s="28" customFormat="1" ht="12.95" customHeight="1">
      <c r="A66" s="5" t="s">
        <v>232</v>
      </c>
      <c r="B66" s="6" t="s">
        <v>50</v>
      </c>
      <c r="C66" s="5">
        <v>57419.7785</v>
      </c>
      <c r="D66" s="5">
        <v>1E-4</v>
      </c>
      <c r="E66" s="28">
        <f t="shared" si="7"/>
        <v>11897.354963931293</v>
      </c>
      <c r="F66" s="28">
        <f t="shared" si="8"/>
        <v>11897.5</v>
      </c>
      <c r="G66" s="28">
        <f t="shared" si="11"/>
        <v>-0.23557604999950854</v>
      </c>
      <c r="K66" s="28">
        <f t="shared" si="6"/>
        <v>-0.23557604999950854</v>
      </c>
      <c r="O66" s="28">
        <f t="shared" ca="1" si="9"/>
        <v>-0.21979033307748463</v>
      </c>
      <c r="Q66" s="53">
        <f t="shared" si="10"/>
        <v>42401.2785</v>
      </c>
    </row>
    <row r="67" spans="1:20" s="28" customFormat="1" ht="12.95" customHeight="1">
      <c r="A67" s="63" t="s">
        <v>236</v>
      </c>
      <c r="B67" s="64" t="s">
        <v>50</v>
      </c>
      <c r="C67" s="65">
        <v>57744.632319999859</v>
      </c>
      <c r="D67" s="65">
        <v>1E-3</v>
      </c>
      <c r="E67" s="66">
        <f t="shared" si="7"/>
        <v>12097.35628391824</v>
      </c>
      <c r="F67" s="66">
        <f t="shared" si="8"/>
        <v>12097.5</v>
      </c>
      <c r="G67" s="66">
        <f t="shared" si="11"/>
        <v>-0.23343205013952684</v>
      </c>
      <c r="H67" s="66"/>
      <c r="I67" s="66"/>
      <c r="J67" s="66"/>
      <c r="K67" s="66">
        <f t="shared" si="6"/>
        <v>-0.23343205013952684</v>
      </c>
      <c r="L67" s="66"/>
      <c r="M67" s="66"/>
      <c r="N67" s="66"/>
      <c r="O67" s="66">
        <f t="shared" ca="1" si="9"/>
        <v>-0.21910403165880729</v>
      </c>
      <c r="P67" s="66"/>
      <c r="Q67" s="67">
        <f t="shared" si="10"/>
        <v>42726.132319999859</v>
      </c>
      <c r="R67" s="66"/>
      <c r="S67" s="66"/>
      <c r="T67" s="66"/>
    </row>
    <row r="68" spans="1:20" s="28" customFormat="1" ht="12.95" customHeight="1">
      <c r="A68" s="20" t="s">
        <v>1</v>
      </c>
      <c r="B68" s="62" t="s">
        <v>55</v>
      </c>
      <c r="C68" s="20">
        <v>57747.074399999998</v>
      </c>
      <c r="D68" s="20" t="s">
        <v>228</v>
      </c>
      <c r="E68" s="28">
        <f t="shared" si="7"/>
        <v>12098.859788551621</v>
      </c>
      <c r="F68" s="28">
        <f t="shared" si="8"/>
        <v>12099</v>
      </c>
      <c r="G68" s="28">
        <f t="shared" si="11"/>
        <v>-0.22773962000064785</v>
      </c>
      <c r="K68" s="28">
        <f t="shared" si="6"/>
        <v>-0.22773962000064785</v>
      </c>
      <c r="O68" s="28">
        <f t="shared" ca="1" si="9"/>
        <v>-0.21909888439816722</v>
      </c>
      <c r="Q68" s="53">
        <f t="shared" si="10"/>
        <v>42728.574399999998</v>
      </c>
    </row>
    <row r="69" spans="1:20" s="28" customFormat="1" ht="12.95" customHeight="1">
      <c r="A69" s="68" t="s">
        <v>234</v>
      </c>
      <c r="B69" s="6" t="s">
        <v>55</v>
      </c>
      <c r="C69" s="69">
        <v>57790.947</v>
      </c>
      <c r="D69" s="5" t="s">
        <v>228</v>
      </c>
      <c r="E69" s="28">
        <f t="shared" si="7"/>
        <v>12125.870638881974</v>
      </c>
      <c r="F69" s="28">
        <f t="shared" si="8"/>
        <v>12126</v>
      </c>
      <c r="G69" s="28">
        <f t="shared" si="11"/>
        <v>-0.21011587999964831</v>
      </c>
      <c r="K69" s="28">
        <f t="shared" si="6"/>
        <v>-0.21011587999964831</v>
      </c>
      <c r="O69" s="28">
        <f t="shared" ca="1" si="9"/>
        <v>-0.21900623370664576</v>
      </c>
      <c r="Q69" s="53">
        <f t="shared" si="10"/>
        <v>42772.447</v>
      </c>
    </row>
    <row r="70" spans="1:20" s="28" customFormat="1" ht="12.95" customHeight="1">
      <c r="A70" s="20" t="s">
        <v>233</v>
      </c>
      <c r="B70" s="62" t="s">
        <v>50</v>
      </c>
      <c r="C70" s="20">
        <v>58093.849300000002</v>
      </c>
      <c r="D70" s="20">
        <v>1E-4</v>
      </c>
      <c r="E70" s="28">
        <f t="shared" si="7"/>
        <v>12312.357163273495</v>
      </c>
      <c r="F70" s="28">
        <f t="shared" si="8"/>
        <v>12312.5</v>
      </c>
      <c r="G70" s="28">
        <f t="shared" si="11"/>
        <v>-0.23200375000305939</v>
      </c>
      <c r="K70" s="28">
        <f t="shared" si="6"/>
        <v>-0.23200375000305939</v>
      </c>
      <c r="O70" s="28">
        <f t="shared" ca="1" si="9"/>
        <v>-0.21836625763372913</v>
      </c>
      <c r="Q70" s="53">
        <f t="shared" si="10"/>
        <v>43075.349300000002</v>
      </c>
    </row>
    <row r="71" spans="1:20" s="28" customFormat="1" ht="12.95" customHeight="1">
      <c r="A71" s="20" t="s">
        <v>233</v>
      </c>
      <c r="B71" s="62" t="s">
        <v>50</v>
      </c>
      <c r="C71" s="20">
        <v>58137.705000000002</v>
      </c>
      <c r="D71" s="20">
        <v>1E-4</v>
      </c>
      <c r="E71" s="28">
        <f t="shared" si="7"/>
        <v>12339.357608855311</v>
      </c>
      <c r="F71" s="28">
        <f t="shared" si="8"/>
        <v>12339.5</v>
      </c>
      <c r="G71" s="28">
        <f t="shared" si="11"/>
        <v>-0.23128000999713549</v>
      </c>
      <c r="K71" s="28">
        <f t="shared" si="6"/>
        <v>-0.23128000999713549</v>
      </c>
      <c r="O71" s="28">
        <f t="shared" ca="1" si="9"/>
        <v>-0.21827360694220768</v>
      </c>
      <c r="Q71" s="53">
        <f t="shared" si="10"/>
        <v>43119.205000000002</v>
      </c>
    </row>
    <row r="72" spans="1:20" s="66" customFormat="1" ht="12.95" customHeight="1">
      <c r="A72" s="20" t="s">
        <v>0</v>
      </c>
      <c r="B72" s="62" t="s">
        <v>50</v>
      </c>
      <c r="C72" s="20">
        <v>58504.788200000003</v>
      </c>
      <c r="D72" s="20">
        <v>1E-4</v>
      </c>
      <c r="E72" s="28">
        <f t="shared" si="7"/>
        <v>12565.358105155661</v>
      </c>
      <c r="F72" s="28">
        <f t="shared" si="8"/>
        <v>12565.5</v>
      </c>
      <c r="G72" s="28">
        <f t="shared" si="11"/>
        <v>-0.23047388999839313</v>
      </c>
      <c r="H72" s="28"/>
      <c r="I72" s="28"/>
      <c r="J72" s="28"/>
      <c r="K72" s="28">
        <f t="shared" si="6"/>
        <v>-0.23047388999839313</v>
      </c>
      <c r="L72" s="28"/>
      <c r="M72" s="28"/>
      <c r="N72" s="28"/>
      <c r="O72" s="28">
        <f t="shared" ca="1" si="9"/>
        <v>-0.21749808633910225</v>
      </c>
      <c r="P72" s="28"/>
      <c r="Q72" s="53">
        <f t="shared" si="10"/>
        <v>43486.288200000003</v>
      </c>
      <c r="R72" s="28"/>
      <c r="S72" s="28"/>
      <c r="T72" s="28"/>
    </row>
    <row r="73" spans="1:20" s="66" customFormat="1" ht="12.95" customHeight="1">
      <c r="A73" s="70" t="s">
        <v>237</v>
      </c>
      <c r="B73" s="71" t="s">
        <v>50</v>
      </c>
      <c r="C73" s="72">
        <v>58508.037499999999</v>
      </c>
      <c r="D73" s="72" t="s">
        <v>32</v>
      </c>
      <c r="E73" s="66">
        <f t="shared" si="7"/>
        <v>12567.358587369577</v>
      </c>
      <c r="F73" s="66">
        <f t="shared" si="8"/>
        <v>12567.5</v>
      </c>
      <c r="G73" s="66">
        <f t="shared" si="11"/>
        <v>-0.22969065000506816</v>
      </c>
      <c r="K73" s="66">
        <f t="shared" si="6"/>
        <v>-0.22969065000506816</v>
      </c>
      <c r="O73" s="66">
        <f t="shared" ca="1" si="9"/>
        <v>-0.21749122332491549</v>
      </c>
      <c r="Q73" s="67">
        <f t="shared" si="10"/>
        <v>43489.537499999999</v>
      </c>
    </row>
    <row r="74" spans="1:20" s="66" customFormat="1" ht="12.95" customHeight="1">
      <c r="A74" s="70" t="s">
        <v>237</v>
      </c>
      <c r="B74" s="71" t="s">
        <v>50</v>
      </c>
      <c r="C74" s="72">
        <v>58508.037600000003</v>
      </c>
      <c r="D74" s="72" t="s">
        <v>228</v>
      </c>
      <c r="E74" s="66">
        <f t="shared" si="7"/>
        <v>12567.358648936141</v>
      </c>
      <c r="F74" s="66">
        <f t="shared" si="8"/>
        <v>12567.5</v>
      </c>
      <c r="G74" s="66">
        <f t="shared" si="11"/>
        <v>-0.22959065000031842</v>
      </c>
      <c r="K74" s="66">
        <f t="shared" si="6"/>
        <v>-0.22959065000031842</v>
      </c>
      <c r="O74" s="66">
        <f t="shared" ca="1" si="9"/>
        <v>-0.21749122332491549</v>
      </c>
      <c r="Q74" s="67">
        <f t="shared" si="10"/>
        <v>43489.537600000003</v>
      </c>
    </row>
    <row r="75" spans="1:20" s="66" customFormat="1" ht="12.95" customHeight="1">
      <c r="A75" s="70" t="s">
        <v>237</v>
      </c>
      <c r="B75" s="71" t="s">
        <v>50</v>
      </c>
      <c r="C75" s="72">
        <v>58508.038200000003</v>
      </c>
      <c r="D75" s="72" t="s">
        <v>67</v>
      </c>
      <c r="E75" s="66">
        <f t="shared" si="7"/>
        <v>12567.359018335495</v>
      </c>
      <c r="F75" s="66">
        <f t="shared" si="8"/>
        <v>12567.5</v>
      </c>
      <c r="G75" s="66">
        <f t="shared" si="11"/>
        <v>-0.22899065000092378</v>
      </c>
      <c r="K75" s="66">
        <f t="shared" si="6"/>
        <v>-0.22899065000092378</v>
      </c>
      <c r="O75" s="66">
        <f t="shared" ca="1" si="9"/>
        <v>-0.21749122332491549</v>
      </c>
      <c r="Q75" s="67">
        <f t="shared" si="10"/>
        <v>43489.538200000003</v>
      </c>
    </row>
    <row r="76" spans="1:20" s="66" customFormat="1" ht="12.95" customHeight="1">
      <c r="A76" s="70" t="s">
        <v>235</v>
      </c>
      <c r="B76" s="71" t="s">
        <v>50</v>
      </c>
      <c r="C76" s="72">
        <v>58532.402199999997</v>
      </c>
      <c r="D76" s="72">
        <v>1E-4</v>
      </c>
      <c r="E76" s="66">
        <f t="shared" si="7"/>
        <v>12582.359094862726</v>
      </c>
      <c r="F76" s="66">
        <f t="shared" si="8"/>
        <v>12582.5</v>
      </c>
      <c r="G76" s="66">
        <f t="shared" si="11"/>
        <v>-0.2288663500075927</v>
      </c>
      <c r="K76" s="66">
        <f t="shared" si="6"/>
        <v>-0.2288663500075927</v>
      </c>
      <c r="O76" s="66">
        <f t="shared" ca="1" si="9"/>
        <v>-0.21743975071851468</v>
      </c>
      <c r="Q76" s="67">
        <f t="shared" si="10"/>
        <v>43513.902199999997</v>
      </c>
    </row>
    <row r="77" spans="1:20" s="66" customFormat="1" ht="12.95" customHeight="1">
      <c r="A77" s="21" t="s">
        <v>238</v>
      </c>
      <c r="B77" s="22" t="s">
        <v>50</v>
      </c>
      <c r="C77" s="26">
        <v>58863.756999999998</v>
      </c>
      <c r="D77" s="21">
        <v>2.0000000000000001E-4</v>
      </c>
      <c r="E77" s="66">
        <f t="shared" si="7"/>
        <v>12786.362844561712</v>
      </c>
      <c r="F77" s="66">
        <f t="shared" si="8"/>
        <v>12786.5</v>
      </c>
      <c r="G77" s="66">
        <f t="shared" si="11"/>
        <v>-0.22277587000280619</v>
      </c>
      <c r="K77" s="66">
        <f t="shared" si="6"/>
        <v>-0.22277587000280619</v>
      </c>
      <c r="O77" s="66">
        <f t="shared" ca="1" si="9"/>
        <v>-0.21673972327146379</v>
      </c>
      <c r="Q77" s="67">
        <f t="shared" si="10"/>
        <v>43845.256999999998</v>
      </c>
    </row>
    <row r="78" spans="1:20" s="66" customFormat="1" ht="12.95" customHeight="1">
      <c r="A78" s="23" t="s">
        <v>239</v>
      </c>
      <c r="B78" s="22" t="s">
        <v>50</v>
      </c>
      <c r="C78" s="26">
        <v>59248.711799999997</v>
      </c>
      <c r="D78" s="21">
        <v>2.0000000000000001E-4</v>
      </c>
      <c r="E78" s="66">
        <f t="shared" si="7"/>
        <v>13023.366270088136</v>
      </c>
      <c r="F78" s="66">
        <f t="shared" si="8"/>
        <v>13023.5</v>
      </c>
      <c r="G78" s="66">
        <f t="shared" si="11"/>
        <v>-0.21721193000121275</v>
      </c>
      <c r="K78" s="66">
        <f t="shared" si="6"/>
        <v>-0.21721193000121275</v>
      </c>
      <c r="O78" s="66">
        <f t="shared" ca="1" si="9"/>
        <v>-0.21592645609033109</v>
      </c>
      <c r="Q78" s="67">
        <f t="shared" si="10"/>
        <v>44230.211799999997</v>
      </c>
    </row>
    <row r="79" spans="1:20" s="66" customFormat="1" ht="12.95" customHeight="1">
      <c r="A79" s="73" t="s">
        <v>241</v>
      </c>
      <c r="B79" s="74" t="s">
        <v>50</v>
      </c>
      <c r="C79" s="27">
        <v>59593.057500000112</v>
      </c>
      <c r="D79" s="77"/>
      <c r="E79" s="66">
        <f t="shared" si="7"/>
        <v>13235.368069949629</v>
      </c>
      <c r="F79" s="66">
        <f t="shared" si="8"/>
        <v>13235.5</v>
      </c>
      <c r="G79" s="66">
        <f t="shared" si="11"/>
        <v>-0.2142884898930788</v>
      </c>
      <c r="K79" s="66">
        <f t="shared" si="6"/>
        <v>-0.2142884898930788</v>
      </c>
      <c r="O79" s="66">
        <f t="shared" ca="1" si="9"/>
        <v>-0.21519897658653309</v>
      </c>
      <c r="Q79" s="67">
        <f t="shared" si="10"/>
        <v>44574.557500000112</v>
      </c>
    </row>
    <row r="80" spans="1:20" s="66" customFormat="1" ht="12.95" customHeight="1">
      <c r="A80" s="73" t="s">
        <v>241</v>
      </c>
      <c r="B80" s="74" t="s">
        <v>50</v>
      </c>
      <c r="C80" s="27">
        <v>59593.058199999854</v>
      </c>
      <c r="D80" s="77"/>
      <c r="E80" s="66">
        <f t="shared" si="7"/>
        <v>13235.368500915387</v>
      </c>
      <c r="F80" s="66">
        <f t="shared" si="8"/>
        <v>13235.5</v>
      </c>
      <c r="G80" s="66">
        <f t="shared" si="11"/>
        <v>-0.21358849015086889</v>
      </c>
      <c r="K80" s="66">
        <f t="shared" si="6"/>
        <v>-0.21358849015086889</v>
      </c>
      <c r="O80" s="66">
        <f t="shared" ca="1" si="9"/>
        <v>-0.21519897658653309</v>
      </c>
      <c r="Q80" s="67">
        <f t="shared" si="10"/>
        <v>44574.558199999854</v>
      </c>
    </row>
    <row r="81" spans="1:17" s="66" customFormat="1" ht="12.95" customHeight="1">
      <c r="A81" s="24" t="s">
        <v>240</v>
      </c>
      <c r="B81" s="25" t="s">
        <v>50</v>
      </c>
      <c r="C81" s="26">
        <v>59917.9139</v>
      </c>
      <c r="D81" s="21">
        <v>2.9999999999999997E-4</v>
      </c>
      <c r="E81" s="66">
        <f t="shared" si="7"/>
        <v>13435.370978353825</v>
      </c>
      <c r="F81" s="66">
        <f t="shared" si="8"/>
        <v>13435.5</v>
      </c>
      <c r="G81" s="66">
        <f t="shared" si="11"/>
        <v>-0.20956448999640997</v>
      </c>
      <c r="K81" s="66">
        <f t="shared" si="6"/>
        <v>-0.20956448999640997</v>
      </c>
      <c r="O81" s="66">
        <f t="shared" ca="1" si="9"/>
        <v>-0.21451267516785574</v>
      </c>
      <c r="Q81" s="67">
        <f t="shared" si="10"/>
        <v>44899.4139</v>
      </c>
    </row>
    <row r="82" spans="1:17" s="66" customFormat="1" ht="12.95" customHeight="1">
      <c r="A82" s="75" t="s">
        <v>242</v>
      </c>
      <c r="B82" s="74" t="s">
        <v>50</v>
      </c>
      <c r="C82" s="21">
        <v>60041.3577</v>
      </c>
      <c r="D82" s="21">
        <v>2.0000000000000001E-4</v>
      </c>
      <c r="E82" s="66">
        <f t="shared" ref="E82" si="12">+(C82-C$7)/C$8</f>
        <v>13511.371078781198</v>
      </c>
      <c r="F82" s="66">
        <f t="shared" si="8"/>
        <v>13511.5</v>
      </c>
      <c r="G82" s="66">
        <f t="shared" ref="G82" si="13">+C82-(C$7+F82*C$8)</f>
        <v>-0.20940137000434333</v>
      </c>
      <c r="K82" s="66">
        <f t="shared" ref="K82" si="14">+G82</f>
        <v>-0.20940137000434333</v>
      </c>
      <c r="O82" s="66">
        <f t="shared" ref="O82" ca="1" si="15">+C$11+C$12*F82</f>
        <v>-0.21425188062875833</v>
      </c>
      <c r="Q82" s="67">
        <f t="shared" ref="Q82" si="16">+C82-15018.5</f>
        <v>45022.8577</v>
      </c>
    </row>
    <row r="83" spans="1:17" s="66" customFormat="1" ht="12.95" customHeight="1">
      <c r="B83" s="76"/>
      <c r="C83" s="77"/>
      <c r="D83" s="77"/>
    </row>
    <row r="84" spans="1:17" s="66" customFormat="1" ht="12.95" customHeight="1">
      <c r="B84" s="76"/>
      <c r="C84" s="77"/>
      <c r="D84" s="77"/>
    </row>
    <row r="85" spans="1:17" s="66" customFormat="1" ht="12.95" customHeight="1">
      <c r="B85" s="76"/>
      <c r="C85" s="77"/>
      <c r="D85" s="77"/>
    </row>
    <row r="86" spans="1:17" s="66" customFormat="1" ht="12.95" customHeight="1">
      <c r="B86" s="76"/>
      <c r="C86" s="77"/>
      <c r="D86" s="77"/>
    </row>
    <row r="87" spans="1:17" s="28" customFormat="1" ht="12.95" customHeight="1">
      <c r="B87" s="40"/>
      <c r="C87" s="54"/>
      <c r="D87" s="54"/>
    </row>
    <row r="88" spans="1:17" s="28" customFormat="1" ht="12.95" customHeight="1">
      <c r="B88" s="40"/>
      <c r="C88" s="54"/>
      <c r="D88" s="54"/>
    </row>
    <row r="89" spans="1:17" s="28" customFormat="1" ht="12.95" customHeight="1">
      <c r="B89" s="40"/>
      <c r="C89" s="54"/>
      <c r="D89" s="54"/>
    </row>
    <row r="90" spans="1:17" s="28" customFormat="1" ht="12.95" customHeight="1">
      <c r="B90" s="40"/>
      <c r="C90" s="54"/>
      <c r="D90" s="54"/>
    </row>
    <row r="91" spans="1:17" s="28" customFormat="1" ht="12.95" customHeight="1">
      <c r="B91" s="40"/>
      <c r="C91" s="54"/>
      <c r="D91" s="54"/>
    </row>
    <row r="92" spans="1:17" s="28" customFormat="1" ht="12.95" customHeight="1">
      <c r="B92" s="40"/>
      <c r="C92" s="54"/>
      <c r="D92" s="54"/>
    </row>
    <row r="93" spans="1:17" s="28" customFormat="1" ht="12.95" customHeight="1">
      <c r="B93" s="40"/>
      <c r="C93" s="54"/>
      <c r="D93" s="54"/>
    </row>
    <row r="94" spans="1:17" s="28" customFormat="1" ht="12.95" customHeight="1">
      <c r="B94" s="40"/>
      <c r="C94" s="54"/>
      <c r="D94" s="54"/>
    </row>
    <row r="95" spans="1:17" s="28" customFormat="1" ht="12.95" customHeight="1">
      <c r="B95" s="40"/>
      <c r="C95" s="54"/>
      <c r="D95" s="54"/>
    </row>
    <row r="96" spans="1:17" s="28" customFormat="1" ht="12.95" customHeight="1">
      <c r="B96" s="40"/>
      <c r="C96" s="54"/>
      <c r="D96" s="54"/>
    </row>
    <row r="97" spans="2:4" s="28" customFormat="1" ht="12.95" customHeight="1">
      <c r="B97" s="40"/>
      <c r="C97" s="54"/>
      <c r="D97" s="54"/>
    </row>
    <row r="98" spans="2:4" s="28" customFormat="1" ht="12.95" customHeight="1">
      <c r="B98" s="40"/>
      <c r="C98" s="54"/>
      <c r="D98" s="54"/>
    </row>
    <row r="99" spans="2:4" s="28" customFormat="1" ht="12.95" customHeight="1">
      <c r="B99" s="40"/>
      <c r="C99" s="54"/>
      <c r="D99" s="54"/>
    </row>
    <row r="100" spans="2:4" s="28" customFormat="1" ht="12.95" customHeight="1">
      <c r="B100" s="40"/>
      <c r="C100" s="54"/>
      <c r="D100" s="54"/>
    </row>
    <row r="101" spans="2:4" s="28" customFormat="1" ht="12.95" customHeight="1">
      <c r="B101" s="40"/>
      <c r="C101" s="54"/>
      <c r="D101" s="54"/>
    </row>
    <row r="102" spans="2:4" s="28" customFormat="1" ht="12.95" customHeight="1">
      <c r="B102" s="40"/>
      <c r="C102" s="54"/>
      <c r="D102" s="54"/>
    </row>
    <row r="103" spans="2:4" s="28" customFormat="1" ht="12.95" customHeight="1">
      <c r="B103" s="40"/>
      <c r="C103" s="54"/>
      <c r="D103" s="54"/>
    </row>
    <row r="104" spans="2:4" s="28" customFormat="1" ht="12.95" customHeight="1">
      <c r="B104" s="40"/>
      <c r="C104" s="54"/>
      <c r="D104" s="54"/>
    </row>
    <row r="105" spans="2:4" s="28" customFormat="1" ht="12.95" customHeight="1">
      <c r="B105" s="40"/>
      <c r="C105" s="54"/>
      <c r="D105" s="54"/>
    </row>
    <row r="106" spans="2:4" s="28" customFormat="1" ht="12.95" customHeight="1">
      <c r="B106" s="40"/>
      <c r="C106" s="54"/>
      <c r="D106" s="54"/>
    </row>
    <row r="107" spans="2:4" s="28" customFormat="1" ht="12.95" customHeight="1">
      <c r="B107" s="40"/>
      <c r="C107" s="54"/>
      <c r="D107" s="54"/>
    </row>
    <row r="108" spans="2:4" s="28" customFormat="1" ht="12.95" customHeight="1">
      <c r="B108" s="40"/>
      <c r="C108" s="54"/>
      <c r="D108" s="54"/>
    </row>
    <row r="109" spans="2:4" s="28" customFormat="1" ht="12.95" customHeight="1">
      <c r="B109" s="40"/>
      <c r="C109" s="54"/>
      <c r="D109" s="54"/>
    </row>
    <row r="110" spans="2:4" s="28" customFormat="1" ht="12.95" customHeight="1">
      <c r="B110" s="40"/>
      <c r="C110" s="54"/>
      <c r="D110" s="54"/>
    </row>
    <row r="111" spans="2:4" s="28" customFormat="1" ht="12.95" customHeight="1">
      <c r="B111" s="40"/>
      <c r="C111" s="54"/>
      <c r="D111" s="54"/>
    </row>
    <row r="112" spans="2:4" s="28" customFormat="1" ht="12.95" customHeight="1">
      <c r="B112" s="40"/>
      <c r="C112" s="54"/>
      <c r="D112" s="54"/>
    </row>
    <row r="113" spans="2:4" s="28" customFormat="1" ht="12.95" customHeight="1">
      <c r="B113" s="40"/>
      <c r="C113" s="54"/>
      <c r="D113" s="54"/>
    </row>
    <row r="114" spans="2:4" s="28" customFormat="1" ht="12.95" customHeight="1">
      <c r="B114" s="40"/>
      <c r="C114" s="54"/>
      <c r="D114" s="54"/>
    </row>
    <row r="115" spans="2:4" s="28" customFormat="1" ht="12.95" customHeight="1">
      <c r="B115" s="40"/>
      <c r="C115" s="54"/>
      <c r="D115" s="54"/>
    </row>
    <row r="116" spans="2:4" s="28" customFormat="1" ht="12.95" customHeight="1">
      <c r="B116" s="40"/>
      <c r="C116" s="54"/>
      <c r="D116" s="54"/>
    </row>
    <row r="117" spans="2:4" s="28" customFormat="1" ht="12.95" customHeight="1">
      <c r="B117" s="40"/>
      <c r="C117" s="54"/>
      <c r="D117" s="54"/>
    </row>
    <row r="118" spans="2:4" s="28" customFormat="1" ht="12.95" customHeight="1">
      <c r="B118" s="40"/>
      <c r="C118" s="54"/>
      <c r="D118" s="54"/>
    </row>
    <row r="119" spans="2:4" s="28" customFormat="1" ht="12.95" customHeight="1">
      <c r="B119" s="40"/>
      <c r="C119" s="54"/>
      <c r="D119" s="54"/>
    </row>
    <row r="120" spans="2:4" s="28" customFormat="1" ht="12.95" customHeight="1">
      <c r="B120" s="40"/>
      <c r="C120" s="54"/>
      <c r="D120" s="54"/>
    </row>
    <row r="121" spans="2:4" s="28" customFormat="1" ht="12.95" customHeight="1">
      <c r="B121" s="40"/>
      <c r="C121" s="54"/>
      <c r="D121" s="54"/>
    </row>
    <row r="122" spans="2:4" s="28" customFormat="1" ht="12.95" customHeight="1">
      <c r="B122" s="40"/>
      <c r="C122" s="54"/>
      <c r="D122" s="54"/>
    </row>
    <row r="123" spans="2:4" s="28" customFormat="1" ht="12.95" customHeight="1">
      <c r="B123" s="40"/>
      <c r="C123" s="54"/>
      <c r="D123" s="54"/>
    </row>
    <row r="124" spans="2:4" s="28" customFormat="1" ht="12.95" customHeight="1">
      <c r="B124" s="40"/>
      <c r="C124" s="54"/>
      <c r="D124" s="54"/>
    </row>
    <row r="125" spans="2:4" s="28" customFormat="1" ht="12.95" customHeight="1">
      <c r="B125" s="40"/>
      <c r="C125" s="54"/>
      <c r="D125" s="54"/>
    </row>
    <row r="126" spans="2:4" s="28" customFormat="1" ht="12.95" customHeight="1">
      <c r="B126" s="40"/>
      <c r="C126" s="54"/>
      <c r="D126" s="54"/>
    </row>
    <row r="127" spans="2:4" s="28" customFormat="1" ht="12.95" customHeight="1">
      <c r="B127" s="40"/>
      <c r="C127" s="54"/>
      <c r="D127" s="54"/>
    </row>
    <row r="128" spans="2:4" s="28" customFormat="1" ht="12.95" customHeight="1">
      <c r="B128" s="40"/>
      <c r="C128" s="54"/>
      <c r="D128" s="54"/>
    </row>
    <row r="129" spans="2:4" s="28" customFormat="1" ht="12.95" customHeight="1">
      <c r="B129" s="40"/>
      <c r="C129" s="54"/>
      <c r="D129" s="54"/>
    </row>
    <row r="130" spans="2:4" s="28" customFormat="1" ht="12.95" customHeight="1">
      <c r="B130" s="40"/>
      <c r="C130" s="54"/>
      <c r="D130" s="54"/>
    </row>
    <row r="131" spans="2:4" s="28" customFormat="1" ht="12.95" customHeight="1">
      <c r="B131" s="40"/>
      <c r="C131" s="54"/>
      <c r="D131" s="54"/>
    </row>
    <row r="132" spans="2:4" s="28" customFormat="1" ht="12.95" customHeight="1">
      <c r="B132" s="40"/>
      <c r="C132" s="54"/>
      <c r="D132" s="54"/>
    </row>
    <row r="133" spans="2:4" s="28" customFormat="1" ht="12.95" customHeight="1">
      <c r="B133" s="40"/>
      <c r="C133" s="54"/>
      <c r="D133" s="54"/>
    </row>
    <row r="134" spans="2:4" s="28" customFormat="1" ht="12.95" customHeight="1">
      <c r="B134" s="40"/>
      <c r="C134" s="54"/>
      <c r="D134" s="54"/>
    </row>
    <row r="135" spans="2:4" s="28" customFormat="1" ht="12.95" customHeight="1">
      <c r="B135" s="40"/>
      <c r="C135" s="54"/>
      <c r="D135" s="54"/>
    </row>
    <row r="136" spans="2:4" s="28" customFormat="1" ht="12.95" customHeight="1">
      <c r="B136" s="40"/>
      <c r="C136" s="54"/>
      <c r="D136" s="54"/>
    </row>
    <row r="137" spans="2:4" s="28" customFormat="1" ht="12.95" customHeight="1">
      <c r="B137" s="40"/>
      <c r="C137" s="54"/>
      <c r="D137" s="54"/>
    </row>
    <row r="138" spans="2:4" s="28" customFormat="1" ht="12.95" customHeight="1">
      <c r="B138" s="40"/>
      <c r="C138" s="54"/>
      <c r="D138" s="54"/>
    </row>
    <row r="139" spans="2:4" s="28" customFormat="1" ht="12.95" customHeight="1">
      <c r="B139" s="40"/>
      <c r="C139" s="54"/>
      <c r="D139" s="54"/>
    </row>
    <row r="140" spans="2:4" s="28" customFormat="1" ht="12.95" customHeight="1">
      <c r="B140" s="40"/>
      <c r="C140" s="54"/>
      <c r="D140" s="54"/>
    </row>
    <row r="141" spans="2:4" s="28" customFormat="1" ht="12.95" customHeight="1">
      <c r="B141" s="40"/>
      <c r="C141" s="54"/>
      <c r="D141" s="54"/>
    </row>
    <row r="142" spans="2:4" s="28" customFormat="1" ht="12.95" customHeight="1">
      <c r="B142" s="40"/>
      <c r="C142" s="54"/>
      <c r="D142" s="54"/>
    </row>
    <row r="143" spans="2:4" s="28" customFormat="1" ht="12.95" customHeight="1">
      <c r="B143" s="40"/>
      <c r="C143" s="54"/>
      <c r="D143" s="54"/>
    </row>
    <row r="144" spans="2:4" s="28" customFormat="1" ht="12.95" customHeight="1">
      <c r="B144" s="40"/>
      <c r="C144" s="54"/>
      <c r="D144" s="54"/>
    </row>
    <row r="145" spans="2:4" s="28" customFormat="1" ht="12.95" customHeight="1">
      <c r="B145" s="40"/>
      <c r="C145" s="54"/>
      <c r="D145" s="54"/>
    </row>
    <row r="146" spans="2:4" s="28" customFormat="1" ht="12.95" customHeight="1">
      <c r="B146" s="40"/>
      <c r="C146" s="54"/>
      <c r="D146" s="54"/>
    </row>
    <row r="147" spans="2:4" s="28" customFormat="1" ht="12.95" customHeight="1">
      <c r="B147" s="40"/>
      <c r="C147" s="54"/>
      <c r="D147" s="54"/>
    </row>
    <row r="148" spans="2:4" s="28" customFormat="1" ht="12.95" customHeight="1">
      <c r="B148" s="40"/>
      <c r="C148" s="54"/>
      <c r="D148" s="54"/>
    </row>
    <row r="149" spans="2:4" s="28" customFormat="1" ht="12.95" customHeight="1">
      <c r="B149" s="40"/>
      <c r="C149" s="54"/>
      <c r="D149" s="54"/>
    </row>
    <row r="150" spans="2:4" s="28" customFormat="1" ht="12.95" customHeight="1">
      <c r="B150" s="40"/>
      <c r="C150" s="54"/>
      <c r="D150" s="54"/>
    </row>
    <row r="151" spans="2:4" s="28" customFormat="1" ht="12.95" customHeight="1">
      <c r="B151" s="40"/>
      <c r="C151" s="54"/>
      <c r="D151" s="54"/>
    </row>
    <row r="152" spans="2:4" s="28" customFormat="1" ht="12.95" customHeight="1">
      <c r="B152" s="40"/>
      <c r="C152" s="54"/>
      <c r="D152" s="54"/>
    </row>
    <row r="153" spans="2:4" s="28" customFormat="1" ht="12.95" customHeight="1">
      <c r="B153" s="40"/>
      <c r="C153" s="54"/>
      <c r="D153" s="54"/>
    </row>
    <row r="154" spans="2:4" s="28" customFormat="1" ht="12.95" customHeight="1">
      <c r="B154" s="40"/>
      <c r="C154" s="54"/>
      <c r="D154" s="54"/>
    </row>
    <row r="155" spans="2:4" s="28" customFormat="1" ht="12.95" customHeight="1">
      <c r="B155" s="40"/>
      <c r="C155" s="54"/>
      <c r="D155" s="54"/>
    </row>
    <row r="156" spans="2:4" s="28" customFormat="1" ht="12.95" customHeight="1">
      <c r="B156" s="40"/>
      <c r="C156" s="54"/>
      <c r="D156" s="54"/>
    </row>
    <row r="157" spans="2:4" s="28" customFormat="1" ht="12.95" customHeight="1">
      <c r="B157" s="40"/>
      <c r="C157" s="54"/>
      <c r="D157" s="54"/>
    </row>
    <row r="158" spans="2:4" s="28" customFormat="1" ht="12.95" customHeight="1">
      <c r="B158" s="40"/>
      <c r="C158" s="54"/>
      <c r="D158" s="54"/>
    </row>
    <row r="159" spans="2:4" s="28" customFormat="1" ht="12.95" customHeight="1">
      <c r="B159" s="40"/>
      <c r="C159" s="54"/>
      <c r="D159" s="54"/>
    </row>
    <row r="160" spans="2:4" s="28" customFormat="1" ht="12.95" customHeight="1">
      <c r="B160" s="40"/>
      <c r="C160" s="54"/>
      <c r="D160" s="54"/>
    </row>
    <row r="161" spans="2:4" s="28" customFormat="1" ht="12.95" customHeight="1">
      <c r="B161" s="40"/>
      <c r="C161" s="54"/>
      <c r="D161" s="54"/>
    </row>
    <row r="162" spans="2:4" s="28" customFormat="1" ht="12.95" customHeight="1">
      <c r="B162" s="40"/>
      <c r="C162" s="54"/>
      <c r="D162" s="54"/>
    </row>
    <row r="163" spans="2:4" s="28" customFormat="1" ht="12.95" customHeight="1">
      <c r="B163" s="40"/>
      <c r="C163" s="54"/>
      <c r="D163" s="54"/>
    </row>
    <row r="164" spans="2:4" s="28" customFormat="1" ht="12.95" customHeight="1">
      <c r="B164" s="40"/>
      <c r="C164" s="54"/>
      <c r="D164" s="54"/>
    </row>
    <row r="165" spans="2:4" s="28" customFormat="1" ht="12.95" customHeight="1">
      <c r="B165" s="40"/>
      <c r="C165" s="54"/>
      <c r="D165" s="54"/>
    </row>
    <row r="166" spans="2:4" s="28" customFormat="1" ht="12.95" customHeight="1">
      <c r="B166" s="40"/>
      <c r="C166" s="54"/>
      <c r="D166" s="54"/>
    </row>
    <row r="167" spans="2:4" s="28" customFormat="1" ht="12.95" customHeight="1">
      <c r="B167" s="40"/>
      <c r="C167" s="54"/>
      <c r="D167" s="54"/>
    </row>
    <row r="168" spans="2:4" s="28" customFormat="1" ht="12.95" customHeight="1">
      <c r="B168" s="40"/>
      <c r="C168" s="54"/>
      <c r="D168" s="54"/>
    </row>
    <row r="169" spans="2:4" s="28" customFormat="1" ht="12.95" customHeight="1">
      <c r="B169" s="40"/>
      <c r="C169" s="54"/>
      <c r="D169" s="54"/>
    </row>
    <row r="170" spans="2:4" s="28" customFormat="1" ht="12.95" customHeight="1">
      <c r="B170" s="40"/>
      <c r="C170" s="54"/>
      <c r="D170" s="54"/>
    </row>
    <row r="171" spans="2:4" s="28" customFormat="1" ht="12.95" customHeight="1">
      <c r="B171" s="40"/>
      <c r="C171" s="54"/>
      <c r="D171" s="54"/>
    </row>
    <row r="172" spans="2:4" s="28" customFormat="1" ht="12.95" customHeight="1">
      <c r="B172" s="40"/>
      <c r="C172" s="54"/>
      <c r="D172" s="54"/>
    </row>
    <row r="173" spans="2:4" s="28" customFormat="1" ht="12.95" customHeight="1">
      <c r="B173" s="40"/>
      <c r="C173" s="54"/>
      <c r="D173" s="54"/>
    </row>
    <row r="174" spans="2:4" s="28" customFormat="1" ht="12.95" customHeight="1">
      <c r="B174" s="40"/>
      <c r="C174" s="54"/>
      <c r="D174" s="54"/>
    </row>
    <row r="175" spans="2:4" s="28" customFormat="1" ht="12.95" customHeight="1">
      <c r="B175" s="40"/>
      <c r="C175" s="54"/>
      <c r="D175" s="54"/>
    </row>
    <row r="176" spans="2:4" s="28" customFormat="1" ht="12.95" customHeight="1">
      <c r="B176" s="40"/>
      <c r="C176" s="54"/>
      <c r="D176" s="54"/>
    </row>
    <row r="177" spans="2:4" s="28" customFormat="1" ht="12.95" customHeight="1">
      <c r="B177" s="40"/>
      <c r="C177" s="54"/>
      <c r="D177" s="54"/>
    </row>
    <row r="178" spans="2:4" s="28" customFormat="1" ht="12.95" customHeight="1">
      <c r="B178" s="40"/>
      <c r="C178" s="54"/>
      <c r="D178" s="54"/>
    </row>
    <row r="179" spans="2:4" s="28" customFormat="1" ht="12.95" customHeight="1">
      <c r="B179" s="40"/>
      <c r="C179" s="54"/>
      <c r="D179" s="54"/>
    </row>
    <row r="180" spans="2:4" s="28" customFormat="1" ht="12.95" customHeight="1">
      <c r="B180" s="40"/>
      <c r="C180" s="54"/>
      <c r="D180" s="54"/>
    </row>
    <row r="181" spans="2:4" s="28" customFormat="1" ht="12.95" customHeight="1">
      <c r="B181" s="40"/>
      <c r="C181" s="54"/>
      <c r="D181" s="54"/>
    </row>
    <row r="182" spans="2:4" s="28" customFormat="1" ht="12.95" customHeight="1">
      <c r="B182" s="40"/>
      <c r="C182" s="54"/>
      <c r="D182" s="54"/>
    </row>
    <row r="183" spans="2:4" s="28" customFormat="1" ht="12.95" customHeight="1">
      <c r="B183" s="40"/>
      <c r="C183" s="54"/>
      <c r="D183" s="54"/>
    </row>
    <row r="184" spans="2:4" s="28" customFormat="1" ht="12.95" customHeight="1">
      <c r="B184" s="40"/>
      <c r="C184" s="54"/>
      <c r="D184" s="54"/>
    </row>
    <row r="185" spans="2:4" s="28" customFormat="1" ht="12.95" customHeight="1">
      <c r="B185" s="40"/>
      <c r="C185" s="54"/>
      <c r="D185" s="54"/>
    </row>
    <row r="186" spans="2:4" s="28" customFormat="1" ht="12.95" customHeight="1">
      <c r="B186" s="40"/>
      <c r="C186" s="54"/>
      <c r="D186" s="54"/>
    </row>
    <row r="187" spans="2:4" s="28" customFormat="1" ht="12.95" customHeight="1">
      <c r="B187" s="40"/>
      <c r="C187" s="54"/>
      <c r="D187" s="54"/>
    </row>
    <row r="188" spans="2:4" s="28" customFormat="1" ht="12.95" customHeight="1">
      <c r="B188" s="40"/>
      <c r="C188" s="54"/>
      <c r="D188" s="54"/>
    </row>
    <row r="189" spans="2:4" s="28" customFormat="1" ht="12.95" customHeight="1">
      <c r="B189" s="40"/>
      <c r="C189" s="54"/>
      <c r="D189" s="54"/>
    </row>
    <row r="190" spans="2:4" s="28" customFormat="1" ht="12.95" customHeight="1">
      <c r="B190" s="40"/>
      <c r="C190" s="54"/>
      <c r="D190" s="54"/>
    </row>
    <row r="191" spans="2:4" s="28" customFormat="1" ht="12.95" customHeight="1">
      <c r="B191" s="40"/>
      <c r="C191" s="54"/>
      <c r="D191" s="54"/>
    </row>
    <row r="192" spans="2:4" s="28" customFormat="1" ht="12.95" customHeight="1">
      <c r="B192" s="40"/>
      <c r="C192" s="54"/>
      <c r="D192" s="54"/>
    </row>
    <row r="193" spans="2:4" s="28" customFormat="1" ht="12.95" customHeight="1">
      <c r="B193" s="40"/>
      <c r="C193" s="54"/>
      <c r="D193" s="54"/>
    </row>
    <row r="194" spans="2:4" s="28" customFormat="1" ht="12.95" customHeight="1">
      <c r="B194" s="40"/>
      <c r="C194" s="54"/>
      <c r="D194" s="54"/>
    </row>
    <row r="195" spans="2:4" s="28" customFormat="1" ht="12.95" customHeight="1">
      <c r="B195" s="40"/>
      <c r="C195" s="54"/>
      <c r="D195" s="54"/>
    </row>
    <row r="196" spans="2:4" s="28" customFormat="1" ht="12.95" customHeight="1">
      <c r="B196" s="40"/>
      <c r="C196" s="54"/>
      <c r="D196" s="54"/>
    </row>
    <row r="197" spans="2:4" s="28" customFormat="1" ht="12.95" customHeight="1">
      <c r="B197" s="40"/>
      <c r="C197" s="54"/>
      <c r="D197" s="54"/>
    </row>
    <row r="198" spans="2:4" s="28" customFormat="1" ht="12.95" customHeight="1">
      <c r="B198" s="40"/>
      <c r="C198" s="54"/>
      <c r="D198" s="54"/>
    </row>
    <row r="199" spans="2:4" s="28" customFormat="1" ht="12.95" customHeight="1">
      <c r="B199" s="40"/>
      <c r="C199" s="54"/>
      <c r="D199" s="54"/>
    </row>
    <row r="200" spans="2:4" s="28" customFormat="1" ht="12.95" customHeight="1">
      <c r="B200" s="40"/>
      <c r="C200" s="54"/>
      <c r="D200" s="54"/>
    </row>
    <row r="201" spans="2:4" s="28" customFormat="1" ht="12.95" customHeight="1">
      <c r="B201" s="40"/>
      <c r="C201" s="54"/>
      <c r="D201" s="54"/>
    </row>
    <row r="202" spans="2:4" s="28" customFormat="1" ht="12.95" customHeight="1">
      <c r="B202" s="40"/>
      <c r="C202" s="54"/>
      <c r="D202" s="54"/>
    </row>
    <row r="203" spans="2:4" s="28" customFormat="1" ht="12.95" customHeight="1">
      <c r="B203" s="40"/>
      <c r="C203" s="54"/>
      <c r="D203" s="54"/>
    </row>
    <row r="204" spans="2:4" s="28" customFormat="1" ht="12.95" customHeight="1">
      <c r="B204" s="40"/>
      <c r="C204" s="54"/>
      <c r="D204" s="54"/>
    </row>
    <row r="205" spans="2:4" s="28" customFormat="1" ht="12.95" customHeight="1">
      <c r="B205" s="40"/>
      <c r="C205" s="54"/>
      <c r="D205" s="54"/>
    </row>
    <row r="206" spans="2:4" s="28" customFormat="1" ht="12.95" customHeight="1">
      <c r="B206" s="40"/>
      <c r="C206" s="54"/>
      <c r="D206" s="54"/>
    </row>
    <row r="207" spans="2:4" s="28" customFormat="1" ht="12.95" customHeight="1">
      <c r="B207" s="40"/>
      <c r="C207" s="54"/>
      <c r="D207" s="54"/>
    </row>
    <row r="208" spans="2:4" s="28" customFormat="1" ht="12.95" customHeight="1">
      <c r="B208" s="40"/>
      <c r="C208" s="54"/>
      <c r="D208" s="54"/>
    </row>
    <row r="209" spans="2:4" s="28" customFormat="1" ht="12.95" customHeight="1">
      <c r="B209" s="40"/>
      <c r="C209" s="54"/>
      <c r="D209" s="54"/>
    </row>
    <row r="210" spans="2:4" s="28" customFormat="1" ht="12.95" customHeight="1">
      <c r="B210" s="40"/>
      <c r="C210" s="54"/>
      <c r="D210" s="54"/>
    </row>
    <row r="211" spans="2:4" s="28" customFormat="1" ht="12.95" customHeight="1">
      <c r="B211" s="40"/>
      <c r="C211" s="54"/>
      <c r="D211" s="54"/>
    </row>
    <row r="212" spans="2:4" s="28" customFormat="1" ht="12.95" customHeight="1">
      <c r="B212" s="40"/>
      <c r="C212" s="54"/>
      <c r="D212" s="54"/>
    </row>
    <row r="213" spans="2:4" s="28" customFormat="1" ht="12.95" customHeight="1">
      <c r="B213" s="40"/>
      <c r="C213" s="54"/>
      <c r="D213" s="54"/>
    </row>
    <row r="214" spans="2:4" s="28" customFormat="1" ht="12.95" customHeight="1">
      <c r="B214" s="40"/>
      <c r="C214" s="54"/>
      <c r="D214" s="54"/>
    </row>
    <row r="215" spans="2:4" s="28" customFormat="1" ht="12.95" customHeight="1">
      <c r="B215" s="40"/>
      <c r="C215" s="54"/>
      <c r="D215" s="54"/>
    </row>
    <row r="216" spans="2:4" s="28" customFormat="1" ht="12.95" customHeight="1">
      <c r="B216" s="40"/>
      <c r="C216" s="54"/>
      <c r="D216" s="54"/>
    </row>
    <row r="217" spans="2:4" s="28" customFormat="1" ht="12.95" customHeight="1">
      <c r="B217" s="40"/>
      <c r="C217" s="54"/>
      <c r="D217" s="54"/>
    </row>
    <row r="218" spans="2:4" s="28" customFormat="1" ht="12.95" customHeight="1">
      <c r="B218" s="40"/>
      <c r="C218" s="54"/>
      <c r="D218" s="54"/>
    </row>
    <row r="219" spans="2:4" s="28" customFormat="1" ht="12.95" customHeight="1">
      <c r="B219" s="40"/>
      <c r="C219" s="54"/>
      <c r="D219" s="54"/>
    </row>
    <row r="220" spans="2:4" s="28" customFormat="1" ht="12.95" customHeight="1">
      <c r="B220" s="40"/>
      <c r="C220" s="54"/>
      <c r="D220" s="54"/>
    </row>
    <row r="221" spans="2:4" s="28" customFormat="1" ht="12.95" customHeight="1">
      <c r="B221" s="40"/>
      <c r="C221" s="54"/>
      <c r="D221" s="54"/>
    </row>
    <row r="222" spans="2:4" s="28" customFormat="1" ht="12.95" customHeight="1">
      <c r="B222" s="40"/>
      <c r="C222" s="54"/>
      <c r="D222" s="54"/>
    </row>
    <row r="223" spans="2:4" s="28" customFormat="1" ht="12.95" customHeight="1">
      <c r="B223" s="40"/>
      <c r="C223" s="54"/>
      <c r="D223" s="54"/>
    </row>
    <row r="224" spans="2:4" s="28" customFormat="1" ht="12.95" customHeight="1">
      <c r="B224" s="40"/>
      <c r="C224" s="54"/>
      <c r="D224" s="54"/>
    </row>
    <row r="225" spans="2:4" s="28" customFormat="1" ht="12.95" customHeight="1">
      <c r="B225" s="40"/>
      <c r="C225" s="54"/>
      <c r="D225" s="54"/>
    </row>
    <row r="226" spans="2:4" s="28" customFormat="1" ht="12.95" customHeight="1">
      <c r="B226" s="40"/>
      <c r="C226" s="54"/>
      <c r="D226" s="54"/>
    </row>
    <row r="227" spans="2:4" s="28" customFormat="1" ht="12.95" customHeight="1">
      <c r="B227" s="40"/>
      <c r="C227" s="54"/>
      <c r="D227" s="54"/>
    </row>
    <row r="228" spans="2:4" s="28" customFormat="1" ht="12.95" customHeight="1">
      <c r="B228" s="40"/>
      <c r="C228" s="54"/>
      <c r="D228" s="54"/>
    </row>
    <row r="229" spans="2:4" s="28" customFormat="1" ht="12.95" customHeight="1">
      <c r="B229" s="40"/>
      <c r="C229" s="54"/>
      <c r="D229" s="54"/>
    </row>
    <row r="230" spans="2:4" s="28" customFormat="1" ht="12.95" customHeight="1">
      <c r="B230" s="40"/>
      <c r="C230" s="54"/>
      <c r="D230" s="54"/>
    </row>
    <row r="231" spans="2:4" s="28" customFormat="1" ht="12.95" customHeight="1">
      <c r="B231" s="40"/>
      <c r="C231" s="54"/>
      <c r="D231" s="54"/>
    </row>
    <row r="232" spans="2:4" s="28" customFormat="1" ht="12.95" customHeight="1">
      <c r="B232" s="40"/>
      <c r="C232" s="54"/>
      <c r="D232" s="54"/>
    </row>
    <row r="233" spans="2:4" s="28" customFormat="1" ht="12.95" customHeight="1">
      <c r="B233" s="40"/>
      <c r="C233" s="54"/>
      <c r="D233" s="54"/>
    </row>
    <row r="234" spans="2:4" s="28" customFormat="1" ht="12.95" customHeight="1">
      <c r="B234" s="40"/>
      <c r="C234" s="54"/>
      <c r="D234" s="54"/>
    </row>
    <row r="235" spans="2:4" s="28" customFormat="1" ht="12.95" customHeight="1">
      <c r="B235" s="40"/>
      <c r="C235" s="54"/>
      <c r="D235" s="54"/>
    </row>
    <row r="236" spans="2:4" s="28" customFormat="1" ht="12.95" customHeight="1">
      <c r="B236" s="40"/>
      <c r="C236" s="54"/>
      <c r="D236" s="54"/>
    </row>
    <row r="237" spans="2:4" s="28" customFormat="1" ht="12.95" customHeight="1">
      <c r="B237" s="40"/>
      <c r="C237" s="54"/>
      <c r="D237" s="54"/>
    </row>
    <row r="238" spans="2:4" s="28" customFormat="1" ht="12.95" customHeight="1">
      <c r="B238" s="40"/>
      <c r="C238" s="54"/>
      <c r="D238" s="54"/>
    </row>
    <row r="239" spans="2:4" s="28" customFormat="1" ht="12.95" customHeight="1">
      <c r="B239" s="40"/>
      <c r="C239" s="54"/>
      <c r="D239" s="54"/>
    </row>
    <row r="240" spans="2:4" s="28" customFormat="1" ht="12.95" customHeight="1">
      <c r="B240" s="40"/>
      <c r="C240" s="54"/>
      <c r="D240" s="54"/>
    </row>
    <row r="241" spans="2:4" s="28" customFormat="1" ht="12.95" customHeight="1">
      <c r="B241" s="40"/>
      <c r="C241" s="54"/>
      <c r="D241" s="54"/>
    </row>
    <row r="242" spans="2:4" s="28" customFormat="1" ht="12.95" customHeight="1">
      <c r="B242" s="40"/>
      <c r="C242" s="54"/>
      <c r="D242" s="54"/>
    </row>
    <row r="243" spans="2:4" s="28" customFormat="1" ht="12.95" customHeight="1">
      <c r="B243" s="40"/>
      <c r="C243" s="54"/>
      <c r="D243" s="54"/>
    </row>
    <row r="244" spans="2:4" s="28" customFormat="1" ht="12.95" customHeight="1">
      <c r="B244" s="40"/>
      <c r="C244" s="54"/>
      <c r="D244" s="54"/>
    </row>
    <row r="245" spans="2:4" s="28" customFormat="1" ht="12.95" customHeight="1">
      <c r="B245" s="40"/>
      <c r="C245" s="54"/>
      <c r="D245" s="54"/>
    </row>
    <row r="246" spans="2:4" s="28" customFormat="1" ht="12.95" customHeight="1">
      <c r="C246" s="54"/>
      <c r="D246" s="54"/>
    </row>
    <row r="247" spans="2:4" s="28" customFormat="1" ht="12.95" customHeight="1">
      <c r="C247" s="54"/>
      <c r="D247" s="54"/>
    </row>
    <row r="248" spans="2:4" s="28" customFormat="1" ht="12.95" customHeight="1">
      <c r="C248" s="54"/>
      <c r="D248" s="54"/>
    </row>
    <row r="249" spans="2:4" s="28" customFormat="1" ht="12.95" customHeight="1">
      <c r="C249" s="54"/>
      <c r="D249" s="54"/>
    </row>
    <row r="250" spans="2:4" s="28" customFormat="1" ht="12.95" customHeight="1">
      <c r="C250" s="54"/>
      <c r="D250" s="54"/>
    </row>
    <row r="251" spans="2:4" s="28" customFormat="1" ht="12.95" customHeight="1">
      <c r="C251" s="54"/>
      <c r="D251" s="54"/>
    </row>
    <row r="252" spans="2:4" s="28" customFormat="1" ht="12.95" customHeight="1">
      <c r="C252" s="54"/>
      <c r="D252" s="54"/>
    </row>
    <row r="253" spans="2:4" s="28" customFormat="1" ht="12.95" customHeight="1">
      <c r="C253" s="54"/>
      <c r="D253" s="54"/>
    </row>
    <row r="254" spans="2:4" s="28" customFormat="1" ht="12.95" customHeight="1">
      <c r="C254" s="54"/>
      <c r="D254" s="54"/>
    </row>
    <row r="255" spans="2:4" s="28" customFormat="1" ht="12.95" customHeight="1">
      <c r="C255" s="54"/>
      <c r="D255" s="54"/>
    </row>
    <row r="256" spans="2:4" s="28" customFormat="1" ht="12.95" customHeight="1">
      <c r="C256" s="54"/>
      <c r="D256" s="54"/>
    </row>
    <row r="257" spans="3:4" s="28" customFormat="1" ht="12.95" customHeight="1">
      <c r="C257" s="54"/>
      <c r="D257" s="54"/>
    </row>
    <row r="258" spans="3:4" s="28" customFormat="1" ht="12.95" customHeight="1">
      <c r="C258" s="54"/>
      <c r="D258" s="54"/>
    </row>
    <row r="259" spans="3:4" s="28" customFormat="1" ht="12.95" customHeight="1">
      <c r="C259" s="54"/>
      <c r="D259" s="54"/>
    </row>
    <row r="260" spans="3:4" s="28" customFormat="1" ht="12.95" customHeight="1">
      <c r="C260" s="54"/>
      <c r="D260" s="54"/>
    </row>
    <row r="261" spans="3:4" s="28" customFormat="1" ht="12.95" customHeight="1">
      <c r="C261" s="54"/>
      <c r="D261" s="54"/>
    </row>
    <row r="262" spans="3:4" s="28" customFormat="1" ht="12.95" customHeight="1">
      <c r="C262" s="54"/>
      <c r="D262" s="54"/>
    </row>
    <row r="263" spans="3:4" s="28" customFormat="1" ht="12.95" customHeight="1">
      <c r="C263" s="54"/>
      <c r="D263" s="54"/>
    </row>
    <row r="264" spans="3:4" s="28" customFormat="1" ht="12.95" customHeight="1">
      <c r="C264" s="54"/>
      <c r="D264" s="54"/>
    </row>
    <row r="265" spans="3:4" s="28" customFormat="1" ht="12.95" customHeight="1">
      <c r="C265" s="54"/>
      <c r="D265" s="54"/>
    </row>
    <row r="266" spans="3:4" s="28" customFormat="1" ht="12.95" customHeight="1">
      <c r="C266" s="54"/>
      <c r="D266" s="54"/>
    </row>
    <row r="267" spans="3:4" s="28" customFormat="1" ht="12.95" customHeight="1">
      <c r="C267" s="54"/>
      <c r="D267" s="54"/>
    </row>
    <row r="268" spans="3:4" s="28" customFormat="1" ht="12.95" customHeight="1">
      <c r="C268" s="54"/>
      <c r="D268" s="54"/>
    </row>
    <row r="269" spans="3:4" s="28" customFormat="1" ht="12.95" customHeight="1">
      <c r="C269" s="54"/>
      <c r="D269" s="54"/>
    </row>
    <row r="270" spans="3:4" s="28" customFormat="1" ht="12.95" customHeight="1">
      <c r="C270" s="54"/>
      <c r="D270" s="54"/>
    </row>
    <row r="271" spans="3:4" s="28" customFormat="1" ht="12.95" customHeight="1">
      <c r="C271" s="54"/>
      <c r="D271" s="54"/>
    </row>
    <row r="272" spans="3:4" s="28" customFormat="1" ht="12.95" customHeight="1">
      <c r="C272" s="54"/>
      <c r="D272" s="54"/>
    </row>
    <row r="273" spans="3:4" s="28" customFormat="1" ht="12.95" customHeight="1">
      <c r="C273" s="54"/>
      <c r="D273" s="54"/>
    </row>
    <row r="274" spans="3:4" s="28" customFormat="1" ht="12.95" customHeight="1">
      <c r="C274" s="54"/>
      <c r="D274" s="54"/>
    </row>
    <row r="275" spans="3:4" s="28" customFormat="1" ht="12.95" customHeight="1">
      <c r="C275" s="54"/>
      <c r="D275" s="54"/>
    </row>
    <row r="276" spans="3:4" s="28" customFormat="1" ht="12.95" customHeight="1">
      <c r="C276" s="54"/>
      <c r="D276" s="54"/>
    </row>
    <row r="277" spans="3:4" s="28" customFormat="1" ht="12.95" customHeight="1">
      <c r="C277" s="54"/>
      <c r="D277" s="54"/>
    </row>
    <row r="278" spans="3:4" s="28" customFormat="1" ht="12.95" customHeight="1">
      <c r="C278" s="54"/>
      <c r="D278" s="54"/>
    </row>
    <row r="279" spans="3:4" s="28" customFormat="1" ht="12.95" customHeight="1">
      <c r="C279" s="54"/>
      <c r="D279" s="54"/>
    </row>
    <row r="280" spans="3:4" s="28" customFormat="1" ht="12.95" customHeight="1">
      <c r="C280" s="54"/>
      <c r="D280" s="54"/>
    </row>
    <row r="281" spans="3:4" s="28" customFormat="1" ht="12.95" customHeight="1">
      <c r="C281" s="54"/>
      <c r="D281" s="54"/>
    </row>
    <row r="282" spans="3:4" s="28" customFormat="1" ht="12.95" customHeight="1">
      <c r="C282" s="54"/>
      <c r="D282" s="54"/>
    </row>
    <row r="283" spans="3:4" s="28" customFormat="1" ht="12.95" customHeight="1">
      <c r="C283" s="54"/>
      <c r="D283" s="54"/>
    </row>
    <row r="284" spans="3:4" s="28" customFormat="1" ht="12.95" customHeight="1">
      <c r="C284" s="54"/>
      <c r="D284" s="54"/>
    </row>
    <row r="285" spans="3:4" s="28" customFormat="1" ht="12.95" customHeight="1">
      <c r="C285" s="54"/>
      <c r="D285" s="54"/>
    </row>
    <row r="286" spans="3:4" s="28" customFormat="1" ht="12.95" customHeight="1">
      <c r="C286" s="54"/>
      <c r="D286" s="54"/>
    </row>
    <row r="287" spans="3:4" s="28" customFormat="1" ht="12.95" customHeight="1">
      <c r="C287" s="54"/>
      <c r="D287" s="54"/>
    </row>
    <row r="288" spans="3:4" s="28" customFormat="1" ht="12.95" customHeight="1">
      <c r="C288" s="54"/>
      <c r="D288" s="54"/>
    </row>
    <row r="289" spans="3:4" s="28" customFormat="1" ht="12.95" customHeight="1">
      <c r="C289" s="54"/>
      <c r="D289" s="54"/>
    </row>
    <row r="290" spans="3:4" s="28" customFormat="1" ht="12.95" customHeight="1">
      <c r="C290" s="54"/>
      <c r="D290" s="54"/>
    </row>
    <row r="291" spans="3:4" s="28" customFormat="1" ht="12.95" customHeight="1">
      <c r="C291" s="54"/>
      <c r="D291" s="54"/>
    </row>
    <row r="292" spans="3:4" s="28" customFormat="1" ht="12.95" customHeight="1">
      <c r="C292" s="54"/>
      <c r="D292" s="54"/>
    </row>
    <row r="293" spans="3:4" s="28" customFormat="1" ht="12.95" customHeight="1">
      <c r="C293" s="54"/>
      <c r="D293" s="54"/>
    </row>
    <row r="294" spans="3:4" s="28" customFormat="1" ht="12.95" customHeight="1">
      <c r="C294" s="54"/>
      <c r="D294" s="54"/>
    </row>
    <row r="295" spans="3:4" s="28" customFormat="1" ht="12.95" customHeight="1">
      <c r="C295" s="54"/>
      <c r="D295" s="54"/>
    </row>
    <row r="296" spans="3:4" s="28" customFormat="1" ht="12.95" customHeight="1">
      <c r="C296" s="54"/>
      <c r="D296" s="54"/>
    </row>
    <row r="297" spans="3:4" s="28" customFormat="1" ht="12.95" customHeight="1">
      <c r="C297" s="54"/>
      <c r="D297" s="54"/>
    </row>
    <row r="298" spans="3:4" s="28" customFormat="1" ht="12.95" customHeight="1">
      <c r="C298" s="54"/>
      <c r="D298" s="54"/>
    </row>
    <row r="299" spans="3:4" s="28" customFormat="1" ht="12.95" customHeight="1">
      <c r="C299" s="54"/>
      <c r="D299" s="54"/>
    </row>
    <row r="300" spans="3:4" s="28" customFormat="1" ht="12.95" customHeight="1">
      <c r="C300" s="54"/>
      <c r="D300" s="54"/>
    </row>
    <row r="301" spans="3:4" s="28" customFormat="1" ht="12.95" customHeight="1">
      <c r="C301" s="54"/>
      <c r="D301" s="54"/>
    </row>
    <row r="302" spans="3:4" s="28" customFormat="1" ht="12.95" customHeight="1">
      <c r="C302" s="54"/>
      <c r="D302" s="54"/>
    </row>
    <row r="303" spans="3:4" s="28" customFormat="1" ht="12.95" customHeight="1">
      <c r="C303" s="54"/>
      <c r="D303" s="54"/>
    </row>
    <row r="304" spans="3:4" s="28" customFormat="1" ht="12.95" customHeight="1">
      <c r="C304" s="54"/>
      <c r="D304" s="54"/>
    </row>
    <row r="305" spans="3:4" s="28" customFormat="1" ht="12.95" customHeight="1">
      <c r="C305" s="54"/>
      <c r="D305" s="54"/>
    </row>
    <row r="306" spans="3:4" s="28" customFormat="1" ht="12.95" customHeight="1">
      <c r="C306" s="54"/>
      <c r="D306" s="54"/>
    </row>
    <row r="307" spans="3:4" s="28" customFormat="1" ht="12.95" customHeight="1">
      <c r="C307" s="54"/>
      <c r="D307" s="54"/>
    </row>
    <row r="308" spans="3:4" s="28" customFormat="1" ht="12.95" customHeight="1">
      <c r="C308" s="54"/>
      <c r="D308" s="54"/>
    </row>
    <row r="309" spans="3:4" s="28" customFormat="1" ht="12.95" customHeight="1">
      <c r="C309" s="54"/>
      <c r="D309" s="54"/>
    </row>
    <row r="310" spans="3:4" s="28" customFormat="1" ht="12.95" customHeight="1">
      <c r="C310" s="54"/>
      <c r="D310" s="54"/>
    </row>
    <row r="311" spans="3:4" s="28" customFormat="1" ht="12.95" customHeight="1">
      <c r="C311" s="54"/>
      <c r="D311" s="54"/>
    </row>
    <row r="312" spans="3:4" s="28" customFormat="1" ht="12.95" customHeight="1">
      <c r="C312" s="54"/>
      <c r="D312" s="54"/>
    </row>
    <row r="313" spans="3:4" s="28" customFormat="1" ht="12.95" customHeight="1">
      <c r="C313" s="54"/>
      <c r="D313" s="54"/>
    </row>
    <row r="314" spans="3:4" s="28" customFormat="1" ht="12.95" customHeight="1">
      <c r="C314" s="54"/>
      <c r="D314" s="54"/>
    </row>
    <row r="315" spans="3:4" s="28" customFormat="1" ht="12.95" customHeight="1">
      <c r="C315" s="54"/>
      <c r="D315" s="54"/>
    </row>
    <row r="316" spans="3:4" s="28" customFormat="1" ht="12.95" customHeight="1">
      <c r="C316" s="54"/>
      <c r="D316" s="54"/>
    </row>
    <row r="317" spans="3:4" s="28" customFormat="1" ht="12.95" customHeight="1">
      <c r="C317" s="54"/>
      <c r="D317" s="54"/>
    </row>
    <row r="318" spans="3:4" s="28" customFormat="1" ht="12.95" customHeight="1">
      <c r="C318" s="54"/>
      <c r="D318" s="54"/>
    </row>
    <row r="319" spans="3:4" s="28" customFormat="1" ht="12.95" customHeight="1">
      <c r="C319" s="54"/>
      <c r="D319" s="54"/>
    </row>
    <row r="320" spans="3:4" s="28" customFormat="1" ht="12.95" customHeight="1">
      <c r="C320" s="54"/>
      <c r="D320" s="54"/>
    </row>
    <row r="321" spans="3:4" s="28" customFormat="1" ht="12.95" customHeight="1">
      <c r="C321" s="54"/>
      <c r="D321" s="54"/>
    </row>
    <row r="322" spans="3:4" s="28" customFormat="1" ht="12.95" customHeight="1">
      <c r="C322" s="54"/>
      <c r="D322" s="54"/>
    </row>
    <row r="323" spans="3:4" s="28" customFormat="1" ht="12.95" customHeight="1">
      <c r="C323" s="54"/>
      <c r="D323" s="54"/>
    </row>
    <row r="324" spans="3:4" s="28" customFormat="1" ht="12.95" customHeight="1">
      <c r="C324" s="54"/>
      <c r="D324" s="54"/>
    </row>
    <row r="325" spans="3:4" s="28" customFormat="1" ht="12.95" customHeight="1">
      <c r="C325" s="54"/>
      <c r="D325" s="54"/>
    </row>
    <row r="326" spans="3:4" s="28" customFormat="1" ht="12.95" customHeight="1">
      <c r="C326" s="54"/>
      <c r="D326" s="54"/>
    </row>
    <row r="327" spans="3:4" s="28" customFormat="1" ht="12.95" customHeight="1">
      <c r="C327" s="54"/>
      <c r="D327" s="54"/>
    </row>
    <row r="328" spans="3:4" s="28" customFormat="1" ht="12.95" customHeight="1">
      <c r="C328" s="54"/>
      <c r="D328" s="54"/>
    </row>
    <row r="329" spans="3:4" s="28" customFormat="1" ht="12.95" customHeight="1">
      <c r="C329" s="54"/>
      <c r="D329" s="54"/>
    </row>
    <row r="330" spans="3:4" s="28" customFormat="1" ht="12.95" customHeight="1">
      <c r="C330" s="54"/>
      <c r="D330" s="54"/>
    </row>
    <row r="331" spans="3:4" s="28" customFormat="1" ht="12.95" customHeight="1">
      <c r="C331" s="54"/>
      <c r="D331" s="54"/>
    </row>
    <row r="332" spans="3:4" s="28" customFormat="1" ht="12.95" customHeight="1">
      <c r="C332" s="54"/>
      <c r="D332" s="54"/>
    </row>
    <row r="333" spans="3:4" s="28" customFormat="1" ht="12.95" customHeight="1">
      <c r="C333" s="54"/>
      <c r="D333" s="54"/>
    </row>
    <row r="334" spans="3:4" s="28" customFormat="1" ht="12.95" customHeight="1">
      <c r="C334" s="54"/>
      <c r="D334" s="54"/>
    </row>
    <row r="335" spans="3:4" s="28" customFormat="1" ht="12.95" customHeight="1">
      <c r="C335" s="54"/>
      <c r="D335" s="54"/>
    </row>
    <row r="336" spans="3:4" s="28" customFormat="1" ht="12.95" customHeight="1">
      <c r="C336" s="54"/>
      <c r="D336" s="54"/>
    </row>
    <row r="337" spans="3:4" s="28" customFormat="1" ht="12.95" customHeight="1">
      <c r="C337" s="54"/>
      <c r="D337" s="54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</sheetData>
  <protectedRanges>
    <protectedRange sqref="A72:D76" name="Range1"/>
  </protectedRanges>
  <sortState xmlns:xlrd2="http://schemas.microsoft.com/office/spreadsheetml/2017/richdata2" ref="A21:T84">
    <sortCondition ref="C21:C84"/>
  </sortState>
  <phoneticPr fontId="8" type="noConversion"/>
  <hyperlinks>
    <hyperlink ref="H1719" r:id="rId1" display="http://vsolj.cetus-net.org/bulletin.html" xr:uid="{00000000-0004-0000-0000-000000000000}"/>
    <hyperlink ref="H64587" r:id="rId2" display="http://vsolj.cetus-net.org/bulletin.html" xr:uid="{00000000-0004-0000-0000-000001000000}"/>
    <hyperlink ref="H64580" r:id="rId3" display="https://www.aavso.org/ejaavso" xr:uid="{00000000-0004-0000-0000-000002000000}"/>
    <hyperlink ref="I64587" r:id="rId4" display="http://vsolj.cetus-net.org/bulletin.html" xr:uid="{00000000-0004-0000-0000-000003000000}"/>
    <hyperlink ref="AQ58238" r:id="rId5" display="http://cdsbib.u-strasbg.fr/cgi-bin/cdsbib?1990RMxAA..21..381G" xr:uid="{00000000-0004-0000-0000-000004000000}"/>
    <hyperlink ref="H64584" r:id="rId6" display="https://www.aavso.org/ejaavso" xr:uid="{00000000-0004-0000-0000-000005000000}"/>
    <hyperlink ref="AP5602" r:id="rId7" display="http://cdsbib.u-strasbg.fr/cgi-bin/cdsbib?1990RMxAA..21..381G" xr:uid="{00000000-0004-0000-0000-000006000000}"/>
    <hyperlink ref="AP5605" r:id="rId8" display="http://cdsbib.u-strasbg.fr/cgi-bin/cdsbib?1990RMxAA..21..381G" xr:uid="{00000000-0004-0000-0000-000007000000}"/>
    <hyperlink ref="AP5603" r:id="rId9" display="http://cdsbib.u-strasbg.fr/cgi-bin/cdsbib?1990RMxAA..21..381G" xr:uid="{00000000-0004-0000-0000-000008000000}"/>
    <hyperlink ref="AP5587" r:id="rId10" display="http://cdsbib.u-strasbg.fr/cgi-bin/cdsbib?1990RMxAA..21..381G" xr:uid="{00000000-0004-0000-0000-000009000000}"/>
    <hyperlink ref="AQ5816" r:id="rId11" display="http://cdsbib.u-strasbg.fr/cgi-bin/cdsbib?1990RMxAA..21..381G" xr:uid="{00000000-0004-0000-0000-00000A000000}"/>
    <hyperlink ref="AQ5820" r:id="rId12" display="http://cdsbib.u-strasbg.fr/cgi-bin/cdsbib?1990RMxAA..21..381G" xr:uid="{00000000-0004-0000-0000-00000B000000}"/>
    <hyperlink ref="AQ65500" r:id="rId13" display="http://cdsbib.u-strasbg.fr/cgi-bin/cdsbib?1990RMxAA..21..381G" xr:uid="{00000000-0004-0000-0000-00000C000000}"/>
    <hyperlink ref="I2708" r:id="rId14" display="http://vsolj.cetus-net.org/bulletin.html" xr:uid="{00000000-0004-0000-0000-00000D000000}"/>
    <hyperlink ref="H2708" r:id="rId15" display="http://vsolj.cetus-net.org/bulletin.html" xr:uid="{00000000-0004-0000-0000-00000E000000}"/>
    <hyperlink ref="AQ625" r:id="rId16" display="http://cdsbib.u-strasbg.fr/cgi-bin/cdsbib?1990RMxAA..21..381G" xr:uid="{00000000-0004-0000-0000-00000F000000}"/>
    <hyperlink ref="AQ624" r:id="rId17" display="http://cdsbib.u-strasbg.fr/cgi-bin/cdsbib?1990RMxAA..21..381G" xr:uid="{00000000-0004-0000-0000-000010000000}"/>
    <hyperlink ref="AP3878" r:id="rId18" display="http://cdsbib.u-strasbg.fr/cgi-bin/cdsbib?1990RMxAA..21..381G" xr:uid="{00000000-0004-0000-0000-000011000000}"/>
    <hyperlink ref="AP3896" r:id="rId19" display="http://cdsbib.u-strasbg.fr/cgi-bin/cdsbib?1990RMxAA..21..381G" xr:uid="{00000000-0004-0000-0000-000012000000}"/>
    <hyperlink ref="AP3897" r:id="rId20" display="http://cdsbib.u-strasbg.fr/cgi-bin/cdsbib?1990RMxAA..21..381G" xr:uid="{00000000-0004-0000-0000-000013000000}"/>
    <hyperlink ref="AP389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6"/>
  <sheetViews>
    <sheetView topLeftCell="A6" workbookViewId="0">
      <selection activeCell="A25" sqref="A25:D53"/>
    </sheetView>
  </sheetViews>
  <sheetFormatPr defaultRowHeight="12.75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7" t="s">
        <v>58</v>
      </c>
      <c r="I1" s="8" t="s">
        <v>59</v>
      </c>
      <c r="J1" s="9" t="s">
        <v>60</v>
      </c>
    </row>
    <row r="2" spans="1:16">
      <c r="I2" s="10" t="s">
        <v>61</v>
      </c>
      <c r="J2" s="11" t="s">
        <v>62</v>
      </c>
    </row>
    <row r="3" spans="1:16">
      <c r="A3" s="12" t="s">
        <v>63</v>
      </c>
      <c r="I3" s="10" t="s">
        <v>64</v>
      </c>
      <c r="J3" s="11" t="s">
        <v>65</v>
      </c>
    </row>
    <row r="4" spans="1:16">
      <c r="I4" s="10" t="s">
        <v>66</v>
      </c>
      <c r="J4" s="11" t="s">
        <v>65</v>
      </c>
    </row>
    <row r="5" spans="1:16" ht="13.5" thickBot="1">
      <c r="I5" s="13" t="s">
        <v>67</v>
      </c>
      <c r="J5" s="14" t="s">
        <v>68</v>
      </c>
    </row>
    <row r="10" spans="1:16" ht="13.5" thickBot="1"/>
    <row r="11" spans="1:16" ht="12.75" customHeight="1" thickBot="1">
      <c r="A11" s="2" t="str">
        <f t="shared" ref="A11:A53" si="0">P11</f>
        <v> BBS 86 </v>
      </c>
      <c r="B11" s="4" t="str">
        <f t="shared" ref="B11:B53" si="1">IF(H11=INT(H11),"I","II")</f>
        <v>I</v>
      </c>
      <c r="C11" s="2">
        <f t="shared" ref="C11:C53" si="2">1*G11</f>
        <v>47141.49</v>
      </c>
      <c r="D11" s="3" t="str">
        <f t="shared" ref="D11:D53" si="3">VLOOKUP(F11,I$1:J$5,2,FALSE)</f>
        <v>vis</v>
      </c>
      <c r="E11" s="15">
        <f>VLOOKUP(C11,Active!C$21:E$968,3,FALSE)</f>
        <v>5569.3663713774386</v>
      </c>
      <c r="F11" s="4" t="s">
        <v>67</v>
      </c>
      <c r="G11" s="3" t="str">
        <f t="shared" ref="G11:G53" si="4">MID(I11,3,LEN(I11)-3)</f>
        <v>47141.490</v>
      </c>
      <c r="H11" s="2">
        <f t="shared" ref="H11:H53" si="5">1*K11</f>
        <v>-5232</v>
      </c>
      <c r="I11" s="16" t="s">
        <v>112</v>
      </c>
      <c r="J11" s="17" t="s">
        <v>113</v>
      </c>
      <c r="K11" s="16">
        <v>-5232</v>
      </c>
      <c r="L11" s="16" t="s">
        <v>78</v>
      </c>
      <c r="M11" s="17" t="s">
        <v>73</v>
      </c>
      <c r="N11" s="17"/>
      <c r="O11" s="18" t="s">
        <v>114</v>
      </c>
      <c r="P11" s="18" t="s">
        <v>115</v>
      </c>
    </row>
    <row r="12" spans="1:16" ht="12.75" customHeight="1" thickBot="1">
      <c r="A12" s="2" t="str">
        <f t="shared" si="0"/>
        <v> BBS 91 </v>
      </c>
      <c r="B12" s="4" t="str">
        <f t="shared" si="1"/>
        <v>I</v>
      </c>
      <c r="C12" s="2">
        <f t="shared" si="2"/>
        <v>47565.4</v>
      </c>
      <c r="D12" s="3" t="str">
        <f t="shared" si="3"/>
        <v>vis</v>
      </c>
      <c r="E12" s="15">
        <f>VLOOKUP(C12,Active!C$21:E$968,3,FALSE)</f>
        <v>5830.3531732432866</v>
      </c>
      <c r="F12" s="4" t="s">
        <v>67</v>
      </c>
      <c r="G12" s="3" t="str">
        <f t="shared" si="4"/>
        <v>47565.40</v>
      </c>
      <c r="H12" s="2">
        <f t="shared" si="5"/>
        <v>-4971</v>
      </c>
      <c r="I12" s="16" t="s">
        <v>119</v>
      </c>
      <c r="J12" s="17" t="s">
        <v>120</v>
      </c>
      <c r="K12" s="16">
        <v>-4971</v>
      </c>
      <c r="L12" s="16" t="s">
        <v>121</v>
      </c>
      <c r="M12" s="17" t="s">
        <v>73</v>
      </c>
      <c r="N12" s="17"/>
      <c r="O12" s="18" t="s">
        <v>114</v>
      </c>
      <c r="P12" s="18" t="s">
        <v>122</v>
      </c>
    </row>
    <row r="13" spans="1:16" ht="12.75" customHeight="1" thickBot="1">
      <c r="A13" s="2" t="str">
        <f t="shared" si="0"/>
        <v> BBS 91 </v>
      </c>
      <c r="B13" s="4" t="str">
        <f t="shared" si="1"/>
        <v>I</v>
      </c>
      <c r="C13" s="2">
        <f t="shared" si="2"/>
        <v>47596.264999999999</v>
      </c>
      <c r="D13" s="3" t="str">
        <f t="shared" si="3"/>
        <v>vis</v>
      </c>
      <c r="E13" s="15">
        <f>VLOOKUP(C13,Active!C$21:E$968,3,FALSE)</f>
        <v>5849.3556917957831</v>
      </c>
      <c r="F13" s="4" t="s">
        <v>67</v>
      </c>
      <c r="G13" s="3" t="str">
        <f t="shared" si="4"/>
        <v>47596.265</v>
      </c>
      <c r="H13" s="2">
        <f t="shared" si="5"/>
        <v>-4952</v>
      </c>
      <c r="I13" s="16" t="s">
        <v>123</v>
      </c>
      <c r="J13" s="17" t="s">
        <v>124</v>
      </c>
      <c r="K13" s="16">
        <v>-4952</v>
      </c>
      <c r="L13" s="16" t="s">
        <v>125</v>
      </c>
      <c r="M13" s="17" t="s">
        <v>73</v>
      </c>
      <c r="N13" s="17"/>
      <c r="O13" s="18" t="s">
        <v>114</v>
      </c>
      <c r="P13" s="18" t="s">
        <v>122</v>
      </c>
    </row>
    <row r="14" spans="1:16" ht="12.75" customHeight="1" thickBot="1">
      <c r="A14" s="2" t="str">
        <f t="shared" si="0"/>
        <v> BBS 118 </v>
      </c>
      <c r="B14" s="4" t="str">
        <f t="shared" si="1"/>
        <v>I</v>
      </c>
      <c r="C14" s="2">
        <f t="shared" si="2"/>
        <v>50859.417000000001</v>
      </c>
      <c r="D14" s="3" t="str">
        <f t="shared" si="3"/>
        <v>vis</v>
      </c>
      <c r="E14" s="15">
        <f>VLOOKUP(C14,Active!C$21:E$968,3,FALSE)</f>
        <v>7858.366105520724</v>
      </c>
      <c r="F14" s="4" t="s">
        <v>67</v>
      </c>
      <c r="G14" s="3" t="str">
        <f t="shared" si="4"/>
        <v>50859.417</v>
      </c>
      <c r="H14" s="2">
        <f t="shared" si="5"/>
        <v>-2943</v>
      </c>
      <c r="I14" s="16" t="s">
        <v>139</v>
      </c>
      <c r="J14" s="17" t="s">
        <v>140</v>
      </c>
      <c r="K14" s="16">
        <v>-2943</v>
      </c>
      <c r="L14" s="16" t="s">
        <v>141</v>
      </c>
      <c r="M14" s="17" t="s">
        <v>73</v>
      </c>
      <c r="N14" s="17"/>
      <c r="O14" s="18" t="s">
        <v>142</v>
      </c>
      <c r="P14" s="18" t="s">
        <v>143</v>
      </c>
    </row>
    <row r="15" spans="1:16" ht="12.75" customHeight="1" thickBot="1">
      <c r="A15" s="2" t="str">
        <f t="shared" si="0"/>
        <v>JAAVSO 36(2);186 </v>
      </c>
      <c r="B15" s="4" t="str">
        <f t="shared" si="1"/>
        <v>I</v>
      </c>
      <c r="C15" s="2">
        <f t="shared" si="2"/>
        <v>54554.601900000001</v>
      </c>
      <c r="D15" s="3" t="str">
        <f t="shared" si="3"/>
        <v>vis</v>
      </c>
      <c r="E15" s="15">
        <f>VLOOKUP(C15,Active!C$21:E$968,3,FALSE)</f>
        <v>10133.364311163352</v>
      </c>
      <c r="F15" s="4" t="s">
        <v>67</v>
      </c>
      <c r="G15" s="3" t="str">
        <f t="shared" si="4"/>
        <v>54554.6019</v>
      </c>
      <c r="H15" s="2">
        <f t="shared" si="5"/>
        <v>-668</v>
      </c>
      <c r="I15" s="16" t="s">
        <v>187</v>
      </c>
      <c r="J15" s="17" t="s">
        <v>188</v>
      </c>
      <c r="K15" s="16">
        <v>-668</v>
      </c>
      <c r="L15" s="16" t="s">
        <v>189</v>
      </c>
      <c r="M15" s="17" t="s">
        <v>154</v>
      </c>
      <c r="N15" s="17" t="s">
        <v>190</v>
      </c>
      <c r="O15" s="18" t="s">
        <v>93</v>
      </c>
      <c r="P15" s="19" t="s">
        <v>191</v>
      </c>
    </row>
    <row r="16" spans="1:16" ht="12.75" customHeight="1" thickBot="1">
      <c r="A16" s="2" t="str">
        <f t="shared" si="0"/>
        <v>JAAVSO 37(1);44 </v>
      </c>
      <c r="B16" s="4" t="str">
        <f t="shared" si="1"/>
        <v>I</v>
      </c>
      <c r="C16" s="2">
        <f t="shared" si="2"/>
        <v>54825.855199999998</v>
      </c>
      <c r="D16" s="3" t="str">
        <f t="shared" si="3"/>
        <v>vis</v>
      </c>
      <c r="E16" s="15">
        <f>VLOOKUP(C16,Active!C$21:E$968,3,FALSE)</f>
        <v>10300.365635176835</v>
      </c>
      <c r="F16" s="4" t="s">
        <v>67</v>
      </c>
      <c r="G16" s="3" t="str">
        <f t="shared" si="4"/>
        <v>54825.8552</v>
      </c>
      <c r="H16" s="2">
        <f t="shared" si="5"/>
        <v>-501</v>
      </c>
      <c r="I16" s="16" t="s">
        <v>192</v>
      </c>
      <c r="J16" s="17" t="s">
        <v>193</v>
      </c>
      <c r="K16" s="16">
        <v>-501</v>
      </c>
      <c r="L16" s="16" t="s">
        <v>194</v>
      </c>
      <c r="M16" s="17" t="s">
        <v>154</v>
      </c>
      <c r="N16" s="17" t="s">
        <v>155</v>
      </c>
      <c r="O16" s="18" t="s">
        <v>93</v>
      </c>
      <c r="P16" s="19" t="s">
        <v>195</v>
      </c>
    </row>
    <row r="17" spans="1:16" ht="12.75" customHeight="1" thickBot="1">
      <c r="A17" s="2" t="str">
        <f t="shared" si="0"/>
        <v>JAAVSO 37(1);44 </v>
      </c>
      <c r="B17" s="4" t="str">
        <f t="shared" si="1"/>
        <v>I</v>
      </c>
      <c r="C17" s="2">
        <f t="shared" si="2"/>
        <v>54856.715400000001</v>
      </c>
      <c r="D17" s="3" t="str">
        <f t="shared" si="3"/>
        <v>vis</v>
      </c>
      <c r="E17" s="15">
        <f>VLOOKUP(C17,Active!C$21:E$968,3,FALSE)</f>
        <v>10319.365198534484</v>
      </c>
      <c r="F17" s="4" t="s">
        <v>67</v>
      </c>
      <c r="G17" s="3" t="str">
        <f t="shared" si="4"/>
        <v>54856.7154</v>
      </c>
      <c r="H17" s="2">
        <f t="shared" si="5"/>
        <v>-482</v>
      </c>
      <c r="I17" s="16" t="s">
        <v>196</v>
      </c>
      <c r="J17" s="17" t="s">
        <v>197</v>
      </c>
      <c r="K17" s="16">
        <v>-482</v>
      </c>
      <c r="L17" s="16" t="s">
        <v>198</v>
      </c>
      <c r="M17" s="17" t="s">
        <v>154</v>
      </c>
      <c r="N17" s="17" t="s">
        <v>155</v>
      </c>
      <c r="O17" s="18" t="s">
        <v>199</v>
      </c>
      <c r="P17" s="19" t="s">
        <v>195</v>
      </c>
    </row>
    <row r="18" spans="1:16" ht="12.75" customHeight="1" thickBot="1">
      <c r="A18" s="2" t="str">
        <f t="shared" si="0"/>
        <v>JAAVSO 37(1);44 </v>
      </c>
      <c r="B18" s="4" t="str">
        <f t="shared" si="1"/>
        <v>I</v>
      </c>
      <c r="C18" s="2">
        <f t="shared" si="2"/>
        <v>54887.5772</v>
      </c>
      <c r="D18" s="3" t="str">
        <f t="shared" si="3"/>
        <v>vis</v>
      </c>
      <c r="E18" s="15">
        <f>VLOOKUP(C18,Active!C$21:E$968,3,FALSE)</f>
        <v>10338.365746957081</v>
      </c>
      <c r="F18" s="4" t="s">
        <v>67</v>
      </c>
      <c r="G18" s="3" t="str">
        <f t="shared" si="4"/>
        <v>54887.5772</v>
      </c>
      <c r="H18" s="2">
        <f t="shared" si="5"/>
        <v>-463</v>
      </c>
      <c r="I18" s="16" t="s">
        <v>200</v>
      </c>
      <c r="J18" s="17" t="s">
        <v>201</v>
      </c>
      <c r="K18" s="16">
        <v>-463</v>
      </c>
      <c r="L18" s="16" t="s">
        <v>202</v>
      </c>
      <c r="M18" s="17" t="s">
        <v>154</v>
      </c>
      <c r="N18" s="17" t="s">
        <v>155</v>
      </c>
      <c r="O18" s="18" t="s">
        <v>93</v>
      </c>
      <c r="P18" s="19" t="s">
        <v>195</v>
      </c>
    </row>
    <row r="19" spans="1:16" ht="12.75" customHeight="1" thickBot="1">
      <c r="A19" s="2" t="str">
        <f t="shared" si="0"/>
        <v> JAAVSO 38;120 </v>
      </c>
      <c r="B19" s="4" t="str">
        <f t="shared" si="1"/>
        <v>I</v>
      </c>
      <c r="C19" s="2">
        <f t="shared" si="2"/>
        <v>55184.814299999998</v>
      </c>
      <c r="D19" s="3" t="str">
        <f t="shared" si="3"/>
        <v>vis</v>
      </c>
      <c r="E19" s="15">
        <f>VLOOKUP(C19,Active!C$21:E$968,3,FALSE)</f>
        <v>10521.36440262663</v>
      </c>
      <c r="F19" s="4" t="s">
        <v>67</v>
      </c>
      <c r="G19" s="3" t="str">
        <f t="shared" si="4"/>
        <v>55184.8143</v>
      </c>
      <c r="H19" s="2">
        <f t="shared" si="5"/>
        <v>-280</v>
      </c>
      <c r="I19" s="16" t="s">
        <v>203</v>
      </c>
      <c r="J19" s="17" t="s">
        <v>204</v>
      </c>
      <c r="K19" s="16">
        <v>-280</v>
      </c>
      <c r="L19" s="16" t="s">
        <v>205</v>
      </c>
      <c r="M19" s="17" t="s">
        <v>154</v>
      </c>
      <c r="N19" s="17" t="s">
        <v>155</v>
      </c>
      <c r="O19" s="18" t="s">
        <v>93</v>
      </c>
      <c r="P19" s="18" t="s">
        <v>206</v>
      </c>
    </row>
    <row r="20" spans="1:16" ht="12.75" customHeight="1" thickBot="1">
      <c r="A20" s="2" t="str">
        <f t="shared" si="0"/>
        <v> JAAVSO 38;120 </v>
      </c>
      <c r="B20" s="4" t="str">
        <f t="shared" si="1"/>
        <v>I</v>
      </c>
      <c r="C20" s="2">
        <f t="shared" si="2"/>
        <v>55228.6705</v>
      </c>
      <c r="D20" s="3" t="str">
        <f t="shared" si="3"/>
        <v>vis</v>
      </c>
      <c r="E20" s="15">
        <f>VLOOKUP(C20,Active!C$21:E$968,3,FALSE)</f>
        <v>10548.365156041245</v>
      </c>
      <c r="F20" s="4" t="s">
        <v>67</v>
      </c>
      <c r="G20" s="3" t="str">
        <f t="shared" si="4"/>
        <v>55228.6705</v>
      </c>
      <c r="H20" s="2">
        <f t="shared" si="5"/>
        <v>-253</v>
      </c>
      <c r="I20" s="16" t="s">
        <v>207</v>
      </c>
      <c r="J20" s="17" t="s">
        <v>208</v>
      </c>
      <c r="K20" s="16">
        <v>-253</v>
      </c>
      <c r="L20" s="16" t="s">
        <v>209</v>
      </c>
      <c r="M20" s="17" t="s">
        <v>154</v>
      </c>
      <c r="N20" s="17" t="s">
        <v>155</v>
      </c>
      <c r="O20" s="18" t="s">
        <v>199</v>
      </c>
      <c r="P20" s="18" t="s">
        <v>206</v>
      </c>
    </row>
    <row r="21" spans="1:16" ht="12.75" customHeight="1" thickBot="1">
      <c r="A21" s="2" t="str">
        <f t="shared" si="0"/>
        <v>IBVS 5992 </v>
      </c>
      <c r="B21" s="4" t="str">
        <f t="shared" si="1"/>
        <v>I</v>
      </c>
      <c r="C21" s="2">
        <f t="shared" si="2"/>
        <v>55608.748800000001</v>
      </c>
      <c r="D21" s="3" t="str">
        <f t="shared" si="3"/>
        <v>vis</v>
      </c>
      <c r="E21" s="15">
        <f>VLOOKUP(C21,Active!C$21:E$968,3,FALSE)</f>
        <v>10782.366288299527</v>
      </c>
      <c r="F21" s="4" t="s">
        <v>67</v>
      </c>
      <c r="G21" s="3" t="str">
        <f t="shared" si="4"/>
        <v>55608.7488</v>
      </c>
      <c r="H21" s="2">
        <f t="shared" si="5"/>
        <v>-19</v>
      </c>
      <c r="I21" s="16" t="s">
        <v>210</v>
      </c>
      <c r="J21" s="17" t="s">
        <v>211</v>
      </c>
      <c r="K21" s="16">
        <v>-19</v>
      </c>
      <c r="L21" s="16" t="s">
        <v>194</v>
      </c>
      <c r="M21" s="17" t="s">
        <v>154</v>
      </c>
      <c r="N21" s="17" t="s">
        <v>67</v>
      </c>
      <c r="O21" s="18" t="s">
        <v>212</v>
      </c>
      <c r="P21" s="19" t="s">
        <v>213</v>
      </c>
    </row>
    <row r="22" spans="1:16" ht="12.75" customHeight="1" thickBot="1">
      <c r="A22" s="2" t="str">
        <f t="shared" si="0"/>
        <v> JAAVSO 39;177 </v>
      </c>
      <c r="B22" s="4" t="str">
        <f t="shared" si="1"/>
        <v>I</v>
      </c>
      <c r="C22" s="2">
        <f t="shared" si="2"/>
        <v>55639.609299999996</v>
      </c>
      <c r="D22" s="3" t="str">
        <f t="shared" si="3"/>
        <v>vis</v>
      </c>
      <c r="E22" s="15">
        <f>VLOOKUP(C22,Active!C$21:E$968,3,FALSE)</f>
        <v>10801.366036356849</v>
      </c>
      <c r="F22" s="4" t="s">
        <v>67</v>
      </c>
      <c r="G22" s="3" t="str">
        <f t="shared" si="4"/>
        <v>55639.6093</v>
      </c>
      <c r="H22" s="2">
        <f t="shared" si="5"/>
        <v>0</v>
      </c>
      <c r="I22" s="16" t="s">
        <v>214</v>
      </c>
      <c r="J22" s="17" t="s">
        <v>215</v>
      </c>
      <c r="K22" s="16">
        <v>0</v>
      </c>
      <c r="L22" s="16" t="s">
        <v>216</v>
      </c>
      <c r="M22" s="17" t="s">
        <v>154</v>
      </c>
      <c r="N22" s="17" t="s">
        <v>67</v>
      </c>
      <c r="O22" s="18" t="s">
        <v>93</v>
      </c>
      <c r="P22" s="18" t="s">
        <v>217</v>
      </c>
    </row>
    <row r="23" spans="1:16" ht="12.75" customHeight="1" thickBot="1">
      <c r="A23" s="2" t="str">
        <f t="shared" si="0"/>
        <v> JAAVSO 41;122 </v>
      </c>
      <c r="B23" s="4" t="str">
        <f t="shared" si="1"/>
        <v>I</v>
      </c>
      <c r="C23" s="2">
        <f t="shared" si="2"/>
        <v>55980.703699999998</v>
      </c>
      <c r="D23" s="3" t="str">
        <f t="shared" si="3"/>
        <v>vis</v>
      </c>
      <c r="E23" s="15">
        <f>VLOOKUP(C23,Active!C$21:E$968,3,FALSE)</f>
        <v>11011.366122673166</v>
      </c>
      <c r="F23" s="4" t="s">
        <v>67</v>
      </c>
      <c r="G23" s="3" t="str">
        <f t="shared" si="4"/>
        <v>55980.7037</v>
      </c>
      <c r="H23" s="2">
        <f t="shared" si="5"/>
        <v>210</v>
      </c>
      <c r="I23" s="16" t="s">
        <v>218</v>
      </c>
      <c r="J23" s="17" t="s">
        <v>219</v>
      </c>
      <c r="K23" s="16">
        <v>210</v>
      </c>
      <c r="L23" s="16" t="s">
        <v>198</v>
      </c>
      <c r="M23" s="17" t="s">
        <v>154</v>
      </c>
      <c r="N23" s="17" t="s">
        <v>67</v>
      </c>
      <c r="O23" s="18" t="s">
        <v>199</v>
      </c>
      <c r="P23" s="18" t="s">
        <v>220</v>
      </c>
    </row>
    <row r="24" spans="1:16" ht="12.75" customHeight="1" thickBot="1">
      <c r="A24" s="2" t="str">
        <f t="shared" si="0"/>
        <v> JAAVSO 42;426 </v>
      </c>
      <c r="B24" s="4" t="str">
        <f t="shared" si="1"/>
        <v>I</v>
      </c>
      <c r="C24" s="2">
        <f t="shared" si="2"/>
        <v>56610.906600000002</v>
      </c>
      <c r="D24" s="3" t="str">
        <f t="shared" si="3"/>
        <v>vis</v>
      </c>
      <c r="E24" s="15">
        <f>VLOOKUP(C24,Active!C$21:E$968,3,FALSE)</f>
        <v>11399.360365313309</v>
      </c>
      <c r="F24" s="4" t="s">
        <v>67</v>
      </c>
      <c r="G24" s="3" t="str">
        <f t="shared" si="4"/>
        <v>56610.9066</v>
      </c>
      <c r="H24" s="2">
        <f t="shared" si="5"/>
        <v>598</v>
      </c>
      <c r="I24" s="16" t="s">
        <v>221</v>
      </c>
      <c r="J24" s="17" t="s">
        <v>222</v>
      </c>
      <c r="K24" s="16">
        <v>598</v>
      </c>
      <c r="L24" s="16" t="s">
        <v>223</v>
      </c>
      <c r="M24" s="17" t="s">
        <v>154</v>
      </c>
      <c r="N24" s="17" t="s">
        <v>67</v>
      </c>
      <c r="O24" s="18" t="s">
        <v>93</v>
      </c>
      <c r="P24" s="18" t="s">
        <v>224</v>
      </c>
    </row>
    <row r="25" spans="1:16" ht="12.75" customHeight="1" thickBot="1">
      <c r="A25" s="2" t="str">
        <f t="shared" si="0"/>
        <v> PSMO 8.2.48 </v>
      </c>
      <c r="B25" s="4" t="str">
        <f t="shared" si="1"/>
        <v>I</v>
      </c>
      <c r="C25" s="2">
        <f t="shared" si="2"/>
        <v>26708.29</v>
      </c>
      <c r="D25" s="3" t="str">
        <f t="shared" si="3"/>
        <v>vis</v>
      </c>
      <c r="E25" s="15">
        <f>VLOOKUP(C25,Active!C$21:E$968,3,FALSE)</f>
        <v>-7010.6518397645586</v>
      </c>
      <c r="F25" s="4" t="s">
        <v>67</v>
      </c>
      <c r="G25" s="3" t="str">
        <f t="shared" si="4"/>
        <v>26708.290</v>
      </c>
      <c r="H25" s="2">
        <f t="shared" si="5"/>
        <v>-17812</v>
      </c>
      <c r="I25" s="16" t="s">
        <v>70</v>
      </c>
      <c r="J25" s="17" t="s">
        <v>71</v>
      </c>
      <c r="K25" s="16">
        <v>-17812</v>
      </c>
      <c r="L25" s="16" t="s">
        <v>72</v>
      </c>
      <c r="M25" s="17" t="s">
        <v>73</v>
      </c>
      <c r="N25" s="17"/>
      <c r="O25" s="18" t="s">
        <v>74</v>
      </c>
      <c r="P25" s="18" t="s">
        <v>75</v>
      </c>
    </row>
    <row r="26" spans="1:16" ht="12.75" customHeight="1" thickBot="1">
      <c r="A26" s="2" t="str">
        <f t="shared" si="0"/>
        <v> PSMO 8.2.51 </v>
      </c>
      <c r="B26" s="4" t="str">
        <f t="shared" si="1"/>
        <v>I</v>
      </c>
      <c r="C26" s="2">
        <f t="shared" si="2"/>
        <v>26744.026999999998</v>
      </c>
      <c r="D26" s="3" t="str">
        <f t="shared" si="3"/>
        <v>vis</v>
      </c>
      <c r="E26" s="15">
        <f>VLOOKUP(C26,Active!C$21:E$968,3,FALSE)</f>
        <v>-6988.6497984390908</v>
      </c>
      <c r="F26" s="4" t="s">
        <v>67</v>
      </c>
      <c r="G26" s="3" t="str">
        <f t="shared" si="4"/>
        <v>26744.027</v>
      </c>
      <c r="H26" s="2">
        <f t="shared" si="5"/>
        <v>-17790</v>
      </c>
      <c r="I26" s="16" t="s">
        <v>76</v>
      </c>
      <c r="J26" s="17" t="s">
        <v>77</v>
      </c>
      <c r="K26" s="16">
        <v>-17790</v>
      </c>
      <c r="L26" s="16" t="s">
        <v>78</v>
      </c>
      <c r="M26" s="17" t="s">
        <v>73</v>
      </c>
      <c r="N26" s="17"/>
      <c r="O26" s="18" t="s">
        <v>74</v>
      </c>
      <c r="P26" s="18" t="s">
        <v>79</v>
      </c>
    </row>
    <row r="27" spans="1:16" ht="12.75" customHeight="1" thickBot="1">
      <c r="A27" s="2" t="str">
        <f t="shared" si="0"/>
        <v> PSMO 8.2.51 </v>
      </c>
      <c r="B27" s="4" t="str">
        <f t="shared" si="1"/>
        <v>I</v>
      </c>
      <c r="C27" s="2">
        <f t="shared" si="2"/>
        <v>27078.621999999999</v>
      </c>
      <c r="D27" s="3" t="str">
        <f t="shared" si="3"/>
        <v>vis</v>
      </c>
      <c r="E27" s="15">
        <f>VLOOKUP(C27,Active!C$21:E$968,3,FALSE)</f>
        <v>-6782.6511690830885</v>
      </c>
      <c r="F27" s="4" t="s">
        <v>67</v>
      </c>
      <c r="G27" s="3" t="str">
        <f t="shared" si="4"/>
        <v>27078.622</v>
      </c>
      <c r="H27" s="2">
        <f t="shared" si="5"/>
        <v>-17584</v>
      </c>
      <c r="I27" s="16" t="s">
        <v>80</v>
      </c>
      <c r="J27" s="17" t="s">
        <v>81</v>
      </c>
      <c r="K27" s="16">
        <v>-17584</v>
      </c>
      <c r="L27" s="16" t="s">
        <v>72</v>
      </c>
      <c r="M27" s="17" t="s">
        <v>73</v>
      </c>
      <c r="N27" s="17"/>
      <c r="O27" s="18" t="s">
        <v>74</v>
      </c>
      <c r="P27" s="18" t="s">
        <v>79</v>
      </c>
    </row>
    <row r="28" spans="1:16" ht="12.75" customHeight="1" thickBot="1">
      <c r="A28" s="2" t="str">
        <f t="shared" si="0"/>
        <v> PSMO 8.2.51 </v>
      </c>
      <c r="B28" s="4" t="str">
        <f t="shared" si="1"/>
        <v>I</v>
      </c>
      <c r="C28" s="2">
        <f t="shared" si="2"/>
        <v>27858.278999999999</v>
      </c>
      <c r="D28" s="3" t="str">
        <f t="shared" si="3"/>
        <v>vis</v>
      </c>
      <c r="E28" s="15">
        <f>VLOOKUP(C28,Active!C$21:E$968,3,FALSE)</f>
        <v>-6302.6431792212788</v>
      </c>
      <c r="F28" s="4" t="s">
        <v>67</v>
      </c>
      <c r="G28" s="3" t="str">
        <f t="shared" si="4"/>
        <v>27858.279</v>
      </c>
      <c r="H28" s="2">
        <f t="shared" si="5"/>
        <v>-17104</v>
      </c>
      <c r="I28" s="16" t="s">
        <v>82</v>
      </c>
      <c r="J28" s="17" t="s">
        <v>83</v>
      </c>
      <c r="K28" s="16">
        <v>-17104</v>
      </c>
      <c r="L28" s="16" t="s">
        <v>84</v>
      </c>
      <c r="M28" s="17" t="s">
        <v>73</v>
      </c>
      <c r="N28" s="17"/>
      <c r="O28" s="18" t="s">
        <v>74</v>
      </c>
      <c r="P28" s="18" t="s">
        <v>79</v>
      </c>
    </row>
    <row r="29" spans="1:16" ht="12.75" customHeight="1" thickBot="1">
      <c r="A29" s="2" t="str">
        <f t="shared" si="0"/>
        <v> HA 113.71 </v>
      </c>
      <c r="B29" s="4" t="str">
        <f t="shared" si="1"/>
        <v>I</v>
      </c>
      <c r="C29" s="2">
        <f t="shared" si="2"/>
        <v>28095.4</v>
      </c>
      <c r="D29" s="3" t="str">
        <f t="shared" si="3"/>
        <v>vis</v>
      </c>
      <c r="E29" s="15">
        <f>VLOOKUP(C29,Active!C$21:E$968,3,FALSE)</f>
        <v>-6156.6559379548962</v>
      </c>
      <c r="F29" s="4" t="s">
        <v>67</v>
      </c>
      <c r="G29" s="3" t="str">
        <f t="shared" si="4"/>
        <v>28095.400</v>
      </c>
      <c r="H29" s="2">
        <f t="shared" si="5"/>
        <v>-16958</v>
      </c>
      <c r="I29" s="16" t="s">
        <v>85</v>
      </c>
      <c r="J29" s="17" t="s">
        <v>86</v>
      </c>
      <c r="K29" s="16">
        <v>-16958</v>
      </c>
      <c r="L29" s="16" t="s">
        <v>87</v>
      </c>
      <c r="M29" s="17" t="s">
        <v>69</v>
      </c>
      <c r="N29" s="17"/>
      <c r="O29" s="18" t="s">
        <v>88</v>
      </c>
      <c r="P29" s="18" t="s">
        <v>89</v>
      </c>
    </row>
    <row r="30" spans="1:16" ht="12.75" customHeight="1" thickBot="1">
      <c r="A30" s="2" t="str">
        <f t="shared" si="0"/>
        <v> AOEB 8 </v>
      </c>
      <c r="B30" s="4" t="str">
        <f t="shared" si="1"/>
        <v>I</v>
      </c>
      <c r="C30" s="2">
        <f t="shared" si="2"/>
        <v>43176.635000000002</v>
      </c>
      <c r="D30" s="3" t="str">
        <f t="shared" si="3"/>
        <v>vis</v>
      </c>
      <c r="E30" s="15">
        <f>VLOOKUP(C30,Active!C$21:E$968,3,FALSE)</f>
        <v>3128.3415634894254</v>
      </c>
      <c r="F30" s="4" t="s">
        <v>67</v>
      </c>
      <c r="G30" s="3" t="str">
        <f t="shared" si="4"/>
        <v>43176.635</v>
      </c>
      <c r="H30" s="2">
        <f t="shared" si="5"/>
        <v>-7673</v>
      </c>
      <c r="I30" s="16" t="s">
        <v>90</v>
      </c>
      <c r="J30" s="17" t="s">
        <v>91</v>
      </c>
      <c r="K30" s="16">
        <v>-7673</v>
      </c>
      <c r="L30" s="16" t="s">
        <v>92</v>
      </c>
      <c r="M30" s="17" t="s">
        <v>73</v>
      </c>
      <c r="N30" s="17"/>
      <c r="O30" s="18" t="s">
        <v>93</v>
      </c>
      <c r="P30" s="18" t="s">
        <v>94</v>
      </c>
    </row>
    <row r="31" spans="1:16" ht="12.75" customHeight="1" thickBot="1">
      <c r="A31" s="2" t="str">
        <f t="shared" si="0"/>
        <v> AOEB 8 </v>
      </c>
      <c r="B31" s="4" t="str">
        <f t="shared" si="1"/>
        <v>I</v>
      </c>
      <c r="C31" s="2">
        <f t="shared" si="2"/>
        <v>43556.701000000001</v>
      </c>
      <c r="D31" s="3" t="str">
        <f t="shared" si="3"/>
        <v>vis</v>
      </c>
      <c r="E31" s="15">
        <f>VLOOKUP(C31,Active!C$21:E$968,3,FALSE)</f>
        <v>3362.335123060901</v>
      </c>
      <c r="F31" s="4" t="s">
        <v>67</v>
      </c>
      <c r="G31" s="3" t="str">
        <f t="shared" si="4"/>
        <v>43556.701</v>
      </c>
      <c r="H31" s="2">
        <f t="shared" si="5"/>
        <v>-7439</v>
      </c>
      <c r="I31" s="16" t="s">
        <v>95</v>
      </c>
      <c r="J31" s="17" t="s">
        <v>96</v>
      </c>
      <c r="K31" s="16">
        <v>-7439</v>
      </c>
      <c r="L31" s="16" t="s">
        <v>97</v>
      </c>
      <c r="M31" s="17" t="s">
        <v>73</v>
      </c>
      <c r="N31" s="17"/>
      <c r="O31" s="18" t="s">
        <v>93</v>
      </c>
      <c r="P31" s="18" t="s">
        <v>94</v>
      </c>
    </row>
    <row r="32" spans="1:16" ht="12.75" customHeight="1" thickBot="1">
      <c r="A32" s="2" t="str">
        <f t="shared" si="0"/>
        <v> AOEB 8 </v>
      </c>
      <c r="B32" s="4" t="str">
        <f t="shared" si="1"/>
        <v>I</v>
      </c>
      <c r="C32" s="2">
        <f t="shared" si="2"/>
        <v>43876.682999999997</v>
      </c>
      <c r="D32" s="3" t="str">
        <f t="shared" si="3"/>
        <v>vis</v>
      </c>
      <c r="E32" s="15">
        <f>VLOOKUP(C32,Active!C$21:E$968,3,FALSE)</f>
        <v>3559.3370310947671</v>
      </c>
      <c r="F32" s="4" t="s">
        <v>67</v>
      </c>
      <c r="G32" s="3" t="str">
        <f t="shared" si="4"/>
        <v>43876.683</v>
      </c>
      <c r="H32" s="2">
        <f t="shared" si="5"/>
        <v>-7242</v>
      </c>
      <c r="I32" s="16" t="s">
        <v>98</v>
      </c>
      <c r="J32" s="17" t="s">
        <v>99</v>
      </c>
      <c r="K32" s="16">
        <v>-7242</v>
      </c>
      <c r="L32" s="16" t="s">
        <v>100</v>
      </c>
      <c r="M32" s="17" t="s">
        <v>73</v>
      </c>
      <c r="N32" s="17"/>
      <c r="O32" s="18" t="s">
        <v>93</v>
      </c>
      <c r="P32" s="18" t="s">
        <v>94</v>
      </c>
    </row>
    <row r="33" spans="1:16" ht="12.75" customHeight="1" thickBot="1">
      <c r="A33" s="2" t="str">
        <f t="shared" si="0"/>
        <v> AOEB 8 </v>
      </c>
      <c r="B33" s="4" t="str">
        <f t="shared" si="1"/>
        <v>I</v>
      </c>
      <c r="C33" s="2">
        <f t="shared" si="2"/>
        <v>44654.71</v>
      </c>
      <c r="D33" s="3" t="str">
        <f t="shared" si="3"/>
        <v>vis</v>
      </c>
      <c r="E33" s="15">
        <f>VLOOKUP(C33,Active!C$21:E$968,3,FALSE)</f>
        <v>4038.341486038692</v>
      </c>
      <c r="F33" s="4" t="s">
        <v>67</v>
      </c>
      <c r="G33" s="3" t="str">
        <f t="shared" si="4"/>
        <v>44654.710</v>
      </c>
      <c r="H33" s="2">
        <f t="shared" si="5"/>
        <v>-6763</v>
      </c>
      <c r="I33" s="16" t="s">
        <v>101</v>
      </c>
      <c r="J33" s="17" t="s">
        <v>102</v>
      </c>
      <c r="K33" s="16">
        <v>-6763</v>
      </c>
      <c r="L33" s="16" t="s">
        <v>103</v>
      </c>
      <c r="M33" s="17" t="s">
        <v>73</v>
      </c>
      <c r="N33" s="17"/>
      <c r="O33" s="18" t="s">
        <v>93</v>
      </c>
      <c r="P33" s="18" t="s">
        <v>94</v>
      </c>
    </row>
    <row r="34" spans="1:16" ht="12.75" customHeight="1" thickBot="1">
      <c r="A34" s="2" t="str">
        <f t="shared" si="0"/>
        <v> AOEB 8 </v>
      </c>
      <c r="B34" s="4" t="str">
        <f t="shared" si="1"/>
        <v>I</v>
      </c>
      <c r="C34" s="2">
        <f t="shared" si="2"/>
        <v>45026.659</v>
      </c>
      <c r="D34" s="3" t="str">
        <f t="shared" si="3"/>
        <v>vis</v>
      </c>
      <c r="E34" s="15">
        <f>VLOOKUP(C34,Active!C$21:E$968,3,FALSE)</f>
        <v>4267.3376879853304</v>
      </c>
      <c r="F34" s="4" t="s">
        <v>67</v>
      </c>
      <c r="G34" s="3" t="str">
        <f t="shared" si="4"/>
        <v>45026.659</v>
      </c>
      <c r="H34" s="2">
        <f t="shared" si="5"/>
        <v>-6534</v>
      </c>
      <c r="I34" s="16" t="s">
        <v>104</v>
      </c>
      <c r="J34" s="17" t="s">
        <v>105</v>
      </c>
      <c r="K34" s="16">
        <v>-6534</v>
      </c>
      <c r="L34" s="16" t="s">
        <v>100</v>
      </c>
      <c r="M34" s="17" t="s">
        <v>73</v>
      </c>
      <c r="N34" s="17"/>
      <c r="O34" s="18" t="s">
        <v>93</v>
      </c>
      <c r="P34" s="18" t="s">
        <v>94</v>
      </c>
    </row>
    <row r="35" spans="1:16" ht="12.75" customHeight="1" thickBot="1">
      <c r="A35" s="2" t="str">
        <f t="shared" si="0"/>
        <v> AOEB 8 </v>
      </c>
      <c r="B35" s="4" t="str">
        <f t="shared" si="1"/>
        <v>I</v>
      </c>
      <c r="C35" s="2">
        <f t="shared" si="2"/>
        <v>46413.794999999998</v>
      </c>
      <c r="D35" s="3" t="str">
        <f t="shared" si="3"/>
        <v>vis</v>
      </c>
      <c r="E35" s="15">
        <f>VLOOKUP(C35,Active!C$21:E$968,3,FALSE)</f>
        <v>5121.3495971004304</v>
      </c>
      <c r="F35" s="4" t="s">
        <v>67</v>
      </c>
      <c r="G35" s="3" t="str">
        <f t="shared" si="4"/>
        <v>46413.795</v>
      </c>
      <c r="H35" s="2">
        <f t="shared" si="5"/>
        <v>-5680</v>
      </c>
      <c r="I35" s="16" t="s">
        <v>106</v>
      </c>
      <c r="J35" s="17" t="s">
        <v>107</v>
      </c>
      <c r="K35" s="16">
        <v>-5680</v>
      </c>
      <c r="L35" s="16" t="s">
        <v>108</v>
      </c>
      <c r="M35" s="17" t="s">
        <v>73</v>
      </c>
      <c r="N35" s="17"/>
      <c r="O35" s="18" t="s">
        <v>93</v>
      </c>
      <c r="P35" s="18" t="s">
        <v>94</v>
      </c>
    </row>
    <row r="36" spans="1:16" ht="12.75" customHeight="1" thickBot="1">
      <c r="A36" s="2" t="str">
        <f t="shared" si="0"/>
        <v> AOEB 8 </v>
      </c>
      <c r="B36" s="4" t="str">
        <f t="shared" si="1"/>
        <v>I</v>
      </c>
      <c r="C36" s="2">
        <f t="shared" si="2"/>
        <v>46496.631000000001</v>
      </c>
      <c r="D36" s="3" t="str">
        <f t="shared" si="3"/>
        <v>vis</v>
      </c>
      <c r="E36" s="15">
        <f>VLOOKUP(C36,Active!C$21:E$968,3,FALSE)</f>
        <v>5172.3488722280754</v>
      </c>
      <c r="F36" s="4" t="s">
        <v>67</v>
      </c>
      <c r="G36" s="3" t="str">
        <f t="shared" si="4"/>
        <v>46496.631</v>
      </c>
      <c r="H36" s="2">
        <f t="shared" si="5"/>
        <v>-5629</v>
      </c>
      <c r="I36" s="16" t="s">
        <v>109</v>
      </c>
      <c r="J36" s="17" t="s">
        <v>110</v>
      </c>
      <c r="K36" s="16">
        <v>-5629</v>
      </c>
      <c r="L36" s="16" t="s">
        <v>111</v>
      </c>
      <c r="M36" s="17" t="s">
        <v>73</v>
      </c>
      <c r="N36" s="17"/>
      <c r="O36" s="18" t="s">
        <v>93</v>
      </c>
      <c r="P36" s="18" t="s">
        <v>94</v>
      </c>
    </row>
    <row r="37" spans="1:16" ht="12.75" customHeight="1" thickBot="1">
      <c r="A37" s="2" t="str">
        <f t="shared" si="0"/>
        <v> AOEB 8 </v>
      </c>
      <c r="B37" s="4" t="str">
        <f t="shared" si="1"/>
        <v>I</v>
      </c>
      <c r="C37" s="2">
        <f t="shared" si="2"/>
        <v>47170.696000000004</v>
      </c>
      <c r="D37" s="3" t="str">
        <f t="shared" si="3"/>
        <v>vis</v>
      </c>
      <c r="E37" s="15">
        <f>VLOOKUP(C37,Active!C$21:E$968,3,FALSE)</f>
        <v>5587.3475007098332</v>
      </c>
      <c r="F37" s="4" t="s">
        <v>67</v>
      </c>
      <c r="G37" s="3" t="str">
        <f t="shared" si="4"/>
        <v>47170.696</v>
      </c>
      <c r="H37" s="2">
        <f t="shared" si="5"/>
        <v>-5214</v>
      </c>
      <c r="I37" s="16" t="s">
        <v>116</v>
      </c>
      <c r="J37" s="17" t="s">
        <v>117</v>
      </c>
      <c r="K37" s="16">
        <v>-5214</v>
      </c>
      <c r="L37" s="16" t="s">
        <v>118</v>
      </c>
      <c r="M37" s="17" t="s">
        <v>73</v>
      </c>
      <c r="N37" s="17"/>
      <c r="O37" s="18" t="s">
        <v>93</v>
      </c>
      <c r="P37" s="18" t="s">
        <v>94</v>
      </c>
    </row>
    <row r="38" spans="1:16" ht="12.75" customHeight="1" thickBot="1">
      <c r="A38" s="2" t="str">
        <f t="shared" si="0"/>
        <v> AOEB 8 </v>
      </c>
      <c r="B38" s="4" t="str">
        <f t="shared" si="1"/>
        <v>I</v>
      </c>
      <c r="C38" s="2">
        <f t="shared" si="2"/>
        <v>48661.767999999996</v>
      </c>
      <c r="D38" s="3" t="str">
        <f t="shared" si="3"/>
        <v>vis</v>
      </c>
      <c r="E38" s="15">
        <f>VLOOKUP(C38,Active!C$21:E$968,3,FALSE)</f>
        <v>6505.3492289816577</v>
      </c>
      <c r="F38" s="4" t="s">
        <v>67</v>
      </c>
      <c r="G38" s="3" t="str">
        <f t="shared" si="4"/>
        <v>48661.768</v>
      </c>
      <c r="H38" s="2">
        <f t="shared" si="5"/>
        <v>-4296</v>
      </c>
      <c r="I38" s="16" t="s">
        <v>126</v>
      </c>
      <c r="J38" s="17" t="s">
        <v>127</v>
      </c>
      <c r="K38" s="16">
        <v>-4296</v>
      </c>
      <c r="L38" s="16" t="s">
        <v>128</v>
      </c>
      <c r="M38" s="17" t="s">
        <v>73</v>
      </c>
      <c r="N38" s="17"/>
      <c r="O38" s="18" t="s">
        <v>93</v>
      </c>
      <c r="P38" s="18" t="s">
        <v>94</v>
      </c>
    </row>
    <row r="39" spans="1:16" ht="12.75" customHeight="1" thickBot="1">
      <c r="A39" s="2" t="str">
        <f t="shared" si="0"/>
        <v> AOEB 8 </v>
      </c>
      <c r="B39" s="4" t="str">
        <f t="shared" si="1"/>
        <v>I</v>
      </c>
      <c r="C39" s="2">
        <f t="shared" si="2"/>
        <v>48705.618999999999</v>
      </c>
      <c r="D39" s="3" t="str">
        <f t="shared" si="3"/>
        <v>vis</v>
      </c>
      <c r="E39" s="15">
        <f>VLOOKUP(C39,Active!C$21:E$968,3,FALSE)</f>
        <v>6532.3467809351851</v>
      </c>
      <c r="F39" s="4" t="s">
        <v>67</v>
      </c>
      <c r="G39" s="3" t="str">
        <f t="shared" si="4"/>
        <v>48705.619</v>
      </c>
      <c r="H39" s="2">
        <f t="shared" si="5"/>
        <v>-4269</v>
      </c>
      <c r="I39" s="16" t="s">
        <v>129</v>
      </c>
      <c r="J39" s="17" t="s">
        <v>130</v>
      </c>
      <c r="K39" s="16">
        <v>-4269</v>
      </c>
      <c r="L39" s="16" t="s">
        <v>131</v>
      </c>
      <c r="M39" s="17" t="s">
        <v>73</v>
      </c>
      <c r="N39" s="17"/>
      <c r="O39" s="18" t="s">
        <v>93</v>
      </c>
      <c r="P39" s="18" t="s">
        <v>94</v>
      </c>
    </row>
    <row r="40" spans="1:16" ht="12.75" customHeight="1" thickBot="1">
      <c r="A40" s="2" t="str">
        <f t="shared" si="0"/>
        <v> AOEB 8 </v>
      </c>
      <c r="B40" s="4" t="str">
        <f t="shared" si="1"/>
        <v>I</v>
      </c>
      <c r="C40" s="2">
        <f t="shared" si="2"/>
        <v>49012.610999999997</v>
      </c>
      <c r="D40" s="3" t="str">
        <f t="shared" si="3"/>
        <v>vis</v>
      </c>
      <c r="E40" s="15">
        <f>VLOOKUP(C40,Active!C$21:E$968,3,FALSE)</f>
        <v>6721.3511929056485</v>
      </c>
      <c r="F40" s="4" t="s">
        <v>67</v>
      </c>
      <c r="G40" s="3" t="str">
        <f t="shared" si="4"/>
        <v>49012.611</v>
      </c>
      <c r="H40" s="2">
        <f t="shared" si="5"/>
        <v>-4080</v>
      </c>
      <c r="I40" s="16" t="s">
        <v>132</v>
      </c>
      <c r="J40" s="17" t="s">
        <v>133</v>
      </c>
      <c r="K40" s="16">
        <v>-4080</v>
      </c>
      <c r="L40" s="16" t="s">
        <v>108</v>
      </c>
      <c r="M40" s="17" t="s">
        <v>73</v>
      </c>
      <c r="N40" s="17"/>
      <c r="O40" s="18" t="s">
        <v>93</v>
      </c>
      <c r="P40" s="18" t="s">
        <v>94</v>
      </c>
    </row>
    <row r="41" spans="1:16" ht="12.75" customHeight="1" thickBot="1">
      <c r="A41" s="2" t="str">
        <f t="shared" si="0"/>
        <v> AOEB 8 </v>
      </c>
      <c r="B41" s="4" t="str">
        <f t="shared" si="1"/>
        <v>I</v>
      </c>
      <c r="C41" s="2">
        <f t="shared" si="2"/>
        <v>49374.813999999998</v>
      </c>
      <c r="D41" s="3" t="str">
        <f t="shared" si="3"/>
        <v>vis</v>
      </c>
      <c r="E41" s="15">
        <f>VLOOKUP(C41,Active!C$21:E$968,3,FALSE)</f>
        <v>6944.3471179751568</v>
      </c>
      <c r="F41" s="4" t="s">
        <v>67</v>
      </c>
      <c r="G41" s="3" t="str">
        <f t="shared" si="4"/>
        <v>49374.814</v>
      </c>
      <c r="H41" s="2">
        <f t="shared" si="5"/>
        <v>-3857</v>
      </c>
      <c r="I41" s="16" t="s">
        <v>134</v>
      </c>
      <c r="J41" s="17" t="s">
        <v>135</v>
      </c>
      <c r="K41" s="16">
        <v>-3857</v>
      </c>
      <c r="L41" s="16" t="s">
        <v>92</v>
      </c>
      <c r="M41" s="17" t="s">
        <v>73</v>
      </c>
      <c r="N41" s="17"/>
      <c r="O41" s="18" t="s">
        <v>136</v>
      </c>
      <c r="P41" s="18" t="s">
        <v>94</v>
      </c>
    </row>
    <row r="42" spans="1:16" ht="12.75" customHeight="1" thickBot="1">
      <c r="A42" s="2" t="str">
        <f t="shared" si="0"/>
        <v> AOEB 8 </v>
      </c>
      <c r="B42" s="4" t="str">
        <f t="shared" si="1"/>
        <v>I</v>
      </c>
      <c r="C42" s="2">
        <f t="shared" si="2"/>
        <v>49777.637999999999</v>
      </c>
      <c r="D42" s="3" t="str">
        <f t="shared" si="3"/>
        <v>vis</v>
      </c>
      <c r="E42" s="15">
        <f>VLOOKUP(C42,Active!C$21:E$968,3,FALSE)</f>
        <v>7192.3519951302314</v>
      </c>
      <c r="F42" s="4" t="s">
        <v>67</v>
      </c>
      <c r="G42" s="3" t="str">
        <f t="shared" si="4"/>
        <v>49777.638</v>
      </c>
      <c r="H42" s="2">
        <f t="shared" si="5"/>
        <v>-3609</v>
      </c>
      <c r="I42" s="16" t="s">
        <v>137</v>
      </c>
      <c r="J42" s="17" t="s">
        <v>138</v>
      </c>
      <c r="K42" s="16">
        <v>-3609</v>
      </c>
      <c r="L42" s="16" t="s">
        <v>108</v>
      </c>
      <c r="M42" s="17" t="s">
        <v>73</v>
      </c>
      <c r="N42" s="17"/>
      <c r="O42" s="18" t="s">
        <v>93</v>
      </c>
      <c r="P42" s="18" t="s">
        <v>94</v>
      </c>
    </row>
    <row r="43" spans="1:16" ht="12.75" customHeight="1" thickBot="1">
      <c r="A43" s="2" t="str">
        <f t="shared" si="0"/>
        <v>VSB 39 </v>
      </c>
      <c r="B43" s="4" t="str">
        <f t="shared" si="1"/>
        <v>I</v>
      </c>
      <c r="C43" s="2">
        <f t="shared" si="2"/>
        <v>51933.049099999997</v>
      </c>
      <c r="D43" s="3" t="str">
        <f t="shared" si="3"/>
        <v>vis</v>
      </c>
      <c r="E43" s="15">
        <f>VLOOKUP(C43,Active!C$21:E$968,3,FALSE)</f>
        <v>8519.364449885119</v>
      </c>
      <c r="F43" s="4" t="s">
        <v>67</v>
      </c>
      <c r="G43" s="3" t="str">
        <f t="shared" si="4"/>
        <v>51933.0491</v>
      </c>
      <c r="H43" s="2">
        <f t="shared" si="5"/>
        <v>-2282</v>
      </c>
      <c r="I43" s="16" t="s">
        <v>144</v>
      </c>
      <c r="J43" s="17" t="s">
        <v>145</v>
      </c>
      <c r="K43" s="16">
        <v>-2282</v>
      </c>
      <c r="L43" s="16" t="s">
        <v>146</v>
      </c>
      <c r="M43" s="17" t="s">
        <v>147</v>
      </c>
      <c r="N43" s="17" t="s">
        <v>148</v>
      </c>
      <c r="O43" s="18" t="s">
        <v>149</v>
      </c>
      <c r="P43" s="19" t="s">
        <v>150</v>
      </c>
    </row>
    <row r="44" spans="1:16" ht="12.75" customHeight="1" thickBot="1">
      <c r="A44" s="2" t="str">
        <f t="shared" si="0"/>
        <v> AOEB 8 </v>
      </c>
      <c r="B44" s="4" t="str">
        <f t="shared" si="1"/>
        <v>I</v>
      </c>
      <c r="C44" s="2">
        <f t="shared" si="2"/>
        <v>51947.6682</v>
      </c>
      <c r="D44" s="3" t="str">
        <f t="shared" si="3"/>
        <v>vis</v>
      </c>
      <c r="E44" s="15">
        <f>VLOOKUP(C44,Active!C$21:E$968,3,FALSE)</f>
        <v>8528.3649267673773</v>
      </c>
      <c r="F44" s="4" t="s">
        <v>67</v>
      </c>
      <c r="G44" s="3" t="str">
        <f t="shared" si="4"/>
        <v>51947.6682</v>
      </c>
      <c r="H44" s="2">
        <f t="shared" si="5"/>
        <v>-2273</v>
      </c>
      <c r="I44" s="16" t="s">
        <v>151</v>
      </c>
      <c r="J44" s="17" t="s">
        <v>152</v>
      </c>
      <c r="K44" s="16">
        <v>-2273</v>
      </c>
      <c r="L44" s="16" t="s">
        <v>153</v>
      </c>
      <c r="M44" s="17" t="s">
        <v>154</v>
      </c>
      <c r="N44" s="17" t="s">
        <v>155</v>
      </c>
      <c r="O44" s="18" t="s">
        <v>156</v>
      </c>
      <c r="P44" s="18" t="s">
        <v>94</v>
      </c>
    </row>
    <row r="45" spans="1:16" ht="12.75" customHeight="1" thickBot="1">
      <c r="A45" s="2" t="str">
        <f t="shared" si="0"/>
        <v> AOEB 8 </v>
      </c>
      <c r="B45" s="4" t="str">
        <f t="shared" si="1"/>
        <v>I</v>
      </c>
      <c r="C45" s="2">
        <f t="shared" si="2"/>
        <v>51986.6515</v>
      </c>
      <c r="D45" s="3" t="str">
        <f t="shared" si="3"/>
        <v>vis</v>
      </c>
      <c r="E45" s="15">
        <f>VLOOKUP(C45,Active!C$21:E$968,3,FALSE)</f>
        <v>8552.3656033099851</v>
      </c>
      <c r="F45" s="4" t="s">
        <v>67</v>
      </c>
      <c r="G45" s="3" t="str">
        <f t="shared" si="4"/>
        <v>51986.6515</v>
      </c>
      <c r="H45" s="2">
        <f t="shared" si="5"/>
        <v>-2249</v>
      </c>
      <c r="I45" s="16" t="s">
        <v>157</v>
      </c>
      <c r="J45" s="17" t="s">
        <v>158</v>
      </c>
      <c r="K45" s="16">
        <v>-2249</v>
      </c>
      <c r="L45" s="16" t="s">
        <v>159</v>
      </c>
      <c r="M45" s="17" t="s">
        <v>154</v>
      </c>
      <c r="N45" s="17" t="s">
        <v>155</v>
      </c>
      <c r="O45" s="18" t="s">
        <v>93</v>
      </c>
      <c r="P45" s="18" t="s">
        <v>94</v>
      </c>
    </row>
    <row r="46" spans="1:16" ht="12.75" customHeight="1" thickBot="1">
      <c r="A46" s="2" t="str">
        <f t="shared" si="0"/>
        <v> AOEB 8 </v>
      </c>
      <c r="B46" s="4" t="str">
        <f t="shared" si="1"/>
        <v>I</v>
      </c>
      <c r="C46" s="2">
        <f t="shared" si="2"/>
        <v>52319.625999999997</v>
      </c>
      <c r="D46" s="3" t="str">
        <f t="shared" si="3"/>
        <v>vis</v>
      </c>
      <c r="E46" s="15">
        <f>VLOOKUP(C46,Active!C$21:E$968,3,FALSE)</f>
        <v>8757.3665465712402</v>
      </c>
      <c r="F46" s="4" t="s">
        <v>67</v>
      </c>
      <c r="G46" s="3" t="str">
        <f t="shared" si="4"/>
        <v>52319.6260</v>
      </c>
      <c r="H46" s="2">
        <f t="shared" si="5"/>
        <v>-2044</v>
      </c>
      <c r="I46" s="16" t="s">
        <v>160</v>
      </c>
      <c r="J46" s="17" t="s">
        <v>161</v>
      </c>
      <c r="K46" s="16">
        <v>-2044</v>
      </c>
      <c r="L46" s="16" t="s">
        <v>162</v>
      </c>
      <c r="M46" s="17" t="s">
        <v>154</v>
      </c>
      <c r="N46" s="17" t="s">
        <v>155</v>
      </c>
      <c r="O46" s="18" t="s">
        <v>93</v>
      </c>
      <c r="P46" s="18" t="s">
        <v>94</v>
      </c>
    </row>
    <row r="47" spans="1:16" ht="12.75" customHeight="1" thickBot="1">
      <c r="A47" s="2" t="str">
        <f t="shared" si="0"/>
        <v> AOEB 8 </v>
      </c>
      <c r="B47" s="4" t="str">
        <f t="shared" si="1"/>
        <v>I</v>
      </c>
      <c r="C47" s="2">
        <f t="shared" si="2"/>
        <v>52358.612399999998</v>
      </c>
      <c r="D47" s="3" t="str">
        <f t="shared" si="3"/>
        <v>vis</v>
      </c>
      <c r="E47" s="15">
        <f>VLOOKUP(C47,Active!C$21:E$968,3,FALSE)</f>
        <v>8781.3691316771892</v>
      </c>
      <c r="F47" s="4" t="s">
        <v>67</v>
      </c>
      <c r="G47" s="3" t="str">
        <f t="shared" si="4"/>
        <v>52358.6124</v>
      </c>
      <c r="H47" s="2">
        <f t="shared" si="5"/>
        <v>-2020</v>
      </c>
      <c r="I47" s="16" t="s">
        <v>163</v>
      </c>
      <c r="J47" s="17" t="s">
        <v>164</v>
      </c>
      <c r="K47" s="16">
        <v>-2020</v>
      </c>
      <c r="L47" s="16" t="s">
        <v>165</v>
      </c>
      <c r="M47" s="17" t="s">
        <v>154</v>
      </c>
      <c r="N47" s="17" t="s">
        <v>155</v>
      </c>
      <c r="O47" s="18" t="s">
        <v>156</v>
      </c>
      <c r="P47" s="18" t="s">
        <v>94</v>
      </c>
    </row>
    <row r="48" spans="1:16" ht="12.75" customHeight="1" thickBot="1">
      <c r="A48" s="2" t="str">
        <f t="shared" si="0"/>
        <v> AOEB 8 </v>
      </c>
      <c r="B48" s="4" t="str">
        <f t="shared" si="1"/>
        <v>I</v>
      </c>
      <c r="C48" s="2">
        <f t="shared" si="2"/>
        <v>52616.870799999997</v>
      </c>
      <c r="D48" s="3" t="str">
        <f t="shared" si="3"/>
        <v>vis</v>
      </c>
      <c r="E48" s="15">
        <f>VLOOKUP(C48,Active!C$21:E$968,3,FALSE)</f>
        <v>8940.369942865862</v>
      </c>
      <c r="F48" s="4" t="s">
        <v>67</v>
      </c>
      <c r="G48" s="3" t="str">
        <f t="shared" si="4"/>
        <v>52616.8708</v>
      </c>
      <c r="H48" s="2">
        <f t="shared" si="5"/>
        <v>-1861</v>
      </c>
      <c r="I48" s="16" t="s">
        <v>166</v>
      </c>
      <c r="J48" s="17" t="s">
        <v>167</v>
      </c>
      <c r="K48" s="16">
        <v>-1861</v>
      </c>
      <c r="L48" s="16" t="s">
        <v>168</v>
      </c>
      <c r="M48" s="17" t="s">
        <v>154</v>
      </c>
      <c r="N48" s="17" t="s">
        <v>155</v>
      </c>
      <c r="O48" s="18" t="s">
        <v>93</v>
      </c>
      <c r="P48" s="18" t="s">
        <v>94</v>
      </c>
    </row>
    <row r="49" spans="1:16" ht="12.75" customHeight="1" thickBot="1">
      <c r="A49" s="2" t="str">
        <f t="shared" si="0"/>
        <v>VSB 42 </v>
      </c>
      <c r="B49" s="4" t="str">
        <f t="shared" si="1"/>
        <v>I</v>
      </c>
      <c r="C49" s="2">
        <f t="shared" si="2"/>
        <v>52672.094799999999</v>
      </c>
      <c r="D49" s="3" t="str">
        <f t="shared" si="3"/>
        <v>vis</v>
      </c>
      <c r="E49" s="15">
        <f>VLOOKUP(C49,Active!C$21:E$968,3,FALSE)</f>
        <v>8974.3694596176247</v>
      </c>
      <c r="F49" s="4" t="s">
        <v>67</v>
      </c>
      <c r="G49" s="3" t="str">
        <f t="shared" si="4"/>
        <v>52672.0948</v>
      </c>
      <c r="H49" s="2">
        <f t="shared" si="5"/>
        <v>-1827</v>
      </c>
      <c r="I49" s="16" t="s">
        <v>169</v>
      </c>
      <c r="J49" s="17" t="s">
        <v>170</v>
      </c>
      <c r="K49" s="16">
        <v>-1827</v>
      </c>
      <c r="L49" s="16" t="s">
        <v>171</v>
      </c>
      <c r="M49" s="17" t="s">
        <v>147</v>
      </c>
      <c r="N49" s="17" t="s">
        <v>148</v>
      </c>
      <c r="O49" s="18" t="s">
        <v>149</v>
      </c>
      <c r="P49" s="19" t="s">
        <v>172</v>
      </c>
    </row>
    <row r="50" spans="1:16" ht="12.75" customHeight="1" thickBot="1">
      <c r="A50" s="2" t="str">
        <f t="shared" si="0"/>
        <v> AOEB 8 </v>
      </c>
      <c r="B50" s="4" t="str">
        <f t="shared" si="1"/>
        <v>I</v>
      </c>
      <c r="C50" s="2">
        <f t="shared" si="2"/>
        <v>52678.592499999999</v>
      </c>
      <c r="D50" s="3" t="str">
        <f t="shared" si="3"/>
        <v>vis</v>
      </c>
      <c r="E50" s="15">
        <f>VLOOKUP(C50,Active!C$21:E$968,3,FALSE)</f>
        <v>8978.3698699464294</v>
      </c>
      <c r="F50" s="4" t="s">
        <v>67</v>
      </c>
      <c r="G50" s="3" t="str">
        <f t="shared" si="4"/>
        <v>52678.5925</v>
      </c>
      <c r="H50" s="2">
        <f t="shared" si="5"/>
        <v>-1823</v>
      </c>
      <c r="I50" s="16" t="s">
        <v>173</v>
      </c>
      <c r="J50" s="17" t="s">
        <v>174</v>
      </c>
      <c r="K50" s="16">
        <v>-1823</v>
      </c>
      <c r="L50" s="16" t="s">
        <v>175</v>
      </c>
      <c r="M50" s="17" t="s">
        <v>154</v>
      </c>
      <c r="N50" s="17" t="s">
        <v>155</v>
      </c>
      <c r="O50" s="18" t="s">
        <v>176</v>
      </c>
      <c r="P50" s="18" t="s">
        <v>94</v>
      </c>
    </row>
    <row r="51" spans="1:16" ht="12.75" customHeight="1" thickBot="1">
      <c r="A51" s="2" t="str">
        <f t="shared" si="0"/>
        <v>VSB 43 </v>
      </c>
      <c r="B51" s="4" t="str">
        <f t="shared" si="1"/>
        <v>I</v>
      </c>
      <c r="C51" s="2">
        <f t="shared" si="2"/>
        <v>53044.056900000003</v>
      </c>
      <c r="D51" s="3" t="str">
        <f t="shared" si="3"/>
        <v>vis</v>
      </c>
      <c r="E51" s="15">
        <f>VLOOKUP(C51,Active!C$21:E$968,3,FALSE)</f>
        <v>9203.373726783544</v>
      </c>
      <c r="F51" s="4" t="s">
        <v>67</v>
      </c>
      <c r="G51" s="3" t="str">
        <f t="shared" si="4"/>
        <v>53044.0569</v>
      </c>
      <c r="H51" s="2">
        <f t="shared" si="5"/>
        <v>-1598</v>
      </c>
      <c r="I51" s="16" t="s">
        <v>177</v>
      </c>
      <c r="J51" s="17" t="s">
        <v>178</v>
      </c>
      <c r="K51" s="16">
        <v>-1598</v>
      </c>
      <c r="L51" s="16" t="s">
        <v>179</v>
      </c>
      <c r="M51" s="17" t="s">
        <v>147</v>
      </c>
      <c r="N51" s="17" t="s">
        <v>148</v>
      </c>
      <c r="O51" s="18" t="s">
        <v>180</v>
      </c>
      <c r="P51" s="19" t="s">
        <v>181</v>
      </c>
    </row>
    <row r="52" spans="1:16" ht="12.75" customHeight="1" thickBot="1">
      <c r="A52" s="2" t="str">
        <f t="shared" si="0"/>
        <v> AOEB 12 </v>
      </c>
      <c r="B52" s="4" t="str">
        <f t="shared" si="1"/>
        <v>I</v>
      </c>
      <c r="C52" s="2">
        <f t="shared" si="2"/>
        <v>54104.683299999997</v>
      </c>
      <c r="D52" s="3" t="str">
        <f t="shared" si="3"/>
        <v>vis</v>
      </c>
      <c r="E52" s="15">
        <f>VLOOKUP(C52,Active!C$21:E$968,3,FALSE)</f>
        <v>9856.3649091347124</v>
      </c>
      <c r="F52" s="4" t="s">
        <v>67</v>
      </c>
      <c r="G52" s="3" t="str">
        <f t="shared" si="4"/>
        <v>54104.6833</v>
      </c>
      <c r="H52" s="2">
        <f t="shared" si="5"/>
        <v>-945</v>
      </c>
      <c r="I52" s="16" t="s">
        <v>182</v>
      </c>
      <c r="J52" s="17" t="s">
        <v>183</v>
      </c>
      <c r="K52" s="16">
        <v>-945</v>
      </c>
      <c r="L52" s="16" t="s">
        <v>184</v>
      </c>
      <c r="M52" s="17" t="s">
        <v>154</v>
      </c>
      <c r="N52" s="17" t="s">
        <v>155</v>
      </c>
      <c r="O52" s="18" t="s">
        <v>185</v>
      </c>
      <c r="P52" s="18" t="s">
        <v>186</v>
      </c>
    </row>
    <row r="53" spans="1:16" ht="12.75" customHeight="1" thickBot="1">
      <c r="A53" s="2" t="str">
        <f t="shared" si="0"/>
        <v>VSB 59 </v>
      </c>
      <c r="B53" s="4" t="str">
        <f t="shared" si="1"/>
        <v>I</v>
      </c>
      <c r="C53" s="2">
        <f t="shared" si="2"/>
        <v>56683.995600000002</v>
      </c>
      <c r="D53" s="3" t="str">
        <f t="shared" si="3"/>
        <v>vis</v>
      </c>
      <c r="E53" s="15">
        <f>VLOOKUP(C53,Active!C$21:E$968,3,FALSE)</f>
        <v>11444.358747898226</v>
      </c>
      <c r="F53" s="4" t="s">
        <v>67</v>
      </c>
      <c r="G53" s="3" t="str">
        <f t="shared" si="4"/>
        <v>56683.9956</v>
      </c>
      <c r="H53" s="2">
        <f t="shared" si="5"/>
        <v>643</v>
      </c>
      <c r="I53" s="16" t="s">
        <v>225</v>
      </c>
      <c r="J53" s="17" t="s">
        <v>226</v>
      </c>
      <c r="K53" s="16">
        <v>643</v>
      </c>
      <c r="L53" s="16" t="s">
        <v>227</v>
      </c>
      <c r="M53" s="17" t="s">
        <v>154</v>
      </c>
      <c r="N53" s="17" t="s">
        <v>228</v>
      </c>
      <c r="O53" s="18" t="s">
        <v>229</v>
      </c>
      <c r="P53" s="19" t="s">
        <v>230</v>
      </c>
    </row>
    <row r="54" spans="1:16">
      <c r="B54" s="4"/>
      <c r="F54" s="4"/>
    </row>
    <row r="55" spans="1:16">
      <c r="B55" s="4"/>
      <c r="F55" s="4"/>
    </row>
    <row r="56" spans="1:16">
      <c r="B56" s="4"/>
      <c r="F56" s="4"/>
    </row>
    <row r="57" spans="1:16">
      <c r="B57" s="4"/>
      <c r="F57" s="4"/>
    </row>
    <row r="58" spans="1:16">
      <c r="B58" s="4"/>
      <c r="F58" s="4"/>
    </row>
    <row r="59" spans="1:16">
      <c r="B59" s="4"/>
      <c r="F59" s="4"/>
    </row>
    <row r="60" spans="1:16">
      <c r="B60" s="4"/>
      <c r="F60" s="4"/>
    </row>
    <row r="61" spans="1:16">
      <c r="B61" s="4"/>
      <c r="F61" s="4"/>
    </row>
    <row r="62" spans="1:16">
      <c r="B62" s="4"/>
      <c r="F62" s="4"/>
    </row>
    <row r="63" spans="1:16">
      <c r="B63" s="4"/>
      <c r="F63" s="4"/>
    </row>
    <row r="64" spans="1:1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</sheetData>
  <phoneticPr fontId="8" type="noConversion"/>
  <hyperlinks>
    <hyperlink ref="P43" r:id="rId1" display="http://vsolj.cetus-net.org/no39.pdf" xr:uid="{00000000-0004-0000-0100-000000000000}"/>
    <hyperlink ref="P49" r:id="rId2" display="http://vsolj.cetus-net.org/no42.pdf" xr:uid="{00000000-0004-0000-0100-000001000000}"/>
    <hyperlink ref="P51" r:id="rId3" display="http://vsolj.cetus-net.org/no43.pdf" xr:uid="{00000000-0004-0000-0100-000002000000}"/>
    <hyperlink ref="P15" r:id="rId4" display="http://www.aavso.org/sites/default/files/jaavso/v36n2/186.pdf" xr:uid="{00000000-0004-0000-0100-000003000000}"/>
    <hyperlink ref="P16" r:id="rId5" display="http://www.aavso.org/sites/default/files/jaavso/v37n1/44.pdf" xr:uid="{00000000-0004-0000-0100-000004000000}"/>
    <hyperlink ref="P17" r:id="rId6" display="http://www.aavso.org/sites/default/files/jaavso/v37n1/44.pdf" xr:uid="{00000000-0004-0000-0100-000005000000}"/>
    <hyperlink ref="P18" r:id="rId7" display="http://www.aavso.org/sites/default/files/jaavso/v37n1/44.pdf" xr:uid="{00000000-0004-0000-0100-000006000000}"/>
    <hyperlink ref="P21" r:id="rId8" display="http://www.konkoly.hu/cgi-bin/IBVS?5992" xr:uid="{00000000-0004-0000-0100-000007000000}"/>
    <hyperlink ref="P53" r:id="rId9" display="http://vsolj.cetus-net.org/vsoljno59.pdf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2024-01-26T04:51:07Z</dcterms:modified>
</cp:coreProperties>
</file>