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26C330A1-9A02-4BFC-B122-B3AD3B00F4B5}" xr6:coauthVersionLast="47" xr6:coauthVersionMax="47" xr10:uidLastSave="{00000000-0000-0000-0000-000000000000}"/>
  <bookViews>
    <workbookView xWindow="-120" yWindow="-120" windowWidth="29040" windowHeight="15840"/>
  </bookViews>
  <sheets>
    <sheet name="Active 1" sheetId="1" r:id="rId1"/>
    <sheet name="Graphs 1" sheetId="2" r:id="rId2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E23" i="1"/>
  <c r="F23" i="1"/>
  <c r="G23" i="1"/>
  <c r="E24" i="1"/>
  <c r="F24" i="1"/>
  <c r="G24" i="1"/>
  <c r="E25" i="1"/>
  <c r="F25" i="1"/>
  <c r="G25" i="1"/>
  <c r="Q22" i="1"/>
  <c r="Q23" i="1"/>
  <c r="Q24" i="1"/>
  <c r="Q25" i="1"/>
  <c r="C21" i="1"/>
  <c r="Q21" i="1"/>
  <c r="A21" i="1"/>
  <c r="C13" i="1"/>
  <c r="E21" i="1"/>
  <c r="F21" i="1"/>
  <c r="F12" i="1"/>
  <c r="F13" i="1" s="1"/>
  <c r="D14" i="1"/>
  <c r="D13" i="1"/>
  <c r="C14" i="1"/>
  <c r="C17" i="1"/>
  <c r="S25" i="1"/>
  <c r="I25" i="1"/>
  <c r="R24" i="1"/>
  <c r="I24" i="1"/>
  <c r="R23" i="1"/>
  <c r="I23" i="1"/>
  <c r="I22" i="1"/>
  <c r="S22" i="1"/>
  <c r="G21" i="1"/>
  <c r="S19" i="1"/>
  <c r="E19" i="1"/>
  <c r="H21" i="1"/>
  <c r="R21" i="1"/>
  <c r="R19" i="1"/>
  <c r="E18" i="1"/>
  <c r="D11" i="1"/>
  <c r="D12" i="1"/>
  <c r="C11" i="1"/>
  <c r="C12" i="1"/>
  <c r="C16" i="1" l="1"/>
  <c r="D18" i="1" s="1"/>
  <c r="O21" i="1"/>
  <c r="O24" i="1"/>
  <c r="O25" i="1"/>
  <c r="O22" i="1"/>
  <c r="C15" i="1"/>
  <c r="O23" i="1"/>
  <c r="D16" i="1"/>
  <c r="D19" i="1" s="1"/>
  <c r="D15" i="1"/>
  <c r="C19" i="1" s="1"/>
  <c r="P22" i="1"/>
  <c r="P24" i="1"/>
  <c r="P23" i="1"/>
  <c r="P25" i="1"/>
  <c r="P21" i="1"/>
  <c r="C18" i="1" l="1"/>
  <c r="F14" i="1"/>
  <c r="F15" i="1" s="1"/>
</calcChain>
</file>

<file path=xl/sharedStrings.xml><?xml version="1.0" encoding="utf-8"?>
<sst xmlns="http://schemas.openxmlformats.org/spreadsheetml/2006/main" count="60" uniqueCount="53">
  <si>
    <t>GCVS 4 Eph.</t>
  </si>
  <si>
    <t>--- Working ----</t>
  </si>
  <si>
    <t>Epoch =</t>
  </si>
  <si>
    <t>Period =</t>
  </si>
  <si>
    <t>New Period =</t>
  </si>
  <si>
    <t>Source</t>
  </si>
  <si>
    <t>Typ</t>
  </si>
  <si>
    <t>ToM</t>
  </si>
  <si>
    <t>n'</t>
  </si>
  <si>
    <t>n</t>
  </si>
  <si>
    <t>O-C</t>
  </si>
  <si>
    <t>GCVS 4</t>
  </si>
  <si>
    <t>error</t>
  </si>
  <si>
    <t>Date</t>
  </si>
  <si>
    <t>LS Intercept =</t>
  </si>
  <si>
    <t>LS Slope =</t>
  </si>
  <si>
    <t>New epoch =</t>
  </si>
  <si>
    <t>System Type:</t>
  </si>
  <si>
    <t>S6</t>
  </si>
  <si>
    <t>Primary</t>
  </si>
  <si>
    <t>Secondary</t>
  </si>
  <si>
    <t>Misc</t>
  </si>
  <si>
    <t>Prim. Ephem. =</t>
  </si>
  <si>
    <t>Sec. Ephem. =</t>
  </si>
  <si>
    <t>Prim. Fit</t>
  </si>
  <si>
    <t>Sec. Fit</t>
  </si>
  <si>
    <t>S4</t>
  </si>
  <si>
    <t>S5</t>
  </si>
  <si>
    <t>na</t>
  </si>
  <si>
    <t># of data points =</t>
  </si>
  <si>
    <t>Start of Lin fit (row)</t>
  </si>
  <si>
    <t>Start cell (x)</t>
  </si>
  <si>
    <t>Start cell (y)</t>
  </si>
  <si>
    <t>S3</t>
  </si>
  <si>
    <t>Local time</t>
  </si>
  <si>
    <t>Add cycle</t>
  </si>
  <si>
    <t>JD today</t>
  </si>
  <si>
    <t>Old Cycle</t>
  </si>
  <si>
    <t>New Cycle</t>
  </si>
  <si>
    <t>Next ToM</t>
  </si>
  <si>
    <t>ED</t>
  </si>
  <si>
    <t>Constell:</t>
  </si>
  <si>
    <t>CMa</t>
  </si>
  <si>
    <t>not avail.</t>
  </si>
  <si>
    <t>VSX</t>
  </si>
  <si>
    <t>IBVS 5960</t>
  </si>
  <si>
    <t>II</t>
  </si>
  <si>
    <t>I</t>
  </si>
  <si>
    <t>IBVS 6011</t>
  </si>
  <si>
    <t>IBVS 6029</t>
  </si>
  <si>
    <t>My time zone&gt;&gt;&gt;&gt;&gt;&gt;&gt;&gt;&gt;</t>
  </si>
  <si>
    <t>V0432 Cma / GSC 5391-1821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</si>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</sst>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6" x14ac:knownFonts="1">
    <font>
      <sz val="10"/>
      <name val="Arial"/>
    </font>
    <font>
      <b/>
      <sz val="18"/>
      <name val="Arial"/>
    </font>
    <font>
      <b/>
      <sz val="12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indexed="20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b/>
      <sz val="10"/>
      <color indexed="2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6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</borders>
  <cellStyleXfs count="8">
    <xf numFmtId="0" fontId="0" fillId="0" borderId="0">
      <alignment vertical="top"/>
    </xf>
    <xf numFmtId="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2" fontId="14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4" fillId="0" borderId="1" applyNumberFormat="0" applyFont="0" applyFill="0" applyAlignment="0" applyProtection="0"/>
  </cellStyleXfs>
  <cellXfs count="45">
    <xf numFmtId="0" fontId="0" fillId="0" borderId="0" xfId="0" applyAlignment="1"/>
    <xf numFmtId="14" fontId="0" fillId="0" borderId="0" xfId="0" applyNumberFormat="1" applyAlignment="1"/>
    <xf numFmtId="0" fontId="0" fillId="0" borderId="2" xfId="0" applyBorder="1" applyAlignment="1"/>
    <xf numFmtId="0" fontId="0" fillId="0" borderId="3" xfId="0" applyBorder="1" applyAlignment="1"/>
    <xf numFmtId="0" fontId="0" fillId="0" borderId="4" xfId="0" applyBorder="1" applyAlignment="1">
      <alignment horizontal="center"/>
    </xf>
    <xf numFmtId="0" fontId="6" fillId="0" borderId="0" xfId="0" applyFont="1" applyAlignment="1"/>
    <xf numFmtId="0" fontId="6" fillId="0" borderId="4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8" fillId="0" borderId="0" xfId="0" applyFont="1" applyAlignment="1"/>
    <xf numFmtId="0" fontId="8" fillId="0" borderId="0" xfId="0" applyFont="1" applyAlignment="1">
      <alignment horizontal="left"/>
    </xf>
    <xf numFmtId="0" fontId="4" fillId="0" borderId="0" xfId="0" applyFont="1">
      <alignment vertical="top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8" fillId="0" borderId="0" xfId="0" applyFont="1" applyAlignment="1">
      <alignment vertical="center"/>
    </xf>
    <xf numFmtId="0" fontId="8" fillId="0" borderId="0" xfId="0" applyFont="1" applyAlignment="1">
      <alignment wrapText="1"/>
    </xf>
    <xf numFmtId="0" fontId="8" fillId="0" borderId="0" xfId="0" applyNumberFormat="1" applyFont="1" applyAlignment="1">
      <alignment horizontal="left"/>
    </xf>
    <xf numFmtId="0" fontId="8" fillId="0" borderId="0" xfId="0" applyFont="1" applyAlignment="1">
      <alignment horizontal="center" wrapText="1"/>
    </xf>
    <xf numFmtId="0" fontId="4" fillId="0" borderId="0" xfId="0" applyFont="1" applyAlignment="1">
      <alignment horizontal="left" vertical="center"/>
    </xf>
    <xf numFmtId="0" fontId="9" fillId="0" borderId="0" xfId="0" applyFont="1" applyAlignment="1"/>
    <xf numFmtId="0" fontId="9" fillId="0" borderId="0" xfId="0" applyFont="1">
      <alignment vertical="top"/>
    </xf>
    <xf numFmtId="0" fontId="9" fillId="0" borderId="0" xfId="0" applyFont="1" applyAlignment="1">
      <alignment horizontal="center"/>
    </xf>
    <xf numFmtId="0" fontId="0" fillId="0" borderId="0" xfId="0">
      <alignment vertical="top"/>
    </xf>
    <xf numFmtId="0" fontId="10" fillId="0" borderId="0" xfId="0" applyFont="1">
      <alignment vertical="top"/>
    </xf>
    <xf numFmtId="0" fontId="3" fillId="0" borderId="0" xfId="0" applyFont="1">
      <alignment vertical="top"/>
    </xf>
    <xf numFmtId="0" fontId="10" fillId="0" borderId="0" xfId="0" applyFont="1" applyAlignment="1">
      <alignment horizontal="center"/>
    </xf>
    <xf numFmtId="0" fontId="6" fillId="0" borderId="0" xfId="0" applyFont="1">
      <alignment vertical="top"/>
    </xf>
    <xf numFmtId="0" fontId="11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 applyAlignment="1"/>
    <xf numFmtId="22" fontId="10" fillId="0" borderId="0" xfId="0" applyNumberFormat="1" applyFont="1">
      <alignment vertical="top"/>
    </xf>
    <xf numFmtId="0" fontId="10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9" fillId="0" borderId="0" xfId="0" applyFont="1" applyAlignment="1">
      <alignment horizontal="left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left"/>
    </xf>
    <xf numFmtId="0" fontId="13" fillId="0" borderId="0" xfId="0" applyFont="1" applyAlignment="1">
      <alignment horizontal="center"/>
    </xf>
    <xf numFmtId="0" fontId="5" fillId="0" borderId="0" xfId="0" applyFont="1" applyAlignment="1"/>
    <xf numFmtId="0" fontId="3" fillId="0" borderId="0" xfId="0" applyFont="1" applyAlignment="1"/>
    <xf numFmtId="0" fontId="15" fillId="0" borderId="0" xfId="0" applyFont="1" applyAlignment="1"/>
    <xf numFmtId="0" fontId="0" fillId="0" borderId="0" xfId="0" applyAlignment="1">
      <alignment horizontal="righ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V0432 CMa - O-C Diagr.</a:t>
            </a:r>
          </a:p>
        </c:rich>
      </c:tx>
      <c:layout>
        <c:manualLayout>
          <c:xMode val="edge"/>
          <c:yMode val="edge"/>
          <c:x val="0.32903225806451614"/>
          <c:y val="3.34346504559270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032258064516129"/>
          <c:y val="0.1458966565349544"/>
          <c:w val="0.8193548387096774"/>
          <c:h val="0.63221884498480241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1"/>
            <c:plus>
              <c:numRef>
                <c:f>'Active 1'!$D$21:$D$494</c:f>
                <c:numCache>
                  <c:formatCode>General</c:formatCode>
                  <c:ptCount val="474"/>
                  <c:pt idx="0">
                    <c:v>0</c:v>
                  </c:pt>
                  <c:pt idx="1">
                    <c:v>6.9999999999999999E-4</c:v>
                  </c:pt>
                  <c:pt idx="2">
                    <c:v>1.9E-3</c:v>
                  </c:pt>
                  <c:pt idx="3">
                    <c:v>5.9999999999999995E-4</c:v>
                  </c:pt>
                  <c:pt idx="4">
                    <c:v>1.2999999999999999E-3</c:v>
                  </c:pt>
                </c:numCache>
              </c:numRef>
            </c:plus>
            <c:minus>
              <c:numRef>
                <c:f>'Active 1'!$D$21:$D$494</c:f>
                <c:numCache>
                  <c:formatCode>General</c:formatCode>
                  <c:ptCount val="474"/>
                  <c:pt idx="0">
                    <c:v>0</c:v>
                  </c:pt>
                  <c:pt idx="1">
                    <c:v>6.9999999999999999E-4</c:v>
                  </c:pt>
                  <c:pt idx="2">
                    <c:v>1.9E-3</c:v>
                  </c:pt>
                  <c:pt idx="3">
                    <c:v>5.9999999999999995E-4</c:v>
                  </c:pt>
                  <c:pt idx="4">
                    <c:v>1.2999999999999999E-3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1'!$F$21:$F$921</c:f>
              <c:numCache>
                <c:formatCode>General</c:formatCode>
                <c:ptCount val="901"/>
                <c:pt idx="0">
                  <c:v>0</c:v>
                </c:pt>
                <c:pt idx="1">
                  <c:v>385.5</c:v>
                </c:pt>
                <c:pt idx="2">
                  <c:v>385</c:v>
                </c:pt>
                <c:pt idx="3">
                  <c:v>578</c:v>
                </c:pt>
                <c:pt idx="4">
                  <c:v>608.5</c:v>
                </c:pt>
              </c:numCache>
            </c:numRef>
          </c:xVal>
          <c:yVal>
            <c:numRef>
              <c:f>'Active 1'!$H$21:$H$921</c:f>
              <c:numCache>
                <c:formatCode>General</c:formatCode>
                <c:ptCount val="90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398-4C02-AE76-3C53498E159C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1'!$D$21:$D$21</c:f>
                <c:numCache>
                  <c:formatCode>General</c:formatCode>
                  <c:ptCount val="1"/>
                  <c:pt idx="0">
                    <c:v>0</c:v>
                  </c:pt>
                </c:numCache>
              </c:numRef>
            </c:plus>
            <c:minus>
              <c:numRef>
                <c:f>'Active 1'!$D$21:$D$21</c:f>
                <c:numCache>
                  <c:formatCode>General</c:formatCode>
                  <c:ptCount val="1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1'!$F$21:$F$921</c:f>
              <c:numCache>
                <c:formatCode>General</c:formatCode>
                <c:ptCount val="901"/>
                <c:pt idx="0">
                  <c:v>0</c:v>
                </c:pt>
                <c:pt idx="1">
                  <c:v>385.5</c:v>
                </c:pt>
                <c:pt idx="2">
                  <c:v>385</c:v>
                </c:pt>
                <c:pt idx="3">
                  <c:v>578</c:v>
                </c:pt>
                <c:pt idx="4">
                  <c:v>608.5</c:v>
                </c:pt>
              </c:numCache>
            </c:numRef>
          </c:xVal>
          <c:yVal>
            <c:numRef>
              <c:f>'Active 1'!$I$21:$I$921</c:f>
              <c:numCache>
                <c:formatCode>General</c:formatCode>
                <c:ptCount val="901"/>
                <c:pt idx="1">
                  <c:v>4.7874500072794035E-2</c:v>
                </c:pt>
                <c:pt idx="2">
                  <c:v>-4.3849999201484025E-3</c:v>
                </c:pt>
                <c:pt idx="3">
                  <c:v>-4.0179999268730171E-3</c:v>
                </c:pt>
                <c:pt idx="4">
                  <c:v>5.0311500082898419E-2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398-4C02-AE76-3C53498E159C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1'!$D$21:$D$21</c:f>
                <c:numCache>
                  <c:formatCode>General</c:formatCode>
                  <c:ptCount val="1"/>
                  <c:pt idx="0">
                    <c:v>0</c:v>
                  </c:pt>
                </c:numCache>
              </c:numRef>
            </c:plus>
            <c:minus>
              <c:numRef>
                <c:f>'Active 1'!$D$21:$D$21</c:f>
                <c:numCache>
                  <c:formatCode>General</c:formatCode>
                  <c:ptCount val="1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1'!$F$21:$F$921</c:f>
              <c:numCache>
                <c:formatCode>General</c:formatCode>
                <c:ptCount val="901"/>
                <c:pt idx="0">
                  <c:v>0</c:v>
                </c:pt>
                <c:pt idx="1">
                  <c:v>385.5</c:v>
                </c:pt>
                <c:pt idx="2">
                  <c:v>385</c:v>
                </c:pt>
                <c:pt idx="3">
                  <c:v>578</c:v>
                </c:pt>
                <c:pt idx="4">
                  <c:v>608.5</c:v>
                </c:pt>
              </c:numCache>
            </c:numRef>
          </c:xVal>
          <c:yVal>
            <c:numRef>
              <c:f>'Active 1'!$J$21:$J$921</c:f>
              <c:numCache>
                <c:formatCode>General</c:formatCode>
                <c:ptCount val="90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398-4C02-AE76-3C53498E159C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1'!$F$21:$F$921</c:f>
              <c:numCache>
                <c:formatCode>General</c:formatCode>
                <c:ptCount val="901"/>
                <c:pt idx="0">
                  <c:v>0</c:v>
                </c:pt>
                <c:pt idx="1">
                  <c:v>385.5</c:v>
                </c:pt>
                <c:pt idx="2">
                  <c:v>385</c:v>
                </c:pt>
                <c:pt idx="3">
                  <c:v>578</c:v>
                </c:pt>
                <c:pt idx="4">
                  <c:v>608.5</c:v>
                </c:pt>
              </c:numCache>
            </c:numRef>
          </c:xVal>
          <c:yVal>
            <c:numRef>
              <c:f>'Active 1'!$K$21:$K$921</c:f>
              <c:numCache>
                <c:formatCode>General</c:formatCode>
                <c:ptCount val="90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398-4C02-AE76-3C53498E159C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1'!$F$21:$F$921</c:f>
              <c:numCache>
                <c:formatCode>General</c:formatCode>
                <c:ptCount val="901"/>
                <c:pt idx="0">
                  <c:v>0</c:v>
                </c:pt>
                <c:pt idx="1">
                  <c:v>385.5</c:v>
                </c:pt>
                <c:pt idx="2">
                  <c:v>385</c:v>
                </c:pt>
                <c:pt idx="3">
                  <c:v>578</c:v>
                </c:pt>
                <c:pt idx="4">
                  <c:v>608.5</c:v>
                </c:pt>
              </c:numCache>
            </c:numRef>
          </c:xVal>
          <c:yVal>
            <c:numRef>
              <c:f>'Active 1'!$L$21:$L$921</c:f>
              <c:numCache>
                <c:formatCode>General</c:formatCode>
                <c:ptCount val="90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398-4C02-AE76-3C53498E159C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'Active 1'!$F$21:$F$921</c:f>
              <c:numCache>
                <c:formatCode>General</c:formatCode>
                <c:ptCount val="901"/>
                <c:pt idx="0">
                  <c:v>0</c:v>
                </c:pt>
                <c:pt idx="1">
                  <c:v>385.5</c:v>
                </c:pt>
                <c:pt idx="2">
                  <c:v>385</c:v>
                </c:pt>
                <c:pt idx="3">
                  <c:v>578</c:v>
                </c:pt>
                <c:pt idx="4">
                  <c:v>608.5</c:v>
                </c:pt>
              </c:numCache>
            </c:numRef>
          </c:xVal>
          <c:yVal>
            <c:numRef>
              <c:f>'Active 1'!$M$21:$M$921</c:f>
              <c:numCache>
                <c:formatCode>General</c:formatCode>
                <c:ptCount val="90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398-4C02-AE76-3C53498E159C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1'!$F$21:$F$921</c:f>
              <c:numCache>
                <c:formatCode>General</c:formatCode>
                <c:ptCount val="901"/>
                <c:pt idx="0">
                  <c:v>0</c:v>
                </c:pt>
                <c:pt idx="1">
                  <c:v>385.5</c:v>
                </c:pt>
                <c:pt idx="2">
                  <c:v>385</c:v>
                </c:pt>
                <c:pt idx="3">
                  <c:v>578</c:v>
                </c:pt>
                <c:pt idx="4">
                  <c:v>608.5</c:v>
                </c:pt>
              </c:numCache>
            </c:numRef>
          </c:xVal>
          <c:yVal>
            <c:numRef>
              <c:f>'Active 1'!$N$21:$N$921</c:f>
              <c:numCache>
                <c:formatCode>General</c:formatCode>
                <c:ptCount val="90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398-4C02-AE76-3C53498E15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53132032"/>
        <c:axId val="1"/>
      </c:scatterChart>
      <c:valAx>
        <c:axId val="65313203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903225806451615"/>
              <c:y val="0.8389057750759878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.06"/>
          <c:min val="-0.0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0.05"/>
              <c:y val="0.3708206686930091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5313203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6129032258064514"/>
          <c:y val="0.92097264437689974"/>
          <c:w val="0.37741935483870975"/>
          <c:h val="6.079027355623101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V0432 CMa - Prim. O-C Diagr.</a:t>
            </a:r>
          </a:p>
        </c:rich>
      </c:tx>
      <c:layout>
        <c:manualLayout>
          <c:xMode val="edge"/>
          <c:yMode val="edge"/>
          <c:x val="0.23492745319516972"/>
          <c:y val="3.35365853658536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463635191612517"/>
          <c:y val="0.14634168126798494"/>
          <c:w val="0.77338955848569724"/>
          <c:h val="0.63109850046818505"/>
        </c:manualLayout>
      </c:layout>
      <c:scatterChart>
        <c:scatterStyle val="lineMarker"/>
        <c:varyColors val="0"/>
        <c:ser>
          <c:idx val="6"/>
          <c:order val="0"/>
          <c:tx>
            <c:strRef>
              <c:f>'Active 1'!$R$20</c:f>
              <c:strCache>
                <c:ptCount val="1"/>
                <c:pt idx="0">
                  <c:v>Primary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1'!$F$21:$F$921</c:f>
              <c:numCache>
                <c:formatCode>General</c:formatCode>
                <c:ptCount val="901"/>
                <c:pt idx="0">
                  <c:v>0</c:v>
                </c:pt>
                <c:pt idx="1">
                  <c:v>385.5</c:v>
                </c:pt>
                <c:pt idx="2">
                  <c:v>385</c:v>
                </c:pt>
                <c:pt idx="3">
                  <c:v>578</c:v>
                </c:pt>
                <c:pt idx="4">
                  <c:v>608.5</c:v>
                </c:pt>
              </c:numCache>
            </c:numRef>
          </c:xVal>
          <c:yVal>
            <c:numRef>
              <c:f>'Active 1'!$R$21:$R$921</c:f>
              <c:numCache>
                <c:formatCode>General</c:formatCode>
                <c:ptCount val="901"/>
                <c:pt idx="0">
                  <c:v>0</c:v>
                </c:pt>
                <c:pt idx="2">
                  <c:v>-4.3849999201484025E-3</c:v>
                </c:pt>
                <c:pt idx="3">
                  <c:v>-4.0179999268730171E-3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0FE-47D4-AB92-72A0C96570DD}"/>
            </c:ext>
          </c:extLst>
        </c:ser>
        <c:ser>
          <c:idx val="7"/>
          <c:order val="1"/>
          <c:tx>
            <c:strRef>
              <c:f>'Active 1'!$O$20</c:f>
              <c:strCache>
                <c:ptCount val="1"/>
                <c:pt idx="0">
                  <c:v>Prim. Fit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'Active 1'!$F$21:$F$921</c:f>
              <c:numCache>
                <c:formatCode>General</c:formatCode>
                <c:ptCount val="901"/>
                <c:pt idx="0">
                  <c:v>0</c:v>
                </c:pt>
                <c:pt idx="1">
                  <c:v>385.5</c:v>
                </c:pt>
                <c:pt idx="2">
                  <c:v>385</c:v>
                </c:pt>
                <c:pt idx="3">
                  <c:v>578</c:v>
                </c:pt>
                <c:pt idx="4">
                  <c:v>608.5</c:v>
                </c:pt>
              </c:numCache>
            </c:numRef>
          </c:xVal>
          <c:yVal>
            <c:numRef>
              <c:f>'Active 1'!$O$21:$O$921</c:f>
              <c:numCache>
                <c:formatCode>General</c:formatCode>
                <c:ptCount val="901"/>
                <c:pt idx="0">
                  <c:v>-3.6686336564144013E-4</c:v>
                </c:pt>
                <c:pt idx="1">
                  <c:v>-3.2901021596834254E-3</c:v>
                </c:pt>
                <c:pt idx="2">
                  <c:v>-3.2863106696781829E-3</c:v>
                </c:pt>
                <c:pt idx="3">
                  <c:v>-4.749825811701797E-3</c:v>
                </c:pt>
                <c:pt idx="4">
                  <c:v>-4.9811067020215909E-3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0FE-47D4-AB92-72A0C96570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53128072"/>
        <c:axId val="1"/>
      </c:scatterChart>
      <c:valAx>
        <c:axId val="65312807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222496876040182"/>
              <c:y val="0.8384159144741053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.06"/>
          <c:min val="-0.0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8212058212058215E-2"/>
              <c:y val="0.3689030791882721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5312807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41164284817828123"/>
          <c:y val="0.92073298764483702"/>
          <c:w val="0.30353452180223828"/>
          <c:h val="6.097560975609750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V0432 CMa - Sec. O-C Diagr.</a:t>
            </a:r>
          </a:p>
        </c:rich>
      </c:tx>
      <c:layout>
        <c:manualLayout>
          <c:xMode val="edge"/>
          <c:yMode val="edge"/>
          <c:x val="0.24489817344260537"/>
          <c:y val="3.34346504559270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551037897638211"/>
          <c:y val="0.1458966565349544"/>
          <c:w val="0.77347015851219558"/>
          <c:h val="0.63221884498480241"/>
        </c:manualLayout>
      </c:layout>
      <c:scatterChart>
        <c:scatterStyle val="lineMarker"/>
        <c:varyColors val="0"/>
        <c:ser>
          <c:idx val="6"/>
          <c:order val="0"/>
          <c:tx>
            <c:strRef>
              <c:f>'Active 1'!$S$20</c:f>
              <c:strCache>
                <c:ptCount val="1"/>
                <c:pt idx="0">
                  <c:v>Secondary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'Active 1'!$F$21:$F$921</c:f>
              <c:numCache>
                <c:formatCode>General</c:formatCode>
                <c:ptCount val="901"/>
                <c:pt idx="0">
                  <c:v>0</c:v>
                </c:pt>
                <c:pt idx="1">
                  <c:v>385.5</c:v>
                </c:pt>
                <c:pt idx="2">
                  <c:v>385</c:v>
                </c:pt>
                <c:pt idx="3">
                  <c:v>578</c:v>
                </c:pt>
                <c:pt idx="4">
                  <c:v>608.5</c:v>
                </c:pt>
              </c:numCache>
            </c:numRef>
          </c:xVal>
          <c:yVal>
            <c:numRef>
              <c:f>'Active 1'!$S$21:$S$921</c:f>
              <c:numCache>
                <c:formatCode>General</c:formatCode>
                <c:ptCount val="901"/>
                <c:pt idx="1">
                  <c:v>4.7874500072794035E-2</c:v>
                </c:pt>
                <c:pt idx="4">
                  <c:v>5.0311500082898419E-2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30E-41CF-BDFF-811E8C6D84DE}"/>
            </c:ext>
          </c:extLst>
        </c:ser>
        <c:ser>
          <c:idx val="7"/>
          <c:order val="1"/>
          <c:tx>
            <c:strRef>
              <c:f>'Active 1'!$P$20</c:f>
              <c:strCache>
                <c:ptCount val="1"/>
                <c:pt idx="0">
                  <c:v>Sec.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'Active 1'!$F$21:$F$921</c:f>
              <c:numCache>
                <c:formatCode>General</c:formatCode>
                <c:ptCount val="901"/>
                <c:pt idx="0">
                  <c:v>0</c:v>
                </c:pt>
                <c:pt idx="1">
                  <c:v>385.5</c:v>
                </c:pt>
                <c:pt idx="2">
                  <c:v>385</c:v>
                </c:pt>
                <c:pt idx="3">
                  <c:v>578</c:v>
                </c:pt>
                <c:pt idx="4">
                  <c:v>608.5</c:v>
                </c:pt>
              </c:numCache>
            </c:numRef>
          </c:xVal>
          <c:yVal>
            <c:numRef>
              <c:f>'Active 1'!$P$21:$P$921</c:f>
              <c:numCache>
                <c:formatCode>General</c:formatCode>
                <c:ptCount val="901"/>
                <c:pt idx="0">
                  <c:v>4.3661659248151699E-2</c:v>
                </c:pt>
                <c:pt idx="1">
                  <c:v>4.7874500072794035E-2</c:v>
                </c:pt>
                <c:pt idx="2">
                  <c:v>4.7869035947210842E-2</c:v>
                </c:pt>
                <c:pt idx="3">
                  <c:v>4.9978188422323599E-2</c:v>
                </c:pt>
                <c:pt idx="4">
                  <c:v>5.0311500082898419E-2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30E-41CF-BDFF-811E8C6D84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53129512"/>
        <c:axId val="1"/>
      </c:scatterChart>
      <c:valAx>
        <c:axId val="65312951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26534897423536"/>
              <c:y val="0.8389057750759878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7142857142857141E-2"/>
              <c:y val="0.3708206686930091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5312951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9591879586480261"/>
          <c:y val="0.92097264437689974"/>
          <c:w val="0.33061267341582301"/>
          <c:h val="6.079027355623101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57150</xdr:colOff>
      <xdr:row>0</xdr:row>
      <xdr:rowOff>66675</xdr:rowOff>
    </xdr:from>
    <xdr:to>
      <xdr:col>19</xdr:col>
      <xdr:colOff>228600</xdr:colOff>
      <xdr:row>18</xdr:row>
      <xdr:rowOff>152400</xdr:rowOff>
    </xdr:to>
    <xdr:graphicFrame macro="">
      <xdr:nvGraphicFramePr>
        <xdr:cNvPr id="1029" name="Chart 2">
          <a:extLst>
            <a:ext uri="{FF2B5EF4-FFF2-40B4-BE49-F238E27FC236}">
              <a16:creationId xmlns:a16="http://schemas.microsoft.com/office/drawing/2014/main" id="{6187D189-85FA-C5ED-7074-4FC24B001D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533400</xdr:colOff>
      <xdr:row>21</xdr:row>
      <xdr:rowOff>123825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D3F8EFF-C886-2FE2-49A6-0138E93FE8A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21</xdr:row>
      <xdr:rowOff>142875</xdr:rowOff>
    </xdr:from>
    <xdr:to>
      <xdr:col>12</xdr:col>
      <xdr:colOff>590550</xdr:colOff>
      <xdr:row>42</xdr:row>
      <xdr:rowOff>66675</xdr:rowOff>
    </xdr:to>
    <xdr:graphicFrame macro="">
      <xdr:nvGraphicFramePr>
        <xdr:cNvPr id="3" name="Chart 3">
          <a:extLst>
            <a:ext uri="{FF2B5EF4-FFF2-40B4-BE49-F238E27FC236}">
              <a16:creationId xmlns:a16="http://schemas.microsoft.com/office/drawing/2014/main" id="{59B62F96-9C0C-F52D-340F-2A1DFB90187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5"/>
  <sheetViews>
    <sheetView tabSelected="1" workbookViewId="0">
      <selection activeCell="F7" sqref="F7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0.42578125" customWidth="1"/>
    <col min="4" max="4" width="8.28515625" customWidth="1"/>
    <col min="5" max="5" width="9.42578125" customWidth="1"/>
    <col min="6" max="6" width="16.140625" customWidth="1"/>
    <col min="7" max="7" width="9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43" t="s">
        <v>51</v>
      </c>
    </row>
    <row r="2" spans="1:6" x14ac:dyDescent="0.2">
      <c r="A2" t="s">
        <v>17</v>
      </c>
      <c r="B2" t="s">
        <v>40</v>
      </c>
      <c r="C2" s="33" t="s">
        <v>41</v>
      </c>
      <c r="D2" s="12" t="s">
        <v>42</v>
      </c>
    </row>
    <row r="3" spans="1:6" ht="13.5" thickBot="1" x14ac:dyDescent="0.25"/>
    <row r="4" spans="1:6" ht="14.25" thickTop="1" thickBot="1" x14ac:dyDescent="0.25">
      <c r="A4" s="5" t="s">
        <v>0</v>
      </c>
      <c r="C4" s="34" t="s">
        <v>43</v>
      </c>
      <c r="D4" s="35" t="s">
        <v>43</v>
      </c>
    </row>
    <row r="5" spans="1:6" ht="13.5" thickTop="1" x14ac:dyDescent="0.2">
      <c r="A5" s="41" t="s">
        <v>50</v>
      </c>
      <c r="C5" s="42">
        <v>-9.5</v>
      </c>
    </row>
    <row r="6" spans="1:6" x14ac:dyDescent="0.2">
      <c r="A6" s="5" t="s">
        <v>1</v>
      </c>
    </row>
    <row r="7" spans="1:6" x14ac:dyDescent="0.2">
      <c r="A7" t="s">
        <v>2</v>
      </c>
      <c r="C7" s="44">
        <v>54842.740999999922</v>
      </c>
      <c r="D7" s="36" t="s">
        <v>44</v>
      </c>
    </row>
    <row r="8" spans="1:6" x14ac:dyDescent="0.2">
      <c r="A8" t="s">
        <v>3</v>
      </c>
      <c r="C8" s="44">
        <v>1.8238810000000001</v>
      </c>
      <c r="D8" s="36" t="s">
        <v>44</v>
      </c>
    </row>
    <row r="9" spans="1:6" x14ac:dyDescent="0.2">
      <c r="A9" s="20" t="s">
        <v>30</v>
      </c>
      <c r="B9" s="20"/>
      <c r="C9" s="21">
        <v>21</v>
      </c>
      <c r="D9" s="21">
        <v>21</v>
      </c>
    </row>
    <row r="10" spans="1:6" ht="13.5" thickBot="1" x14ac:dyDescent="0.25">
      <c r="A10" s="22"/>
      <c r="B10" s="22"/>
      <c r="C10" s="4" t="s">
        <v>19</v>
      </c>
      <c r="D10" s="4" t="s">
        <v>20</v>
      </c>
    </row>
    <row r="11" spans="1:6" x14ac:dyDescent="0.2">
      <c r="A11" s="22" t="s">
        <v>14</v>
      </c>
      <c r="B11" s="22"/>
      <c r="C11" s="23">
        <f ca="1">INTERCEPT(INDIRECT(C14):R$935,INDIRECT(C13):$F$935)</f>
        <v>-3.6686336564144013E-4</v>
      </c>
      <c r="D11" s="23">
        <f ca="1">INTERCEPT(INDIRECT(D14):S$935,INDIRECT(D13):$F$935)</f>
        <v>4.3661659248151699E-2</v>
      </c>
      <c r="E11" s="20" t="s">
        <v>35</v>
      </c>
      <c r="F11">
        <v>1</v>
      </c>
    </row>
    <row r="12" spans="1:6" x14ac:dyDescent="0.2">
      <c r="A12" s="22" t="s">
        <v>15</v>
      </c>
      <c r="B12" s="22"/>
      <c r="C12" s="23">
        <f ca="1">SLOPE(INDIRECT(C14):R$935,INDIRECT(C13):$F$935)</f>
        <v>-7.582980010485046E-6</v>
      </c>
      <c r="D12" s="23">
        <f ca="1">SLOPE(INDIRECT(D14):S$935,INDIRECT(D13):$F$935)</f>
        <v>1.0928251166387374E-5</v>
      </c>
      <c r="E12" s="20" t="s">
        <v>36</v>
      </c>
      <c r="F12" s="28">
        <f ca="1">NOW()+15018.5+$C$5/24</f>
        <v>60335.760664120367</v>
      </c>
    </row>
    <row r="13" spans="1:6" x14ac:dyDescent="0.2">
      <c r="A13" s="20" t="s">
        <v>31</v>
      </c>
      <c r="B13" s="20"/>
      <c r="C13" s="21" t="str">
        <f>"F"&amp;C9</f>
        <v>F21</v>
      </c>
      <c r="D13" s="21" t="str">
        <f>"F"&amp;D9</f>
        <v>F21</v>
      </c>
      <c r="E13" s="20" t="s">
        <v>37</v>
      </c>
      <c r="F13" s="28">
        <f ca="1">ROUND(2*(F12-$C$7)/$C$8,0)/2+F11</f>
        <v>3012.5</v>
      </c>
    </row>
    <row r="14" spans="1:6" x14ac:dyDescent="0.2">
      <c r="A14" s="20" t="s">
        <v>32</v>
      </c>
      <c r="B14" s="20"/>
      <c r="C14" s="21" t="str">
        <f>"R"&amp;C9</f>
        <v>R21</v>
      </c>
      <c r="D14" s="21" t="str">
        <f>"S"&amp;D9</f>
        <v>S21</v>
      </c>
      <c r="E14" s="20" t="s">
        <v>38</v>
      </c>
      <c r="F14" s="29">
        <f ca="1">ROUND(2*(F12-$C$15)/$C$16,0)/2+F11</f>
        <v>2404.5</v>
      </c>
    </row>
    <row r="15" spans="1:6" x14ac:dyDescent="0.2">
      <c r="A15" s="24" t="s">
        <v>16</v>
      </c>
      <c r="B15" s="22"/>
      <c r="C15" s="25">
        <f ca="1">($C7+C11)+($C8+C12)*INT(MAX($F21:$F3533))</f>
        <v>55951.655670684711</v>
      </c>
      <c r="D15" s="25">
        <f ca="1">($C7+D11)+($C8+D12)*INT(MAX($F21:$F3533))</f>
        <v>55951.71095403588</v>
      </c>
      <c r="E15" s="20" t="s">
        <v>39</v>
      </c>
      <c r="F15" s="30">
        <f ca="1">+$C$15+$C$16*F14-15018.5-$C$5/24</f>
        <v>45319.055135242612</v>
      </c>
    </row>
    <row r="16" spans="1:6" x14ac:dyDescent="0.2">
      <c r="A16" s="26" t="s">
        <v>4</v>
      </c>
      <c r="B16" s="22"/>
      <c r="C16" s="27">
        <f ca="1">+$C8+C12</f>
        <v>1.8238734170199895</v>
      </c>
      <c r="D16" s="23">
        <f ca="1">+$C8+D12</f>
        <v>1.8238919282511665</v>
      </c>
      <c r="E16" s="31"/>
      <c r="F16" s="31" t="s">
        <v>34</v>
      </c>
    </row>
    <row r="17" spans="1:19" ht="13.5" thickBot="1" x14ac:dyDescent="0.25">
      <c r="A17" s="19" t="s">
        <v>29</v>
      </c>
      <c r="C17">
        <f>COUNT(C21:C1247)</f>
        <v>5</v>
      </c>
    </row>
    <row r="18" spans="1:19" ht="14.25" thickTop="1" thickBot="1" x14ac:dyDescent="0.25">
      <c r="A18" s="5" t="s">
        <v>22</v>
      </c>
      <c r="C18" s="2">
        <f ca="1">+C15</f>
        <v>55951.655670684711</v>
      </c>
      <c r="D18" s="3">
        <f ca="1">+C16</f>
        <v>1.8238734170199895</v>
      </c>
      <c r="E18" s="32">
        <f>R19</f>
        <v>3</v>
      </c>
    </row>
    <row r="19" spans="1:19" ht="14.25" thickTop="1" thickBot="1" x14ac:dyDescent="0.25">
      <c r="A19" s="5" t="s">
        <v>23</v>
      </c>
      <c r="C19" s="2">
        <f ca="1">+D15</f>
        <v>55951.71095403588</v>
      </c>
      <c r="D19" s="3">
        <f ca="1">+D16</f>
        <v>1.8238919282511665</v>
      </c>
      <c r="E19" s="32">
        <f>S19</f>
        <v>2</v>
      </c>
      <c r="R19">
        <f>COUNT(R21:R322)</f>
        <v>3</v>
      </c>
      <c r="S19">
        <f>COUNT(S21:S322)</f>
        <v>2</v>
      </c>
    </row>
    <row r="20" spans="1:19" ht="14.25" thickTop="1" thickBot="1" x14ac:dyDescent="0.25">
      <c r="A20" s="4" t="s">
        <v>5</v>
      </c>
      <c r="B20" s="4" t="s">
        <v>6</v>
      </c>
      <c r="C20" s="4" t="s">
        <v>7</v>
      </c>
      <c r="D20" s="4" t="s">
        <v>12</v>
      </c>
      <c r="E20" s="4" t="s">
        <v>8</v>
      </c>
      <c r="F20" s="4" t="s">
        <v>9</v>
      </c>
      <c r="G20" s="4" t="s">
        <v>10</v>
      </c>
      <c r="H20" s="7" t="s">
        <v>11</v>
      </c>
      <c r="I20" s="7" t="s">
        <v>52</v>
      </c>
      <c r="J20" s="7" t="s">
        <v>33</v>
      </c>
      <c r="K20" s="7" t="s">
        <v>26</v>
      </c>
      <c r="L20" s="7" t="s">
        <v>27</v>
      </c>
      <c r="M20" s="7" t="s">
        <v>18</v>
      </c>
      <c r="N20" s="7" t="s">
        <v>21</v>
      </c>
      <c r="O20" s="7" t="s">
        <v>24</v>
      </c>
      <c r="P20" s="6" t="s">
        <v>25</v>
      </c>
      <c r="Q20" s="4" t="s">
        <v>13</v>
      </c>
      <c r="R20" s="8" t="s">
        <v>19</v>
      </c>
      <c r="S20" s="8" t="s">
        <v>20</v>
      </c>
    </row>
    <row r="21" spans="1:19" x14ac:dyDescent="0.2">
      <c r="A21" t="str">
        <f>D7</f>
        <v>VSX</v>
      </c>
      <c r="C21" s="13">
        <f>C$7</f>
        <v>54842.740999999922</v>
      </c>
      <c r="D21" s="13" t="s">
        <v>28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t="shared" ref="O21:P25" ca="1" si="0">+C$11+C$12*$F21</f>
        <v>-3.6686336564144013E-4</v>
      </c>
      <c r="P21">
        <f t="shared" ca="1" si="0"/>
        <v>4.3661659248151699E-2</v>
      </c>
      <c r="Q21" s="1">
        <f>+C21-15018.5</f>
        <v>39824.240999999922</v>
      </c>
      <c r="R21">
        <f>G21</f>
        <v>0</v>
      </c>
    </row>
    <row r="22" spans="1:19" x14ac:dyDescent="0.2">
      <c r="A22" s="37" t="s">
        <v>45</v>
      </c>
      <c r="B22" s="38" t="s">
        <v>46</v>
      </c>
      <c r="C22" s="37">
        <v>55545.894999999997</v>
      </c>
      <c r="D22" s="37">
        <v>6.9999999999999999E-4</v>
      </c>
      <c r="E22">
        <f>+(C22-C$7)/C$8</f>
        <v>385.5262486971875</v>
      </c>
      <c r="F22">
        <f>ROUND(2*E22,0)/2</f>
        <v>385.5</v>
      </c>
      <c r="G22">
        <f>+C22-(C$7+F22*C$8)</f>
        <v>4.7874500072794035E-2</v>
      </c>
      <c r="I22">
        <f>+G22</f>
        <v>4.7874500072794035E-2</v>
      </c>
      <c r="O22">
        <f t="shared" ca="1" si="0"/>
        <v>-3.2901021596834254E-3</v>
      </c>
      <c r="P22">
        <f t="shared" ca="1" si="0"/>
        <v>4.7874500072794035E-2</v>
      </c>
      <c r="Q22" s="1">
        <f>+C22-15018.5</f>
        <v>40527.394999999997</v>
      </c>
      <c r="S22">
        <f>G22</f>
        <v>4.7874500072794035E-2</v>
      </c>
    </row>
    <row r="23" spans="1:19" x14ac:dyDescent="0.2">
      <c r="A23" s="37" t="s">
        <v>45</v>
      </c>
      <c r="B23" s="38" t="s">
        <v>47</v>
      </c>
      <c r="C23" s="37">
        <v>55544.930800000002</v>
      </c>
      <c r="D23" s="37">
        <v>1.9E-3</v>
      </c>
      <c r="E23">
        <f>+(C23-C$7)/C$8</f>
        <v>384.9975957861725</v>
      </c>
      <c r="F23">
        <f>ROUND(2*E23,0)/2</f>
        <v>385</v>
      </c>
      <c r="G23">
        <f>+C23-(C$7+F23*C$8)</f>
        <v>-4.3849999201484025E-3</v>
      </c>
      <c r="I23">
        <f>+G23</f>
        <v>-4.3849999201484025E-3</v>
      </c>
      <c r="O23">
        <f t="shared" ca="1" si="0"/>
        <v>-3.2863106696781829E-3</v>
      </c>
      <c r="P23">
        <f t="shared" ca="1" si="0"/>
        <v>4.7869035947210842E-2</v>
      </c>
      <c r="Q23" s="1">
        <f>+C23-15018.5</f>
        <v>40526.430800000002</v>
      </c>
      <c r="R23">
        <f>G23</f>
        <v>-4.3849999201484025E-3</v>
      </c>
    </row>
    <row r="24" spans="1:19" x14ac:dyDescent="0.2">
      <c r="A24" s="37" t="s">
        <v>48</v>
      </c>
      <c r="B24" s="38" t="s">
        <v>47</v>
      </c>
      <c r="C24" s="37">
        <v>55896.940199999997</v>
      </c>
      <c r="D24" s="37">
        <v>5.9999999999999995E-4</v>
      </c>
      <c r="E24">
        <f>+(C24-C$7)/C$8</f>
        <v>577.99779700543809</v>
      </c>
      <c r="F24">
        <f>ROUND(2*E24,0)/2</f>
        <v>578</v>
      </c>
      <c r="G24">
        <f>+C24-(C$7+F24*C$8)</f>
        <v>-4.0179999268730171E-3</v>
      </c>
      <c r="I24">
        <f>+G24</f>
        <v>-4.0179999268730171E-3</v>
      </c>
      <c r="O24">
        <f t="shared" ca="1" si="0"/>
        <v>-4.749825811701797E-3</v>
      </c>
      <c r="P24">
        <f t="shared" ca="1" si="0"/>
        <v>4.9978188422323599E-2</v>
      </c>
      <c r="Q24" s="1">
        <f>+C24-15018.5</f>
        <v>40878.440199999997</v>
      </c>
      <c r="R24">
        <f>G24</f>
        <v>-4.0179999268730171E-3</v>
      </c>
    </row>
    <row r="25" spans="1:19" x14ac:dyDescent="0.2">
      <c r="A25" s="39" t="s">
        <v>49</v>
      </c>
      <c r="B25" s="40" t="s">
        <v>46</v>
      </c>
      <c r="C25" s="39">
        <v>55952.622900000002</v>
      </c>
      <c r="D25" s="39">
        <v>1.2999999999999999E-3</v>
      </c>
      <c r="E25">
        <f>+(C25-C$7)/C$8</f>
        <v>608.52758485892457</v>
      </c>
      <c r="F25">
        <f>ROUND(2*E25,0)/2</f>
        <v>608.5</v>
      </c>
      <c r="G25">
        <f>+C25-(C$7+F25*C$8)</f>
        <v>5.0311500082898419E-2</v>
      </c>
      <c r="I25">
        <f>+G25</f>
        <v>5.0311500082898419E-2</v>
      </c>
      <c r="O25">
        <f t="shared" ca="1" si="0"/>
        <v>-4.9811067020215909E-3</v>
      </c>
      <c r="P25">
        <f t="shared" ca="1" si="0"/>
        <v>5.0311500082898419E-2</v>
      </c>
      <c r="Q25" s="1">
        <f>+C25-15018.5</f>
        <v>40934.122900000002</v>
      </c>
      <c r="S25">
        <f>G25</f>
        <v>5.0311500082898419E-2</v>
      </c>
    </row>
    <row r="26" spans="1:19" x14ac:dyDescent="0.2">
      <c r="A26" s="11"/>
      <c r="B26" s="12"/>
      <c r="C26" s="10"/>
      <c r="D26" s="13"/>
      <c r="Q26" s="1"/>
    </row>
    <row r="27" spans="1:19" x14ac:dyDescent="0.2">
      <c r="A27" s="9"/>
      <c r="B27" s="9"/>
      <c r="C27" s="10"/>
      <c r="D27" s="10"/>
      <c r="Q27" s="1"/>
    </row>
    <row r="28" spans="1:19" x14ac:dyDescent="0.2">
      <c r="A28" s="9"/>
      <c r="B28" s="9"/>
      <c r="C28" s="10"/>
      <c r="D28" s="10"/>
      <c r="Q28" s="1"/>
    </row>
    <row r="29" spans="1:19" x14ac:dyDescent="0.2">
      <c r="A29" s="14"/>
      <c r="B29" s="15"/>
      <c r="C29" s="16"/>
      <c r="D29" s="16"/>
      <c r="Q29" s="1"/>
    </row>
    <row r="30" spans="1:19" x14ac:dyDescent="0.2">
      <c r="A30" s="11"/>
      <c r="B30" s="12"/>
      <c r="C30" s="10"/>
      <c r="D30" s="13"/>
      <c r="Q30" s="1"/>
    </row>
    <row r="31" spans="1:19" x14ac:dyDescent="0.2">
      <c r="A31" s="14"/>
      <c r="B31" s="17"/>
      <c r="C31" s="10"/>
      <c r="D31" s="10"/>
      <c r="Q31" s="1"/>
    </row>
    <row r="32" spans="1:19" x14ac:dyDescent="0.2">
      <c r="A32" s="14"/>
      <c r="B32" s="17"/>
      <c r="C32" s="10"/>
      <c r="D32" s="10"/>
      <c r="Q32" s="1"/>
    </row>
    <row r="33" spans="1:17" x14ac:dyDescent="0.2">
      <c r="A33" s="18"/>
      <c r="B33" s="12"/>
      <c r="C33" s="10"/>
      <c r="D33" s="13"/>
      <c r="Q33" s="1"/>
    </row>
    <row r="34" spans="1:17" x14ac:dyDescent="0.2">
      <c r="A34" s="18"/>
      <c r="B34" s="12"/>
      <c r="C34" s="10"/>
      <c r="D34" s="13"/>
      <c r="Q34" s="1"/>
    </row>
    <row r="35" spans="1:17" x14ac:dyDescent="0.2">
      <c r="A35" s="18"/>
      <c r="B35" s="12"/>
      <c r="C35" s="10"/>
      <c r="D35" s="13"/>
      <c r="Q35" s="1"/>
    </row>
  </sheetData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 1</vt:lpstr>
      <vt:lpstr>Graphs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2024-01-26T05:15:21Z</dcterms:modified>
</cp:coreProperties>
</file>