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B0218EB-BADB-4750-B659-BC0106CABF0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E15" i="1" s="1"/>
  <c r="C17" i="1"/>
  <c r="Q21" i="1"/>
  <c r="C11" i="1"/>
  <c r="C12" i="1"/>
  <c r="C16" i="1" l="1"/>
  <c r="D18" i="1" s="1"/>
  <c r="O22" i="1"/>
  <c r="S22" i="1" s="1"/>
  <c r="C15" i="1"/>
  <c r="O21" i="1"/>
  <c r="S21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<sst xmlns="http://schemas.openxmlformats.org/spreadsheetml/2006/main" count="56" uniqueCount="53">
  <si>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</si>
  <si>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</si>
  <si>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</si>
  <si>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</si>
  <si>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</si>
  <si>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</si>
  <si>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</si>
  <si>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</si>
  <si>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</si>
  <si>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</si>
  <si>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</si>
  <si>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</si>
  <si>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</si>
  <si>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</si>
  <si>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</si>
  <si>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</si>
  <si>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</si>
  <si>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</si>
  <si>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</si>
  <si>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</si>
  <si>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</si>
  <si>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</si>
  <si>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</si>
  <si>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</si>
  <si>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</si>
  <si>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</si>
  <si>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</si>
  <si>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</si>
  <si>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</si>
  <si>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</si>
  <si>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</si>
  <si>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</si>
  <si>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</si>
  <si>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</si>
  <si>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</si>
  <si>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</si>
  <si>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</si>
  <si>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</si>
  <si>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</si>
  <si>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</si>
  <si>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</si>
  <si>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</si>
  <si>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G5375-1015</t>
  </si>
  <si>
    <t>G5375-1015_CMa.xls</t>
  </si>
  <si>
    <t>EC</t>
  </si>
  <si>
    <t>CMa</t>
  </si>
  <si>
    <t>VSX</t>
  </si>
  <si>
    <t>IBVS 5992</t>
  </si>
  <si>
    <t>II</t>
  </si>
  <si>
    <t>IBVS 6011</t>
  </si>
  <si>
    <t>I</t>
  </si>
  <si>
    <t>V0439 CMa / GSC 5375-1015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</si>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</sst>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V0439</a:t>
            </a:r>
            <a:r>
              <a:rPr lang="en-AU" baseline="0"/>
              <a:t> CMa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13115.5</c:v>
                </c:pt>
                <c:pt idx="2">
                  <c:v>14252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9D-43DE-A1F6-28FA364342E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13115.5</c:v>
                </c:pt>
                <c:pt idx="2">
                  <c:v>14252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1.3126500227372162E-2</c:v>
                </c:pt>
                <c:pt idx="2">
                  <c:v>1.287600021896651E-2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9D-43DE-A1F6-28FA364342E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13115.5</c:v>
                </c:pt>
                <c:pt idx="2">
                  <c:v>14252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9D-43DE-A1F6-28FA364342E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13115.5</c:v>
                </c:pt>
                <c:pt idx="2">
                  <c:v>14252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9D-43DE-A1F6-28FA364342E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13115.5</c:v>
                </c:pt>
                <c:pt idx="2">
                  <c:v>14252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9D-43DE-A1F6-28FA364342E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13115.5</c:v>
                </c:pt>
                <c:pt idx="2">
                  <c:v>14252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9D-43DE-A1F6-28FA364342E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13115.5</c:v>
                </c:pt>
                <c:pt idx="2">
                  <c:v>14252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9D-43DE-A1F6-28FA364342E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13115.5</c:v>
                </c:pt>
                <c:pt idx="2">
                  <c:v>14252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1.601733424430514E-2</c:v>
                </c:pt>
                <c:pt idx="1">
                  <c:v>1.3126500227372164E-2</c:v>
                </c:pt>
                <c:pt idx="2">
                  <c:v>1.2876000218966512E-2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9D-43DE-A1F6-28FA364342E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13115.5</c:v>
                </c:pt>
                <c:pt idx="2">
                  <c:v>14252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C9D-43DE-A1F6-28FA36434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933256"/>
        <c:axId val="1"/>
      </c:scatterChart>
      <c:valAx>
        <c:axId val="652933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2933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0</xdr:row>
      <xdr:rowOff>1</xdr:rowOff>
    </xdr:from>
    <xdr:to>
      <xdr:col>18</xdr:col>
      <xdr:colOff>66675</xdr:colOff>
      <xdr:row>18</xdr:row>
      <xdr:rowOff>104776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86FF5C3-3AF1-C713-3A97-876488230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G6" sqref="G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51868.759999999776</v>
      </c>
      <c r="D7" s="30" t="s">
        <v>46</v>
      </c>
    </row>
    <row r="8" spans="1:7" x14ac:dyDescent="0.2">
      <c r="A8" t="s">
        <v>3</v>
      </c>
      <c r="C8" s="35">
        <v>0.28263700000000003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1.601733424430514E-2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-2.2041355777004126E-7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60335.761437731482</v>
      </c>
    </row>
    <row r="15" spans="1:7" x14ac:dyDescent="0.2">
      <c r="A15" s="12" t="s">
        <v>17</v>
      </c>
      <c r="B15" s="10"/>
      <c r="C15" s="13">
        <f ca="1">(C7+C11)+(C8+C12)*INT(MAX(F21:F3533))</f>
        <v>55896.915399999998</v>
      </c>
      <c r="D15" s="14" t="s">
        <v>38</v>
      </c>
      <c r="E15" s="15">
        <f ca="1">ROUND(2*(E14-$C$7)/$C$8,0)/2+E13</f>
        <v>29958</v>
      </c>
    </row>
    <row r="16" spans="1:7" x14ac:dyDescent="0.2">
      <c r="A16" s="16" t="s">
        <v>4</v>
      </c>
      <c r="B16" s="10"/>
      <c r="C16" s="17">
        <f ca="1">+C8+C12</f>
        <v>0.28263677958644223</v>
      </c>
      <c r="D16" s="14" t="s">
        <v>39</v>
      </c>
      <c r="E16" s="24">
        <f ca="1">ROUND(2*(E14-$C$15)/$C$16,0)/2+E13</f>
        <v>15706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45317.904493517992</v>
      </c>
    </row>
    <row r="18" spans="1:19" ht="14.25" thickTop="1" thickBot="1" x14ac:dyDescent="0.25">
      <c r="A18" s="16" t="s">
        <v>5</v>
      </c>
      <c r="B18" s="10"/>
      <c r="C18" s="19">
        <f ca="1">+C15</f>
        <v>55896.915399999998</v>
      </c>
      <c r="D18" s="20">
        <f ca="1">+C16</f>
        <v>0.28263677958644223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1.1325965660679669E-2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51868.759999999776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1.601733424430514E-2</v>
      </c>
      <c r="Q21" s="2">
        <f>+C21-15018.5</f>
        <v>36850.259999999776</v>
      </c>
      <c r="S21">
        <f ca="1">+(O21-G21)^2</f>
        <v>2.5655499629379013E-4</v>
      </c>
    </row>
    <row r="22" spans="1:19" x14ac:dyDescent="0.2">
      <c r="A22" s="33" t="s">
        <v>47</v>
      </c>
      <c r="B22" s="34" t="s">
        <v>48</v>
      </c>
      <c r="C22" s="33">
        <v>55575.698700000001</v>
      </c>
      <c r="D22" s="33">
        <v>4.0000000000000002E-4</v>
      </c>
      <c r="E22">
        <f>+(C22-C$7)/C$8</f>
        <v>13115.546442964736</v>
      </c>
      <c r="F22">
        <f>ROUND(2*E22,0)/2</f>
        <v>13115.5</v>
      </c>
      <c r="G22">
        <f>+C22-(C$7+F22*C$8)</f>
        <v>1.3126500227372162E-2</v>
      </c>
      <c r="I22">
        <f>+G22</f>
        <v>1.3126500227372162E-2</v>
      </c>
      <c r="O22">
        <f ca="1">+C$11+C$12*$F22</f>
        <v>1.3126500227372164E-2</v>
      </c>
      <c r="Q22" s="2">
        <f>+C22-15018.5</f>
        <v>40557.198700000001</v>
      </c>
      <c r="S22">
        <f ca="1">+(O22-G22)^2</f>
        <v>3.009265538105056E-36</v>
      </c>
    </row>
    <row r="23" spans="1:19" x14ac:dyDescent="0.2">
      <c r="A23" s="33" t="s">
        <v>49</v>
      </c>
      <c r="B23" s="34" t="s">
        <v>50</v>
      </c>
      <c r="C23" s="33">
        <v>55896.915399999998</v>
      </c>
      <c r="D23" s="33">
        <v>5.0000000000000001E-4</v>
      </c>
      <c r="E23">
        <f>+(C23-C$7)/C$8</f>
        <v>14252.045556668876</v>
      </c>
      <c r="F23">
        <f>ROUND(2*E23,0)/2</f>
        <v>14252</v>
      </c>
      <c r="G23">
        <f>+C23-(C$7+F23*C$8)</f>
        <v>1.287600021896651E-2</v>
      </c>
      <c r="I23">
        <f>+G23</f>
        <v>1.287600021896651E-2</v>
      </c>
      <c r="O23">
        <f ca="1">+C$11+C$12*$F23</f>
        <v>1.2876000218966512E-2</v>
      </c>
      <c r="Q23" s="2">
        <f>+C23-15018.5</f>
        <v>40878.415399999998</v>
      </c>
      <c r="S23">
        <f ca="1">+(O23-G23)^2</f>
        <v>3.009265538105056E-36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2024-01-26T05:16:28Z</dcterms:modified>
</cp:coreProperties>
</file>