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68174D8-0EB9-430E-BBE6-552D7C55379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A21" i="1"/>
  <c r="H20" i="1"/>
  <c r="E14" i="1"/>
  <c r="E15" i="1" s="1"/>
  <c r="Q21" i="1"/>
  <c r="G21" i="1"/>
  <c r="H21" i="1"/>
  <c r="C17" i="1"/>
  <c r="C11" i="1"/>
  <c r="C12" i="1"/>
  <c r="C16" i="1" l="1"/>
  <c r="D18" i="1" s="1"/>
  <c r="C15" i="1"/>
  <c r="E16" i="1" s="1"/>
  <c r="O23" i="1"/>
  <c r="S23" i="1" s="1"/>
  <c r="O22" i="1"/>
  <c r="S22" i="1" s="1"/>
  <c r="O21" i="1"/>
  <c r="S21" i="1" s="1"/>
  <c r="S19" i="1" l="1"/>
  <c r="E17" i="1"/>
  <c r="C18" i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<sst xmlns="http://schemas.openxmlformats.org/spreadsheetml/2006/main" count="56" uniqueCount="53">
  <si>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</si>
  <si>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</si>
  <si>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</si>
  <si>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</si>
  <si>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</si>
  <si>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</si>
  <si>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</si>
  <si>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</si>
  <si>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</si>
  <si>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</si>
  <si>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</si>
  <si>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</si>
  <si>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</si>
  <si>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</si>
  <si>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</si>
  <si>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</si>
  <si>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</si>
  <si>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</si>
  <si>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</si>
  <si>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</si>
  <si>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</si>
  <si>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</si>
  <si>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</si>
  <si>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</si>
  <si>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</si>
  <si>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</si>
  <si>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</si>
  <si>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</si>
  <si>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</si>
  <si>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</si>
  <si>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</si>
  <si>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</si>
  <si>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</si>
  <si>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</si>
  <si>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</si>
  <si>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</si>
  <si>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</si>
  <si>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</si>
  <si>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</si>
  <si>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</si>
  <si>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</si>
  <si>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</si>
  <si>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G5407-2794</t>
  </si>
  <si>
    <t>G5407-2794_CMa.xls</t>
  </si>
  <si>
    <t>ESDEC</t>
  </si>
  <si>
    <t>CMa</t>
  </si>
  <si>
    <t>VSX</t>
  </si>
  <si>
    <t>IBVS 5992</t>
  </si>
  <si>
    <t>I</t>
  </si>
  <si>
    <t>IBVS 6029</t>
  </si>
  <si>
    <t>II</t>
  </si>
  <si>
    <t>V0448 CMa / GSC 5407-2794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</si>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</sst>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V0448 CMa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10144.5</c:v>
                </c:pt>
                <c:pt idx="2">
                  <c:v>11127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34-42EC-AC06-95C32EC86A0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10144.5</c:v>
                </c:pt>
                <c:pt idx="2">
                  <c:v>11127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6.5161999911651947E-2</c:v>
                </c:pt>
                <c:pt idx="2">
                  <c:v>6.4731999911600724E-2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34-42EC-AC06-95C32EC86A0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10144.5</c:v>
                </c:pt>
                <c:pt idx="2">
                  <c:v>11127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34-42EC-AC06-95C32EC86A0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10144.5</c:v>
                </c:pt>
                <c:pt idx="2">
                  <c:v>11127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34-42EC-AC06-95C32EC86A0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10144.5</c:v>
                </c:pt>
                <c:pt idx="2">
                  <c:v>11127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34-42EC-AC06-95C32EC86A0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10144.5</c:v>
                </c:pt>
                <c:pt idx="2">
                  <c:v>11127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34-42EC-AC06-95C32EC86A0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10144.5</c:v>
                </c:pt>
                <c:pt idx="2">
                  <c:v>11127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34-42EC-AC06-95C32EC86A0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10144.5</c:v>
                </c:pt>
                <c:pt idx="2">
                  <c:v>11127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6.9601831973249539E-2</c:v>
                </c:pt>
                <c:pt idx="1">
                  <c:v>6.5161999911651947E-2</c:v>
                </c:pt>
                <c:pt idx="2">
                  <c:v>6.4731999911600724E-2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E34-42EC-AC06-95C32EC86A0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10144.5</c:v>
                </c:pt>
                <c:pt idx="2">
                  <c:v>11127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E34-42EC-AC06-95C32EC86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121872"/>
        <c:axId val="1"/>
      </c:scatterChart>
      <c:valAx>
        <c:axId val="557121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71218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0</xdr:row>
      <xdr:rowOff>1</xdr:rowOff>
    </xdr:from>
    <xdr:to>
      <xdr:col>17</xdr:col>
      <xdr:colOff>619125</xdr:colOff>
      <xdr:row>18</xdr:row>
      <xdr:rowOff>161926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FEC67EB-6FE9-66AC-6739-5FBA317E64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7">
        <v>51869.350000000093</v>
      </c>
      <c r="D7" s="30" t="s">
        <v>46</v>
      </c>
    </row>
    <row r="8" spans="1:7" x14ac:dyDescent="0.2">
      <c r="A8" t="s">
        <v>3</v>
      </c>
      <c r="C8" s="37">
        <v>0.36948399999999998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6.9601831973249539E-2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-4.3765903313101551E-7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60335.763624768515</v>
      </c>
    </row>
    <row r="15" spans="1:7" x14ac:dyDescent="0.2">
      <c r="A15" s="12" t="s">
        <v>17</v>
      </c>
      <c r="B15" s="10"/>
      <c r="C15" s="13">
        <f ca="1">(C7+C11)+(C8+C12)*INT(MAX(F21:F3533))</f>
        <v>55980.663200000003</v>
      </c>
      <c r="D15" s="14" t="s">
        <v>38</v>
      </c>
      <c r="E15" s="15">
        <f ca="1">ROUND(2*(E14-$C$7)/$C$8,0)/2+E13</f>
        <v>22915</v>
      </c>
    </row>
    <row r="16" spans="1:7" x14ac:dyDescent="0.2">
      <c r="A16" s="16" t="s">
        <v>4</v>
      </c>
      <c r="B16" s="10"/>
      <c r="C16" s="17">
        <f ca="1">+C8+C12</f>
        <v>0.36948356234096685</v>
      </c>
      <c r="D16" s="14" t="s">
        <v>39</v>
      </c>
      <c r="E16" s="24">
        <f ca="1">ROUND(2*(E14-$C$15)/$C$16,0)/2+E13</f>
        <v>11788</v>
      </c>
    </row>
    <row r="17" spans="1:19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45318.031266208658</v>
      </c>
    </row>
    <row r="18" spans="1:19" ht="14.25" thickTop="1" thickBot="1" x14ac:dyDescent="0.25">
      <c r="A18" s="16" t="s">
        <v>5</v>
      </c>
      <c r="B18" s="10"/>
      <c r="C18" s="19">
        <f ca="1">+C15</f>
        <v>55980.663200000003</v>
      </c>
      <c r="D18" s="20">
        <f ca="1">+C16</f>
        <v>0.36948356234096685</v>
      </c>
      <c r="E18" s="21" t="s">
        <v>34</v>
      </c>
    </row>
    <row r="19" spans="1:19" ht="13.5" thickTop="1" x14ac:dyDescent="0.2">
      <c r="A19" s="25" t="s">
        <v>35</v>
      </c>
      <c r="E19" s="26">
        <v>22</v>
      </c>
      <c r="S19">
        <f ca="1">SQRT(SUM(S21:S50)/(COUNT(S21:S50)-1))</f>
        <v>4.9215927371291414E-2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52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51869.350000000093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6.9601831973249539E-2</v>
      </c>
      <c r="Q21" s="2">
        <f>+C21-15018.5</f>
        <v>36850.850000000093</v>
      </c>
      <c r="S21">
        <f ca="1">+(O21-G21)^2</f>
        <v>4.8444150140324622E-3</v>
      </c>
    </row>
    <row r="22" spans="1:19" x14ac:dyDescent="0.2">
      <c r="A22" s="33" t="s">
        <v>47</v>
      </c>
      <c r="B22" s="34" t="s">
        <v>48</v>
      </c>
      <c r="C22" s="33">
        <v>55617.645600000003</v>
      </c>
      <c r="D22" s="33">
        <v>2.9999999999999997E-4</v>
      </c>
      <c r="E22">
        <f>+(C22-C$7)/C$8</f>
        <v>10144.676359463227</v>
      </c>
      <c r="F22">
        <f>ROUND(2*E22,0)/2</f>
        <v>10144.5</v>
      </c>
      <c r="G22">
        <f>+C22-(C$7+F22*C$8)</f>
        <v>6.5161999911651947E-2</v>
      </c>
      <c r="I22">
        <f>+G22</f>
        <v>6.5161999911651947E-2</v>
      </c>
      <c r="O22">
        <f ca="1">+C$11+C$12*$F22</f>
        <v>6.5161999911651947E-2</v>
      </c>
      <c r="Q22" s="2">
        <f>+C22-15018.5</f>
        <v>40599.145600000003</v>
      </c>
      <c r="S22">
        <f ca="1">+(O22-G22)^2</f>
        <v>0</v>
      </c>
    </row>
    <row r="23" spans="1:19" x14ac:dyDescent="0.2">
      <c r="A23" s="35" t="s">
        <v>49</v>
      </c>
      <c r="B23" s="36" t="s">
        <v>50</v>
      </c>
      <c r="C23" s="35">
        <v>55980.663200000003</v>
      </c>
      <c r="D23" s="35">
        <v>2.9999999999999997E-4</v>
      </c>
      <c r="E23">
        <f>+(C23-C$7)/C$8</f>
        <v>11127.175195678054</v>
      </c>
      <c r="F23">
        <f>ROUND(2*E23,0)/2</f>
        <v>11127</v>
      </c>
      <c r="G23">
        <f>+C23-(C$7+F23*C$8)</f>
        <v>6.4731999911600724E-2</v>
      </c>
      <c r="I23">
        <f>+G23</f>
        <v>6.4731999911600724E-2</v>
      </c>
      <c r="O23">
        <f ca="1">+C$11+C$12*$F23</f>
        <v>6.4731999911600724E-2</v>
      </c>
      <c r="Q23" s="2">
        <f>+C23-15018.5</f>
        <v>40962.163200000003</v>
      </c>
      <c r="S23">
        <f ca="1">+(O23-G23)^2</f>
        <v>0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2024-01-26T05:19:37Z</dcterms:modified>
</cp:coreProperties>
</file>