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98AB06A-134E-460E-987F-9A2D9BA5D4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O22" i="1"/>
  <c r="S22" i="1" s="1"/>
  <c r="O21" i="1"/>
  <c r="S21" i="1" s="1"/>
  <c r="O24" i="1"/>
  <c r="S24" i="1" s="1"/>
  <c r="O23" i="1"/>
  <c r="S23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<sst xmlns="http://schemas.openxmlformats.org/spreadsheetml/2006/main" count="59" uniqueCount="55">
  <si>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</si>
  <si>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</si>
  <si>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</si>
  <si>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</si>
  <si>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</si>
  <si>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</si>
  <si>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</si>
  <si>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</si>
  <si>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</si>
  <si>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</si>
  <si>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</si>
  <si>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</si>
  <si>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</si>
  <si>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</si>
  <si>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</si>
  <si>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</si>
  <si>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</si>
  <si>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</si>
  <si>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</si>
  <si>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</si>
  <si>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</si>
  <si>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</si>
  <si>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</si>
  <si>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</si>
  <si>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</si>
  <si>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</si>
  <si>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</si>
  <si>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</si>
  <si>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</si>
  <si>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</si>
  <si>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</si>
  <si>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</si>
  <si>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</si>
  <si>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</si>
  <si>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</si>
  <si>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</si>
  <si>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</si>
  <si>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</si>
  <si>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</si>
  <si>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</si>
  <si>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</si>
  <si>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</si>
  <si>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G5404-2421</t>
  </si>
  <si>
    <t>G5404-2421_CMa.xls</t>
  </si>
  <si>
    <t>ED</t>
  </si>
  <si>
    <t>CMa</t>
  </si>
  <si>
    <t>VSX</t>
  </si>
  <si>
    <t>IBVS 5992</t>
  </si>
  <si>
    <t>I</t>
  </si>
  <si>
    <t>IBVS 6029</t>
  </si>
  <si>
    <t>II</t>
  </si>
  <si>
    <t>IBVS 6042</t>
  </si>
  <si>
    <t>Obvious eccentric orbit</t>
  </si>
  <si>
    <t>V0450 CMa / GSC 5404-2421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</si>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</sst>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V0450 CMa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D-4DA4-ABF9-164EBF85ED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-0.99607700019259937</c:v>
                </c:pt>
                <c:pt idx="2">
                  <c:v>-1.8064000185404439E-2</c:v>
                </c:pt>
                <c:pt idx="3">
                  <c:v>-3.1558000184304547E-2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AD-4DA4-ABF9-164EBF85ED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AD-4DA4-ABF9-164EBF85ED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AD-4DA4-ABF9-164EBF85ED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AD-4DA4-ABF9-164EBF85ED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AD-4DA4-ABF9-164EBF85ED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AD-4DA4-ABF9-164EBF85ED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-8.336202489508926E-2</c:v>
                </c:pt>
                <c:pt idx="1">
                  <c:v>-0.30104197180866765</c:v>
                </c:pt>
                <c:pt idx="2">
                  <c:v>-0.32179227640212954</c:v>
                </c:pt>
                <c:pt idx="3">
                  <c:v>-0.3395027274564219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AD-4DA4-ABF9-164EBF85ED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823.5</c:v>
                </c:pt>
                <c:pt idx="2">
                  <c:v>902</c:v>
                </c:pt>
                <c:pt idx="3">
                  <c:v>969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AD-4DA4-ABF9-164EBF85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323032"/>
        <c:axId val="1"/>
      </c:scatterChart>
      <c:valAx>
        <c:axId val="52132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32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18</xdr:col>
      <xdr:colOff>38100</xdr:colOff>
      <xdr:row>17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3B9A5FA-C353-49D8-BE7F-14EBB8F51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30" sqref="F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  <c r="C6" t="s">
        <v>52</v>
      </c>
    </row>
    <row r="7" spans="1:7" x14ac:dyDescent="0.2">
      <c r="A7" t="s">
        <v>2</v>
      </c>
      <c r="C7" s="40">
        <v>51876.700000000186</v>
      </c>
      <c r="D7" s="30" t="s">
        <v>46</v>
      </c>
    </row>
    <row r="8" spans="1:7" x14ac:dyDescent="0.2">
      <c r="A8" t="s">
        <v>3</v>
      </c>
      <c r="C8" s="40">
        <v>4.5099819999999999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-8.336202489508926E-2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-2.6433509036257239E-4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60335.764381134257</v>
      </c>
    </row>
    <row r="15" spans="1:7" x14ac:dyDescent="0.2">
      <c r="A15" s="12" t="s">
        <v>17</v>
      </c>
      <c r="B15" s="10"/>
      <c r="C15" s="13">
        <f ca="1">(C7+C11)+(C8+C12)*INT(MAX(F21:F3533))</f>
        <v>56246.533055272732</v>
      </c>
      <c r="D15" s="14" t="s">
        <v>38</v>
      </c>
      <c r="E15" s="15">
        <f ca="1">ROUND(2*(E14-$C$7)/$C$8,0)/2+E13</f>
        <v>1876.5</v>
      </c>
    </row>
    <row r="16" spans="1:7" x14ac:dyDescent="0.2">
      <c r="A16" s="16" t="s">
        <v>4</v>
      </c>
      <c r="B16" s="10"/>
      <c r="C16" s="17">
        <f ca="1">+C8+C12</f>
        <v>4.5097176649096378</v>
      </c>
      <c r="D16" s="14" t="s">
        <v>39</v>
      </c>
      <c r="E16" s="24">
        <f ca="1">ROUND(2*(E14-$C$15)/$C$16,0)/2+E13</f>
        <v>908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45323.252528344019</v>
      </c>
    </row>
    <row r="18" spans="1:19" ht="14.25" thickTop="1" thickBot="1" x14ac:dyDescent="0.25">
      <c r="A18" s="16" t="s">
        <v>5</v>
      </c>
      <c r="B18" s="10"/>
      <c r="C18" s="19">
        <f ca="1">+C15</f>
        <v>56246.533055272732</v>
      </c>
      <c r="D18" s="20">
        <f ca="1">+C16</f>
        <v>4.5097176649096378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0.47508025241480489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51876.700000000186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-8.336202489508926E-2</v>
      </c>
      <c r="Q21" s="2">
        <f>+C21-15018.5</f>
        <v>36858.200000000186</v>
      </c>
      <c r="S21">
        <f ca="1">+(O21-G21)^2</f>
        <v>6.9492271946094818E-3</v>
      </c>
    </row>
    <row r="22" spans="1:19" x14ac:dyDescent="0.2">
      <c r="A22" s="33" t="s">
        <v>47</v>
      </c>
      <c r="B22" s="34" t="s">
        <v>48</v>
      </c>
      <c r="C22" s="33">
        <v>55589.674099999997</v>
      </c>
      <c r="D22" s="33">
        <v>5.9999999999999995E-4</v>
      </c>
      <c r="E22">
        <f>+(C22-C$7)/C$8</f>
        <v>823.27913947324191</v>
      </c>
      <c r="F22">
        <f>ROUND(2*E22,0)/2</f>
        <v>823.5</v>
      </c>
      <c r="G22">
        <f>+C22-(C$7+F22*C$8)</f>
        <v>-0.99607700019259937</v>
      </c>
      <c r="I22">
        <f>+G22</f>
        <v>-0.99607700019259937</v>
      </c>
      <c r="O22">
        <f ca="1">+C$11+C$12*$F22</f>
        <v>-0.30104197180866765</v>
      </c>
      <c r="Q22" s="2">
        <f>+C22-15018.5</f>
        <v>40571.174099999997</v>
      </c>
      <c r="S22">
        <f ca="1">+(O22-G22)^2</f>
        <v>0.48307369068065276</v>
      </c>
    </row>
    <row r="23" spans="1:19" x14ac:dyDescent="0.2">
      <c r="A23" s="35" t="s">
        <v>49</v>
      </c>
      <c r="B23" s="36" t="s">
        <v>50</v>
      </c>
      <c r="C23" s="35">
        <v>55944.685700000002</v>
      </c>
      <c r="D23" s="35">
        <v>5.9999999999999995E-4</v>
      </c>
      <c r="E23">
        <f>+(C23-C$7)/C$8</f>
        <v>901.99599466246548</v>
      </c>
      <c r="F23">
        <f>ROUND(2*E23,0)/2</f>
        <v>902</v>
      </c>
      <c r="G23">
        <f>+C23-(C$7+F23*C$8)</f>
        <v>-1.8064000185404439E-2</v>
      </c>
      <c r="I23">
        <f>+G23</f>
        <v>-1.8064000185404439E-2</v>
      </c>
      <c r="O23">
        <f ca="1">+C$11+C$12*$F23</f>
        <v>-0.32179227640212954</v>
      </c>
      <c r="Q23" s="2">
        <f>+C23-15018.5</f>
        <v>40926.185700000002</v>
      </c>
      <c r="S23">
        <f ca="1">+(O23-G23)^2</f>
        <v>9.2250865773583254E-2</v>
      </c>
    </row>
    <row r="24" spans="1:19" x14ac:dyDescent="0.2">
      <c r="A24" s="37" t="s">
        <v>51</v>
      </c>
      <c r="B24" s="38" t="s">
        <v>50</v>
      </c>
      <c r="C24" s="39">
        <v>56246.841</v>
      </c>
      <c r="D24" s="39">
        <v>4.0000000000000001E-3</v>
      </c>
      <c r="E24">
        <f>+(C24-C$7)/C$8</f>
        <v>968.99300263278531</v>
      </c>
      <c r="F24">
        <f>ROUND(2*E24,0)/2</f>
        <v>969</v>
      </c>
      <c r="G24">
        <f>+C24-(C$7+F24*C$8)</f>
        <v>-3.1558000184304547E-2</v>
      </c>
      <c r="I24">
        <f>+G24</f>
        <v>-3.1558000184304547E-2</v>
      </c>
      <c r="O24">
        <f ca="1">+C$11+C$12*$F24</f>
        <v>-0.3395027274564219</v>
      </c>
      <c r="Q24" s="2">
        <f>+C24-15018.5</f>
        <v>41228.341</v>
      </c>
      <c r="S24">
        <f ca="1">+(O24-G24)^2</f>
        <v>9.4829955054698739E-2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2024-01-26T05:20:42Z</dcterms:modified>
</cp:coreProperties>
</file>