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53525E2-E323-48A0-94DB-34104ADAF342}" xr6:coauthVersionLast="47" xr6:coauthVersionMax="47" xr10:uidLastSave="{00000000-0000-0000-0000-000000000000}"/>
  <bookViews>
    <workbookView xWindow="14820" yWindow="480" windowWidth="13995" windowHeight="14325" xr2:uid="{00000000-000D-0000-FFFF-FFFF00000000}"/>
  </bookViews>
  <sheets>
    <sheet name="Active" sheetId="4" r:id="rId1"/>
    <sheet name="A (old)" sheetId="1" r:id="rId2"/>
    <sheet name="BAV" sheetId="5" r:id="rId3"/>
  </sheets>
  <calcPr calcId="181029"/>
</workbook>
</file>

<file path=xl/calcChain.xml><?xml version="1.0" encoding="utf-8"?>
<calcChain xmlns="http://schemas.openxmlformats.org/spreadsheetml/2006/main">
  <c r="E70" i="4" l="1"/>
  <c r="F70" i="4" s="1"/>
  <c r="G70" i="4" s="1"/>
  <c r="K70" i="4" s="1"/>
  <c r="Q70" i="4"/>
  <c r="E71" i="4"/>
  <c r="F71" i="4" s="1"/>
  <c r="G71" i="4" s="1"/>
  <c r="K71" i="4" s="1"/>
  <c r="Q71" i="4"/>
  <c r="E72" i="4"/>
  <c r="F72" i="4" s="1"/>
  <c r="G72" i="4" s="1"/>
  <c r="K72" i="4" s="1"/>
  <c r="Q72" i="4"/>
  <c r="E73" i="4"/>
  <c r="F73" i="4" s="1"/>
  <c r="G73" i="4" s="1"/>
  <c r="K73" i="4" s="1"/>
  <c r="Q73" i="4"/>
  <c r="E62" i="4"/>
  <c r="F62" i="4" s="1"/>
  <c r="G62" i="4" s="1"/>
  <c r="K62" i="4" s="1"/>
  <c r="Q62" i="4"/>
  <c r="E67" i="4"/>
  <c r="F67" i="4" s="1"/>
  <c r="G67" i="4" s="1"/>
  <c r="K67" i="4" s="1"/>
  <c r="Q67" i="4"/>
  <c r="E68" i="4"/>
  <c r="F68" i="4" s="1"/>
  <c r="G68" i="4" s="1"/>
  <c r="K68" i="4" s="1"/>
  <c r="Q68" i="4"/>
  <c r="E69" i="4"/>
  <c r="F69" i="4" s="1"/>
  <c r="G69" i="4" s="1"/>
  <c r="K69" i="4" s="1"/>
  <c r="Q69" i="4"/>
  <c r="E66" i="4"/>
  <c r="F66" i="4" s="1"/>
  <c r="G66" i="4" s="1"/>
  <c r="K66" i="4" s="1"/>
  <c r="Q66" i="4"/>
  <c r="E58" i="4"/>
  <c r="F58" i="4"/>
  <c r="G58" i="4" s="1"/>
  <c r="K58" i="4" s="1"/>
  <c r="E61" i="4"/>
  <c r="F61" i="4"/>
  <c r="G61" i="4" s="1"/>
  <c r="K61" i="4" s="1"/>
  <c r="E60" i="4"/>
  <c r="F60" i="4" s="1"/>
  <c r="G60" i="4" s="1"/>
  <c r="K60" i="4" s="1"/>
  <c r="E63" i="4"/>
  <c r="F63" i="4" s="1"/>
  <c r="G63" i="4" s="1"/>
  <c r="K63" i="4" s="1"/>
  <c r="E64" i="4"/>
  <c r="F64" i="4"/>
  <c r="G64" i="4" s="1"/>
  <c r="K64" i="4" s="1"/>
  <c r="E65" i="4"/>
  <c r="F65" i="4" s="1"/>
  <c r="G65" i="4" s="1"/>
  <c r="K65" i="4" s="1"/>
  <c r="Q58" i="4"/>
  <c r="Q61" i="4"/>
  <c r="Q60" i="4"/>
  <c r="Q63" i="4"/>
  <c r="Q64" i="4"/>
  <c r="Q65" i="4"/>
  <c r="E57" i="4"/>
  <c r="F57" i="4" s="1"/>
  <c r="G57" i="4" s="1"/>
  <c r="K57" i="4" s="1"/>
  <c r="E37" i="4"/>
  <c r="F37" i="4"/>
  <c r="G37" i="4" s="1"/>
  <c r="J37" i="4" s="1"/>
  <c r="E38" i="4"/>
  <c r="F38" i="4" s="1"/>
  <c r="G38" i="4" s="1"/>
  <c r="J38" i="4" s="1"/>
  <c r="E39" i="4"/>
  <c r="E21" i="5" s="1"/>
  <c r="E40" i="4"/>
  <c r="F40" i="4" s="1"/>
  <c r="G40" i="4" s="1"/>
  <c r="J40" i="4" s="1"/>
  <c r="E41" i="4"/>
  <c r="F41" i="4" s="1"/>
  <c r="G41" i="4" s="1"/>
  <c r="J41" i="4" s="1"/>
  <c r="E42" i="4"/>
  <c r="F42" i="4" s="1"/>
  <c r="G42" i="4" s="1"/>
  <c r="J42" i="4" s="1"/>
  <c r="E43" i="4"/>
  <c r="F43" i="4" s="1"/>
  <c r="G43" i="4" s="1"/>
  <c r="J43" i="4" s="1"/>
  <c r="E44" i="4"/>
  <c r="F44" i="4"/>
  <c r="G44" i="4" s="1"/>
  <c r="J44" i="4" s="1"/>
  <c r="E45" i="4"/>
  <c r="F45" i="4" s="1"/>
  <c r="G45" i="4" s="1"/>
  <c r="J45" i="4" s="1"/>
  <c r="E46" i="4"/>
  <c r="E28" i="5" s="1"/>
  <c r="E47" i="4"/>
  <c r="E29" i="5" s="1"/>
  <c r="E48" i="4"/>
  <c r="F48" i="4" s="1"/>
  <c r="G48" i="4" s="1"/>
  <c r="K48" i="4" s="1"/>
  <c r="E49" i="4"/>
  <c r="F49" i="4"/>
  <c r="G49" i="4" s="1"/>
  <c r="I49" i="4" s="1"/>
  <c r="E50" i="4"/>
  <c r="E31" i="5" s="1"/>
  <c r="E51" i="4"/>
  <c r="F51" i="4"/>
  <c r="G51" i="4" s="1"/>
  <c r="K51" i="4" s="1"/>
  <c r="E52" i="4"/>
  <c r="F52" i="4" s="1"/>
  <c r="G52" i="4" s="1"/>
  <c r="K52" i="4" s="1"/>
  <c r="E53" i="4"/>
  <c r="F53" i="4"/>
  <c r="G53" i="4"/>
  <c r="K53" i="4" s="1"/>
  <c r="E54" i="4"/>
  <c r="F54" i="4" s="1"/>
  <c r="G54" i="4" s="1"/>
  <c r="J54" i="4" s="1"/>
  <c r="E55" i="4"/>
  <c r="F55" i="4"/>
  <c r="G55" i="4" s="1"/>
  <c r="K55" i="4" s="1"/>
  <c r="E56" i="4"/>
  <c r="F56" i="4" s="1"/>
  <c r="G56" i="4" s="1"/>
  <c r="J56" i="4" s="1"/>
  <c r="E59" i="4"/>
  <c r="F59" i="4" s="1"/>
  <c r="G59" i="4" s="1"/>
  <c r="K59" i="4" s="1"/>
  <c r="Q57" i="4"/>
  <c r="Q59" i="4"/>
  <c r="E22" i="4"/>
  <c r="F22" i="4" s="1"/>
  <c r="G22" i="4" s="1"/>
  <c r="I22" i="4" s="1"/>
  <c r="E23" i="4"/>
  <c r="E12" i="5" s="1"/>
  <c r="F23" i="4"/>
  <c r="G23" i="4" s="1"/>
  <c r="J23" i="4" s="1"/>
  <c r="E24" i="4"/>
  <c r="F24" i="4" s="1"/>
  <c r="G24" i="4" s="1"/>
  <c r="J24" i="4" s="1"/>
  <c r="E25" i="4"/>
  <c r="E14" i="5" s="1"/>
  <c r="E26" i="4"/>
  <c r="F26" i="4" s="1"/>
  <c r="G26" i="4" s="1"/>
  <c r="J26" i="4" s="1"/>
  <c r="E27" i="4"/>
  <c r="E16" i="5" s="1"/>
  <c r="E28" i="4"/>
  <c r="F28" i="4" s="1"/>
  <c r="G28" i="4" s="1"/>
  <c r="J28" i="4" s="1"/>
  <c r="E29" i="4"/>
  <c r="F29" i="4" s="1"/>
  <c r="G29" i="4" s="1"/>
  <c r="I29" i="4" s="1"/>
  <c r="E30" i="4"/>
  <c r="E36" i="5" s="1"/>
  <c r="E31" i="4"/>
  <c r="E37" i="5" s="1"/>
  <c r="F31" i="4"/>
  <c r="G31" i="4" s="1"/>
  <c r="J31" i="4" s="1"/>
  <c r="E32" i="4"/>
  <c r="F32" i="4"/>
  <c r="G32" i="4" s="1"/>
  <c r="I32" i="4" s="1"/>
  <c r="E33" i="4"/>
  <c r="F33" i="4"/>
  <c r="G33" i="4" s="1"/>
  <c r="J33" i="4" s="1"/>
  <c r="E34" i="4"/>
  <c r="E40" i="5" s="1"/>
  <c r="F34" i="4"/>
  <c r="G34" i="4" s="1"/>
  <c r="J34" i="4" s="1"/>
  <c r="E35" i="4"/>
  <c r="E41" i="5" s="1"/>
  <c r="F35" i="4"/>
  <c r="G35" i="4"/>
  <c r="I35" i="4" s="1"/>
  <c r="E36" i="4"/>
  <c r="F36" i="4"/>
  <c r="G36" i="4" s="1"/>
  <c r="I36" i="4" s="1"/>
  <c r="Q55" i="4"/>
  <c r="E21" i="4"/>
  <c r="E11" i="5" s="1"/>
  <c r="D9" i="4"/>
  <c r="C9" i="4"/>
  <c r="Q48" i="4"/>
  <c r="Q36" i="4"/>
  <c r="Q35" i="4"/>
  <c r="Q34" i="4"/>
  <c r="Q33" i="4"/>
  <c r="Q32" i="4"/>
  <c r="Q31" i="4"/>
  <c r="Q30" i="4"/>
  <c r="G35" i="5"/>
  <c r="C35" i="5"/>
  <c r="G34" i="5"/>
  <c r="C34" i="5"/>
  <c r="E34" i="5"/>
  <c r="G33" i="5"/>
  <c r="C33" i="5"/>
  <c r="E33" i="5"/>
  <c r="G32" i="5"/>
  <c r="C32" i="5"/>
  <c r="E32" i="5"/>
  <c r="G44" i="5"/>
  <c r="C44" i="5"/>
  <c r="E44" i="5"/>
  <c r="G31" i="5"/>
  <c r="C31" i="5"/>
  <c r="G30" i="5"/>
  <c r="C30" i="5"/>
  <c r="E30" i="5"/>
  <c r="G43" i="5"/>
  <c r="C43" i="5"/>
  <c r="G29" i="5"/>
  <c r="C29" i="5"/>
  <c r="G28" i="5"/>
  <c r="C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G22" i="5"/>
  <c r="C22" i="5"/>
  <c r="G21" i="5"/>
  <c r="C21" i="5"/>
  <c r="G20" i="5"/>
  <c r="C20" i="5"/>
  <c r="G19" i="5"/>
  <c r="C19" i="5"/>
  <c r="E19" i="5"/>
  <c r="G42" i="5"/>
  <c r="C42" i="5"/>
  <c r="E42" i="5"/>
  <c r="G41" i="5"/>
  <c r="C41" i="5"/>
  <c r="G40" i="5"/>
  <c r="C40" i="5"/>
  <c r="G39" i="5"/>
  <c r="C39" i="5"/>
  <c r="E39" i="5"/>
  <c r="G38" i="5"/>
  <c r="C38" i="5"/>
  <c r="E38" i="5"/>
  <c r="G37" i="5"/>
  <c r="C37" i="5"/>
  <c r="G36" i="5"/>
  <c r="C36" i="5"/>
  <c r="G18" i="5"/>
  <c r="C18" i="5"/>
  <c r="E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H35" i="5"/>
  <c r="D35" i="5"/>
  <c r="B35" i="5"/>
  <c r="A35" i="5"/>
  <c r="H34" i="5"/>
  <c r="B34" i="5"/>
  <c r="D34" i="5"/>
  <c r="A34" i="5"/>
  <c r="H33" i="5"/>
  <c r="D33" i="5"/>
  <c r="B33" i="5"/>
  <c r="A33" i="5"/>
  <c r="H32" i="5"/>
  <c r="B32" i="5"/>
  <c r="D32" i="5"/>
  <c r="A32" i="5"/>
  <c r="H44" i="5"/>
  <c r="D44" i="5"/>
  <c r="B44" i="5"/>
  <c r="A44" i="5"/>
  <c r="H31" i="5"/>
  <c r="B31" i="5"/>
  <c r="D31" i="5"/>
  <c r="A31" i="5"/>
  <c r="H30" i="5"/>
  <c r="D30" i="5"/>
  <c r="B30" i="5"/>
  <c r="A30" i="5"/>
  <c r="H43" i="5"/>
  <c r="B43" i="5"/>
  <c r="D43" i="5"/>
  <c r="A43" i="5"/>
  <c r="H29" i="5"/>
  <c r="D29" i="5"/>
  <c r="B29" i="5"/>
  <c r="A29" i="5"/>
  <c r="H28" i="5"/>
  <c r="B28" i="5"/>
  <c r="D28" i="5"/>
  <c r="A28" i="5"/>
  <c r="H27" i="5"/>
  <c r="D27" i="5"/>
  <c r="B27" i="5"/>
  <c r="A27" i="5"/>
  <c r="H26" i="5"/>
  <c r="B26" i="5"/>
  <c r="D26" i="5"/>
  <c r="A26" i="5"/>
  <c r="H25" i="5"/>
  <c r="D25" i="5"/>
  <c r="B25" i="5"/>
  <c r="A25" i="5"/>
  <c r="H24" i="5"/>
  <c r="B24" i="5"/>
  <c r="D24" i="5"/>
  <c r="A24" i="5"/>
  <c r="H23" i="5"/>
  <c r="D23" i="5"/>
  <c r="B23" i="5"/>
  <c r="A23" i="5"/>
  <c r="H22" i="5"/>
  <c r="B22" i="5"/>
  <c r="D22" i="5"/>
  <c r="A22" i="5"/>
  <c r="H21" i="5"/>
  <c r="D21" i="5"/>
  <c r="B21" i="5"/>
  <c r="A21" i="5"/>
  <c r="H20" i="5"/>
  <c r="B20" i="5"/>
  <c r="D20" i="5"/>
  <c r="A20" i="5"/>
  <c r="H19" i="5"/>
  <c r="D19" i="5"/>
  <c r="B19" i="5"/>
  <c r="A19" i="5"/>
  <c r="H42" i="5"/>
  <c r="B42" i="5"/>
  <c r="D42" i="5"/>
  <c r="A42" i="5"/>
  <c r="H41" i="5"/>
  <c r="D41" i="5"/>
  <c r="B41" i="5"/>
  <c r="A41" i="5"/>
  <c r="H40" i="5"/>
  <c r="B40" i="5"/>
  <c r="D40" i="5"/>
  <c r="A40" i="5"/>
  <c r="H39" i="5"/>
  <c r="D39" i="5"/>
  <c r="B39" i="5"/>
  <c r="A39" i="5"/>
  <c r="H38" i="5"/>
  <c r="B38" i="5"/>
  <c r="D38" i="5"/>
  <c r="A38" i="5"/>
  <c r="H37" i="5"/>
  <c r="D37" i="5"/>
  <c r="B37" i="5"/>
  <c r="A37" i="5"/>
  <c r="H36" i="5"/>
  <c r="B36" i="5"/>
  <c r="D36" i="5"/>
  <c r="A36" i="5"/>
  <c r="H18" i="5"/>
  <c r="D18" i="5"/>
  <c r="B18" i="5"/>
  <c r="A18" i="5"/>
  <c r="H17" i="5"/>
  <c r="B17" i="5"/>
  <c r="D17" i="5"/>
  <c r="A17" i="5"/>
  <c r="H16" i="5"/>
  <c r="D16" i="5"/>
  <c r="B16" i="5"/>
  <c r="A16" i="5"/>
  <c r="H15" i="5"/>
  <c r="B15" i="5"/>
  <c r="D15" i="5"/>
  <c r="A15" i="5"/>
  <c r="H14" i="5"/>
  <c r="D14" i="5"/>
  <c r="B14" i="5"/>
  <c r="A14" i="5"/>
  <c r="H13" i="5"/>
  <c r="B13" i="5"/>
  <c r="D13" i="5"/>
  <c r="A13" i="5"/>
  <c r="H12" i="5"/>
  <c r="D12" i="5"/>
  <c r="B12" i="5"/>
  <c r="A12" i="5"/>
  <c r="H11" i="5"/>
  <c r="B11" i="5"/>
  <c r="D11" i="5"/>
  <c r="A11" i="5"/>
  <c r="Q53" i="4"/>
  <c r="Q56" i="4"/>
  <c r="Q54" i="4"/>
  <c r="Q52" i="4"/>
  <c r="F16" i="4"/>
  <c r="F17" i="4" s="1"/>
  <c r="C17" i="4"/>
  <c r="Q51" i="4"/>
  <c r="E43" i="1"/>
  <c r="F43" i="1"/>
  <c r="G43" i="1"/>
  <c r="K43" i="1"/>
  <c r="F11" i="1"/>
  <c r="Q43" i="1"/>
  <c r="Q49" i="4"/>
  <c r="Q50" i="4"/>
  <c r="F42" i="1"/>
  <c r="G42" i="1"/>
  <c r="K42" i="1"/>
  <c r="E41" i="1"/>
  <c r="F41" i="1"/>
  <c r="G41" i="1"/>
  <c r="J41" i="1"/>
  <c r="E42" i="1"/>
  <c r="Q41" i="1"/>
  <c r="Q42" i="1"/>
  <c r="G11" i="1"/>
  <c r="E21" i="1"/>
  <c r="F21" i="1"/>
  <c r="G21" i="1"/>
  <c r="J21" i="1"/>
  <c r="E22" i="1"/>
  <c r="F22" i="1"/>
  <c r="G22" i="1"/>
  <c r="H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I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14" i="1"/>
  <c r="E15" i="1" s="1"/>
  <c r="C17" i="1"/>
  <c r="Q21" i="4"/>
  <c r="Q22" i="4"/>
  <c r="Q23" i="4"/>
  <c r="Q24" i="4"/>
  <c r="Q25" i="4"/>
  <c r="Q26" i="4"/>
  <c r="Q27" i="4"/>
  <c r="Q28" i="4"/>
  <c r="Q29" i="4"/>
  <c r="Q37" i="4"/>
  <c r="Q38" i="4"/>
  <c r="Q39" i="4"/>
  <c r="Q40" i="4"/>
  <c r="Q41" i="4"/>
  <c r="Q42" i="4"/>
  <c r="Q43" i="4"/>
  <c r="Q44" i="4"/>
  <c r="Q45" i="4"/>
  <c r="Q46" i="4"/>
  <c r="Q47" i="4"/>
  <c r="Q36" i="1"/>
  <c r="Q37" i="1"/>
  <c r="Q38" i="1"/>
  <c r="Q39" i="1"/>
  <c r="Q40" i="1"/>
  <c r="Q21" i="1"/>
  <c r="Q23" i="1"/>
  <c r="Q24" i="1"/>
  <c r="Q26" i="1"/>
  <c r="Q27" i="1"/>
  <c r="Q25" i="1"/>
  <c r="Q28" i="1"/>
  <c r="Q30" i="1"/>
  <c r="Q31" i="1"/>
  <c r="Q34" i="1"/>
  <c r="Q35" i="1"/>
  <c r="Q32" i="1"/>
  <c r="Q33" i="1"/>
  <c r="Q22" i="1"/>
  <c r="Q29" i="1"/>
  <c r="C11" i="1"/>
  <c r="F30" i="4" l="1"/>
  <c r="G30" i="4" s="1"/>
  <c r="J30" i="4" s="1"/>
  <c r="F25" i="4"/>
  <c r="G25" i="4" s="1"/>
  <c r="F50" i="4"/>
  <c r="G50" i="4" s="1"/>
  <c r="K50" i="4" s="1"/>
  <c r="F47" i="4"/>
  <c r="G47" i="4" s="1"/>
  <c r="J47" i="4" s="1"/>
  <c r="F39" i="4"/>
  <c r="G39" i="4" s="1"/>
  <c r="J39" i="4" s="1"/>
  <c r="E23" i="5"/>
  <c r="E35" i="5"/>
  <c r="F46" i="4"/>
  <c r="G46" i="4" s="1"/>
  <c r="J46" i="4" s="1"/>
  <c r="E15" i="5"/>
  <c r="E43" i="5"/>
  <c r="F27" i="4"/>
  <c r="G27" i="4" s="1"/>
  <c r="J27" i="4" s="1"/>
  <c r="E17" i="5"/>
  <c r="F21" i="4"/>
  <c r="G21" i="4" s="1"/>
  <c r="J21" i="4" s="1"/>
  <c r="E13" i="5"/>
  <c r="E22" i="5"/>
  <c r="E20" i="5"/>
  <c r="C12" i="4"/>
  <c r="C11" i="4"/>
  <c r="C12" i="1"/>
  <c r="O45" i="4" l="1"/>
  <c r="O51" i="4"/>
  <c r="O55" i="4"/>
  <c r="O56" i="4"/>
  <c r="O48" i="4"/>
  <c r="C15" i="4"/>
  <c r="F18" i="4" s="1"/>
  <c r="F19" i="4" s="1"/>
  <c r="O57" i="4"/>
  <c r="O46" i="4"/>
  <c r="O35" i="4"/>
  <c r="O25" i="4"/>
  <c r="O62" i="4"/>
  <c r="O24" i="4"/>
  <c r="O36" i="4"/>
  <c r="O40" i="4"/>
  <c r="O72" i="4"/>
  <c r="O61" i="4"/>
  <c r="O41" i="4"/>
  <c r="O64" i="4"/>
  <c r="O44" i="4"/>
  <c r="O63" i="4"/>
  <c r="O65" i="4"/>
  <c r="O70" i="4"/>
  <c r="O38" i="4"/>
  <c r="O32" i="4"/>
  <c r="O29" i="4"/>
  <c r="O73" i="4"/>
  <c r="O69" i="4"/>
  <c r="O39" i="4"/>
  <c r="O31" i="4"/>
  <c r="O60" i="4"/>
  <c r="O37" i="4"/>
  <c r="O33" i="4"/>
  <c r="O66" i="4"/>
  <c r="O50" i="4"/>
  <c r="O49" i="4"/>
  <c r="O71" i="4"/>
  <c r="O67" i="4"/>
  <c r="O54" i="4"/>
  <c r="O28" i="4"/>
  <c r="O58" i="4"/>
  <c r="O26" i="4"/>
  <c r="O42" i="4"/>
  <c r="O27" i="4"/>
  <c r="O43" i="4"/>
  <c r="O21" i="4"/>
  <c r="O59" i="4"/>
  <c r="O47" i="4"/>
  <c r="O53" i="4"/>
  <c r="O68" i="4"/>
  <c r="O34" i="4"/>
  <c r="O23" i="4"/>
  <c r="O30" i="4"/>
  <c r="O52" i="4"/>
  <c r="O22" i="4"/>
  <c r="C16" i="4"/>
  <c r="D18" i="4" s="1"/>
  <c r="J25" i="4"/>
  <c r="O42" i="1"/>
  <c r="O28" i="1"/>
  <c r="O41" i="1"/>
  <c r="O32" i="1"/>
  <c r="O25" i="1"/>
  <c r="O23" i="1"/>
  <c r="C16" i="1"/>
  <c r="D18" i="1" s="1"/>
  <c r="O21" i="1"/>
  <c r="O22" i="1"/>
  <c r="O30" i="1"/>
  <c r="O38" i="1"/>
  <c r="O39" i="1"/>
  <c r="C15" i="1"/>
  <c r="C18" i="1" s="1"/>
  <c r="O27" i="1"/>
  <c r="O34" i="1"/>
  <c r="O40" i="1"/>
  <c r="O33" i="1"/>
  <c r="O31" i="1"/>
  <c r="O37" i="1"/>
  <c r="O24" i="1"/>
  <c r="O29" i="1"/>
  <c r="O26" i="1"/>
  <c r="O43" i="1"/>
  <c r="O35" i="1"/>
  <c r="O36" i="1"/>
  <c r="C18" i="4" l="1"/>
  <c r="E16" i="1"/>
  <c r="E17" i="1" s="1"/>
</calcChain>
</file>

<file path=xl/sharedStrings.xml><?xml version="1.0" encoding="utf-8"?>
<sst xmlns="http://schemas.openxmlformats.org/spreadsheetml/2006/main" count="542" uniqueCount="225">
  <si>
    <t>VSB-063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</si>
  <si>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</si>
  <si>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</si>
  <si>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</si>
  <si>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</si>
  <si>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</si>
  <si>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</si>
  <si>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</si>
  <si>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</si>
  <si>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</si>
  <si>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</si>
  <si>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</si>
  <si>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</si>
  <si>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</si>
  <si>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</si>
  <si>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</si>
  <si>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</si>
  <si>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</si>
  <si>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</si>
  <si>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</si>
  <si>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</si>
  <si>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</si>
  <si>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</si>
  <si>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</si>
  <si>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</si>
  <si>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</si>
  <si>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</si>
  <si>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</si>
  <si>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</si>
  <si>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</si>
  <si>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Bull.101</t>
  </si>
  <si>
    <t>B</t>
  </si>
  <si>
    <t>Pashke</t>
  </si>
  <si>
    <t>II</t>
  </si>
  <si>
    <t>I</t>
  </si>
  <si>
    <t>http://anton.paschke.com/stars/CMi0.htm</t>
  </si>
  <si>
    <t>BBSAG</t>
  </si>
  <si>
    <t>IBVS 4877</t>
  </si>
  <si>
    <t>IBVS 4382</t>
  </si>
  <si>
    <t>IBVS</t>
  </si>
  <si>
    <t>IBVS 3952</t>
  </si>
  <si>
    <t>IBVS 3360</t>
  </si>
  <si>
    <t>IBVS 5296</t>
  </si>
  <si>
    <t>IBVS 5623</t>
  </si>
  <si>
    <t>See page B</t>
  </si>
  <si>
    <t>EW</t>
  </si>
  <si>
    <t># of data points:</t>
  </si>
  <si>
    <t>BH CMi / GSC 00194-00952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</si>
  <si>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</si>
  <si>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</si>
  <si>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</si>
  <si>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</si>
  <si>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</si>
  <si>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</si>
  <si>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</si>
  <si>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</si>
  <si>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</si>
  <si>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5974</t>
  </si>
  <si>
    <t>OEJV 116</t>
  </si>
  <si>
    <t>OEJV 0137</t>
  </si>
  <si>
    <t>OEJV</t>
  </si>
  <si>
    <t>OEJV 0160</t>
  </si>
  <si>
    <t>IBVS 6149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</si>
  <si>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</si>
  <si>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</si>
  <si>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</si>
  <si>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</si>
  <si>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</si>
  <si>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</si>
  <si>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</si>
  <si>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</si>
  <si>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</si>
  <si>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</si>
  <si>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</si>
  <si>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</si>
  <si>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</si>
  <si>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2447587.3599 </t>
  </si>
  <si>
    <t> 01.03.1989 20:38 </t>
  </si>
  <si>
    <t> -0.0070 </t>
  </si>
  <si>
    <t>E </t>
  </si>
  <si>
    <t>?</t>
  </si>
  <si>
    <t> Zakrzewski &amp; Zola </t>
  </si>
  <si>
    <t>IBVS 3360 </t>
  </si>
  <si>
    <t>2447594.3611 </t>
  </si>
  <si>
    <t> 08.03.1989 20:39 </t>
  </si>
  <si>
    <t> 0.0036 </t>
  </si>
  <si>
    <t>2447641.3388 </t>
  </si>
  <si>
    <t> 24.04.1989 20:07 </t>
  </si>
  <si>
    <t> 0.0044 </t>
  </si>
  <si>
    <t>2448273.5662 </t>
  </si>
  <si>
    <t> 17.01.1991 01:35 </t>
  </si>
  <si>
    <t> 0.0008 </t>
  </si>
  <si>
    <t>IBVS 3952 </t>
  </si>
  <si>
    <t>2448274.4066 </t>
  </si>
  <si>
    <t> 17.01.1991 21:45 </t>
  </si>
  <si>
    <t> 0.0023 </t>
  </si>
  <si>
    <t>2448275.5247 </t>
  </si>
  <si>
    <t> 19.01.1991 00:35 </t>
  </si>
  <si>
    <t> 0.0019 </t>
  </si>
  <si>
    <t>2448276.3628 </t>
  </si>
  <si>
    <t> 19.01.1991 20:42 </t>
  </si>
  <si>
    <t> 0.0011 </t>
  </si>
  <si>
    <t>2448639.605 </t>
  </si>
  <si>
    <t> 18.01.1992 02:31 </t>
  </si>
  <si>
    <t> 0.011 </t>
  </si>
  <si>
    <t> A.Paschke </t>
  </si>
  <si>
    <t> BBS 101 </t>
  </si>
  <si>
    <t>2448680.4189 </t>
  </si>
  <si>
    <t> 27.02.1992 22:03 </t>
  </si>
  <si>
    <t> -0.0002 </t>
  </si>
  <si>
    <t>G</t>
  </si>
  <si>
    <t> F.Agerer </t>
  </si>
  <si>
    <t>BAVM 60 </t>
  </si>
  <si>
    <t>2448680.4219 </t>
  </si>
  <si>
    <t> 27.02.1992 22:07 </t>
  </si>
  <si>
    <t> 0.0028 </t>
  </si>
  <si>
    <t>B;V</t>
  </si>
  <si>
    <t>2448683.480 </t>
  </si>
  <si>
    <t> 01.03.1992 23:31 </t>
  </si>
  <si>
    <t> -0.015 </t>
  </si>
  <si>
    <t>C </t>
  </si>
  <si>
    <t> E.Wunder </t>
  </si>
  <si>
    <t>BAVM 225 </t>
  </si>
  <si>
    <t>2449041.4088 </t>
  </si>
  <si>
    <t> 22.02.1993 21:48 </t>
  </si>
  <si>
    <t> -0.0055 </t>
  </si>
  <si>
    <t>BAVM 62 </t>
  </si>
  <si>
    <t>2449041.4109 </t>
  </si>
  <si>
    <t> 22.02.1993 21:51 </t>
  </si>
  <si>
    <t> -0.0034 </t>
  </si>
  <si>
    <t>2449393.460 </t>
  </si>
  <si>
    <t> 09.02.1994 23:02 </t>
  </si>
  <si>
    <t> -0.002 </t>
  </si>
  <si>
    <t>BAVM 68 </t>
  </si>
  <si>
    <t>2449393.461 </t>
  </si>
  <si>
    <t> 09.02.1994 23:03 </t>
  </si>
  <si>
    <t> -0.001 </t>
  </si>
  <si>
    <t>2450067.6330 </t>
  </si>
  <si>
    <t> 16.12.1995 03:11 </t>
  </si>
  <si>
    <t> -0.0032 </t>
  </si>
  <si>
    <t> W.Ogloza </t>
  </si>
  <si>
    <t>IBVS 4877 </t>
  </si>
  <si>
    <t>2450088.608 </t>
  </si>
  <si>
    <t> 06.01.1996 02:35 </t>
  </si>
  <si>
    <t> -0.000 </t>
  </si>
  <si>
    <t>2450138.3806 </t>
  </si>
  <si>
    <t> 24.02.1996 21:08 </t>
  </si>
  <si>
    <t> -0.0006 </t>
  </si>
  <si>
    <t>BAVM 90 </t>
  </si>
  <si>
    <t>2450138.3810 </t>
  </si>
  <si>
    <t>2450518.3846 </t>
  </si>
  <si>
    <t> 10.03.1997 21:13 </t>
  </si>
  <si>
    <t> -0.0063 </t>
  </si>
  <si>
    <t>2451189.4860 </t>
  </si>
  <si>
    <t> 10.01.1999 23:39 </t>
  </si>
  <si>
    <t> -0.0037 </t>
  </si>
  <si>
    <t> S.Zola </t>
  </si>
  <si>
    <t>2451242.3369 </t>
  </si>
  <si>
    <t> 04.03.1999 20:05 </t>
  </si>
  <si>
    <t> -0.0018 </t>
  </si>
  <si>
    <t> M.Drozdz et al. </t>
  </si>
  <si>
    <t>IBVS 5623 </t>
  </si>
  <si>
    <t>2451256.3148 </t>
  </si>
  <si>
    <t> 18.03.1999 19:33 </t>
  </si>
  <si>
    <t> -0.0052 </t>
  </si>
  <si>
    <t>2451556.6288 </t>
  </si>
  <si>
    <t> 13.01.2000 03:05 </t>
  </si>
  <si>
    <t> -0.0079 </t>
  </si>
  <si>
    <t>2451557.4683 </t>
  </si>
  <si>
    <t> 13.01.2000 23:14 </t>
  </si>
  <si>
    <t> -0.0072 </t>
  </si>
  <si>
    <t>2451957.3316 </t>
  </si>
  <si>
    <t> 16.02.2001 19:57 </t>
  </si>
  <si>
    <t>BAVM 152 </t>
  </si>
  <si>
    <t>2453691.2849 </t>
  </si>
  <si>
    <t> 16.11.2005 18:50 </t>
  </si>
  <si>
    <t> Nakajima </t>
  </si>
  <si>
    <t>VSB 44 </t>
  </si>
  <si>
    <t>2454489.610 </t>
  </si>
  <si>
    <t> 24.01.2008 02:38 </t>
  </si>
  <si>
    <t> -0.008 </t>
  </si>
  <si>
    <t>o</t>
  </si>
  <si>
    <t>OEJV 0116 </t>
  </si>
  <si>
    <t>2455259.6951 </t>
  </si>
  <si>
    <t> 04.03.2010 04:40 </t>
  </si>
  <si>
    <t> -0.0088 </t>
  </si>
  <si>
    <t> S.Dvorak </t>
  </si>
  <si>
    <t>IBVS 5974 </t>
  </si>
  <si>
    <t>2455629.3606 </t>
  </si>
  <si>
    <t> 08.03.2011 20:39 </t>
  </si>
  <si>
    <t> -0.0069 </t>
  </si>
  <si>
    <t> M.Vrašták </t>
  </si>
  <si>
    <t>OEJV 0137 </t>
  </si>
  <si>
    <t>2455960.43222 </t>
  </si>
  <si>
    <t> 02.02.2012 22:22 </t>
  </si>
  <si>
    <t> -0.01070 </t>
  </si>
  <si>
    <t> F.Walter </t>
  </si>
  <si>
    <t>OEJV 0160 </t>
  </si>
  <si>
    <t>2456398.33278 </t>
  </si>
  <si>
    <t> 15.04.2013 19:59 </t>
  </si>
  <si>
    <t> -0.00210 </t>
  </si>
  <si>
    <t> M.Urbanik </t>
  </si>
  <si>
    <t>2456726.3318 </t>
  </si>
  <si>
    <t> 09.03.2014 19:57 </t>
  </si>
  <si>
    <t> -0.0026 </t>
  </si>
  <si>
    <t>BAVM 238 </t>
  </si>
  <si>
    <t>2457074.4613 </t>
  </si>
  <si>
    <t> 20.02.2015 23:04 </t>
  </si>
  <si>
    <t> -0.0056 </t>
  </si>
  <si>
    <t>-I</t>
  </si>
  <si>
    <t>BAVM 239 </t>
  </si>
  <si>
    <t>OEJV 0116</t>
  </si>
  <si>
    <t>JAVSO..44…69</t>
  </si>
  <si>
    <t>Ic</t>
  </si>
  <si>
    <t>JAVSO..46..184</t>
  </si>
  <si>
    <t>JAVSO..48..256</t>
  </si>
  <si>
    <t>VSB 067</t>
  </si>
  <si>
    <t>VSB 069</t>
  </si>
  <si>
    <t>JAVSO 49, 256</t>
  </si>
  <si>
    <t>JAVSO, 48, 256</t>
  </si>
  <si>
    <t>JAVSO, 49, 265</t>
  </si>
  <si>
    <t>JBAV, 55</t>
  </si>
  <si>
    <t>VSB, 91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</si>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</sst>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0"/>
    <numFmt numFmtId="167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System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24" fillId="0" borderId="2" applyNumberFormat="0" applyFont="0" applyFill="0" applyAlignment="0" applyProtection="0"/>
    <xf numFmtId="43" fontId="28" fillId="0" borderId="0" applyFont="0" applyFill="0" applyBorder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17" fillId="0" borderId="0" xfId="0" applyFont="1" applyAlignment="1">
      <alignment horizontal="left" wrapText="1"/>
    </xf>
    <xf numFmtId="0" fontId="5" fillId="0" borderId="0" xfId="0" applyFont="1" applyAlignment="1"/>
    <xf numFmtId="0" fontId="17" fillId="0" borderId="0" xfId="0" applyFont="1" applyAlignment="1">
      <alignment wrapText="1"/>
    </xf>
    <xf numFmtId="0" fontId="18" fillId="0" borderId="0" xfId="0" applyFont="1">
      <alignment vertical="top"/>
    </xf>
    <xf numFmtId="0" fontId="0" fillId="0" borderId="0" xfId="0">
      <alignment vertical="top"/>
    </xf>
    <xf numFmtId="0" fontId="9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/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6" fillId="0" borderId="0" xfId="0" applyFont="1">
      <alignment vertical="top"/>
    </xf>
    <xf numFmtId="0" fontId="15" fillId="0" borderId="0" xfId="0" applyFont="1" applyAlignment="1">
      <alignment horizontal="center"/>
    </xf>
    <xf numFmtId="22" fontId="14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horizontal="right"/>
    </xf>
    <xf numFmtId="0" fontId="19" fillId="0" borderId="0" xfId="0" applyFont="1">
      <alignment vertical="top"/>
    </xf>
    <xf numFmtId="0" fontId="9" fillId="0" borderId="0" xfId="0" applyFont="1" applyAlignment="1">
      <alignment horizontal="left"/>
    </xf>
    <xf numFmtId="0" fontId="20" fillId="0" borderId="0" xfId="0" applyFont="1">
      <alignment vertical="top"/>
    </xf>
    <xf numFmtId="0" fontId="13" fillId="2" borderId="0" xfId="0" applyFont="1" applyFill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2" fillId="3" borderId="12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0" xfId="9" applyFont="1" applyAlignment="1">
      <alignment horizontal="left" wrapText="1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  <xf numFmtId="0" fontId="20" fillId="0" borderId="0" xfId="0" applyFont="1" applyAlignme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1" applyFont="1" applyBorder="1"/>
    <xf numFmtId="166" fontId="5" fillId="0" borderId="0" xfId="9" applyNumberFormat="1" applyFont="1" applyAlignment="1">
      <alignment horizontal="left" wrapText="1"/>
    </xf>
    <xf numFmtId="166" fontId="20" fillId="0" borderId="0" xfId="0" applyNumberFormat="1" applyFont="1" applyAlignment="1">
      <alignment horizontal="left"/>
    </xf>
    <xf numFmtId="166" fontId="20" fillId="0" borderId="0" xfId="8" applyNumberFormat="1" applyFont="1" applyAlignment="1">
      <alignment horizontal="left"/>
    </xf>
    <xf numFmtId="166" fontId="27" fillId="0" borderId="0" xfId="0" applyNumberFormat="1" applyFont="1" applyAlignment="1">
      <alignment horizontal="left" vertical="center" wrapText="1"/>
    </xf>
    <xf numFmtId="166" fontId="27" fillId="0" borderId="0" xfId="0" applyNumberFormat="1" applyFont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left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67" fontId="27" fillId="0" borderId="0" xfId="0" applyNumberFormat="1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CMi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  <c:pt idx="49">
                  <c:v>21510.5</c:v>
                </c:pt>
                <c:pt idx="50">
                  <c:v>21986.5</c:v>
                </c:pt>
                <c:pt idx="51">
                  <c:v>21986.5</c:v>
                </c:pt>
                <c:pt idx="52">
                  <c:v>22012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C-4F61-867B-A6F58CF22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  <c:pt idx="49">
                  <c:v>21510.5</c:v>
                </c:pt>
                <c:pt idx="50">
                  <c:v>21986.5</c:v>
                </c:pt>
                <c:pt idx="51">
                  <c:v>21986.5</c:v>
                </c:pt>
                <c:pt idx="52">
                  <c:v>22012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7.596582145197317E-5</c:v>
                </c:pt>
                <c:pt idx="8">
                  <c:v>1.9759401962801348E-2</c:v>
                </c:pt>
                <c:pt idx="11">
                  <c:v>-6.2139634028426372E-3</c:v>
                </c:pt>
                <c:pt idx="14">
                  <c:v>8.3632679452421144E-3</c:v>
                </c:pt>
                <c:pt idx="15">
                  <c:v>9.36326794908382E-3</c:v>
                </c:pt>
                <c:pt idx="28">
                  <c:v>1.0340440610889345E-2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C-4F61-867B-A6F58CF22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  <c:pt idx="49">
                  <c:v>21510.5</c:v>
                </c:pt>
                <c:pt idx="50">
                  <c:v>21986.5</c:v>
                </c:pt>
                <c:pt idx="51">
                  <c:v>21986.5</c:v>
                </c:pt>
                <c:pt idx="52">
                  <c:v>22012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-9.9999997473787516E-5</c:v>
                </c:pt>
                <c:pt idx="2">
                  <c:v>1.0499145646463148E-2</c:v>
                </c:pt>
                <c:pt idx="3">
                  <c:v>1.1361404351191595E-2</c:v>
                </c:pt>
                <c:pt idx="4">
                  <c:v>8.8201361722894944E-3</c:v>
                </c:pt>
                <c:pt idx="5">
                  <c:v>1.0348033647460397E-2</c:v>
                </c:pt>
                <c:pt idx="6">
                  <c:v>9.9518969509517774E-3</c:v>
                </c:pt>
                <c:pt idx="7">
                  <c:v>9.1797944332938641E-3</c:v>
                </c:pt>
                <c:pt idx="9">
                  <c:v>8.5504125017905608E-3</c:v>
                </c:pt>
                <c:pt idx="10">
                  <c:v>1.155041250603972E-2</c:v>
                </c:pt>
                <c:pt idx="12">
                  <c:v>3.822293430857826E-3</c:v>
                </c:pt>
                <c:pt idx="13">
                  <c:v>5.9222934360150248E-3</c:v>
                </c:pt>
                <c:pt idx="16">
                  <c:v>7.8168736145016737E-3</c:v>
                </c:pt>
                <c:pt idx="17">
                  <c:v>1.1014310533937532E-2</c:v>
                </c:pt>
                <c:pt idx="18">
                  <c:v>1.0536227498960216E-2</c:v>
                </c:pt>
                <c:pt idx="19">
                  <c:v>1.0936227503407281E-2</c:v>
                </c:pt>
                <c:pt idx="20">
                  <c:v>5.4737845712224953E-3</c:v>
                </c:pt>
                <c:pt idx="21">
                  <c:v>9.1917661629850045E-3</c:v>
                </c:pt>
                <c:pt idx="22">
                  <c:v>1.1149307218147442E-2</c:v>
                </c:pt>
                <c:pt idx="23">
                  <c:v>7.847598499211017E-3</c:v>
                </c:pt>
                <c:pt idx="24">
                  <c:v>5.6348952566622756E-3</c:v>
                </c:pt>
                <c:pt idx="25">
                  <c:v>6.2627927327412181E-3</c:v>
                </c:pt>
                <c:pt idx="26">
                  <c:v>7.1939234258024953E-3</c:v>
                </c:pt>
                <c:pt idx="33">
                  <c:v>1.9491080078296363E-2</c:v>
                </c:pt>
                <c:pt idx="35">
                  <c:v>1.7068533030396793E-2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C-4F61-867B-A6F58CF22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  <c:pt idx="49">
                  <c:v>21510.5</c:v>
                </c:pt>
                <c:pt idx="50">
                  <c:v>21986.5</c:v>
                </c:pt>
                <c:pt idx="51">
                  <c:v>21986.5</c:v>
                </c:pt>
                <c:pt idx="52">
                  <c:v>22012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7">
                  <c:v>1.1858008350827731E-2</c:v>
                </c:pt>
                <c:pt idx="29">
                  <c:v>1.0850324484636076E-2</c:v>
                </c:pt>
                <c:pt idx="30">
                  <c:v>1.3467146010953002E-2</c:v>
                </c:pt>
                <c:pt idx="31">
                  <c:v>1.0140683589270338E-2</c:v>
                </c:pt>
                <c:pt idx="32">
                  <c:v>1.8133166573534254E-2</c:v>
                </c:pt>
                <c:pt idx="34">
                  <c:v>1.3008874768274836E-2</c:v>
                </c:pt>
                <c:pt idx="36">
                  <c:v>1.5094908681930974E-2</c:v>
                </c:pt>
                <c:pt idx="37">
                  <c:v>1.7321730199910235E-2</c:v>
                </c:pt>
                <c:pt idx="38">
                  <c:v>2.0344055665191263E-2</c:v>
                </c:pt>
                <c:pt idx="39">
                  <c:v>1.3840603525750339E-2</c:v>
                </c:pt>
                <c:pt idx="40">
                  <c:v>1.7729459483234677E-2</c:v>
                </c:pt>
                <c:pt idx="41">
                  <c:v>1.7729459483234677E-2</c:v>
                </c:pt>
                <c:pt idx="42">
                  <c:v>2.0747254180605523E-2</c:v>
                </c:pt>
                <c:pt idx="43">
                  <c:v>2.1447254184749909E-2</c:v>
                </c:pt>
                <c:pt idx="44">
                  <c:v>2.2447254181315657E-2</c:v>
                </c:pt>
                <c:pt idx="45">
                  <c:v>1.9934809912228957E-2</c:v>
                </c:pt>
                <c:pt idx="46">
                  <c:v>1.9934809912228957E-2</c:v>
                </c:pt>
                <c:pt idx="47">
                  <c:v>1.619298384321155E-2</c:v>
                </c:pt>
                <c:pt idx="48">
                  <c:v>2.3703422746621072E-2</c:v>
                </c:pt>
                <c:pt idx="49">
                  <c:v>2.4825785862049088E-2</c:v>
                </c:pt>
                <c:pt idx="50">
                  <c:v>2.1345251661841758E-2</c:v>
                </c:pt>
                <c:pt idx="51">
                  <c:v>2.4545251813833602E-2</c:v>
                </c:pt>
                <c:pt idx="52">
                  <c:v>1.6319508693413809E-2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C-4F61-867B-A6F58CF22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  <c:pt idx="49">
                  <c:v>21510.5</c:v>
                </c:pt>
                <c:pt idx="50">
                  <c:v>21986.5</c:v>
                </c:pt>
                <c:pt idx="51">
                  <c:v>21986.5</c:v>
                </c:pt>
                <c:pt idx="52">
                  <c:v>22012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C-4F61-867B-A6F58CF22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  <c:pt idx="49">
                  <c:v>21510.5</c:v>
                </c:pt>
                <c:pt idx="50">
                  <c:v>21986.5</c:v>
                </c:pt>
                <c:pt idx="51">
                  <c:v>21986.5</c:v>
                </c:pt>
                <c:pt idx="52">
                  <c:v>22012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2C-4F61-867B-A6F58CF22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  <c:pt idx="5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  <c:pt idx="49">
                  <c:v>21510.5</c:v>
                </c:pt>
                <c:pt idx="50">
                  <c:v>21986.5</c:v>
                </c:pt>
                <c:pt idx="51">
                  <c:v>21986.5</c:v>
                </c:pt>
                <c:pt idx="52">
                  <c:v>22012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2C-4F61-867B-A6F58CF22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  <c:pt idx="49">
                  <c:v>21510.5</c:v>
                </c:pt>
                <c:pt idx="50">
                  <c:v>21986.5</c:v>
                </c:pt>
                <c:pt idx="51">
                  <c:v>21986.5</c:v>
                </c:pt>
                <c:pt idx="52">
                  <c:v>22012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6.0523508238587015E-3</c:v>
                </c:pt>
                <c:pt idx="1">
                  <c:v>6.0526671306411666E-3</c:v>
                </c:pt>
                <c:pt idx="2">
                  <c:v>6.06025849342032E-3</c:v>
                </c:pt>
                <c:pt idx="3">
                  <c:v>6.1133980328743958E-3</c:v>
                </c:pt>
                <c:pt idx="4">
                  <c:v>6.8285676680271724E-3</c:v>
                </c:pt>
                <c:pt idx="5">
                  <c:v>6.8295165883745668E-3</c:v>
                </c:pt>
                <c:pt idx="6">
                  <c:v>6.8307818155044255E-3</c:v>
                </c:pt>
                <c:pt idx="7">
                  <c:v>6.8317307358518198E-3</c:v>
                </c:pt>
                <c:pt idx="8">
                  <c:v>7.2426132462735174E-3</c:v>
                </c:pt>
                <c:pt idx="9">
                  <c:v>7.2887940365133691E-3</c:v>
                </c:pt>
                <c:pt idx="10">
                  <c:v>7.2887940365133691E-3</c:v>
                </c:pt>
                <c:pt idx="11">
                  <c:v>7.2922734111204816E-3</c:v>
                </c:pt>
                <c:pt idx="12">
                  <c:v>7.6971460926753476E-3</c:v>
                </c:pt>
                <c:pt idx="13">
                  <c:v>7.6971460926753476E-3</c:v>
                </c:pt>
                <c:pt idx="14">
                  <c:v>8.0953763317984546E-3</c:v>
                </c:pt>
                <c:pt idx="15">
                  <c:v>8.0953763317984546E-3</c:v>
                </c:pt>
                <c:pt idx="16">
                  <c:v>8.8579919843209433E-3</c:v>
                </c:pt>
                <c:pt idx="17">
                  <c:v>8.881714993005798E-3</c:v>
                </c:pt>
                <c:pt idx="18">
                  <c:v>8.9380176002845212E-3</c:v>
                </c:pt>
                <c:pt idx="19">
                  <c:v>8.9380176002845212E-3</c:v>
                </c:pt>
                <c:pt idx="20">
                  <c:v>9.3678785176541032E-3</c:v>
                </c:pt>
                <c:pt idx="21">
                  <c:v>1.0127014795569479E-2</c:v>
                </c:pt>
                <c:pt idx="22">
                  <c:v>1.0186796777455313E-2</c:v>
                </c:pt>
                <c:pt idx="23">
                  <c:v>1.0202612116578552E-2</c:v>
                </c:pt>
                <c:pt idx="24">
                  <c:v>1.054232560094568E-2</c:v>
                </c:pt>
                <c:pt idx="25">
                  <c:v>1.0543274521293076E-2</c:v>
                </c:pt>
                <c:pt idx="26">
                  <c:v>1.0995593220217655E-2</c:v>
                </c:pt>
                <c:pt idx="27">
                  <c:v>1.2957011578281503E-2</c:v>
                </c:pt>
                <c:pt idx="28">
                  <c:v>1.3860067442218335E-2</c:v>
                </c:pt>
                <c:pt idx="29">
                  <c:v>1.4731176321126228E-2</c:v>
                </c:pt>
                <c:pt idx="30">
                  <c:v>1.5149333887544615E-2</c:v>
                </c:pt>
                <c:pt idx="31">
                  <c:v>1.5523841117982867E-2</c:v>
                </c:pt>
                <c:pt idx="32">
                  <c:v>1.6019177539322652E-2</c:v>
                </c:pt>
                <c:pt idx="33">
                  <c:v>1.639020539515379E-2</c:v>
                </c:pt>
                <c:pt idx="34">
                  <c:v>1.6780844271497744E-2</c:v>
                </c:pt>
                <c:pt idx="35">
                  <c:v>1.678400733932239E-2</c:v>
                </c:pt>
                <c:pt idx="36">
                  <c:v>1.7169269000364442E-2</c:v>
                </c:pt>
                <c:pt idx="37">
                  <c:v>1.7587426566782829E-2</c:v>
                </c:pt>
                <c:pt idx="38">
                  <c:v>1.7602925599123603E-2</c:v>
                </c:pt>
                <c:pt idx="39">
                  <c:v>1.8412354655450869E-2</c:v>
                </c:pt>
                <c:pt idx="40">
                  <c:v>1.8441454879437626E-2</c:v>
                </c:pt>
                <c:pt idx="41">
                  <c:v>1.8441454879437626E-2</c:v>
                </c:pt>
                <c:pt idx="42">
                  <c:v>1.8832093755781577E-2</c:v>
                </c:pt>
                <c:pt idx="43">
                  <c:v>1.8832093755781577E-2</c:v>
                </c:pt>
                <c:pt idx="44">
                  <c:v>1.8832093755781577E-2</c:v>
                </c:pt>
                <c:pt idx="45">
                  <c:v>1.8836205743953623E-2</c:v>
                </c:pt>
                <c:pt idx="46">
                  <c:v>1.8836205743953623E-2</c:v>
                </c:pt>
                <c:pt idx="47">
                  <c:v>1.9297381032787213E-2</c:v>
                </c:pt>
                <c:pt idx="48">
                  <c:v>1.9570986399619211E-2</c:v>
                </c:pt>
                <c:pt idx="49">
                  <c:v>1.9660184912274267E-2</c:v>
                </c:pt>
                <c:pt idx="50">
                  <c:v>1.9961308969180698E-2</c:v>
                </c:pt>
                <c:pt idx="51">
                  <c:v>1.9961308969180698E-2</c:v>
                </c:pt>
                <c:pt idx="52">
                  <c:v>1.9977440615086401E-2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2C-4F61-867B-A6F58CF2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8872"/>
        <c:axId val="1"/>
      </c:scatterChart>
      <c:valAx>
        <c:axId val="497918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8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CMi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Pashke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1">
                  <c:v>2.2499996703118086E-5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4-4725-9DBA-A249A225123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8">
                  <c:v>-0.18143249999411637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4-4725-9DBA-A249A225123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0">
                  <c:v>-9.9999997473787516E-5</c:v>
                </c:pt>
                <c:pt idx="2">
                  <c:v>9.1624999986379407E-3</c:v>
                </c:pt>
                <c:pt idx="3">
                  <c:v>1.0425000000395812E-3</c:v>
                </c:pt>
                <c:pt idx="4">
                  <c:v>-0.12238500000239583</c:v>
                </c:pt>
                <c:pt idx="5">
                  <c:v>-0.12101750000147149</c:v>
                </c:pt>
                <c:pt idx="6">
                  <c:v>-0.12162749999697553</c:v>
                </c:pt>
                <c:pt idx="7">
                  <c:v>-0.12255999999615597</c:v>
                </c:pt>
                <c:pt idx="9">
                  <c:v>-0.46642499999870779</c:v>
                </c:pt>
                <c:pt idx="10">
                  <c:v>-0.46723750000091968</c:v>
                </c:pt>
                <c:pt idx="11">
                  <c:v>-0.47723250000126427</c:v>
                </c:pt>
                <c:pt idx="12">
                  <c:v>-0.47683249999681721</c:v>
                </c:pt>
                <c:pt idx="13">
                  <c:v>-0.5549550000068848</c:v>
                </c:pt>
                <c:pt idx="14">
                  <c:v>-0.67955500000243774</c:v>
                </c:pt>
                <c:pt idx="15">
                  <c:v>-0.68770249999943189</c:v>
                </c:pt>
                <c:pt idx="16">
                  <c:v>-0.69367749999946682</c:v>
                </c:pt>
                <c:pt idx="17">
                  <c:v>-0.7533125000045402</c:v>
                </c:pt>
                <c:pt idx="18">
                  <c:v>-0.75284500000270782</c:v>
                </c:pt>
                <c:pt idx="19">
                  <c:v>-0.82837000000290573</c:v>
                </c:pt>
                <c:pt idx="20">
                  <c:v>-1.4561450000037439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4-4725-9DBA-A249A225123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  <c:pt idx="21">
                  <c:v>-1.3094100000016624</c:v>
                </c:pt>
                <c:pt idx="22">
                  <c:v>-1.5242100000032224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4-4725-9DBA-A249A225123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4-4725-9DBA-A249A225123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B4-4725-9DBA-A249A225123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B4-4725-9DBA-A249A225123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0">
                  <c:v>8.094595148080086E-3</c:v>
                </c:pt>
                <c:pt idx="1">
                  <c:v>8.0412248733677163E-3</c:v>
                </c:pt>
                <c:pt idx="2">
                  <c:v>6.7603382802708251E-3</c:v>
                </c:pt>
                <c:pt idx="3">
                  <c:v>-2.2058678714074118E-3</c:v>
                </c:pt>
                <c:pt idx="4">
                  <c:v>-0.12287605899607701</c:v>
                </c:pt>
                <c:pt idx="5">
                  <c:v>-0.12303616982021412</c:v>
                </c:pt>
                <c:pt idx="6">
                  <c:v>-0.12324965091906359</c:v>
                </c:pt>
                <c:pt idx="7">
                  <c:v>-0.1234097617432007</c:v>
                </c:pt>
                <c:pt idx="8">
                  <c:v>-0.19273774859456994</c:v>
                </c:pt>
                <c:pt idx="9">
                  <c:v>-0.4652997415506458</c:v>
                </c:pt>
                <c:pt idx="10">
                  <c:v>-0.46930251215407359</c:v>
                </c:pt>
                <c:pt idx="11">
                  <c:v>-0.47880242105287557</c:v>
                </c:pt>
                <c:pt idx="12">
                  <c:v>-0.47880242105287557</c:v>
                </c:pt>
                <c:pt idx="13">
                  <c:v>-0.55133262438698694</c:v>
                </c:pt>
                <c:pt idx="14">
                  <c:v>-0.67942128369667609</c:v>
                </c:pt>
                <c:pt idx="15">
                  <c:v>-0.68950826561731404</c:v>
                </c:pt>
                <c:pt idx="16">
                  <c:v>-0.69217677935293265</c:v>
                </c:pt>
                <c:pt idx="17">
                  <c:v>-0.74949645439401846</c:v>
                </c:pt>
                <c:pt idx="18">
                  <c:v>-0.7496565652181556</c:v>
                </c:pt>
                <c:pt idx="19">
                  <c:v>-0.82597605805684537</c:v>
                </c:pt>
                <c:pt idx="20">
                  <c:v>-1.4562790024099406</c:v>
                </c:pt>
                <c:pt idx="21">
                  <c:v>-1.3092972658520723</c:v>
                </c:pt>
                <c:pt idx="22">
                  <c:v>-1.5268345055796941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B4-4725-9DBA-A249A225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6744"/>
        <c:axId val="1"/>
      </c:scatterChart>
      <c:valAx>
        <c:axId val="49792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975206611570249"/>
          <c:y val="0.86153846153846159"/>
          <c:w val="0.92355371900826444"/>
          <c:h val="0.984615384615384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FDA094E1-FBE0-B29C-B443-E5BA5B273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28575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71DD602-0E62-4A33-C5DB-99DBA080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www.bav-astro.de/sfs/BAVM_link.php?BAVMnr=90" TargetMode="External"/><Relationship Id="rId26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3360" TargetMode="External"/><Relationship Id="rId21" Type="http://schemas.openxmlformats.org/officeDocument/2006/relationships/hyperlink" Target="http://www.konkoly.hu/cgi-bin/IBVS?5623" TargetMode="External"/><Relationship Id="rId7" Type="http://schemas.openxmlformats.org/officeDocument/2006/relationships/hyperlink" Target="http://www.konkoly.hu/cgi-bin/IBVS?3952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90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3360" TargetMode="External"/><Relationship Id="rId16" Type="http://schemas.openxmlformats.org/officeDocument/2006/relationships/hyperlink" Target="http://www.konkoly.hu/cgi-bin/IBVS?4877" TargetMode="External"/><Relationship Id="rId20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3360" TargetMode="External"/><Relationship Id="rId6" Type="http://schemas.openxmlformats.org/officeDocument/2006/relationships/hyperlink" Target="http://www.konkoly.hu/cgi-bin/IBVS?3952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konkoly.hu/cgi-bin/IBVS?5623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952" TargetMode="External"/><Relationship Id="rId15" Type="http://schemas.openxmlformats.org/officeDocument/2006/relationships/hyperlink" Target="http://www.konkoly.hu/cgi-bin/IBVS?4877" TargetMode="External"/><Relationship Id="rId23" Type="http://schemas.openxmlformats.org/officeDocument/2006/relationships/hyperlink" Target="http://www.konkoly.hu/cgi-bin/IBVS?5623" TargetMode="External"/><Relationship Id="rId28" Type="http://schemas.openxmlformats.org/officeDocument/2006/relationships/hyperlink" Target="http://www.konkoly.hu/cgi-bin/IBVS?5974" TargetMode="External"/><Relationship Id="rId10" Type="http://schemas.openxmlformats.org/officeDocument/2006/relationships/hyperlink" Target="http://www.bav-astro.de/sfs/BAVM_link.php?BAVMnr=225" TargetMode="External"/><Relationship Id="rId19" Type="http://schemas.openxmlformats.org/officeDocument/2006/relationships/hyperlink" Target="http://www.konkoly.hu/cgi-bin/IBVS?4877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3952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bav-astro.de/sfs/BAVM_link.php?BAVMnr=68" TargetMode="External"/><Relationship Id="rId22" Type="http://schemas.openxmlformats.org/officeDocument/2006/relationships/hyperlink" Target="http://www.konkoly.hu/cgi-bin/IBVS?5623" TargetMode="External"/><Relationship Id="rId27" Type="http://schemas.openxmlformats.org/officeDocument/2006/relationships/hyperlink" Target="http://var.astro.cz/oejv/issues/oejv0116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74"/>
  <sheetViews>
    <sheetView tabSelected="1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25</v>
      </c>
      <c r="B2" s="15" t="s">
        <v>45</v>
      </c>
      <c r="C2" s="14"/>
    </row>
    <row r="3" spans="1:6" x14ac:dyDescent="0.2">
      <c r="C3" s="9" t="s">
        <v>35</v>
      </c>
    </row>
    <row r="4" spans="1:6" ht="14.25" thickTop="1" thickBot="1" x14ac:dyDescent="0.25">
      <c r="A4" s="3" t="s">
        <v>2</v>
      </c>
      <c r="C4" s="8" t="s">
        <v>15</v>
      </c>
      <c r="D4" s="7" t="s">
        <v>15</v>
      </c>
    </row>
    <row r="5" spans="1:6" ht="13.5" thickTop="1" x14ac:dyDescent="0.2">
      <c r="A5" s="24" t="s">
        <v>48</v>
      </c>
      <c r="B5" s="25"/>
      <c r="C5" s="26">
        <v>-9.5</v>
      </c>
      <c r="D5" s="25" t="s">
        <v>49</v>
      </c>
    </row>
    <row r="6" spans="1:6" x14ac:dyDescent="0.2">
      <c r="A6" s="3" t="s">
        <v>3</v>
      </c>
    </row>
    <row r="7" spans="1:6" x14ac:dyDescent="0.2">
      <c r="A7" t="s">
        <v>4</v>
      </c>
      <c r="C7" s="6">
        <v>47587.360000000001</v>
      </c>
      <c r="D7" t="s">
        <v>32</v>
      </c>
    </row>
    <row r="8" spans="1:6" x14ac:dyDescent="0.2">
      <c r="A8" t="s">
        <v>5</v>
      </c>
      <c r="C8" s="6">
        <v>0.55924806834867813</v>
      </c>
    </row>
    <row r="9" spans="1:6" x14ac:dyDescent="0.2">
      <c r="A9" s="40" t="s">
        <v>56</v>
      </c>
      <c r="B9" s="41">
        <v>22</v>
      </c>
      <c r="C9" s="28" t="str">
        <f>"F"&amp;B9</f>
        <v>F22</v>
      </c>
      <c r="D9" s="29" t="str">
        <f>"G"&amp;B9</f>
        <v>G22</v>
      </c>
    </row>
    <row r="10" spans="1:6" ht="13.5" thickBot="1" x14ac:dyDescent="0.25">
      <c r="A10" s="25"/>
      <c r="B10" s="25"/>
      <c r="C10" s="2" t="s">
        <v>21</v>
      </c>
      <c r="D10" s="2" t="s">
        <v>22</v>
      </c>
      <c r="E10" s="25"/>
    </row>
    <row r="11" spans="1:6" x14ac:dyDescent="0.2">
      <c r="A11" s="25" t="s">
        <v>17</v>
      </c>
      <c r="B11" s="25"/>
      <c r="C11" s="27">
        <f ca="1">INTERCEPT(INDIRECT($D$9):G988,INDIRECT($C$9):F988)</f>
        <v>6.0523508238587015E-3</v>
      </c>
      <c r="D11" s="12"/>
      <c r="E11" s="25"/>
    </row>
    <row r="12" spans="1:6" x14ac:dyDescent="0.2">
      <c r="A12" s="25" t="s">
        <v>18</v>
      </c>
      <c r="B12" s="25"/>
      <c r="C12" s="27">
        <f ca="1">SLOPE(INDIRECT($D$9):G988,INDIRECT($C$9):F988)</f>
        <v>6.3261356492947938E-7</v>
      </c>
      <c r="D12" s="12"/>
      <c r="E12" s="25"/>
    </row>
    <row r="13" spans="1:6" x14ac:dyDescent="0.2">
      <c r="A13" s="25" t="s">
        <v>20</v>
      </c>
      <c r="B13" s="25"/>
      <c r="C13" s="12" t="s">
        <v>15</v>
      </c>
    </row>
    <row r="14" spans="1:6" x14ac:dyDescent="0.2">
      <c r="A14" s="25"/>
      <c r="B14" s="25"/>
      <c r="C14" s="25"/>
    </row>
    <row r="15" spans="1:6" x14ac:dyDescent="0.2">
      <c r="A15" s="32" t="s">
        <v>19</v>
      </c>
      <c r="B15" s="25"/>
      <c r="C15" s="33">
        <f ca="1">(C7+C11)+(C8+C12)*INT(MAX(F21:F3529))</f>
        <v>59897.54845793172</v>
      </c>
      <c r="E15" s="30" t="s">
        <v>50</v>
      </c>
      <c r="F15" s="26">
        <v>1</v>
      </c>
    </row>
    <row r="16" spans="1:6" x14ac:dyDescent="0.2">
      <c r="A16" s="34" t="s">
        <v>6</v>
      </c>
      <c r="B16" s="25"/>
      <c r="C16" s="35">
        <f ca="1">+C8+C12</f>
        <v>0.55924870096224311</v>
      </c>
      <c r="E16" s="30" t="s">
        <v>51</v>
      </c>
      <c r="F16" s="31">
        <f ca="1">NOW()+15018.5+$C$5/24</f>
        <v>60177.693218402776</v>
      </c>
    </row>
    <row r="17" spans="1:31" ht="13.5" thickBot="1" x14ac:dyDescent="0.25">
      <c r="A17" s="30" t="s">
        <v>46</v>
      </c>
      <c r="B17" s="25"/>
      <c r="C17" s="25">
        <f>COUNT(C21:C2187)</f>
        <v>53</v>
      </c>
      <c r="E17" s="30" t="s">
        <v>52</v>
      </c>
      <c r="F17" s="31">
        <f ca="1">ROUND(2*(F16-$C$7)/$C$8,0)/2+F15</f>
        <v>22514</v>
      </c>
    </row>
    <row r="18" spans="1:31" ht="14.25" thickTop="1" thickBot="1" x14ac:dyDescent="0.25">
      <c r="A18" s="34" t="s">
        <v>7</v>
      </c>
      <c r="B18" s="25"/>
      <c r="C18" s="37">
        <f ca="1">+C15</f>
        <v>59897.54845793172</v>
      </c>
      <c r="D18" s="38">
        <f ca="1">+C16</f>
        <v>0.55924870096224311</v>
      </c>
      <c r="E18" s="30" t="s">
        <v>53</v>
      </c>
      <c r="F18" s="29">
        <f ca="1">ROUND(2*(F16-$C$15)/$C$16,0)/2+F15</f>
        <v>502</v>
      </c>
    </row>
    <row r="19" spans="1:31" ht="13.5" thickTop="1" x14ac:dyDescent="0.2">
      <c r="E19" s="30" t="s">
        <v>54</v>
      </c>
      <c r="F19" s="36">
        <f ca="1">+$C$15+$C$16*F18-15018.5-$C$5/24</f>
        <v>45160.187139148104</v>
      </c>
    </row>
    <row r="20" spans="1:31" ht="13.5" thickBot="1" x14ac:dyDescent="0.25">
      <c r="A20" s="2" t="s">
        <v>8</v>
      </c>
      <c r="B20" s="2" t="s">
        <v>9</v>
      </c>
      <c r="C20" s="2" t="s">
        <v>10</v>
      </c>
      <c r="D20" s="2" t="s">
        <v>14</v>
      </c>
      <c r="E20" s="2" t="s">
        <v>11</v>
      </c>
      <c r="F20" s="2" t="s">
        <v>12</v>
      </c>
      <c r="G20" s="2" t="s">
        <v>13</v>
      </c>
      <c r="H20" s="5" t="s">
        <v>72</v>
      </c>
      <c r="I20" s="5" t="s">
        <v>75</v>
      </c>
      <c r="J20" s="5" t="s">
        <v>69</v>
      </c>
      <c r="K20" s="5" t="s">
        <v>67</v>
      </c>
      <c r="L20" s="5" t="s">
        <v>26</v>
      </c>
      <c r="M20" s="5" t="s">
        <v>27</v>
      </c>
      <c r="N20" s="5" t="s">
        <v>28</v>
      </c>
      <c r="O20" s="5" t="s">
        <v>24</v>
      </c>
      <c r="P20" s="4" t="s">
        <v>23</v>
      </c>
      <c r="Q20" s="2" t="s">
        <v>16</v>
      </c>
    </row>
    <row r="21" spans="1:31" x14ac:dyDescent="0.2">
      <c r="A21" s="17" t="s">
        <v>41</v>
      </c>
      <c r="B21" s="18" t="s">
        <v>34</v>
      </c>
      <c r="C21" s="19">
        <v>47587.359900000003</v>
      </c>
      <c r="D21" s="19">
        <v>2.9999999999999997E-4</v>
      </c>
      <c r="E21" s="17">
        <f>+(C21-C$7)/C$8</f>
        <v>-1.7881152056378646E-4</v>
      </c>
      <c r="F21" s="17">
        <f>ROUND(2*E21,0)/2</f>
        <v>0</v>
      </c>
      <c r="G21" s="17">
        <f>+C21-(C$7+F21*C$8)</f>
        <v>-9.9999997473787516E-5</v>
      </c>
      <c r="H21" s="17"/>
      <c r="I21" s="17"/>
      <c r="J21" s="17">
        <f>G21</f>
        <v>-9.9999997473787516E-5</v>
      </c>
      <c r="K21" s="17"/>
      <c r="L21" s="17"/>
      <c r="M21" s="17"/>
      <c r="N21" s="17"/>
      <c r="O21" s="17">
        <f ca="1">+C$11+C$12*F21</f>
        <v>6.0523508238587015E-3</v>
      </c>
      <c r="P21" s="17"/>
      <c r="Q21" s="20">
        <f>+C21-15018.5</f>
        <v>32568.859900000003</v>
      </c>
      <c r="R21" s="17"/>
      <c r="S21" s="17"/>
      <c r="T21" s="17"/>
    </row>
    <row r="22" spans="1:31" x14ac:dyDescent="0.2">
      <c r="A22" s="17" t="s">
        <v>32</v>
      </c>
      <c r="B22" s="18" t="s">
        <v>33</v>
      </c>
      <c r="C22" s="10">
        <v>47587.6397</v>
      </c>
      <c r="D22" s="19"/>
      <c r="E22" s="17">
        <f>+(C22-C$7)/C$8</f>
        <v>0.50013583564986419</v>
      </c>
      <c r="F22" s="17">
        <f>ROUND(2*E22,0)/2</f>
        <v>0.5</v>
      </c>
      <c r="G22" s="17">
        <f>+C22-(C$7+F22*C$8)</f>
        <v>7.596582145197317E-5</v>
      </c>
      <c r="I22" s="17">
        <f>+G22</f>
        <v>7.596582145197317E-5</v>
      </c>
      <c r="J22" s="17"/>
      <c r="K22" s="17"/>
      <c r="L22" s="17"/>
      <c r="M22" s="17"/>
      <c r="N22" s="17"/>
      <c r="O22" s="17">
        <f ca="1">+C$11+C$12*F22</f>
        <v>6.0526671306411666E-3</v>
      </c>
      <c r="P22" s="17"/>
      <c r="Q22" s="20">
        <f>+C22-15018.5</f>
        <v>32569.1397</v>
      </c>
      <c r="R22" s="17"/>
      <c r="S22" s="17"/>
      <c r="T22" s="17"/>
    </row>
    <row r="23" spans="1:31" x14ac:dyDescent="0.2">
      <c r="A23" s="17" t="s">
        <v>41</v>
      </c>
      <c r="B23" s="18" t="s">
        <v>33</v>
      </c>
      <c r="C23" s="19">
        <v>47594.361100000002</v>
      </c>
      <c r="D23" s="19">
        <v>6.9999999999999999E-4</v>
      </c>
      <c r="E23" s="17">
        <f>+(C23-C$7)/C$8</f>
        <v>12.518773682444429</v>
      </c>
      <c r="F23" s="17">
        <f>ROUND(2*E23,0)/2</f>
        <v>12.5</v>
      </c>
      <c r="G23" s="17">
        <f>+C23-(C$7+F23*C$8)</f>
        <v>1.0499145646463148E-2</v>
      </c>
      <c r="H23" s="17"/>
      <c r="I23" s="17"/>
      <c r="J23" s="17">
        <f>G23</f>
        <v>1.0499145646463148E-2</v>
      </c>
      <c r="K23" s="17"/>
      <c r="L23" s="17"/>
      <c r="M23" s="17"/>
      <c r="N23" s="17"/>
      <c r="O23" s="17">
        <f ca="1">+C$11+C$12*F23</f>
        <v>6.06025849342032E-3</v>
      </c>
      <c r="P23" s="17"/>
      <c r="Q23" s="20">
        <f>+C23-15018.5</f>
        <v>32575.861100000002</v>
      </c>
      <c r="R23" s="17"/>
      <c r="S23" s="17"/>
      <c r="T23" s="17"/>
    </row>
    <row r="24" spans="1:31" x14ac:dyDescent="0.2">
      <c r="A24" s="17" t="s">
        <v>41</v>
      </c>
      <c r="B24" s="18" t="s">
        <v>33</v>
      </c>
      <c r="C24" s="19">
        <v>47641.338799999998</v>
      </c>
      <c r="D24" s="19">
        <v>5.0000000000000001E-4</v>
      </c>
      <c r="E24" s="17">
        <f>+(C24-C$7)/C$8</f>
        <v>96.520315500388307</v>
      </c>
      <c r="F24" s="17">
        <f>ROUND(2*E24,0)/2</f>
        <v>96.5</v>
      </c>
      <c r="G24" s="17">
        <f>+C24-(C$7+F24*C$8)</f>
        <v>1.1361404351191595E-2</v>
      </c>
      <c r="H24" s="17"/>
      <c r="I24" s="17"/>
      <c r="J24" s="17">
        <f>G24</f>
        <v>1.1361404351191595E-2</v>
      </c>
      <c r="K24" s="17"/>
      <c r="L24" s="17"/>
      <c r="M24" s="17"/>
      <c r="N24" s="17"/>
      <c r="O24" s="17">
        <f ca="1">+C$11+C$12*F24</f>
        <v>6.1133980328743958E-3</v>
      </c>
      <c r="P24" s="17"/>
      <c r="Q24" s="20">
        <f>+C24-15018.5</f>
        <v>32622.838799999998</v>
      </c>
      <c r="R24" s="17"/>
      <c r="S24" s="17"/>
      <c r="T24" s="17"/>
    </row>
    <row r="25" spans="1:31" x14ac:dyDescent="0.2">
      <c r="A25" s="17" t="s">
        <v>40</v>
      </c>
      <c r="B25" s="18" t="s">
        <v>33</v>
      </c>
      <c r="C25" s="19">
        <v>48273.566200000001</v>
      </c>
      <c r="D25" s="19">
        <v>2.9999999999999997E-4</v>
      </c>
      <c r="E25" s="17">
        <f>+(C25-C$7)/C$8</f>
        <v>1227.0157714200043</v>
      </c>
      <c r="F25" s="17">
        <f>ROUND(2*E25,0)/2</f>
        <v>1227</v>
      </c>
      <c r="G25" s="17">
        <f>+C25-(C$7+F25*C$8)</f>
        <v>8.8201361722894944E-3</v>
      </c>
      <c r="H25" s="17"/>
      <c r="I25" s="17"/>
      <c r="J25" s="17">
        <f>G25</f>
        <v>8.8201361722894944E-3</v>
      </c>
      <c r="K25" s="17"/>
      <c r="L25" s="17"/>
      <c r="M25" s="17"/>
      <c r="N25" s="17"/>
      <c r="O25" s="17">
        <f ca="1">+C$11+C$12*F25</f>
        <v>6.8285676680271724E-3</v>
      </c>
      <c r="P25" s="17"/>
      <c r="Q25" s="20">
        <f>+C25-15018.5</f>
        <v>33255.066200000001</v>
      </c>
      <c r="R25" s="17"/>
      <c r="S25" s="17"/>
      <c r="T25" s="17"/>
    </row>
    <row r="26" spans="1:31" x14ac:dyDescent="0.2">
      <c r="A26" s="17" t="s">
        <v>40</v>
      </c>
      <c r="B26" s="18" t="s">
        <v>34</v>
      </c>
      <c r="C26" s="19">
        <v>48274.406600000002</v>
      </c>
      <c r="D26" s="19">
        <v>2.0000000000000001E-4</v>
      </c>
      <c r="E26" s="17">
        <f>+(C26-C$7)/C$8</f>
        <v>1228.5185034767862</v>
      </c>
      <c r="F26" s="17">
        <f>ROUND(2*E26,0)/2</f>
        <v>1228.5</v>
      </c>
      <c r="G26" s="17">
        <f>+C26-(C$7+F26*C$8)</f>
        <v>1.0348033647460397E-2</v>
      </c>
      <c r="H26" s="17"/>
      <c r="I26" s="17"/>
      <c r="J26" s="17">
        <f>G26</f>
        <v>1.0348033647460397E-2</v>
      </c>
      <c r="K26" s="17"/>
      <c r="L26" s="17"/>
      <c r="M26" s="17"/>
      <c r="N26" s="17"/>
      <c r="O26" s="17">
        <f ca="1">+C$11+C$12*F26</f>
        <v>6.8295165883745668E-3</v>
      </c>
      <c r="P26" s="17"/>
      <c r="Q26" s="20">
        <f>+C26-15018.5</f>
        <v>33255.906600000002</v>
      </c>
      <c r="R26" s="17"/>
      <c r="S26" s="17"/>
      <c r="T26" s="17"/>
    </row>
    <row r="27" spans="1:31" x14ac:dyDescent="0.2">
      <c r="A27" s="17" t="s">
        <v>40</v>
      </c>
      <c r="B27" s="18" t="s">
        <v>34</v>
      </c>
      <c r="C27" s="19">
        <v>48275.524700000002</v>
      </c>
      <c r="D27" s="19">
        <v>2.0000000000000001E-4</v>
      </c>
      <c r="E27" s="17">
        <f>+(C27-C$7)/C$8</f>
        <v>1230.5177951387157</v>
      </c>
      <c r="F27" s="17">
        <f>ROUND(2*E27,0)/2</f>
        <v>1230.5</v>
      </c>
      <c r="G27" s="17">
        <f>+C27-(C$7+F27*C$8)</f>
        <v>9.9518969509517774E-3</v>
      </c>
      <c r="H27" s="17"/>
      <c r="I27" s="17"/>
      <c r="J27" s="17">
        <f>G27</f>
        <v>9.9518969509517774E-3</v>
      </c>
      <c r="K27" s="17"/>
      <c r="L27" s="17"/>
      <c r="M27" s="17"/>
      <c r="N27" s="17"/>
      <c r="O27" s="17">
        <f ca="1">+C$11+C$12*F27</f>
        <v>6.8307818155044255E-3</v>
      </c>
      <c r="P27" s="17"/>
      <c r="Q27" s="20">
        <f>+C27-15018.5</f>
        <v>33257.024700000002</v>
      </c>
      <c r="R27" s="17"/>
      <c r="S27" s="17"/>
      <c r="T27" s="17"/>
    </row>
    <row r="28" spans="1:31" x14ac:dyDescent="0.2">
      <c r="A28" s="17" t="s">
        <v>40</v>
      </c>
      <c r="B28" s="18" t="s">
        <v>33</v>
      </c>
      <c r="C28" s="19">
        <v>48276.362800000003</v>
      </c>
      <c r="D28" s="19">
        <v>4.0000000000000002E-4</v>
      </c>
      <c r="E28" s="17">
        <f>+(C28-C$7)/C$8</f>
        <v>1232.0164145304207</v>
      </c>
      <c r="F28" s="17">
        <f>ROUND(2*E28,0)/2</f>
        <v>1232</v>
      </c>
      <c r="G28" s="17">
        <f>+C28-(C$7+F28*C$8)</f>
        <v>9.1797944332938641E-3</v>
      </c>
      <c r="H28" s="17"/>
      <c r="I28" s="17"/>
      <c r="J28" s="17">
        <f>G28</f>
        <v>9.1797944332938641E-3</v>
      </c>
      <c r="K28" s="17"/>
      <c r="L28" s="17"/>
      <c r="M28" s="17"/>
      <c r="N28" s="17"/>
      <c r="O28" s="17">
        <f ca="1">+C$11+C$12*F28</f>
        <v>6.8317307358518198E-3</v>
      </c>
      <c r="P28" s="17"/>
      <c r="Q28" s="20">
        <f>+C28-15018.5</f>
        <v>33257.862800000003</v>
      </c>
      <c r="R28" s="17"/>
      <c r="S28" s="17"/>
      <c r="T28" s="17"/>
    </row>
    <row r="29" spans="1:31" x14ac:dyDescent="0.2">
      <c r="A29" s="17" t="s">
        <v>30</v>
      </c>
      <c r="B29" s="18"/>
      <c r="C29" s="19">
        <v>48639.605000000003</v>
      </c>
      <c r="D29" s="19">
        <v>0.01</v>
      </c>
      <c r="E29" s="17">
        <f>+(C29-C$7)/C$8</f>
        <v>1881.5353320879999</v>
      </c>
      <c r="F29" s="17">
        <f>ROUND(2*E29,0)/2</f>
        <v>1881.5</v>
      </c>
      <c r="G29" s="17">
        <f>+C29-(C$7+F29*C$8)</f>
        <v>1.9759401962801348E-2</v>
      </c>
      <c r="H29" s="17"/>
      <c r="I29" s="17">
        <f>+G29</f>
        <v>1.9759401962801348E-2</v>
      </c>
      <c r="J29" s="17"/>
      <c r="K29" s="17"/>
      <c r="L29" s="17"/>
      <c r="M29" s="17"/>
      <c r="N29" s="17"/>
      <c r="O29" s="17">
        <f ca="1">+C$11+C$12*F29</f>
        <v>7.2426132462735174E-3</v>
      </c>
      <c r="P29" s="17"/>
      <c r="Q29" s="20">
        <f>+C29-15018.5</f>
        <v>33621.105000000003</v>
      </c>
      <c r="R29" s="17"/>
      <c r="S29" s="17"/>
      <c r="T29" s="17"/>
      <c r="AA29">
        <v>45</v>
      </c>
      <c r="AC29" t="s">
        <v>29</v>
      </c>
      <c r="AE29" t="s">
        <v>31</v>
      </c>
    </row>
    <row r="30" spans="1:31" x14ac:dyDescent="0.2">
      <c r="A30" s="74" t="s">
        <v>112</v>
      </c>
      <c r="B30" s="75" t="s">
        <v>34</v>
      </c>
      <c r="C30" s="74">
        <v>48680.418899999997</v>
      </c>
      <c r="D30" s="74" t="s">
        <v>75</v>
      </c>
      <c r="E30" s="17">
        <f>+(C30-C$7)/C$8</f>
        <v>1954.5152891230009</v>
      </c>
      <c r="F30" s="17">
        <f>ROUND(2*E30,0)/2</f>
        <v>1954.5</v>
      </c>
      <c r="G30" s="17">
        <f>+C30-(C$7+F30*C$8)</f>
        <v>8.5504125017905608E-3</v>
      </c>
      <c r="H30" s="17"/>
      <c r="J30" s="17">
        <f>+G30</f>
        <v>8.5504125017905608E-3</v>
      </c>
      <c r="K30" s="17"/>
      <c r="L30" s="17"/>
      <c r="M30" s="17"/>
      <c r="N30" s="17"/>
      <c r="O30" s="17">
        <f ca="1">+C$11+C$12*F30</f>
        <v>7.2887940365133691E-3</v>
      </c>
      <c r="P30" s="17"/>
      <c r="Q30" s="20">
        <f>+C30-15018.5</f>
        <v>33661.918899999997</v>
      </c>
    </row>
    <row r="31" spans="1:31" x14ac:dyDescent="0.2">
      <c r="A31" s="74" t="s">
        <v>112</v>
      </c>
      <c r="B31" s="75" t="s">
        <v>34</v>
      </c>
      <c r="C31" s="74">
        <v>48680.421900000001</v>
      </c>
      <c r="D31" s="74" t="s">
        <v>75</v>
      </c>
      <c r="E31" s="17">
        <f>+(C31-C$7)/C$8</f>
        <v>1954.5206534687609</v>
      </c>
      <c r="F31" s="17">
        <f>ROUND(2*E31,0)/2</f>
        <v>1954.5</v>
      </c>
      <c r="G31" s="17">
        <f>+C31-(C$7+F31*C$8)</f>
        <v>1.155041250603972E-2</v>
      </c>
      <c r="H31" s="17"/>
      <c r="J31" s="17">
        <f>+G31</f>
        <v>1.155041250603972E-2</v>
      </c>
      <c r="K31" s="17"/>
      <c r="L31" s="17"/>
      <c r="M31" s="17"/>
      <c r="N31" s="17"/>
      <c r="O31" s="17">
        <f ca="1">+C$11+C$12*F31</f>
        <v>7.2887940365133691E-3</v>
      </c>
      <c r="P31" s="17"/>
      <c r="Q31" s="20">
        <f>+C31-15018.5</f>
        <v>33661.921900000001</v>
      </c>
    </row>
    <row r="32" spans="1:31" x14ac:dyDescent="0.2">
      <c r="A32" s="74" t="s">
        <v>122</v>
      </c>
      <c r="B32" s="75" t="s">
        <v>33</v>
      </c>
      <c r="C32" s="74">
        <v>48683.48</v>
      </c>
      <c r="D32" s="74" t="s">
        <v>75</v>
      </c>
      <c r="E32" s="17">
        <f>+(C32-C$7)/C$8</f>
        <v>1959.9888887172649</v>
      </c>
      <c r="F32" s="17">
        <f>ROUND(2*E32,0)/2</f>
        <v>1960</v>
      </c>
      <c r="G32" s="17">
        <f>+C32-(C$7+F32*C$8)</f>
        <v>-6.2139634028426372E-3</v>
      </c>
      <c r="H32" s="17"/>
      <c r="I32" s="17">
        <f>+G32</f>
        <v>-6.2139634028426372E-3</v>
      </c>
      <c r="J32" s="17"/>
      <c r="K32" s="17"/>
      <c r="L32" s="17"/>
      <c r="M32" s="17"/>
      <c r="N32" s="17"/>
      <c r="O32" s="17">
        <f ca="1">+C$11+C$12*F32</f>
        <v>7.2922734111204816E-3</v>
      </c>
      <c r="P32" s="17"/>
      <c r="Q32" s="20">
        <f>+C32-15018.5</f>
        <v>33664.980000000003</v>
      </c>
    </row>
    <row r="33" spans="1:20" x14ac:dyDescent="0.2">
      <c r="A33" s="74" t="s">
        <v>126</v>
      </c>
      <c r="B33" s="75" t="s">
        <v>33</v>
      </c>
      <c r="C33" s="74">
        <v>49041.408799999997</v>
      </c>
      <c r="D33" s="74" t="s">
        <v>75</v>
      </c>
      <c r="E33" s="17">
        <f>+(C33-C$7)/C$8</f>
        <v>2600.006834701182</v>
      </c>
      <c r="F33" s="17">
        <f>ROUND(2*E33,0)/2</f>
        <v>2600</v>
      </c>
      <c r="G33" s="17">
        <f>+C33-(C$7+F33*C$8)</f>
        <v>3.822293430857826E-3</v>
      </c>
      <c r="H33" s="17"/>
      <c r="J33" s="17">
        <f>+G33</f>
        <v>3.822293430857826E-3</v>
      </c>
      <c r="K33" s="17"/>
      <c r="L33" s="17"/>
      <c r="M33" s="17"/>
      <c r="N33" s="17"/>
      <c r="O33" s="17">
        <f ca="1">+C$11+C$12*F33</f>
        <v>7.6971460926753476E-3</v>
      </c>
      <c r="P33" s="17"/>
      <c r="Q33" s="20">
        <f>+C33-15018.5</f>
        <v>34022.908799999997</v>
      </c>
    </row>
    <row r="34" spans="1:20" x14ac:dyDescent="0.2">
      <c r="A34" s="74" t="s">
        <v>126</v>
      </c>
      <c r="B34" s="75" t="s">
        <v>33</v>
      </c>
      <c r="C34" s="74">
        <v>49041.410900000003</v>
      </c>
      <c r="D34" s="74" t="s">
        <v>75</v>
      </c>
      <c r="E34" s="17">
        <f>+(C34-C$7)/C$8</f>
        <v>2600.0105897432177</v>
      </c>
      <c r="F34" s="17">
        <f>ROUND(2*E34,0)/2</f>
        <v>2600</v>
      </c>
      <c r="G34" s="17">
        <f>+C34-(C$7+F34*C$8)</f>
        <v>5.9222934360150248E-3</v>
      </c>
      <c r="H34" s="17"/>
      <c r="J34" s="17">
        <f>+G34</f>
        <v>5.9222934360150248E-3</v>
      </c>
      <c r="K34" s="17"/>
      <c r="L34" s="17"/>
      <c r="M34" s="17"/>
      <c r="N34" s="17"/>
      <c r="O34" s="17">
        <f ca="1">+C$11+C$12*F34</f>
        <v>7.6971460926753476E-3</v>
      </c>
      <c r="P34" s="17"/>
      <c r="Q34" s="20">
        <f>+C34-15018.5</f>
        <v>34022.910900000003</v>
      </c>
    </row>
    <row r="35" spans="1:20" x14ac:dyDescent="0.2">
      <c r="A35" s="74" t="s">
        <v>133</v>
      </c>
      <c r="B35" s="75" t="s">
        <v>34</v>
      </c>
      <c r="C35" s="74">
        <v>49393.46</v>
      </c>
      <c r="D35" s="74" t="s">
        <v>75</v>
      </c>
      <c r="E35" s="17">
        <f>+(C35-C$7)/C$8</f>
        <v>3229.5149544869546</v>
      </c>
      <c r="F35" s="17">
        <f>ROUND(2*E35,0)/2</f>
        <v>3229.5</v>
      </c>
      <c r="G35" s="17">
        <f>+C35-(C$7+F35*C$8)</f>
        <v>8.3632679452421144E-3</v>
      </c>
      <c r="H35" s="17"/>
      <c r="I35" s="17">
        <f>+G35</f>
        <v>8.3632679452421144E-3</v>
      </c>
      <c r="J35" s="17"/>
      <c r="K35" s="17"/>
      <c r="L35" s="17"/>
      <c r="M35" s="17"/>
      <c r="N35" s="17"/>
      <c r="O35" s="17">
        <f ca="1">+C$11+C$12*F35</f>
        <v>8.0953763317984546E-3</v>
      </c>
      <c r="P35" s="17"/>
      <c r="Q35" s="20">
        <f>+C35-15018.5</f>
        <v>34374.959999999999</v>
      </c>
    </row>
    <row r="36" spans="1:20" x14ac:dyDescent="0.2">
      <c r="A36" s="74" t="s">
        <v>133</v>
      </c>
      <c r="B36" s="75" t="s">
        <v>34</v>
      </c>
      <c r="C36" s="74">
        <v>49393.461000000003</v>
      </c>
      <c r="D36" s="74" t="s">
        <v>75</v>
      </c>
      <c r="E36" s="17">
        <f>+(C36-C$7)/C$8</f>
        <v>3229.5167426022122</v>
      </c>
      <c r="F36" s="17">
        <f>ROUND(2*E36,0)/2</f>
        <v>3229.5</v>
      </c>
      <c r="G36" s="17">
        <f>+C36-(C$7+F36*C$8)</f>
        <v>9.36326794908382E-3</v>
      </c>
      <c r="H36" s="17"/>
      <c r="I36" s="17">
        <f>+G36</f>
        <v>9.36326794908382E-3</v>
      </c>
      <c r="J36" s="17"/>
      <c r="K36" s="17"/>
      <c r="L36" s="17"/>
      <c r="M36" s="17"/>
      <c r="N36" s="17"/>
      <c r="O36" s="17">
        <f ca="1">+C$11+C$12*F36</f>
        <v>8.0953763317984546E-3</v>
      </c>
      <c r="P36" s="17"/>
      <c r="Q36" s="20">
        <f>+C36-15018.5</f>
        <v>34374.961000000003</v>
      </c>
    </row>
    <row r="37" spans="1:20" x14ac:dyDescent="0.2">
      <c r="A37" s="17" t="s">
        <v>37</v>
      </c>
      <c r="B37" s="18" t="s">
        <v>34</v>
      </c>
      <c r="C37" s="19">
        <v>50067.633000000002</v>
      </c>
      <c r="D37" s="19">
        <v>4.0000000000000002E-4</v>
      </c>
      <c r="E37" s="17">
        <f>+(C37-C$7)/C$8</f>
        <v>4435.0139774709223</v>
      </c>
      <c r="F37" s="17">
        <f>ROUND(2*E37,0)/2</f>
        <v>4435</v>
      </c>
      <c r="G37" s="17">
        <f>+C37-(C$7+F37*C$8)</f>
        <v>7.8168736145016737E-3</v>
      </c>
      <c r="H37" s="17"/>
      <c r="I37" s="17"/>
      <c r="J37" s="17">
        <f>G37</f>
        <v>7.8168736145016737E-3</v>
      </c>
      <c r="K37" s="17"/>
      <c r="L37" s="17"/>
      <c r="M37" s="17"/>
      <c r="N37" s="17"/>
      <c r="O37" s="17">
        <f ca="1">+C$11+C$12*F37</f>
        <v>8.8579919843209433E-3</v>
      </c>
      <c r="P37" s="17"/>
      <c r="Q37" s="20">
        <f>+C37-15018.5</f>
        <v>35049.133000000002</v>
      </c>
      <c r="R37" s="17"/>
      <c r="S37" s="17"/>
      <c r="T37" s="17"/>
    </row>
    <row r="38" spans="1:20" x14ac:dyDescent="0.2">
      <c r="A38" s="17" t="s">
        <v>37</v>
      </c>
      <c r="B38" s="18" t="s">
        <v>33</v>
      </c>
      <c r="C38" s="19">
        <v>50088.608</v>
      </c>
      <c r="D38" s="19">
        <v>8.0000000000000002E-3</v>
      </c>
      <c r="E38" s="17">
        <f>+(C38-C$7)/C$8</f>
        <v>4472.5196948566481</v>
      </c>
      <c r="F38" s="17">
        <f>ROUND(2*E38,0)/2</f>
        <v>4472.5</v>
      </c>
      <c r="G38" s="17">
        <f>+C38-(C$7+F38*C$8)</f>
        <v>1.1014310533937532E-2</v>
      </c>
      <c r="H38" s="17"/>
      <c r="I38" s="17"/>
      <c r="J38" s="17">
        <f>G38</f>
        <v>1.1014310533937532E-2</v>
      </c>
      <c r="K38" s="17"/>
      <c r="L38" s="17"/>
      <c r="M38" s="17"/>
      <c r="N38" s="17"/>
      <c r="O38" s="17">
        <f ca="1">+C$11+C$12*F38</f>
        <v>8.881714993005798E-3</v>
      </c>
      <c r="P38" s="17"/>
      <c r="Q38" s="20">
        <f>+C38-15018.5</f>
        <v>35070.108</v>
      </c>
      <c r="R38" s="17"/>
      <c r="S38" s="17"/>
      <c r="T38" s="17"/>
    </row>
    <row r="39" spans="1:20" x14ac:dyDescent="0.2">
      <c r="A39" s="17" t="s">
        <v>38</v>
      </c>
      <c r="B39" s="18" t="s">
        <v>34</v>
      </c>
      <c r="C39" s="21">
        <v>50138.380599999997</v>
      </c>
      <c r="D39" s="21">
        <v>8.9999999999999998E-4</v>
      </c>
      <c r="E39" s="17">
        <f>+(C39-C$7)/C$8</f>
        <v>4561.5188399890803</v>
      </c>
      <c r="F39" s="17">
        <f>ROUND(2*E39,0)/2</f>
        <v>4561.5</v>
      </c>
      <c r="G39" s="17">
        <f>+C39-(C$7+F39*C$8)</f>
        <v>1.0536227498960216E-2</v>
      </c>
      <c r="H39" s="17"/>
      <c r="I39" s="17"/>
      <c r="J39" s="17">
        <f>G39</f>
        <v>1.0536227498960216E-2</v>
      </c>
      <c r="K39" s="17"/>
      <c r="L39" s="17"/>
      <c r="M39" s="17"/>
      <c r="N39" s="17"/>
      <c r="O39" s="17">
        <f ca="1">+C$11+C$12*F39</f>
        <v>8.9380176002845212E-3</v>
      </c>
      <c r="P39" s="17"/>
      <c r="Q39" s="20">
        <f>+C39-15018.5</f>
        <v>35119.880599999997</v>
      </c>
      <c r="R39" s="17"/>
      <c r="S39" s="17"/>
      <c r="T39" s="17"/>
    </row>
    <row r="40" spans="1:20" x14ac:dyDescent="0.2">
      <c r="A40" s="17" t="s">
        <v>38</v>
      </c>
      <c r="B40" s="18" t="s">
        <v>34</v>
      </c>
      <c r="C40" s="21">
        <v>50138.381000000001</v>
      </c>
      <c r="D40" s="21">
        <v>6.9999999999999999E-4</v>
      </c>
      <c r="E40" s="17">
        <f>+(C40-C$7)/C$8</f>
        <v>4561.5195552351888</v>
      </c>
      <c r="F40" s="17">
        <f>ROUND(2*E40,0)/2</f>
        <v>4561.5</v>
      </c>
      <c r="G40" s="17">
        <f>+C40-(C$7+F40*C$8)</f>
        <v>1.0936227503407281E-2</v>
      </c>
      <c r="H40" s="17"/>
      <c r="I40" s="17"/>
      <c r="J40" s="17">
        <f>G40</f>
        <v>1.0936227503407281E-2</v>
      </c>
      <c r="K40" s="17"/>
      <c r="L40" s="17"/>
      <c r="M40" s="17"/>
      <c r="N40" s="17"/>
      <c r="O40" s="17">
        <f ca="1">+C$11+C$12*F40</f>
        <v>8.9380176002845212E-3</v>
      </c>
      <c r="P40" s="17"/>
      <c r="Q40" s="20">
        <f>+C40-15018.5</f>
        <v>35119.881000000001</v>
      </c>
      <c r="R40" s="17"/>
      <c r="S40" s="17"/>
      <c r="T40" s="17"/>
    </row>
    <row r="41" spans="1:20" x14ac:dyDescent="0.2">
      <c r="A41" s="17" t="s">
        <v>37</v>
      </c>
      <c r="B41" s="18" t="s">
        <v>34</v>
      </c>
      <c r="C41" s="19">
        <v>50518.384599999998</v>
      </c>
      <c r="D41" s="19">
        <v>1.6999999999999999E-3</v>
      </c>
      <c r="E41" s="17">
        <f>+(C41-C$7)/C$8</f>
        <v>5241.0097877576782</v>
      </c>
      <c r="F41" s="17">
        <f>ROUND(2*E41,0)/2</f>
        <v>5241</v>
      </c>
      <c r="G41" s="17">
        <f>+C41-(C$7+F41*C$8)</f>
        <v>5.4737845712224953E-3</v>
      </c>
      <c r="H41" s="17"/>
      <c r="I41" s="17"/>
      <c r="J41" s="17">
        <f>G41</f>
        <v>5.4737845712224953E-3</v>
      </c>
      <c r="K41" s="17"/>
      <c r="L41" s="17"/>
      <c r="M41" s="17"/>
      <c r="N41" s="17"/>
      <c r="O41" s="17">
        <f ca="1">+C$11+C$12*F41</f>
        <v>9.3678785176541032E-3</v>
      </c>
      <c r="P41" s="17"/>
      <c r="Q41" s="20">
        <f>+C41-15018.5</f>
        <v>35499.884599999998</v>
      </c>
      <c r="R41" s="17"/>
      <c r="S41" s="17"/>
      <c r="T41" s="17"/>
    </row>
    <row r="42" spans="1:20" x14ac:dyDescent="0.2">
      <c r="A42" s="17" t="s">
        <v>37</v>
      </c>
      <c r="B42" s="18" t="s">
        <v>33</v>
      </c>
      <c r="C42" s="19">
        <v>51189.485999999997</v>
      </c>
      <c r="D42" s="19">
        <v>4.0000000000000001E-3</v>
      </c>
      <c r="E42" s="17">
        <f>+(C42-C$7)/C$8</f>
        <v>6441.0164359372538</v>
      </c>
      <c r="F42" s="17">
        <f>ROUND(2*E42,0)/2</f>
        <v>6441</v>
      </c>
      <c r="G42" s="17">
        <f>+C42-(C$7+F42*C$8)</f>
        <v>9.1917661629850045E-3</v>
      </c>
      <c r="H42" s="17"/>
      <c r="I42" s="17"/>
      <c r="J42" s="17">
        <f>G42</f>
        <v>9.1917661629850045E-3</v>
      </c>
      <c r="K42" s="17"/>
      <c r="L42" s="17"/>
      <c r="M42" s="17"/>
      <c r="N42" s="17"/>
      <c r="O42" s="17">
        <f ca="1">+C$11+C$12*F42</f>
        <v>1.0127014795569479E-2</v>
      </c>
      <c r="P42" s="17"/>
      <c r="Q42" s="20">
        <f>+C42-15018.5</f>
        <v>36170.985999999997</v>
      </c>
      <c r="R42" s="17"/>
      <c r="S42" s="17"/>
      <c r="T42" s="17"/>
    </row>
    <row r="43" spans="1:20" x14ac:dyDescent="0.2">
      <c r="A43" s="19" t="s">
        <v>43</v>
      </c>
      <c r="B43" s="18" t="s">
        <v>33</v>
      </c>
      <c r="C43" s="19">
        <v>51242.336900000002</v>
      </c>
      <c r="D43" s="19">
        <v>8.0000000000000004E-4</v>
      </c>
      <c r="E43" s="17">
        <f>+(C43-C$7)/C$8</f>
        <v>6535.5199362462681</v>
      </c>
      <c r="F43" s="17">
        <f>ROUND(2*E43,0)/2</f>
        <v>6535.5</v>
      </c>
      <c r="G43" s="17">
        <f>+C43-(C$7+F43*C$8)</f>
        <v>1.1149307218147442E-2</v>
      </c>
      <c r="H43" s="17"/>
      <c r="I43" s="17"/>
      <c r="J43" s="17">
        <f>G43</f>
        <v>1.1149307218147442E-2</v>
      </c>
      <c r="K43" s="17"/>
      <c r="L43" s="17"/>
      <c r="M43" s="17"/>
      <c r="N43" s="17"/>
      <c r="O43" s="17">
        <f ca="1">+C$11+C$12*F43</f>
        <v>1.0186796777455313E-2</v>
      </c>
      <c r="P43" s="17"/>
      <c r="Q43" s="20">
        <f>+C43-15018.5</f>
        <v>36223.836900000002</v>
      </c>
      <c r="R43" s="17"/>
      <c r="S43" s="17"/>
      <c r="T43" s="17"/>
    </row>
    <row r="44" spans="1:20" x14ac:dyDescent="0.2">
      <c r="A44" s="10" t="s">
        <v>43</v>
      </c>
      <c r="B44" s="60" t="s">
        <v>33</v>
      </c>
      <c r="C44" s="10">
        <v>51256.3148</v>
      </c>
      <c r="D44" s="10">
        <v>5.9999999999999995E-4</v>
      </c>
      <c r="E44" s="17">
        <f>+(C44-C$7)/C$8</f>
        <v>6560.5140324105541</v>
      </c>
      <c r="F44" s="17">
        <f>ROUND(2*E44,0)/2</f>
        <v>6560.5</v>
      </c>
      <c r="G44" s="17">
        <f>+C44-(C$7+F44*C$8)</f>
        <v>7.847598499211017E-3</v>
      </c>
      <c r="H44" s="17"/>
      <c r="I44" s="17"/>
      <c r="J44" s="17">
        <f>G44</f>
        <v>7.847598499211017E-3</v>
      </c>
      <c r="K44" s="17"/>
      <c r="L44" s="17"/>
      <c r="M44" s="17"/>
      <c r="N44" s="17"/>
      <c r="O44" s="17">
        <f ca="1">+C$11+C$12*F44</f>
        <v>1.0202612116578552E-2</v>
      </c>
      <c r="P44" s="17"/>
      <c r="Q44" s="20">
        <f>+C44-15018.5</f>
        <v>36237.8148</v>
      </c>
      <c r="R44" s="17"/>
      <c r="S44" s="17"/>
      <c r="T44" s="17"/>
    </row>
    <row r="45" spans="1:20" x14ac:dyDescent="0.2">
      <c r="A45" s="10" t="s">
        <v>43</v>
      </c>
      <c r="B45" s="60" t="s">
        <v>33</v>
      </c>
      <c r="C45" s="10">
        <v>51556.628799999999</v>
      </c>
      <c r="D45" s="10">
        <v>4.0000000000000002E-4</v>
      </c>
      <c r="E45" s="17">
        <f>+(C45-C$7)/C$8</f>
        <v>7097.5100758421422</v>
      </c>
      <c r="F45" s="17">
        <f>ROUND(2*E45,0)/2</f>
        <v>7097.5</v>
      </c>
      <c r="G45" s="17">
        <f>+C45-(C$7+F45*C$8)</f>
        <v>5.6348952566622756E-3</v>
      </c>
      <c r="H45" s="17"/>
      <c r="I45" s="17"/>
      <c r="J45" s="22">
        <f>G45</f>
        <v>5.6348952566622756E-3</v>
      </c>
      <c r="K45" s="17"/>
      <c r="L45" s="17"/>
      <c r="M45" s="17"/>
      <c r="N45" s="17"/>
      <c r="O45" s="17">
        <f ca="1">+C$11+C$12*F45</f>
        <v>1.054232560094568E-2</v>
      </c>
      <c r="P45" s="17"/>
      <c r="Q45" s="20">
        <f>+C45-15018.5</f>
        <v>36538.128799999999</v>
      </c>
      <c r="R45" s="17"/>
      <c r="S45" s="17"/>
      <c r="T45" s="17"/>
    </row>
    <row r="46" spans="1:20" x14ac:dyDescent="0.2">
      <c r="A46" s="10" t="s">
        <v>43</v>
      </c>
      <c r="B46" s="60" t="s">
        <v>34</v>
      </c>
      <c r="C46" s="10">
        <v>51557.4683</v>
      </c>
      <c r="D46" s="10">
        <v>5.9999999999999995E-4</v>
      </c>
      <c r="E46" s="17">
        <f>+(C46-C$7)/C$8</f>
        <v>7099.0111985951999</v>
      </c>
      <c r="F46" s="17">
        <f>ROUND(2*E46,0)/2</f>
        <v>7099</v>
      </c>
      <c r="G46" s="17">
        <f>+C46-(C$7+F46*C$8)</f>
        <v>6.2627927327412181E-3</v>
      </c>
      <c r="H46" s="17"/>
      <c r="I46" s="17"/>
      <c r="J46" s="22">
        <f>G46</f>
        <v>6.2627927327412181E-3</v>
      </c>
      <c r="K46" s="17"/>
      <c r="L46" s="17"/>
      <c r="M46" s="17"/>
      <c r="N46" s="17"/>
      <c r="O46" s="17">
        <f ca="1">+C$11+C$12*F46</f>
        <v>1.0543274521293076E-2</v>
      </c>
      <c r="P46" s="17"/>
      <c r="Q46" s="20">
        <f>+C46-15018.5</f>
        <v>36538.9683</v>
      </c>
      <c r="R46" s="17"/>
      <c r="S46" s="17"/>
      <c r="T46" s="17"/>
    </row>
    <row r="47" spans="1:20" x14ac:dyDescent="0.2">
      <c r="A47" s="10" t="s">
        <v>42</v>
      </c>
      <c r="B47" s="53"/>
      <c r="C47" s="10">
        <v>51957.331599999998</v>
      </c>
      <c r="D47" s="10">
        <v>1.9E-3</v>
      </c>
      <c r="E47" s="17">
        <f>+(C47-C$7)/C$8</f>
        <v>7814.0128635641913</v>
      </c>
      <c r="F47" s="17">
        <f>ROUND(2*E47,0)/2</f>
        <v>7814</v>
      </c>
      <c r="G47" s="17">
        <f>+C47-(C$7+F47*C$8)</f>
        <v>7.1939234258024953E-3</v>
      </c>
      <c r="H47" s="17"/>
      <c r="I47" s="17"/>
      <c r="J47" s="22">
        <f>G47</f>
        <v>7.1939234258024953E-3</v>
      </c>
      <c r="K47" s="17"/>
      <c r="L47" s="17"/>
      <c r="M47" s="17"/>
      <c r="N47" s="17"/>
      <c r="O47" s="17">
        <f ca="1">+C$11+C$12*F47</f>
        <v>1.0995593220217655E-2</v>
      </c>
      <c r="P47" s="17"/>
      <c r="Q47" s="20">
        <f>+C47-15018.5</f>
        <v>36938.831599999998</v>
      </c>
      <c r="R47" s="17"/>
      <c r="S47" s="17"/>
      <c r="T47" s="17"/>
    </row>
    <row r="48" spans="1:20" x14ac:dyDescent="0.2">
      <c r="A48" s="74" t="s">
        <v>177</v>
      </c>
      <c r="B48" s="75" t="s">
        <v>34</v>
      </c>
      <c r="C48" s="74">
        <v>53691.284899999999</v>
      </c>
      <c r="D48" s="74" t="s">
        <v>75</v>
      </c>
      <c r="E48" s="17">
        <f>+(C48-C$7)/C$8</f>
        <v>10914.521203485576</v>
      </c>
      <c r="F48" s="17">
        <f>ROUND(2*E48,0)/2</f>
        <v>10914.5</v>
      </c>
      <c r="G48" s="17">
        <f>+C48-(C$7+F48*C$8)</f>
        <v>1.1858008350827731E-2</v>
      </c>
      <c r="H48" s="17"/>
      <c r="J48" s="17"/>
      <c r="K48" s="17">
        <f>+G48</f>
        <v>1.1858008350827731E-2</v>
      </c>
      <c r="L48" s="17"/>
      <c r="M48" s="17"/>
      <c r="N48" s="17"/>
      <c r="O48" s="17">
        <f ca="1">+C$11+C$12*F48</f>
        <v>1.2957011578281503E-2</v>
      </c>
      <c r="P48" s="17"/>
      <c r="Q48" s="20">
        <f>+C48-15018.5</f>
        <v>38672.784899999999</v>
      </c>
    </row>
    <row r="49" spans="1:20" x14ac:dyDescent="0.2">
      <c r="A49" s="56" t="s">
        <v>211</v>
      </c>
      <c r="B49" s="57" t="s">
        <v>34</v>
      </c>
      <c r="C49" s="58">
        <v>54489.61</v>
      </c>
      <c r="D49" s="59">
        <v>0.01</v>
      </c>
      <c r="E49" s="17">
        <f>+(C49-C$7)/C$8</f>
        <v>12342.018489899563</v>
      </c>
      <c r="F49" s="17">
        <f>ROUND(2*E49,0)/2</f>
        <v>12342</v>
      </c>
      <c r="G49" s="17">
        <f>+C49-(C$7+F49*C$8)</f>
        <v>1.0340440610889345E-2</v>
      </c>
      <c r="H49" s="17"/>
      <c r="I49" s="22">
        <f>G49</f>
        <v>1.0340440610889345E-2</v>
      </c>
      <c r="K49" s="17"/>
      <c r="L49" s="17"/>
      <c r="M49" s="17"/>
      <c r="N49" s="17"/>
      <c r="O49" s="17">
        <f ca="1">+C$11+C$12*F49</f>
        <v>1.3860067442218335E-2</v>
      </c>
      <c r="P49" s="17"/>
      <c r="Q49" s="20">
        <f>+C49-15018.5</f>
        <v>39471.11</v>
      </c>
      <c r="R49" s="17"/>
      <c r="S49" s="17"/>
      <c r="T49" s="17"/>
    </row>
    <row r="50" spans="1:20" x14ac:dyDescent="0.2">
      <c r="A50" s="53" t="s">
        <v>57</v>
      </c>
      <c r="B50" s="54" t="s">
        <v>34</v>
      </c>
      <c r="C50" s="55">
        <v>55259.695099999997</v>
      </c>
      <c r="D50" s="55">
        <v>1E-4</v>
      </c>
      <c r="E50" s="17">
        <f>+(C50-C$7)/C$8</f>
        <v>13719.019401630681</v>
      </c>
      <c r="F50" s="17">
        <f>ROUND(2*E50,0)/2</f>
        <v>13719</v>
      </c>
      <c r="G50" s="17">
        <f>+C50-(C$7+F50*C$8)</f>
        <v>1.0850324484636076E-2</v>
      </c>
      <c r="H50" s="17"/>
      <c r="I50" s="17"/>
      <c r="K50" s="22">
        <f>G50</f>
        <v>1.0850324484636076E-2</v>
      </c>
      <c r="L50" s="17"/>
      <c r="M50" s="17"/>
      <c r="N50" s="17"/>
      <c r="O50" s="17">
        <f ca="1">+C$11+C$12*F50</f>
        <v>1.4731176321126228E-2</v>
      </c>
      <c r="P50" s="17"/>
      <c r="Q50" s="20">
        <f>+C50-15018.5</f>
        <v>40241.195099999997</v>
      </c>
      <c r="R50" s="17"/>
      <c r="S50" s="17"/>
      <c r="T50" s="17"/>
    </row>
    <row r="51" spans="1:20" x14ac:dyDescent="0.2">
      <c r="A51" s="56" t="s">
        <v>59</v>
      </c>
      <c r="B51" s="60" t="s">
        <v>34</v>
      </c>
      <c r="C51" s="10">
        <v>55629.360690000001</v>
      </c>
      <c r="D51" s="10">
        <v>2.0000000000000001E-4</v>
      </c>
      <c r="E51" s="17">
        <f>+(C51-C$7)/C$8</f>
        <v>14380.024080809164</v>
      </c>
      <c r="F51" s="17">
        <f>ROUND(2*E51,0)/2</f>
        <v>14380</v>
      </c>
      <c r="G51" s="17">
        <f>+C51-(C$7+F51*C$8)</f>
        <v>1.3467146010953002E-2</v>
      </c>
      <c r="H51" s="17"/>
      <c r="I51" s="17"/>
      <c r="K51" s="22">
        <f>G51</f>
        <v>1.3467146010953002E-2</v>
      </c>
      <c r="L51" s="17"/>
      <c r="M51" s="17"/>
      <c r="N51" s="17"/>
      <c r="O51" s="17">
        <f ca="1">+C$11+C$12*F51</f>
        <v>1.5149333887544615E-2</v>
      </c>
      <c r="P51" s="17"/>
      <c r="Q51" s="20">
        <f>+C51-15018.5</f>
        <v>40610.860690000001</v>
      </c>
      <c r="R51" s="17"/>
      <c r="S51" s="17"/>
      <c r="T51" s="17"/>
    </row>
    <row r="52" spans="1:20" x14ac:dyDescent="0.2">
      <c r="A52" s="76" t="s">
        <v>61</v>
      </c>
      <c r="B52" s="77" t="s">
        <v>34</v>
      </c>
      <c r="C52" s="78">
        <v>55960.432220000002</v>
      </c>
      <c r="D52" s="78">
        <v>2.9999999999999997E-4</v>
      </c>
      <c r="E52" s="17">
        <f>+(C52-C$7)/C$8</f>
        <v>14972.018132710986</v>
      </c>
      <c r="F52" s="17">
        <f>ROUND(2*E52,0)/2</f>
        <v>14972</v>
      </c>
      <c r="G52" s="17">
        <f>+C52-(C$7+F52*C$8)</f>
        <v>1.0140683589270338E-2</v>
      </c>
      <c r="H52" s="17"/>
      <c r="I52" s="17"/>
      <c r="K52" s="22">
        <f>G52</f>
        <v>1.0140683589270338E-2</v>
      </c>
      <c r="L52" s="17"/>
      <c r="M52" s="17"/>
      <c r="N52" s="17"/>
      <c r="O52" s="17">
        <f ca="1">+C$11+C$12*F52</f>
        <v>1.5523841117982867E-2</v>
      </c>
      <c r="P52" s="17"/>
      <c r="Q52" s="20">
        <f>+C52-15018.5</f>
        <v>40941.932220000002</v>
      </c>
      <c r="R52" s="17"/>
    </row>
    <row r="53" spans="1:20" x14ac:dyDescent="0.2">
      <c r="A53" s="78" t="s">
        <v>64</v>
      </c>
      <c r="B53" s="77"/>
      <c r="C53" s="78">
        <v>56398.331449999998</v>
      </c>
      <c r="D53" s="78">
        <v>3.2000000000000003E-4</v>
      </c>
      <c r="E53" s="17">
        <f>+(C53-C$7)/C$8</f>
        <v>15755.032424191695</v>
      </c>
      <c r="F53" s="17">
        <f>ROUND(2*E53,0)/2</f>
        <v>15755</v>
      </c>
      <c r="G53" s="17">
        <f>+C53-(C$7+F53*C$8)</f>
        <v>1.8133166573534254E-2</v>
      </c>
      <c r="H53" s="17"/>
      <c r="I53" s="17"/>
      <c r="K53" s="22">
        <f>G53</f>
        <v>1.8133166573534254E-2</v>
      </c>
      <c r="L53" s="17"/>
      <c r="M53" s="17"/>
      <c r="N53" s="17"/>
      <c r="O53" s="17">
        <f ca="1">+C$11+C$12*F53</f>
        <v>1.6019177539322652E-2</v>
      </c>
      <c r="P53" s="17"/>
      <c r="Q53" s="20">
        <f>+C53-15018.5</f>
        <v>41379.831449999998</v>
      </c>
      <c r="R53" s="17"/>
    </row>
    <row r="54" spans="1:20" x14ac:dyDescent="0.2">
      <c r="A54" s="79" t="s">
        <v>62</v>
      </c>
      <c r="B54" s="80" t="s">
        <v>34</v>
      </c>
      <c r="C54" s="79">
        <v>56726.3318</v>
      </c>
      <c r="D54" s="79">
        <v>2.3E-3</v>
      </c>
      <c r="E54" s="17">
        <f>+(C54-C$7)/C$8</f>
        <v>16341.534852297538</v>
      </c>
      <c r="F54" s="17">
        <f>ROUND(2*E54,0)/2</f>
        <v>16341.5</v>
      </c>
      <c r="G54" s="17">
        <f>+C54-(C$7+F54*C$8)</f>
        <v>1.9491080078296363E-2</v>
      </c>
      <c r="H54" s="17"/>
      <c r="I54" s="17"/>
      <c r="J54" s="22">
        <f>G54</f>
        <v>1.9491080078296363E-2</v>
      </c>
      <c r="K54" s="17"/>
      <c r="L54" s="17"/>
      <c r="M54" s="17"/>
      <c r="N54" s="17"/>
      <c r="O54" s="17">
        <f ca="1">+C$11+C$12*F54</f>
        <v>1.639020539515379E-2</v>
      </c>
      <c r="P54" s="17"/>
      <c r="Q54" s="20">
        <f>+C54-15018.5</f>
        <v>41707.8318</v>
      </c>
      <c r="R54" s="17"/>
    </row>
    <row r="55" spans="1:20" x14ac:dyDescent="0.2">
      <c r="A55" s="81" t="s">
        <v>212</v>
      </c>
      <c r="B55" s="82" t="s">
        <v>34</v>
      </c>
      <c r="C55" s="83">
        <v>57071.661</v>
      </c>
      <c r="D55" s="83">
        <v>2.0000000000000001E-4</v>
      </c>
      <c r="E55" s="17">
        <f>+(C55-C$7)/C$8</f>
        <v>16959.023261367365</v>
      </c>
      <c r="F55" s="17">
        <f>ROUND(2*E55,0)/2</f>
        <v>16959</v>
      </c>
      <c r="G55" s="17">
        <f>+C55-(C$7+F55*C$8)</f>
        <v>1.3008874768274836E-2</v>
      </c>
      <c r="H55" s="17"/>
      <c r="I55" s="17"/>
      <c r="K55" s="22">
        <f>G55</f>
        <v>1.3008874768274836E-2</v>
      </c>
      <c r="L55" s="17"/>
      <c r="M55" s="17"/>
      <c r="N55" s="17"/>
      <c r="O55" s="17">
        <f ca="1">+C$11+C$12*F55</f>
        <v>1.6780844271497744E-2</v>
      </c>
      <c r="P55" s="17"/>
      <c r="Q55" s="20">
        <f>+C55-15018.5</f>
        <v>42053.161</v>
      </c>
    </row>
    <row r="56" spans="1:20" x14ac:dyDescent="0.2">
      <c r="A56" s="79" t="s">
        <v>63</v>
      </c>
      <c r="B56" s="77"/>
      <c r="C56" s="79">
        <v>57074.461300000003</v>
      </c>
      <c r="D56" s="79">
        <v>7.4999999999999997E-3</v>
      </c>
      <c r="E56" s="17">
        <f>+(C56-C$7)/C$8</f>
        <v>16964.030520504213</v>
      </c>
      <c r="F56" s="17">
        <f>ROUND(2*E56,0)/2</f>
        <v>16964</v>
      </c>
      <c r="G56" s="17">
        <f>+C56-(C$7+F56*C$8)</f>
        <v>1.7068533030396793E-2</v>
      </c>
      <c r="H56" s="17"/>
      <c r="I56" s="17"/>
      <c r="J56" s="22">
        <f>G56</f>
        <v>1.7068533030396793E-2</v>
      </c>
      <c r="K56" s="17"/>
      <c r="L56" s="17"/>
      <c r="M56" s="17"/>
      <c r="N56" s="17"/>
      <c r="O56" s="17">
        <f ca="1">+C$11+C$12*F56</f>
        <v>1.678400733932239E-2</v>
      </c>
      <c r="P56" s="17"/>
      <c r="Q56" s="20">
        <f>+C56-15018.5</f>
        <v>42055.961300000003</v>
      </c>
      <c r="R56" s="17"/>
    </row>
    <row r="57" spans="1:20" x14ac:dyDescent="0.2">
      <c r="A57" s="84" t="s">
        <v>0</v>
      </c>
      <c r="B57" s="85" t="s">
        <v>34</v>
      </c>
      <c r="C57" s="84">
        <v>57415.041400000002</v>
      </c>
      <c r="D57" s="84" t="s">
        <v>213</v>
      </c>
      <c r="E57" s="17">
        <f>+(C57-C$7)/C$8</f>
        <v>17573.026991436422</v>
      </c>
      <c r="F57" s="17">
        <f>ROUND(2*E57,0)/2</f>
        <v>17573</v>
      </c>
      <c r="G57" s="17">
        <f>+C57-(C$7+F57*C$8)</f>
        <v>1.5094908681930974E-2</v>
      </c>
      <c r="H57" s="17"/>
      <c r="I57" s="17"/>
      <c r="K57" s="22">
        <f>G57</f>
        <v>1.5094908681930974E-2</v>
      </c>
      <c r="L57" s="17"/>
      <c r="M57" s="17"/>
      <c r="N57" s="17"/>
      <c r="O57" s="17">
        <f ca="1">+C$11+C$12*F57</f>
        <v>1.7169269000364442E-2</v>
      </c>
      <c r="P57" s="17"/>
      <c r="Q57" s="20">
        <f>+C57-15018.5</f>
        <v>42396.541400000002</v>
      </c>
    </row>
    <row r="58" spans="1:20" x14ac:dyDescent="0.2">
      <c r="A58" s="42" t="s">
        <v>214</v>
      </c>
      <c r="B58" s="51" t="s">
        <v>34</v>
      </c>
      <c r="C58" s="52">
        <v>57784.706599999998</v>
      </c>
      <c r="D58" s="52">
        <v>2.0000000000000001E-4</v>
      </c>
      <c r="E58" s="17">
        <f>+(C58-C$7)/C$8</f>
        <v>18234.030973249941</v>
      </c>
      <c r="F58" s="17">
        <f>ROUND(2*E58,0)/2</f>
        <v>18234</v>
      </c>
      <c r="G58" s="17">
        <f>+C58-(C$7+F58*C$8)</f>
        <v>1.7321730199910235E-2</v>
      </c>
      <c r="H58" s="17"/>
      <c r="I58" s="17"/>
      <c r="K58" s="22">
        <f>G58</f>
        <v>1.7321730199910235E-2</v>
      </c>
      <c r="L58" s="17"/>
      <c r="M58" s="17"/>
      <c r="N58" s="17"/>
      <c r="O58" s="17">
        <f ca="1">+C$11+C$12*F58</f>
        <v>1.7587426566782829E-2</v>
      </c>
      <c r="P58" s="17"/>
      <c r="Q58" s="20">
        <f>+C58-15018.5</f>
        <v>42766.206599999998</v>
      </c>
    </row>
    <row r="59" spans="1:20" x14ac:dyDescent="0.2">
      <c r="A59" s="84" t="s">
        <v>1</v>
      </c>
      <c r="B59" s="86" t="s">
        <v>34</v>
      </c>
      <c r="C59" s="94">
        <v>57798.411200000002</v>
      </c>
      <c r="D59" s="86">
        <v>1.6000000000000001E-3</v>
      </c>
      <c r="E59" s="17">
        <f>+(C59-C$7)/C$8</f>
        <v>18258.536377516193</v>
      </c>
      <c r="F59" s="17">
        <f>ROUND(2*E59,0)/2</f>
        <v>18258.5</v>
      </c>
      <c r="G59" s="17">
        <f>+C59-(C$7+F59*C$8)</f>
        <v>2.0344055665191263E-2</v>
      </c>
      <c r="H59" s="17"/>
      <c r="I59" s="17"/>
      <c r="K59" s="22">
        <f>G59</f>
        <v>2.0344055665191263E-2</v>
      </c>
      <c r="L59" s="17"/>
      <c r="M59" s="17"/>
      <c r="N59" s="17"/>
      <c r="O59" s="17">
        <f ca="1">+C$11+C$12*F59</f>
        <v>1.7602925599123603E-2</v>
      </c>
      <c r="P59" s="17"/>
      <c r="Q59" s="20">
        <f>+C59-15018.5</f>
        <v>42779.911200000002</v>
      </c>
    </row>
    <row r="60" spans="1:20" x14ac:dyDescent="0.2">
      <c r="A60" s="42" t="s">
        <v>216</v>
      </c>
      <c r="B60" s="51" t="s">
        <v>34</v>
      </c>
      <c r="C60" s="95">
        <v>58513.962599999999</v>
      </c>
      <c r="D60" s="52" t="s">
        <v>74</v>
      </c>
      <c r="E60" s="17">
        <f>+(C60-C$7)/C$8</f>
        <v>19538.024748594242</v>
      </c>
      <c r="F60" s="17">
        <f>ROUND(2*E60,0)/2</f>
        <v>19538</v>
      </c>
      <c r="G60" s="17">
        <f>+C60-(C$7+F60*C$8)</f>
        <v>1.3840603525750339E-2</v>
      </c>
      <c r="H60" s="17"/>
      <c r="I60" s="17"/>
      <c r="K60" s="22">
        <f>G60</f>
        <v>1.3840603525750339E-2</v>
      </c>
      <c r="L60" s="17"/>
      <c r="M60" s="17"/>
      <c r="N60" s="17"/>
      <c r="O60" s="17">
        <f ca="1">+C$11+C$12*F60</f>
        <v>1.8412354655450869E-2</v>
      </c>
      <c r="P60" s="17"/>
      <c r="Q60" s="20">
        <f>+C60-15018.5</f>
        <v>43495.462599999999</v>
      </c>
    </row>
    <row r="61" spans="1:20" x14ac:dyDescent="0.2">
      <c r="A61" s="87" t="s">
        <v>215</v>
      </c>
      <c r="B61" s="88" t="s">
        <v>34</v>
      </c>
      <c r="C61" s="96">
        <v>58539.691899999998</v>
      </c>
      <c r="D61" s="89">
        <v>2.0000000000000001E-4</v>
      </c>
      <c r="E61" s="17">
        <f>+(C61-C$7)/C$8</f>
        <v>19584.031702316894</v>
      </c>
      <c r="F61" s="17">
        <f>ROUND(2*E61,0)/2</f>
        <v>19584</v>
      </c>
      <c r="G61" s="17">
        <f>+C61-(C$7+F61*C$8)</f>
        <v>1.7729459483234677E-2</v>
      </c>
      <c r="H61" s="17"/>
      <c r="I61" s="17"/>
      <c r="K61" s="22">
        <f>G61</f>
        <v>1.7729459483234677E-2</v>
      </c>
      <c r="L61" s="17"/>
      <c r="M61" s="17"/>
      <c r="N61" s="17"/>
      <c r="O61" s="17">
        <f ca="1">+C$11+C$12*F61</f>
        <v>1.8441454879437626E-2</v>
      </c>
      <c r="P61" s="17"/>
      <c r="Q61" s="20">
        <f>+C61-15018.5</f>
        <v>43521.191899999998</v>
      </c>
    </row>
    <row r="62" spans="1:20" ht="25.5" x14ac:dyDescent="0.2">
      <c r="A62" s="91" t="s">
        <v>219</v>
      </c>
      <c r="B62" s="92" t="s">
        <v>34</v>
      </c>
      <c r="C62" s="97">
        <v>58539.691899999998</v>
      </c>
      <c r="D62" s="91">
        <v>2.0000000000000001E-4</v>
      </c>
      <c r="E62" s="17">
        <f>+(C62-C$7)/C$8</f>
        <v>19584.031702316894</v>
      </c>
      <c r="F62" s="17">
        <f>ROUND(2*E62,0)/2</f>
        <v>19584</v>
      </c>
      <c r="G62" s="17">
        <f>+C62-(C$7+F62*C$8)</f>
        <v>1.7729459483234677E-2</v>
      </c>
      <c r="H62" s="17"/>
      <c r="I62" s="17"/>
      <c r="K62" s="22">
        <f>G62</f>
        <v>1.7729459483234677E-2</v>
      </c>
      <c r="L62" s="17"/>
      <c r="M62" s="17"/>
      <c r="N62" s="17"/>
      <c r="O62" s="17">
        <f ca="1">+C$11+C$12*F62</f>
        <v>1.8441454879437626E-2</v>
      </c>
      <c r="P62" s="17"/>
      <c r="Q62" s="20">
        <f>+C62-15018.5</f>
        <v>43521.191899999998</v>
      </c>
    </row>
    <row r="63" spans="1:20" x14ac:dyDescent="0.2">
      <c r="A63" s="87" t="s">
        <v>217</v>
      </c>
      <c r="B63" s="88" t="s">
        <v>33</v>
      </c>
      <c r="C63" s="96">
        <v>58885.030599999998</v>
      </c>
      <c r="D63" s="89" t="s">
        <v>213</v>
      </c>
      <c r="E63" s="17">
        <f>+(C63-C$7)/C$8</f>
        <v>20201.537098481604</v>
      </c>
      <c r="F63" s="17">
        <f>ROUND(2*E63,0)/2</f>
        <v>20201.5</v>
      </c>
      <c r="G63" s="17">
        <f>+C63-(C$7+F63*C$8)</f>
        <v>2.0747254180605523E-2</v>
      </c>
      <c r="H63" s="17"/>
      <c r="I63" s="17"/>
      <c r="K63" s="22">
        <f>G63</f>
        <v>2.0747254180605523E-2</v>
      </c>
      <c r="L63" s="17"/>
      <c r="M63" s="17"/>
      <c r="N63" s="17"/>
      <c r="O63" s="17">
        <f ca="1">+C$11+C$12*F63</f>
        <v>1.8832093755781577E-2</v>
      </c>
      <c r="P63" s="17"/>
      <c r="Q63" s="20">
        <f>+C63-15018.5</f>
        <v>43866.530599999998</v>
      </c>
    </row>
    <row r="64" spans="1:20" ht="12" customHeight="1" x14ac:dyDescent="0.2">
      <c r="A64" s="87" t="s">
        <v>217</v>
      </c>
      <c r="B64" s="88" t="s">
        <v>33</v>
      </c>
      <c r="C64" s="96">
        <v>58885.031300000002</v>
      </c>
      <c r="D64" s="89" t="s">
        <v>31</v>
      </c>
      <c r="E64" s="17">
        <f>+(C64-C$7)/C$8</f>
        <v>20201.538350162289</v>
      </c>
      <c r="F64" s="17">
        <f>ROUND(2*E64,0)/2</f>
        <v>20201.5</v>
      </c>
      <c r="G64" s="17">
        <f>+C64-(C$7+F64*C$8)</f>
        <v>2.1447254184749909E-2</v>
      </c>
      <c r="H64" s="17"/>
      <c r="I64" s="17"/>
      <c r="K64" s="22">
        <f>G64</f>
        <v>2.1447254184749909E-2</v>
      </c>
      <c r="L64" s="17"/>
      <c r="M64" s="17"/>
      <c r="N64" s="17"/>
      <c r="O64" s="17">
        <f ca="1">+C$11+C$12*F64</f>
        <v>1.8832093755781577E-2</v>
      </c>
      <c r="P64" s="17"/>
      <c r="Q64" s="20">
        <f>+C64-15018.5</f>
        <v>43866.531300000002</v>
      </c>
    </row>
    <row r="65" spans="1:17" ht="12" customHeight="1" x14ac:dyDescent="0.2">
      <c r="A65" s="87" t="s">
        <v>217</v>
      </c>
      <c r="B65" s="88" t="s">
        <v>33</v>
      </c>
      <c r="C65" s="96">
        <v>58885.032299999999</v>
      </c>
      <c r="D65" s="89" t="s">
        <v>74</v>
      </c>
      <c r="E65" s="17">
        <f>+(C65-C$7)/C$8</f>
        <v>20201.540138277534</v>
      </c>
      <c r="F65" s="17">
        <f>ROUND(2*E65,0)/2</f>
        <v>20201.5</v>
      </c>
      <c r="G65" s="17">
        <f>+C65-(C$7+F65*C$8)</f>
        <v>2.2447254181315657E-2</v>
      </c>
      <c r="H65" s="17"/>
      <c r="I65" s="17"/>
      <c r="K65" s="22">
        <f>G65</f>
        <v>2.2447254181315657E-2</v>
      </c>
      <c r="L65" s="17"/>
      <c r="M65" s="17"/>
      <c r="N65" s="17"/>
      <c r="O65" s="17">
        <f ca="1">+C$11+C$12*F65</f>
        <v>1.8832093755781577E-2</v>
      </c>
      <c r="P65" s="17"/>
      <c r="Q65" s="20">
        <f>+C65-15018.5</f>
        <v>43866.532299999999</v>
      </c>
    </row>
    <row r="66" spans="1:17" ht="12" customHeight="1" x14ac:dyDescent="0.2">
      <c r="A66" s="90" t="s">
        <v>218</v>
      </c>
      <c r="B66" s="51" t="s">
        <v>34</v>
      </c>
      <c r="C66" s="95">
        <v>58888.664900000003</v>
      </c>
      <c r="D66" s="52">
        <v>2.9999999999999997E-4</v>
      </c>
      <c r="E66" s="17">
        <f>+(C66-C$7)/C$8</f>
        <v>20208.035645737633</v>
      </c>
      <c r="F66" s="17">
        <f>ROUND(2*E66,0)/2</f>
        <v>20208</v>
      </c>
      <c r="G66" s="17">
        <f>+C66-(C$7+F66*C$8)</f>
        <v>1.9934809912228957E-2</v>
      </c>
      <c r="H66" s="17"/>
      <c r="I66" s="17"/>
      <c r="K66" s="22">
        <f>G66</f>
        <v>1.9934809912228957E-2</v>
      </c>
      <c r="L66" s="17"/>
      <c r="M66" s="17"/>
      <c r="N66" s="17"/>
      <c r="O66" s="17">
        <f ca="1">+C$11+C$12*F66</f>
        <v>1.8836205743953623E-2</v>
      </c>
      <c r="P66" s="17"/>
      <c r="Q66" s="20">
        <f>+C66-15018.5</f>
        <v>43870.164900000003</v>
      </c>
    </row>
    <row r="67" spans="1:17" ht="12" customHeight="1" x14ac:dyDescent="0.2">
      <c r="A67" s="91" t="s">
        <v>220</v>
      </c>
      <c r="B67" s="92" t="s">
        <v>34</v>
      </c>
      <c r="C67" s="97">
        <v>58888.664900000003</v>
      </c>
      <c r="D67" s="91">
        <v>2.9999999999999997E-4</v>
      </c>
      <c r="E67" s="17">
        <f>+(C67-C$7)/C$8</f>
        <v>20208.035645737633</v>
      </c>
      <c r="F67" s="17">
        <f>ROUND(2*E67,0)/2</f>
        <v>20208</v>
      </c>
      <c r="G67" s="17">
        <f>+C67-(C$7+F67*C$8)</f>
        <v>1.9934809912228957E-2</v>
      </c>
      <c r="H67" s="17"/>
      <c r="I67" s="17"/>
      <c r="K67" s="22">
        <f>G67</f>
        <v>1.9934809912228957E-2</v>
      </c>
      <c r="L67" s="17"/>
      <c r="M67" s="17"/>
      <c r="N67" s="17"/>
      <c r="O67" s="17">
        <f ca="1">+C$11+C$12*F67</f>
        <v>1.8836205743953623E-2</v>
      </c>
      <c r="P67" s="17"/>
      <c r="Q67" s="20">
        <f>+C67-15018.5</f>
        <v>43870.164900000003</v>
      </c>
    </row>
    <row r="68" spans="1:17" ht="12" customHeight="1" x14ac:dyDescent="0.2">
      <c r="A68" s="91" t="s">
        <v>221</v>
      </c>
      <c r="B68" s="92" t="s">
        <v>34</v>
      </c>
      <c r="C68" s="97">
        <v>59296.353000000119</v>
      </c>
      <c r="D68" s="91">
        <v>7.0000000000000001E-3</v>
      </c>
      <c r="E68" s="17">
        <f>+(C68-C$7)/C$8</f>
        <v>20937.02895492137</v>
      </c>
      <c r="F68" s="17">
        <f>ROUND(2*E68,0)/2</f>
        <v>20937</v>
      </c>
      <c r="G68" s="17">
        <f>+C68-(C$7+F68*C$8)</f>
        <v>1.619298384321155E-2</v>
      </c>
      <c r="H68" s="17"/>
      <c r="I68" s="17"/>
      <c r="K68" s="22">
        <f>G68</f>
        <v>1.619298384321155E-2</v>
      </c>
      <c r="L68" s="17"/>
      <c r="M68" s="17"/>
      <c r="N68" s="17"/>
      <c r="O68" s="17">
        <f ca="1">+C$11+C$12*F68</f>
        <v>1.9297381032787213E-2</v>
      </c>
      <c r="P68" s="17"/>
      <c r="Q68" s="20">
        <f>+C68-15018.5</f>
        <v>44277.853000000119</v>
      </c>
    </row>
    <row r="69" spans="1:17" ht="12" customHeight="1" x14ac:dyDescent="0.2">
      <c r="A69" s="91" t="s">
        <v>222</v>
      </c>
      <c r="B69" s="92" t="s">
        <v>34</v>
      </c>
      <c r="C69" s="97">
        <v>59538.235299999826</v>
      </c>
      <c r="D69" s="91" t="s">
        <v>213</v>
      </c>
      <c r="E69" s="17">
        <f>+(C69-C$7)/C$8</f>
        <v>21369.54238445171</v>
      </c>
      <c r="F69" s="17">
        <f>ROUND(2*E69,0)/2</f>
        <v>21369.5</v>
      </c>
      <c r="G69" s="17">
        <f>+C69-(C$7+F69*C$8)</f>
        <v>2.3703422746621072E-2</v>
      </c>
      <c r="H69" s="17"/>
      <c r="I69" s="17"/>
      <c r="K69" s="22">
        <f>G69</f>
        <v>2.3703422746621072E-2</v>
      </c>
      <c r="L69" s="17"/>
      <c r="M69" s="17"/>
      <c r="N69" s="17"/>
      <c r="O69" s="17">
        <f ca="1">+C$11+C$12*F69</f>
        <v>1.9570986399619211E-2</v>
      </c>
      <c r="P69" s="17"/>
      <c r="Q69" s="20">
        <f>+C69-15018.5</f>
        <v>44519.735299999826</v>
      </c>
    </row>
    <row r="70" spans="1:17" ht="12" customHeight="1" x14ac:dyDescent="0.2">
      <c r="A70" s="100" t="s">
        <v>224</v>
      </c>
      <c r="B70" s="101" t="s">
        <v>33</v>
      </c>
      <c r="C70" s="102">
        <v>59617.090400000103</v>
      </c>
      <c r="E70" s="17">
        <f>+(C70-C$7)/C$8</f>
        <v>21510.544391366311</v>
      </c>
      <c r="F70" s="17">
        <f>ROUND(2*E70,0)/2</f>
        <v>21510.5</v>
      </c>
      <c r="G70" s="17">
        <f>+C70-(C$7+F70*C$8)</f>
        <v>2.4825785862049088E-2</v>
      </c>
      <c r="H70" s="17"/>
      <c r="I70" s="17"/>
      <c r="K70" s="22">
        <f>G70</f>
        <v>2.4825785862049088E-2</v>
      </c>
      <c r="L70" s="17"/>
      <c r="M70" s="17"/>
      <c r="N70" s="17"/>
      <c r="O70" s="17">
        <f ca="1">+C$11+C$12*F70</f>
        <v>1.9660184912274267E-2</v>
      </c>
      <c r="P70" s="17"/>
      <c r="Q70" s="20">
        <f>+C70-15018.5</f>
        <v>44598.590400000103</v>
      </c>
    </row>
    <row r="71" spans="1:17" x14ac:dyDescent="0.2">
      <c r="A71" s="103" t="s">
        <v>224</v>
      </c>
      <c r="B71" s="104" t="s">
        <v>33</v>
      </c>
      <c r="C71" s="102">
        <v>59883.288999999873</v>
      </c>
      <c r="E71" s="17">
        <f>+(C71-C$7)/C$8</f>
        <v>21986.538167770028</v>
      </c>
      <c r="F71" s="17">
        <f>ROUND(2*E71,0)/2</f>
        <v>21986.5</v>
      </c>
      <c r="G71" s="17">
        <f>+C71-(C$7+F71*C$8)</f>
        <v>2.1345251661841758E-2</v>
      </c>
      <c r="H71" s="17"/>
      <c r="I71" s="17"/>
      <c r="K71" s="22">
        <f>G71</f>
        <v>2.1345251661841758E-2</v>
      </c>
      <c r="L71" s="17"/>
      <c r="M71" s="17"/>
      <c r="N71" s="17"/>
      <c r="O71" s="17">
        <f ca="1">+C$11+C$12*F71</f>
        <v>1.9961308969180698E-2</v>
      </c>
      <c r="P71" s="17"/>
      <c r="Q71" s="20">
        <f>+C71-15018.5</f>
        <v>44864.788999999873</v>
      </c>
    </row>
    <row r="72" spans="1:17" x14ac:dyDescent="0.2">
      <c r="A72" s="103" t="s">
        <v>224</v>
      </c>
      <c r="B72" s="104" t="s">
        <v>33</v>
      </c>
      <c r="C72" s="102">
        <v>59883.292200000025</v>
      </c>
      <c r="E72" s="17">
        <f>+(C72-C$7)/C$8</f>
        <v>21986.543889739103</v>
      </c>
      <c r="F72" s="17">
        <f>ROUND(2*E72,0)/2</f>
        <v>21986.5</v>
      </c>
      <c r="G72" s="17">
        <f>+C72-(C$7+F72*C$8)</f>
        <v>2.4545251813833602E-2</v>
      </c>
      <c r="H72" s="17"/>
      <c r="I72" s="17"/>
      <c r="K72" s="22">
        <f>G72</f>
        <v>2.4545251813833602E-2</v>
      </c>
      <c r="L72" s="17"/>
      <c r="M72" s="17"/>
      <c r="N72" s="17"/>
      <c r="O72" s="17">
        <f ca="1">+C$11+C$12*F72</f>
        <v>1.9961308969180698E-2</v>
      </c>
      <c r="P72" s="17"/>
      <c r="Q72" s="20">
        <f>+C72-15018.5</f>
        <v>44864.792200000025</v>
      </c>
    </row>
    <row r="73" spans="1:17" x14ac:dyDescent="0.2">
      <c r="A73" s="93" t="s">
        <v>223</v>
      </c>
      <c r="B73" s="93" t="s">
        <v>34</v>
      </c>
      <c r="C73" s="98">
        <v>59897.5447999998</v>
      </c>
      <c r="D73" s="91">
        <v>1.1000000000000001E-3</v>
      </c>
      <c r="E73" s="17">
        <f>+(C73-C$7)/C$8</f>
        <v>22012.029181162387</v>
      </c>
      <c r="F73" s="17">
        <f>ROUND(2*E73,0)/2</f>
        <v>22012</v>
      </c>
      <c r="G73" s="17">
        <f>+C73-(C$7+F73*C$8)</f>
        <v>1.6319508693413809E-2</v>
      </c>
      <c r="H73" s="17"/>
      <c r="I73" s="17"/>
      <c r="K73" s="22">
        <f>G73</f>
        <v>1.6319508693413809E-2</v>
      </c>
      <c r="L73" s="17"/>
      <c r="M73" s="17"/>
      <c r="N73" s="17"/>
      <c r="O73" s="17">
        <f ca="1">+C$11+C$12*F73</f>
        <v>1.9977440615086401E-2</v>
      </c>
      <c r="P73" s="17"/>
      <c r="Q73" s="20">
        <f>+C73-15018.5</f>
        <v>44879.0447999998</v>
      </c>
    </row>
    <row r="74" spans="1:17" x14ac:dyDescent="0.2">
      <c r="C74" s="99"/>
    </row>
  </sheetData>
  <protectedRanges>
    <protectedRange sqref="A59:D64" name="Range1"/>
  </protectedRanges>
  <sortState xmlns:xlrd2="http://schemas.microsoft.com/office/spreadsheetml/2017/richdata2" ref="A21:S74">
    <sortCondition ref="C21:C74"/>
  </sortState>
  <phoneticPr fontId="7" type="noConversion"/>
  <hyperlinks>
    <hyperlink ref="H64888" r:id="rId1" display="http://vsolj.cetus-net.org/bulletin.html" xr:uid="{00000000-0004-0000-0000-000000000000}"/>
    <hyperlink ref="H64881" r:id="rId2" display="https://www.aavso.org/ejaavso" xr:uid="{00000000-0004-0000-0000-000001000000}"/>
    <hyperlink ref="AP1032" r:id="rId3" display="http://cdsbib.u-strasbg.fr/cgi-bin/cdsbib?1990RMxAA..21..381G" xr:uid="{00000000-0004-0000-0000-000002000000}"/>
    <hyperlink ref="AP1036" r:id="rId4" display="http://cdsbib.u-strasbg.fr/cgi-bin/cdsbib?1990RMxAA..21..381G" xr:uid="{00000000-0004-0000-0000-000003000000}"/>
    <hyperlink ref="AP1035" r:id="rId5" display="http://cdsbib.u-strasbg.fr/cgi-bin/cdsbib?1990RMxAA..21..381G" xr:uid="{00000000-0004-0000-0000-000004000000}"/>
    <hyperlink ref="AP1016" r:id="rId6" display="http://cdsbib.u-strasbg.fr/cgi-bin/cdsbib?1990RMxAA..21..381G" xr:uid="{00000000-0004-0000-0000-000005000000}"/>
    <hyperlink ref="I64888" r:id="rId7" display="http://vsolj.cetus-net.org/bulletin.html" xr:uid="{00000000-0004-0000-0000-000006000000}"/>
    <hyperlink ref="AQ1172" r:id="rId8" display="http://cdsbib.u-strasbg.fr/cgi-bin/cdsbib?1990RMxAA..21..381G" xr:uid="{00000000-0004-0000-0000-000007000000}"/>
    <hyperlink ref="AQ55938" r:id="rId9" display="http://cdsbib.u-strasbg.fr/cgi-bin/cdsbib?1990RMxAA..21..381G" xr:uid="{00000000-0004-0000-0000-000008000000}"/>
    <hyperlink ref="AQ1173" r:id="rId10" display="http://cdsbib.u-strasbg.fr/cgi-bin/cdsbib?1990RMxAA..21..381G" xr:uid="{00000000-0004-0000-0000-000009000000}"/>
    <hyperlink ref="H64885" r:id="rId11" display="https://www.aavso.org/ejaavso" xr:uid="{00000000-0004-0000-0000-00000A000000}"/>
    <hyperlink ref="H2058" r:id="rId12" display="http://vsolj.cetus-net.org/bulletin.html" xr:uid="{00000000-0004-0000-0000-00000B000000}"/>
    <hyperlink ref="AP3302" r:id="rId13" display="http://cdsbib.u-strasbg.fr/cgi-bin/cdsbib?1990RMxAA..21..381G" xr:uid="{00000000-0004-0000-0000-00000C000000}"/>
    <hyperlink ref="AP3305" r:id="rId14" display="http://cdsbib.u-strasbg.fr/cgi-bin/cdsbib?1990RMxAA..21..381G" xr:uid="{00000000-0004-0000-0000-00000D000000}"/>
    <hyperlink ref="AP3303" r:id="rId15" display="http://cdsbib.u-strasbg.fr/cgi-bin/cdsbib?1990RMxAA..21..381G" xr:uid="{00000000-0004-0000-0000-00000E000000}"/>
    <hyperlink ref="AP3287" r:id="rId16" display="http://cdsbib.u-strasbg.fr/cgi-bin/cdsbib?1990RMxAA..21..381G" xr:uid="{00000000-0004-0000-0000-00000F000000}"/>
    <hyperlink ref="I2058" r:id="rId17" display="http://vsolj.cetus-net.org/bulletin.html" xr:uid="{00000000-0004-0000-0000-000010000000}"/>
    <hyperlink ref="AQ3516" r:id="rId18" display="http://cdsbib.u-strasbg.fr/cgi-bin/cdsbib?1990RMxAA..21..381G" xr:uid="{00000000-0004-0000-0000-000011000000}"/>
    <hyperlink ref="AQ217" r:id="rId19" display="http://cdsbib.u-strasbg.fr/cgi-bin/cdsbib?1990RMxAA..21..381G" xr:uid="{00000000-0004-0000-0000-000012000000}"/>
    <hyperlink ref="AQ3520" r:id="rId20" display="http://cdsbib.u-strasbg.fr/cgi-bin/cdsbib?1990RMxAA..21..381G" xr:uid="{00000000-0004-0000-0000-000013000000}"/>
    <hyperlink ref="H64554" r:id="rId21" display="http://vsolj.cetus-net.org/bulletin.html" xr:uid="{00000000-0004-0000-0000-000014000000}"/>
    <hyperlink ref="H64547" r:id="rId22" display="https://www.aavso.org/ejaavso" xr:uid="{00000000-0004-0000-0000-000015000000}"/>
    <hyperlink ref="I64554" r:id="rId23" display="http://vsolj.cetus-net.org/bulletin.html" xr:uid="{00000000-0004-0000-0000-000016000000}"/>
    <hyperlink ref="AQ58205" r:id="rId24" display="http://cdsbib.u-strasbg.fr/cgi-bin/cdsbib?1990RMxAA..21..381G" xr:uid="{00000000-0004-0000-0000-000017000000}"/>
    <hyperlink ref="H64551" r:id="rId25" display="https://www.aavso.org/ejaavso" xr:uid="{00000000-0004-0000-0000-000018000000}"/>
    <hyperlink ref="AP5569" r:id="rId26" display="http://cdsbib.u-strasbg.fr/cgi-bin/cdsbib?1990RMxAA..21..381G" xr:uid="{00000000-0004-0000-0000-000019000000}"/>
    <hyperlink ref="AP5572" r:id="rId27" display="http://cdsbib.u-strasbg.fr/cgi-bin/cdsbib?1990RMxAA..21..381G" xr:uid="{00000000-0004-0000-0000-00001A000000}"/>
    <hyperlink ref="AP5570" r:id="rId28" display="http://cdsbib.u-strasbg.fr/cgi-bin/cdsbib?1990RMxAA..21..381G" xr:uid="{00000000-0004-0000-0000-00001B000000}"/>
    <hyperlink ref="AP5554" r:id="rId29" display="http://cdsbib.u-strasbg.fr/cgi-bin/cdsbib?1990RMxAA..21..381G" xr:uid="{00000000-0004-0000-0000-00001C000000}"/>
    <hyperlink ref="AQ5783" r:id="rId30" display="http://cdsbib.u-strasbg.fr/cgi-bin/cdsbib?1990RMxAA..21..381G" xr:uid="{00000000-0004-0000-0000-00001D000000}"/>
    <hyperlink ref="AQ5787" r:id="rId31" display="http://cdsbib.u-strasbg.fr/cgi-bin/cdsbib?1990RMxAA..21..381G" xr:uid="{00000000-0004-0000-0000-00001E000000}"/>
    <hyperlink ref="AQ65467" r:id="rId32" display="http://cdsbib.u-strasbg.fr/cgi-bin/cdsbib?1990RMxAA..21..381G" xr:uid="{00000000-0004-0000-0000-00001F000000}"/>
    <hyperlink ref="I2675" r:id="rId33" display="http://vsolj.cetus-net.org/bulletin.html" xr:uid="{00000000-0004-0000-0000-000020000000}"/>
    <hyperlink ref="H2675" r:id="rId34" display="http://vsolj.cetus-net.org/bulletin.html" xr:uid="{00000000-0004-0000-0000-000021000000}"/>
    <hyperlink ref="AQ592" r:id="rId35" display="http://cdsbib.u-strasbg.fr/cgi-bin/cdsbib?1990RMxAA..21..381G" xr:uid="{00000000-0004-0000-0000-000022000000}"/>
    <hyperlink ref="AQ591" r:id="rId36" display="http://cdsbib.u-strasbg.fr/cgi-bin/cdsbib?1990RMxAA..21..381G" xr:uid="{00000000-0004-0000-0000-000023000000}"/>
    <hyperlink ref="AP3845" r:id="rId37" display="http://cdsbib.u-strasbg.fr/cgi-bin/cdsbib?1990RMxAA..21..381G" xr:uid="{00000000-0004-0000-0000-000024000000}"/>
    <hyperlink ref="AP3863" r:id="rId38" display="http://cdsbib.u-strasbg.fr/cgi-bin/cdsbib?1990RMxAA..21..381G" xr:uid="{00000000-0004-0000-0000-000025000000}"/>
    <hyperlink ref="AP3864" r:id="rId39" display="http://cdsbib.u-strasbg.fr/cgi-bin/cdsbib?1990RMxAA..21..381G" xr:uid="{00000000-0004-0000-0000-000026000000}"/>
    <hyperlink ref="AP3860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21"/>
  <sheetViews>
    <sheetView workbookViewId="0">
      <selection activeCell="A43" sqref="A43:Q4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25</v>
      </c>
      <c r="B2" s="15" t="s">
        <v>45</v>
      </c>
      <c r="C2" s="14" t="s">
        <v>44</v>
      </c>
    </row>
    <row r="3" spans="1:7" ht="13.5" thickBot="1" x14ac:dyDescent="0.25">
      <c r="C3" s="9" t="s">
        <v>35</v>
      </c>
    </row>
    <row r="4" spans="1:7" ht="14.25" thickTop="1" thickBot="1" x14ac:dyDescent="0.25">
      <c r="A4" s="3" t="s">
        <v>2</v>
      </c>
      <c r="C4" s="8" t="s">
        <v>15</v>
      </c>
      <c r="D4" s="7" t="s">
        <v>15</v>
      </c>
    </row>
    <row r="6" spans="1:7" x14ac:dyDescent="0.2">
      <c r="A6" s="3" t="s">
        <v>3</v>
      </c>
    </row>
    <row r="7" spans="1:7" x14ac:dyDescent="0.2">
      <c r="A7" t="s">
        <v>4</v>
      </c>
      <c r="C7" s="6">
        <v>47587.360000000001</v>
      </c>
      <c r="D7" t="s">
        <v>32</v>
      </c>
    </row>
    <row r="8" spans="1:7" x14ac:dyDescent="0.2">
      <c r="A8" t="s">
        <v>5</v>
      </c>
      <c r="C8" s="6">
        <v>0.55935500000000005</v>
      </c>
    </row>
    <row r="9" spans="1:7" x14ac:dyDescent="0.2">
      <c r="A9" s="24" t="s">
        <v>48</v>
      </c>
      <c r="B9" s="25"/>
      <c r="C9" s="26">
        <v>8</v>
      </c>
      <c r="D9" s="25" t="s">
        <v>49</v>
      </c>
      <c r="E9" s="25"/>
    </row>
    <row r="10" spans="1:7" ht="13.5" thickBot="1" x14ac:dyDescent="0.25">
      <c r="A10" s="25"/>
      <c r="B10" s="25"/>
      <c r="C10" s="2" t="s">
        <v>21</v>
      </c>
      <c r="D10" s="2" t="s">
        <v>22</v>
      </c>
      <c r="E10" s="25"/>
    </row>
    <row r="11" spans="1:7" x14ac:dyDescent="0.2">
      <c r="A11" s="25" t="s">
        <v>17</v>
      </c>
      <c r="B11" s="25"/>
      <c r="C11" s="27">
        <f ca="1">INTERCEPT(INDIRECT($G$11):G992,INDIRECT($F$11):F992)</f>
        <v>8.094595148080086E-3</v>
      </c>
      <c r="D11" s="12"/>
      <c r="E11" s="25"/>
      <c r="F11" s="28" t="str">
        <f>"F"&amp;E19</f>
        <v>F21</v>
      </c>
      <c r="G11" s="29" t="str">
        <f>"G"&amp;E19</f>
        <v>G21</v>
      </c>
    </row>
    <row r="12" spans="1:7" x14ac:dyDescent="0.2">
      <c r="A12" s="25" t="s">
        <v>18</v>
      </c>
      <c r="B12" s="25"/>
      <c r="C12" s="27">
        <f ca="1">SLOPE(INDIRECT($G$11):G992,INDIRECT($F$11):F992)</f>
        <v>-1.067405494247409E-4</v>
      </c>
      <c r="D12" s="12"/>
      <c r="E12" s="25"/>
    </row>
    <row r="13" spans="1:7" x14ac:dyDescent="0.2">
      <c r="A13" s="25" t="s">
        <v>20</v>
      </c>
      <c r="B13" s="25"/>
      <c r="C13" s="12" t="s">
        <v>15</v>
      </c>
      <c r="D13" s="30" t="s">
        <v>50</v>
      </c>
      <c r="E13" s="26">
        <v>1</v>
      </c>
    </row>
    <row r="14" spans="1:7" x14ac:dyDescent="0.2">
      <c r="A14" s="25"/>
      <c r="B14" s="25"/>
      <c r="C14" s="25"/>
      <c r="D14" s="30" t="s">
        <v>51</v>
      </c>
      <c r="E14" s="31">
        <f ca="1">NOW()+15018.5+$C$9/24</f>
        <v>60178.422385069447</v>
      </c>
    </row>
    <row r="15" spans="1:7" x14ac:dyDescent="0.2">
      <c r="A15" s="32" t="s">
        <v>19</v>
      </c>
      <c r="B15" s="25"/>
      <c r="C15" s="33">
        <f ca="1">(C7+C11)+(C8+C12)*INT(MAX(F21:F3533))</f>
        <v>55629.358065494423</v>
      </c>
      <c r="D15" s="30" t="s">
        <v>52</v>
      </c>
      <c r="E15" s="31">
        <f ca="1">ROUND(2*(E14-$C$7)/$C$8,0)/2+E13</f>
        <v>22511</v>
      </c>
    </row>
    <row r="16" spans="1:7" x14ac:dyDescent="0.2">
      <c r="A16" s="34" t="s">
        <v>6</v>
      </c>
      <c r="B16" s="25"/>
      <c r="C16" s="35">
        <f ca="1">+C8+C12</f>
        <v>0.55924825945057532</v>
      </c>
      <c r="D16" s="30" t="s">
        <v>53</v>
      </c>
      <c r="E16" s="29">
        <f ca="1">ROUND(2*(E14-$C$15)/$C$16,0)/2+E13</f>
        <v>8135</v>
      </c>
    </row>
    <row r="17" spans="1:31" ht="13.5" thickBot="1" x14ac:dyDescent="0.25">
      <c r="A17" s="30" t="s">
        <v>46</v>
      </c>
      <c r="B17" s="25"/>
      <c r="C17" s="25">
        <f>COUNT(C21:C2191)</f>
        <v>23</v>
      </c>
      <c r="D17" s="30" t="s">
        <v>54</v>
      </c>
      <c r="E17" s="36">
        <f ca="1">+$C$15+$C$16*E16-15018.5-$C$9/24</f>
        <v>45160.00932279152</v>
      </c>
    </row>
    <row r="18" spans="1:31" ht="14.25" thickTop="1" thickBot="1" x14ac:dyDescent="0.25">
      <c r="A18" s="34" t="s">
        <v>7</v>
      </c>
      <c r="B18" s="25"/>
      <c r="C18" s="37">
        <f ca="1">+C15</f>
        <v>55629.358065494423</v>
      </c>
      <c r="D18" s="38">
        <f ca="1">+C16</f>
        <v>0.55924825945057532</v>
      </c>
      <c r="E18" s="39" t="s">
        <v>55</v>
      </c>
    </row>
    <row r="19" spans="1:31" ht="13.5" thickTop="1" x14ac:dyDescent="0.2">
      <c r="A19" s="40" t="s">
        <v>56</v>
      </c>
      <c r="E19" s="41">
        <v>21</v>
      </c>
    </row>
    <row r="20" spans="1:31" ht="13.5" thickBot="1" x14ac:dyDescent="0.25">
      <c r="A20" s="2" t="s">
        <v>8</v>
      </c>
      <c r="B20" s="2" t="s">
        <v>9</v>
      </c>
      <c r="C20" s="2" t="s">
        <v>10</v>
      </c>
      <c r="D20" s="2" t="s">
        <v>14</v>
      </c>
      <c r="E20" s="2" t="s">
        <v>11</v>
      </c>
      <c r="F20" s="2" t="s">
        <v>12</v>
      </c>
      <c r="G20" s="2" t="s">
        <v>13</v>
      </c>
      <c r="H20" s="5" t="s">
        <v>32</v>
      </c>
      <c r="I20" s="5" t="s">
        <v>36</v>
      </c>
      <c r="J20" s="5" t="s">
        <v>39</v>
      </c>
      <c r="K20" s="5" t="s">
        <v>60</v>
      </c>
      <c r="L20" s="5" t="s">
        <v>26</v>
      </c>
      <c r="M20" s="5" t="s">
        <v>27</v>
      </c>
      <c r="N20" s="5" t="s">
        <v>28</v>
      </c>
      <c r="O20" s="5" t="s">
        <v>24</v>
      </c>
      <c r="P20" s="4" t="s">
        <v>23</v>
      </c>
      <c r="Q20" s="2" t="s">
        <v>16</v>
      </c>
    </row>
    <row r="21" spans="1:31" x14ac:dyDescent="0.2">
      <c r="A21" s="17" t="s">
        <v>41</v>
      </c>
      <c r="B21" s="18" t="s">
        <v>34</v>
      </c>
      <c r="C21" s="19">
        <v>47587.359900000003</v>
      </c>
      <c r="D21" s="19">
        <v>2.9999999999999997E-4</v>
      </c>
      <c r="E21" s="17">
        <f>+(C21-C$7)/C$8</f>
        <v>-1.7877733724340985E-4</v>
      </c>
      <c r="F21" s="17">
        <f>ROUND(2*E21,0)/2</f>
        <v>0</v>
      </c>
      <c r="G21" s="17">
        <f>+C21-(C$7+F21*C$8)</f>
        <v>-9.9999997473787516E-5</v>
      </c>
      <c r="H21" s="17"/>
      <c r="I21" s="17"/>
      <c r="J21" s="17">
        <f>G21</f>
        <v>-9.9999997473787516E-5</v>
      </c>
      <c r="K21" s="17"/>
      <c r="L21" s="17"/>
      <c r="M21" s="17"/>
      <c r="N21" s="17"/>
      <c r="O21" s="17">
        <f ca="1">+C$11+C$12*F21</f>
        <v>8.094595148080086E-3</v>
      </c>
      <c r="P21" s="17"/>
      <c r="Q21" s="20">
        <f>+C21-15018.5</f>
        <v>32568.859900000003</v>
      </c>
      <c r="R21" s="17"/>
      <c r="S21" s="17"/>
      <c r="T21" s="17"/>
      <c r="U21" s="17"/>
      <c r="V21" s="17"/>
      <c r="W21" s="17"/>
      <c r="X21" s="17"/>
    </row>
    <row r="22" spans="1:31" x14ac:dyDescent="0.2">
      <c r="A22" s="17" t="s">
        <v>32</v>
      </c>
      <c r="B22" s="18" t="s">
        <v>33</v>
      </c>
      <c r="C22" s="10">
        <v>47587.6397</v>
      </c>
      <c r="D22" s="19"/>
      <c r="E22" s="17">
        <f t="shared" ref="E22:E40" si="0">+(C22-C$7)/C$8</f>
        <v>0.50004022490035582</v>
      </c>
      <c r="F22" s="17">
        <f t="shared" ref="F22:F28" si="1">ROUND(2*E22,0)/2</f>
        <v>0.5</v>
      </c>
      <c r="G22" s="17">
        <f t="shared" ref="G22:G40" si="2">+C22-(C$7+F22*C$8)</f>
        <v>2.2499996703118086E-5</v>
      </c>
      <c r="H22" s="17">
        <f>+G22</f>
        <v>2.2499996703118086E-5</v>
      </c>
      <c r="I22" s="17"/>
      <c r="J22" s="17"/>
      <c r="K22" s="17"/>
      <c r="L22" s="17"/>
      <c r="M22" s="17"/>
      <c r="N22" s="17"/>
      <c r="O22" s="17">
        <f t="shared" ref="O22:O40" ca="1" si="3">+C$11+C$12*F22</f>
        <v>8.0412248733677163E-3</v>
      </c>
      <c r="P22" s="17"/>
      <c r="Q22" s="20">
        <f t="shared" ref="Q22:Q40" si="4">+C22-15018.5</f>
        <v>32569.1397</v>
      </c>
      <c r="R22" s="17"/>
      <c r="S22" s="17"/>
      <c r="T22" s="17"/>
      <c r="U22" s="17"/>
      <c r="V22" s="17"/>
      <c r="W22" s="17"/>
      <c r="X22" s="17"/>
    </row>
    <row r="23" spans="1:31" x14ac:dyDescent="0.2">
      <c r="A23" s="17" t="s">
        <v>41</v>
      </c>
      <c r="B23" s="18" t="s">
        <v>33</v>
      </c>
      <c r="C23" s="19">
        <v>47594.361100000002</v>
      </c>
      <c r="D23" s="19">
        <v>6.9999999999999999E-4</v>
      </c>
      <c r="E23" s="17">
        <f t="shared" si="0"/>
        <v>12.516380473941084</v>
      </c>
      <c r="F23" s="17">
        <f t="shared" si="1"/>
        <v>12.5</v>
      </c>
      <c r="G23" s="17">
        <f t="shared" si="2"/>
        <v>9.1624999986379407E-3</v>
      </c>
      <c r="H23" s="17"/>
      <c r="I23" s="17"/>
      <c r="J23" s="17">
        <f t="shared" ref="J23:J28" si="5">G23</f>
        <v>9.1624999986379407E-3</v>
      </c>
      <c r="K23" s="17"/>
      <c r="L23" s="17"/>
      <c r="M23" s="17"/>
      <c r="N23" s="17"/>
      <c r="O23" s="17">
        <f t="shared" ca="1" si="3"/>
        <v>6.7603382802708251E-3</v>
      </c>
      <c r="P23" s="17"/>
      <c r="Q23" s="20">
        <f t="shared" si="4"/>
        <v>32575.861100000002</v>
      </c>
      <c r="R23" s="17"/>
      <c r="S23" s="17"/>
      <c r="T23" s="17"/>
      <c r="U23" s="17"/>
      <c r="V23" s="17"/>
      <c r="W23" s="17"/>
      <c r="X23" s="17"/>
    </row>
    <row r="24" spans="1:31" x14ac:dyDescent="0.2">
      <c r="A24" s="17" t="s">
        <v>41</v>
      </c>
      <c r="B24" s="18" t="s">
        <v>33</v>
      </c>
      <c r="C24" s="19">
        <v>47641.338799999998</v>
      </c>
      <c r="D24" s="19">
        <v>5.0000000000000001E-4</v>
      </c>
      <c r="E24" s="17">
        <f t="shared" si="0"/>
        <v>96.501863753782715</v>
      </c>
      <c r="F24" s="17">
        <f t="shared" si="1"/>
        <v>96.5</v>
      </c>
      <c r="G24" s="17">
        <f t="shared" si="2"/>
        <v>1.0425000000395812E-3</v>
      </c>
      <c r="H24" s="17"/>
      <c r="I24" s="17"/>
      <c r="J24" s="17">
        <f t="shared" si="5"/>
        <v>1.0425000000395812E-3</v>
      </c>
      <c r="K24" s="17"/>
      <c r="L24" s="17"/>
      <c r="M24" s="17"/>
      <c r="N24" s="17"/>
      <c r="O24" s="17">
        <f t="shared" ca="1" si="3"/>
        <v>-2.2058678714074118E-3</v>
      </c>
      <c r="P24" s="17"/>
      <c r="Q24" s="20">
        <f t="shared" si="4"/>
        <v>32622.838799999998</v>
      </c>
      <c r="R24" s="17"/>
      <c r="S24" s="17"/>
      <c r="T24" s="17"/>
      <c r="U24" s="17"/>
      <c r="V24" s="17"/>
      <c r="W24" s="17"/>
      <c r="X24" s="17"/>
    </row>
    <row r="25" spans="1:31" x14ac:dyDescent="0.2">
      <c r="A25" s="17" t="s">
        <v>40</v>
      </c>
      <c r="B25" s="18" t="s">
        <v>33</v>
      </c>
      <c r="C25" s="19">
        <v>48273.566200000001</v>
      </c>
      <c r="D25" s="19">
        <v>2.9999999999999997E-4</v>
      </c>
      <c r="E25" s="17">
        <f t="shared" si="0"/>
        <v>1226.7812033502883</v>
      </c>
      <c r="F25" s="17">
        <f t="shared" si="1"/>
        <v>1227</v>
      </c>
      <c r="G25" s="17">
        <f t="shared" si="2"/>
        <v>-0.12238500000239583</v>
      </c>
      <c r="H25" s="17"/>
      <c r="I25" s="17"/>
      <c r="J25" s="17">
        <f t="shared" si="5"/>
        <v>-0.12238500000239583</v>
      </c>
      <c r="K25" s="17"/>
      <c r="L25" s="17"/>
      <c r="M25" s="17"/>
      <c r="N25" s="17"/>
      <c r="O25" s="17">
        <f t="shared" ca="1" si="3"/>
        <v>-0.12287605899607701</v>
      </c>
      <c r="P25" s="17"/>
      <c r="Q25" s="20">
        <f t="shared" si="4"/>
        <v>33255.066200000001</v>
      </c>
      <c r="R25" s="17"/>
      <c r="S25" s="17"/>
      <c r="T25" s="17"/>
      <c r="U25" s="17"/>
      <c r="V25" s="17"/>
      <c r="W25" s="17"/>
      <c r="X25" s="17"/>
    </row>
    <row r="26" spans="1:31" x14ac:dyDescent="0.2">
      <c r="A26" s="17" t="s">
        <v>40</v>
      </c>
      <c r="B26" s="18" t="s">
        <v>34</v>
      </c>
      <c r="C26" s="19">
        <v>48274.406600000002</v>
      </c>
      <c r="D26" s="19">
        <v>2.0000000000000001E-4</v>
      </c>
      <c r="E26" s="17">
        <f t="shared" si="0"/>
        <v>1228.2836481304385</v>
      </c>
      <c r="F26" s="17">
        <f t="shared" si="1"/>
        <v>1228.5</v>
      </c>
      <c r="G26" s="17">
        <f t="shared" si="2"/>
        <v>-0.12101750000147149</v>
      </c>
      <c r="H26" s="17"/>
      <c r="I26" s="17"/>
      <c r="J26" s="17">
        <f t="shared" si="5"/>
        <v>-0.12101750000147149</v>
      </c>
      <c r="K26" s="17"/>
      <c r="L26" s="17"/>
      <c r="M26" s="17"/>
      <c r="N26" s="17"/>
      <c r="O26" s="17">
        <f t="shared" ca="1" si="3"/>
        <v>-0.12303616982021412</v>
      </c>
      <c r="P26" s="17"/>
      <c r="Q26" s="20">
        <f t="shared" si="4"/>
        <v>33255.906600000002</v>
      </c>
      <c r="R26" s="17"/>
      <c r="S26" s="17"/>
      <c r="T26" s="17"/>
      <c r="U26" s="17"/>
      <c r="V26" s="17"/>
      <c r="W26" s="17"/>
      <c r="X26" s="17"/>
    </row>
    <row r="27" spans="1:31" x14ac:dyDescent="0.2">
      <c r="A27" s="17" t="s">
        <v>40</v>
      </c>
      <c r="B27" s="18" t="s">
        <v>34</v>
      </c>
      <c r="C27" s="19">
        <v>48275.524700000002</v>
      </c>
      <c r="D27" s="19">
        <v>2.0000000000000001E-4</v>
      </c>
      <c r="E27" s="17">
        <f t="shared" si="0"/>
        <v>1230.2825575886532</v>
      </c>
      <c r="F27" s="17">
        <f t="shared" si="1"/>
        <v>1230.5</v>
      </c>
      <c r="G27" s="17">
        <f t="shared" si="2"/>
        <v>-0.12162749999697553</v>
      </c>
      <c r="H27" s="17"/>
      <c r="I27" s="17"/>
      <c r="J27" s="17">
        <f t="shared" si="5"/>
        <v>-0.12162749999697553</v>
      </c>
      <c r="K27" s="17"/>
      <c r="L27" s="17"/>
      <c r="M27" s="17"/>
      <c r="N27" s="17"/>
      <c r="O27" s="17">
        <f t="shared" ca="1" si="3"/>
        <v>-0.12324965091906359</v>
      </c>
      <c r="P27" s="17"/>
      <c r="Q27" s="20">
        <f t="shared" si="4"/>
        <v>33257.024700000002</v>
      </c>
      <c r="R27" s="17"/>
      <c r="S27" s="17"/>
      <c r="T27" s="17"/>
      <c r="U27" s="17"/>
      <c r="V27" s="17"/>
      <c r="W27" s="17"/>
      <c r="X27" s="17"/>
    </row>
    <row r="28" spans="1:31" x14ac:dyDescent="0.2">
      <c r="A28" s="17" t="s">
        <v>40</v>
      </c>
      <c r="B28" s="18" t="s">
        <v>33</v>
      </c>
      <c r="C28" s="19">
        <v>48276.362800000003</v>
      </c>
      <c r="D28" s="19">
        <v>4.0000000000000002E-4</v>
      </c>
      <c r="E28" s="17">
        <f t="shared" si="0"/>
        <v>1231.7808904899427</v>
      </c>
      <c r="F28" s="17">
        <f t="shared" si="1"/>
        <v>1232</v>
      </c>
      <c r="G28" s="17">
        <f t="shared" si="2"/>
        <v>-0.12255999999615597</v>
      </c>
      <c r="H28" s="17"/>
      <c r="I28" s="17"/>
      <c r="J28" s="17">
        <f t="shared" si="5"/>
        <v>-0.12255999999615597</v>
      </c>
      <c r="K28" s="17"/>
      <c r="L28" s="17"/>
      <c r="M28" s="17"/>
      <c r="N28" s="17"/>
      <c r="O28" s="17">
        <f t="shared" ca="1" si="3"/>
        <v>-0.1234097617432007</v>
      </c>
      <c r="P28" s="17"/>
      <c r="Q28" s="20">
        <f t="shared" si="4"/>
        <v>33257.862800000003</v>
      </c>
      <c r="R28" s="17"/>
      <c r="S28" s="17"/>
      <c r="T28" s="17"/>
      <c r="U28" s="17"/>
      <c r="V28" s="17"/>
      <c r="W28" s="17"/>
      <c r="X28" s="17"/>
    </row>
    <row r="29" spans="1:31" x14ac:dyDescent="0.2">
      <c r="A29" s="17" t="s">
        <v>30</v>
      </c>
      <c r="B29" s="18"/>
      <c r="C29" s="19">
        <v>48639.605000000003</v>
      </c>
      <c r="D29" s="19">
        <v>0.01</v>
      </c>
      <c r="E29" s="17">
        <f t="shared" si="0"/>
        <v>1881.1756397994163</v>
      </c>
      <c r="F29" s="9">
        <f>ROUND(2*E29,0)/2+0.5</f>
        <v>1881.5</v>
      </c>
      <c r="G29" s="17">
        <f t="shared" si="2"/>
        <v>-0.18143249999411637</v>
      </c>
      <c r="H29" s="17"/>
      <c r="I29" s="17">
        <f>+G29</f>
        <v>-0.18143249999411637</v>
      </c>
      <c r="J29" s="17"/>
      <c r="K29" s="17"/>
      <c r="L29" s="17"/>
      <c r="M29" s="17"/>
      <c r="N29" s="17"/>
      <c r="O29" s="17">
        <f t="shared" ca="1" si="3"/>
        <v>-0.19273774859456994</v>
      </c>
      <c r="P29" s="17"/>
      <c r="Q29" s="20">
        <f t="shared" si="4"/>
        <v>33621.105000000003</v>
      </c>
      <c r="R29" s="17"/>
      <c r="S29" s="17"/>
      <c r="T29" s="17"/>
      <c r="U29" s="17"/>
      <c r="V29" s="17"/>
      <c r="W29" s="17"/>
      <c r="X29" s="17"/>
      <c r="AA29">
        <v>45</v>
      </c>
      <c r="AC29" t="s">
        <v>29</v>
      </c>
      <c r="AE29" t="s">
        <v>31</v>
      </c>
    </row>
    <row r="30" spans="1:31" x14ac:dyDescent="0.2">
      <c r="A30" s="17" t="s">
        <v>37</v>
      </c>
      <c r="B30" s="18" t="s">
        <v>34</v>
      </c>
      <c r="C30" s="19">
        <v>50067.633000000002</v>
      </c>
      <c r="D30" s="19">
        <v>4.0000000000000002E-4</v>
      </c>
      <c r="E30" s="17">
        <f t="shared" si="0"/>
        <v>4434.166137783699</v>
      </c>
      <c r="F30" s="13">
        <f t="shared" ref="F30:F37" si="6">ROUND(2*E30,0)/2+1</f>
        <v>4435</v>
      </c>
      <c r="G30" s="17">
        <f t="shared" si="2"/>
        <v>-0.46642499999870779</v>
      </c>
      <c r="H30" s="17"/>
      <c r="I30" s="17"/>
      <c r="J30" s="17">
        <f t="shared" ref="J30:J40" si="7">G30</f>
        <v>-0.46642499999870779</v>
      </c>
      <c r="K30" s="17"/>
      <c r="L30" s="17"/>
      <c r="M30" s="17"/>
      <c r="N30" s="17"/>
      <c r="O30" s="17">
        <f t="shared" ca="1" si="3"/>
        <v>-0.4652997415506458</v>
      </c>
      <c r="P30" s="17"/>
      <c r="Q30" s="20">
        <f t="shared" si="4"/>
        <v>35049.133000000002</v>
      </c>
      <c r="R30" s="17"/>
      <c r="S30" s="17"/>
      <c r="T30" s="17"/>
      <c r="U30" s="17"/>
      <c r="V30" s="17"/>
      <c r="W30" s="17"/>
      <c r="X30" s="17"/>
    </row>
    <row r="31" spans="1:31" x14ac:dyDescent="0.2">
      <c r="A31" s="17" t="s">
        <v>37</v>
      </c>
      <c r="B31" s="18" t="s">
        <v>33</v>
      </c>
      <c r="C31" s="19">
        <v>50088.608</v>
      </c>
      <c r="D31" s="19">
        <v>8.0000000000000002E-3</v>
      </c>
      <c r="E31" s="17">
        <f t="shared" si="0"/>
        <v>4471.6646852177946</v>
      </c>
      <c r="F31" s="13">
        <f t="shared" si="6"/>
        <v>4472.5</v>
      </c>
      <c r="G31" s="17">
        <f t="shared" si="2"/>
        <v>-0.46723750000091968</v>
      </c>
      <c r="H31" s="17"/>
      <c r="I31" s="17"/>
      <c r="J31" s="17">
        <f t="shared" si="7"/>
        <v>-0.46723750000091968</v>
      </c>
      <c r="K31" s="17"/>
      <c r="L31" s="17"/>
      <c r="M31" s="17"/>
      <c r="N31" s="17"/>
      <c r="O31" s="17">
        <f t="shared" ca="1" si="3"/>
        <v>-0.46930251215407359</v>
      </c>
      <c r="P31" s="17"/>
      <c r="Q31" s="20">
        <f t="shared" si="4"/>
        <v>35070.108</v>
      </c>
      <c r="R31" s="17"/>
      <c r="S31" s="17"/>
      <c r="T31" s="17"/>
      <c r="U31" s="17"/>
      <c r="V31" s="17"/>
      <c r="W31" s="17"/>
      <c r="X31" s="17"/>
    </row>
    <row r="32" spans="1:31" x14ac:dyDescent="0.2">
      <c r="A32" s="17" t="s">
        <v>38</v>
      </c>
      <c r="B32" s="18" t="s">
        <v>34</v>
      </c>
      <c r="C32" s="21">
        <v>50138.380599999997</v>
      </c>
      <c r="D32" s="21">
        <v>8.9999999999999998E-4</v>
      </c>
      <c r="E32" s="17">
        <f t="shared" si="0"/>
        <v>4560.6468164224798</v>
      </c>
      <c r="F32" s="13">
        <f t="shared" si="6"/>
        <v>4561.5</v>
      </c>
      <c r="G32" s="17">
        <f t="shared" si="2"/>
        <v>-0.47723250000126427</v>
      </c>
      <c r="H32" s="17"/>
      <c r="I32" s="17"/>
      <c r="J32" s="17">
        <f t="shared" si="7"/>
        <v>-0.47723250000126427</v>
      </c>
      <c r="K32" s="17"/>
      <c r="L32" s="17"/>
      <c r="M32" s="17"/>
      <c r="N32" s="17"/>
      <c r="O32" s="17">
        <f t="shared" ca="1" si="3"/>
        <v>-0.47880242105287557</v>
      </c>
      <c r="P32" s="17"/>
      <c r="Q32" s="20">
        <f t="shared" si="4"/>
        <v>35119.880599999997</v>
      </c>
      <c r="R32" s="17"/>
      <c r="S32" s="17"/>
      <c r="T32" s="17"/>
      <c r="U32" s="17"/>
      <c r="V32" s="17"/>
      <c r="W32" s="17"/>
      <c r="X32" s="17"/>
    </row>
    <row r="33" spans="1:24" x14ac:dyDescent="0.2">
      <c r="A33" s="17" t="s">
        <v>38</v>
      </c>
      <c r="B33" s="18" t="s">
        <v>34</v>
      </c>
      <c r="C33" s="21">
        <v>50138.381000000001</v>
      </c>
      <c r="D33" s="21">
        <v>6.9999999999999999E-4</v>
      </c>
      <c r="E33" s="17">
        <f t="shared" si="0"/>
        <v>4560.6475315318548</v>
      </c>
      <c r="F33" s="13">
        <f t="shared" si="6"/>
        <v>4561.5</v>
      </c>
      <c r="G33" s="17">
        <f t="shared" si="2"/>
        <v>-0.47683249999681721</v>
      </c>
      <c r="H33" s="17"/>
      <c r="I33" s="17"/>
      <c r="J33" s="17">
        <f t="shared" si="7"/>
        <v>-0.47683249999681721</v>
      </c>
      <c r="K33" s="17"/>
      <c r="L33" s="17"/>
      <c r="M33" s="17"/>
      <c r="N33" s="17"/>
      <c r="O33" s="17">
        <f t="shared" ca="1" si="3"/>
        <v>-0.47880242105287557</v>
      </c>
      <c r="P33" s="17"/>
      <c r="Q33" s="20">
        <f t="shared" si="4"/>
        <v>35119.881000000001</v>
      </c>
      <c r="R33" s="17"/>
      <c r="S33" s="17"/>
      <c r="T33" s="17"/>
      <c r="U33" s="17"/>
      <c r="V33" s="17"/>
      <c r="W33" s="17"/>
      <c r="X33" s="17"/>
    </row>
    <row r="34" spans="1:24" x14ac:dyDescent="0.2">
      <c r="A34" s="17" t="s">
        <v>37</v>
      </c>
      <c r="B34" s="18" t="s">
        <v>34</v>
      </c>
      <c r="C34" s="19">
        <v>50518.384599999998</v>
      </c>
      <c r="D34" s="19">
        <v>1.6999999999999999E-3</v>
      </c>
      <c r="E34" s="17">
        <f t="shared" si="0"/>
        <v>5240.0078662030319</v>
      </c>
      <c r="F34" s="13">
        <f t="shared" si="6"/>
        <v>5241</v>
      </c>
      <c r="G34" s="17">
        <f t="shared" si="2"/>
        <v>-0.5549550000068848</v>
      </c>
      <c r="H34" s="17"/>
      <c r="I34" s="17"/>
      <c r="J34" s="17">
        <f t="shared" si="7"/>
        <v>-0.5549550000068848</v>
      </c>
      <c r="K34" s="17"/>
      <c r="L34" s="17"/>
      <c r="M34" s="17"/>
      <c r="N34" s="17"/>
      <c r="O34" s="17">
        <f t="shared" ca="1" si="3"/>
        <v>-0.55133262438698694</v>
      </c>
      <c r="P34" s="17"/>
      <c r="Q34" s="20">
        <f t="shared" si="4"/>
        <v>35499.884599999998</v>
      </c>
      <c r="R34" s="17"/>
      <c r="S34" s="17"/>
      <c r="T34" s="17"/>
      <c r="U34" s="17"/>
      <c r="V34" s="17"/>
      <c r="W34" s="17"/>
      <c r="X34" s="17"/>
    </row>
    <row r="35" spans="1:24" x14ac:dyDescent="0.2">
      <c r="A35" s="17" t="s">
        <v>37</v>
      </c>
      <c r="B35" s="18" t="s">
        <v>33</v>
      </c>
      <c r="C35" s="19">
        <v>51189.485999999997</v>
      </c>
      <c r="D35" s="19">
        <v>4.0000000000000001E-3</v>
      </c>
      <c r="E35" s="17">
        <f t="shared" si="0"/>
        <v>6439.7851096351978</v>
      </c>
      <c r="F35" s="13">
        <f t="shared" si="6"/>
        <v>6441</v>
      </c>
      <c r="G35" s="17">
        <f t="shared" si="2"/>
        <v>-0.67955500000243774</v>
      </c>
      <c r="H35" s="17"/>
      <c r="I35" s="17"/>
      <c r="J35" s="17">
        <f t="shared" si="7"/>
        <v>-0.67955500000243774</v>
      </c>
      <c r="K35" s="17"/>
      <c r="L35" s="17"/>
      <c r="M35" s="17"/>
      <c r="N35" s="17"/>
      <c r="O35" s="17">
        <f t="shared" ca="1" si="3"/>
        <v>-0.67942128369667609</v>
      </c>
      <c r="P35" s="17"/>
      <c r="Q35" s="20">
        <f t="shared" si="4"/>
        <v>36170.985999999997</v>
      </c>
      <c r="R35" s="17"/>
      <c r="S35" s="17"/>
      <c r="T35" s="17"/>
      <c r="U35" s="17"/>
      <c r="V35" s="17"/>
      <c r="W35" s="17"/>
      <c r="X35" s="17"/>
    </row>
    <row r="36" spans="1:24" x14ac:dyDescent="0.2">
      <c r="A36" s="19" t="s">
        <v>43</v>
      </c>
      <c r="B36" s="18" t="s">
        <v>33</v>
      </c>
      <c r="C36" s="19">
        <v>51242.336900000002</v>
      </c>
      <c r="D36" s="19">
        <v>8.0000000000000004E-4</v>
      </c>
      <c r="E36" s="17">
        <f t="shared" si="0"/>
        <v>6534.2705437512868</v>
      </c>
      <c r="F36" s="13">
        <f t="shared" si="6"/>
        <v>6535.5</v>
      </c>
      <c r="G36" s="17">
        <f t="shared" si="2"/>
        <v>-0.68770249999943189</v>
      </c>
      <c r="H36" s="17"/>
      <c r="I36" s="17"/>
      <c r="J36" s="17">
        <f t="shared" si="7"/>
        <v>-0.68770249999943189</v>
      </c>
      <c r="K36" s="17"/>
      <c r="L36" s="17"/>
      <c r="M36" s="17"/>
      <c r="N36" s="17"/>
      <c r="O36" s="17">
        <f t="shared" ca="1" si="3"/>
        <v>-0.68950826561731404</v>
      </c>
      <c r="P36" s="17"/>
      <c r="Q36" s="20">
        <f t="shared" si="4"/>
        <v>36223.836900000002</v>
      </c>
      <c r="R36" s="17"/>
      <c r="S36" s="17"/>
      <c r="T36" s="17"/>
      <c r="U36" s="17"/>
      <c r="V36" s="17"/>
      <c r="W36" s="17"/>
      <c r="X36" s="17"/>
    </row>
    <row r="37" spans="1:24" x14ac:dyDescent="0.2">
      <c r="A37" s="19" t="s">
        <v>43</v>
      </c>
      <c r="B37" s="18" t="s">
        <v>33</v>
      </c>
      <c r="C37" s="19">
        <v>51256.3148</v>
      </c>
      <c r="D37" s="19">
        <v>5.9999999999999995E-4</v>
      </c>
      <c r="E37" s="17">
        <f t="shared" si="0"/>
        <v>6559.2598618051134</v>
      </c>
      <c r="F37" s="13">
        <f t="shared" si="6"/>
        <v>6560.5</v>
      </c>
      <c r="G37" s="17">
        <f t="shared" si="2"/>
        <v>-0.69367749999946682</v>
      </c>
      <c r="H37" s="17"/>
      <c r="I37" s="17"/>
      <c r="J37" s="17">
        <f t="shared" si="7"/>
        <v>-0.69367749999946682</v>
      </c>
      <c r="K37" s="17"/>
      <c r="L37" s="17"/>
      <c r="M37" s="17"/>
      <c r="N37" s="17"/>
      <c r="O37" s="17">
        <f t="shared" ca="1" si="3"/>
        <v>-0.69217677935293265</v>
      </c>
      <c r="P37" s="17"/>
      <c r="Q37" s="20">
        <f t="shared" si="4"/>
        <v>36237.8148</v>
      </c>
      <c r="R37" s="17"/>
      <c r="S37" s="17"/>
      <c r="T37" s="17"/>
      <c r="U37" s="17"/>
      <c r="V37" s="17"/>
      <c r="W37" s="17"/>
      <c r="X37" s="17"/>
    </row>
    <row r="38" spans="1:24" x14ac:dyDescent="0.2">
      <c r="A38" s="19" t="s">
        <v>43</v>
      </c>
      <c r="B38" s="18" t="s">
        <v>33</v>
      </c>
      <c r="C38" s="10">
        <v>51556.628799999999</v>
      </c>
      <c r="D38" s="19">
        <v>4.0000000000000002E-4</v>
      </c>
      <c r="E38" s="17">
        <f t="shared" si="0"/>
        <v>7096.1532479373527</v>
      </c>
      <c r="F38" s="14">
        <f>ROUND(2*E38,0)/2+1.5</f>
        <v>7097.5</v>
      </c>
      <c r="G38" s="17">
        <f t="shared" si="2"/>
        <v>-0.7533125000045402</v>
      </c>
      <c r="H38" s="17"/>
      <c r="I38" s="17"/>
      <c r="J38" s="22">
        <f t="shared" si="7"/>
        <v>-0.7533125000045402</v>
      </c>
      <c r="K38" s="17"/>
      <c r="L38" s="17"/>
      <c r="M38" s="17"/>
      <c r="N38" s="17"/>
      <c r="O38" s="17">
        <f t="shared" ca="1" si="3"/>
        <v>-0.74949645439401846</v>
      </c>
      <c r="P38" s="17"/>
      <c r="Q38" s="20">
        <f t="shared" si="4"/>
        <v>36538.128799999999</v>
      </c>
      <c r="R38" s="17"/>
      <c r="S38" s="17"/>
      <c r="T38" s="17"/>
      <c r="U38" s="17"/>
      <c r="V38" s="17"/>
      <c r="W38" s="17"/>
      <c r="X38" s="17"/>
    </row>
    <row r="39" spans="1:24" x14ac:dyDescent="0.2">
      <c r="A39" s="19" t="s">
        <v>43</v>
      </c>
      <c r="B39" s="18" t="s">
        <v>34</v>
      </c>
      <c r="C39" s="10">
        <v>51557.4683</v>
      </c>
      <c r="D39" s="19">
        <v>5.9999999999999995E-4</v>
      </c>
      <c r="E39" s="17">
        <f t="shared" si="0"/>
        <v>7097.6540837214279</v>
      </c>
      <c r="F39" s="14">
        <f>ROUND(2*E39,0)/2+1.5</f>
        <v>7099</v>
      </c>
      <c r="G39" s="17">
        <f t="shared" si="2"/>
        <v>-0.75284500000270782</v>
      </c>
      <c r="H39" s="17"/>
      <c r="I39" s="17"/>
      <c r="J39" s="22">
        <f t="shared" si="7"/>
        <v>-0.75284500000270782</v>
      </c>
      <c r="K39" s="17"/>
      <c r="L39" s="17"/>
      <c r="M39" s="17"/>
      <c r="N39" s="17"/>
      <c r="O39" s="17">
        <f t="shared" ca="1" si="3"/>
        <v>-0.7496565652181556</v>
      </c>
      <c r="P39" s="17"/>
      <c r="Q39" s="20">
        <f t="shared" si="4"/>
        <v>36538.9683</v>
      </c>
      <c r="R39" s="17"/>
      <c r="S39" s="17"/>
      <c r="T39" s="17"/>
      <c r="U39" s="17"/>
      <c r="V39" s="17"/>
      <c r="W39" s="17"/>
      <c r="X39" s="17"/>
    </row>
    <row r="40" spans="1:24" x14ac:dyDescent="0.2">
      <c r="A40" s="10" t="s">
        <v>42</v>
      </c>
      <c r="B40" s="23"/>
      <c r="C40" s="10">
        <v>51957.331599999998</v>
      </c>
      <c r="D40" s="19">
        <v>1.9E-3</v>
      </c>
      <c r="E40" s="17">
        <f t="shared" si="0"/>
        <v>7812.5190621340589</v>
      </c>
      <c r="F40" s="14">
        <f>ROUND(2*E40,0)/2+1.5</f>
        <v>7814</v>
      </c>
      <c r="G40" s="17">
        <f t="shared" si="2"/>
        <v>-0.82837000000290573</v>
      </c>
      <c r="H40" s="17"/>
      <c r="I40" s="17"/>
      <c r="J40" s="22">
        <f t="shared" si="7"/>
        <v>-0.82837000000290573</v>
      </c>
      <c r="K40" s="17"/>
      <c r="L40" s="17"/>
      <c r="M40" s="17"/>
      <c r="N40" s="17"/>
      <c r="O40" s="17">
        <f t="shared" ca="1" si="3"/>
        <v>-0.82597605805684537</v>
      </c>
      <c r="P40" s="17"/>
      <c r="Q40" s="20">
        <f t="shared" si="4"/>
        <v>36938.831599999998</v>
      </c>
      <c r="R40" s="11"/>
      <c r="S40" s="17"/>
      <c r="T40" s="17"/>
      <c r="U40" s="17"/>
      <c r="V40" s="17"/>
      <c r="W40" s="17"/>
      <c r="X40" s="17"/>
    </row>
    <row r="41" spans="1:24" x14ac:dyDescent="0.2">
      <c r="A41" s="44" t="s">
        <v>57</v>
      </c>
      <c r="B41" s="45" t="s">
        <v>34</v>
      </c>
      <c r="C41" s="46">
        <v>55259.695099999997</v>
      </c>
      <c r="D41" s="46">
        <v>1E-4</v>
      </c>
      <c r="E41" s="17">
        <f>+(C41-C$7)/C$8</f>
        <v>13716.396742676827</v>
      </c>
      <c r="F41" s="43">
        <f>ROUND(2*E41,0)/2+2.5</f>
        <v>13719</v>
      </c>
      <c r="G41" s="17">
        <f>+C41-(C$7+F41*C$8)</f>
        <v>-1.4561450000037439</v>
      </c>
      <c r="H41" s="17"/>
      <c r="I41" s="17"/>
      <c r="J41" s="22">
        <f>G41</f>
        <v>-1.4561450000037439</v>
      </c>
      <c r="K41" s="17"/>
      <c r="L41" s="17"/>
      <c r="M41" s="17"/>
      <c r="N41" s="17"/>
      <c r="O41" s="17">
        <f ca="1">+C$11+C$12*F41</f>
        <v>-1.4562790024099406</v>
      </c>
      <c r="P41" s="17"/>
      <c r="Q41" s="20">
        <f>+C41-15018.5</f>
        <v>40241.195099999997</v>
      </c>
      <c r="R41" s="17"/>
      <c r="S41" s="17"/>
      <c r="T41" s="17"/>
      <c r="U41" s="17"/>
      <c r="V41" s="17"/>
      <c r="W41" s="17"/>
      <c r="X41" s="17"/>
    </row>
    <row r="42" spans="1:24" x14ac:dyDescent="0.2">
      <c r="A42" s="47" t="s">
        <v>58</v>
      </c>
      <c r="B42" s="48" t="s">
        <v>34</v>
      </c>
      <c r="C42" s="49">
        <v>54489.61</v>
      </c>
      <c r="D42" s="50">
        <v>0.01</v>
      </c>
      <c r="E42" s="17">
        <f>+(C42-C$7)/C$8</f>
        <v>12339.659071609263</v>
      </c>
      <c r="F42" s="43">
        <f>ROUND(2*E42,0)/2+2.5</f>
        <v>12342</v>
      </c>
      <c r="G42" s="17">
        <f>+C42-(C$7+F42*C$8)</f>
        <v>-1.3094100000016624</v>
      </c>
      <c r="H42" s="17"/>
      <c r="I42" s="17"/>
      <c r="K42" s="22">
        <f>G42</f>
        <v>-1.3094100000016624</v>
      </c>
      <c r="L42" s="17"/>
      <c r="M42" s="17"/>
      <c r="N42" s="17"/>
      <c r="O42" s="17">
        <f ca="1">+C$11+C$12*F42</f>
        <v>-1.3092972658520723</v>
      </c>
      <c r="P42" s="17"/>
      <c r="Q42" s="20">
        <f>+C42-15018.5</f>
        <v>39471.11</v>
      </c>
      <c r="R42" s="17"/>
      <c r="S42" s="17"/>
      <c r="T42" s="17"/>
      <c r="U42" s="17"/>
      <c r="V42" s="17"/>
      <c r="W42" s="17"/>
      <c r="X42" s="17"/>
    </row>
    <row r="43" spans="1:24" x14ac:dyDescent="0.2">
      <c r="A43" s="42" t="s">
        <v>59</v>
      </c>
      <c r="B43" s="51" t="s">
        <v>34</v>
      </c>
      <c r="C43" s="52">
        <v>55629.360690000001</v>
      </c>
      <c r="D43" s="52">
        <v>2.0000000000000001E-4</v>
      </c>
      <c r="E43" s="17">
        <f>+(C43-C$7)/C$8</f>
        <v>14377.275057879164</v>
      </c>
      <c r="F43" s="43">
        <f>ROUND(2*E43,0)/2+2.5</f>
        <v>14380</v>
      </c>
      <c r="G43" s="17">
        <f>+C43-(C$7+F43*C$8)</f>
        <v>-1.5242100000032224</v>
      </c>
      <c r="H43" s="17"/>
      <c r="I43" s="17"/>
      <c r="K43" s="22">
        <f>G43</f>
        <v>-1.5242100000032224</v>
      </c>
      <c r="L43" s="17"/>
      <c r="M43" s="17"/>
      <c r="N43" s="17"/>
      <c r="O43" s="17">
        <f ca="1">+C$11+C$12*F43</f>
        <v>-1.5268345055796941</v>
      </c>
      <c r="P43" s="17"/>
      <c r="Q43" s="20">
        <f>+C43-15018.5</f>
        <v>40610.860690000001</v>
      </c>
      <c r="R43" s="17"/>
      <c r="S43" s="17"/>
      <c r="T43" s="17"/>
      <c r="U43" s="17"/>
      <c r="V43" s="17"/>
      <c r="W43" s="17"/>
      <c r="X43" s="17"/>
    </row>
    <row r="44" spans="1:24" x14ac:dyDescent="0.2">
      <c r="A44" s="17"/>
      <c r="B44" s="17"/>
      <c r="C44" s="19"/>
      <c r="D44" s="1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">
      <c r="A45" s="17"/>
      <c r="B45" s="17"/>
      <c r="C45" s="19"/>
      <c r="D45" s="19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">
      <c r="A46" s="17"/>
      <c r="B46" s="17"/>
      <c r="C46" s="19"/>
      <c r="D46" s="19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">
      <c r="A47" s="17"/>
      <c r="B47" s="17"/>
      <c r="C47" s="19"/>
      <c r="D47" s="1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">
      <c r="A48" s="17"/>
      <c r="B48" s="17"/>
      <c r="C48" s="19"/>
      <c r="D48" s="19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">
      <c r="A49" s="17"/>
      <c r="B49" s="17"/>
      <c r="C49" s="19"/>
      <c r="D49" s="19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">
      <c r="A50" s="17"/>
      <c r="B50" s="17"/>
      <c r="C50" s="19"/>
      <c r="D50" s="19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">
      <c r="A51" s="17"/>
      <c r="B51" s="17"/>
      <c r="C51" s="19"/>
      <c r="D51" s="19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">
      <c r="A52" s="17"/>
      <c r="B52" s="17"/>
      <c r="C52" s="19"/>
      <c r="D52" s="19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">
      <c r="A53" s="17"/>
      <c r="B53" s="17"/>
      <c r="C53" s="19"/>
      <c r="D53" s="19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">
      <c r="A54" s="17"/>
      <c r="B54" s="17"/>
      <c r="C54" s="19"/>
      <c r="D54" s="19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">
      <c r="A55" s="17"/>
      <c r="B55" s="17"/>
      <c r="C55" s="19"/>
      <c r="D55" s="19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">
      <c r="C56" s="16"/>
      <c r="D56" s="16"/>
    </row>
    <row r="57" spans="1:24" x14ac:dyDescent="0.2">
      <c r="C57" s="16"/>
      <c r="D57" s="16"/>
    </row>
    <row r="58" spans="1:24" x14ac:dyDescent="0.2">
      <c r="C58" s="16"/>
      <c r="D58" s="16"/>
    </row>
    <row r="59" spans="1:24" x14ac:dyDescent="0.2">
      <c r="C59" s="16"/>
      <c r="D59" s="16"/>
    </row>
    <row r="60" spans="1:24" x14ac:dyDescent="0.2">
      <c r="C60" s="16"/>
      <c r="D60" s="16"/>
    </row>
    <row r="61" spans="1:24" x14ac:dyDescent="0.2">
      <c r="C61" s="16"/>
      <c r="D61" s="16"/>
    </row>
    <row r="62" spans="1:24" x14ac:dyDescent="0.2">
      <c r="C62" s="16"/>
      <c r="D62" s="16"/>
    </row>
    <row r="63" spans="1:24" x14ac:dyDescent="0.2">
      <c r="C63" s="16"/>
      <c r="D63" s="16"/>
    </row>
    <row r="64" spans="1:2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7"/>
  <sheetViews>
    <sheetView workbookViewId="0">
      <selection activeCell="A36" sqref="A36:D44"/>
    </sheetView>
  </sheetViews>
  <sheetFormatPr defaultRowHeight="12.75" x14ac:dyDescent="0.2"/>
  <cols>
    <col min="1" max="1" width="19.7109375" style="16" customWidth="1"/>
    <col min="2" max="2" width="4.42578125" style="25" customWidth="1"/>
    <col min="3" max="3" width="12.7109375" style="16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6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61" t="s">
        <v>65</v>
      </c>
      <c r="I1" s="62" t="s">
        <v>66</v>
      </c>
      <c r="J1" s="63" t="s">
        <v>67</v>
      </c>
    </row>
    <row r="2" spans="1:16" x14ac:dyDescent="0.2">
      <c r="I2" s="64" t="s">
        <v>68</v>
      </c>
      <c r="J2" s="65" t="s">
        <v>69</v>
      </c>
    </row>
    <row r="3" spans="1:16" x14ac:dyDescent="0.2">
      <c r="A3" s="66" t="s">
        <v>70</v>
      </c>
      <c r="I3" s="64" t="s">
        <v>71</v>
      </c>
      <c r="J3" s="65" t="s">
        <v>72</v>
      </c>
    </row>
    <row r="4" spans="1:16" x14ac:dyDescent="0.2">
      <c r="I4" s="64" t="s">
        <v>73</v>
      </c>
      <c r="J4" s="65" t="s">
        <v>72</v>
      </c>
    </row>
    <row r="5" spans="1:16" ht="13.5" thickBot="1" x14ac:dyDescent="0.25">
      <c r="I5" s="67" t="s">
        <v>74</v>
      </c>
      <c r="J5" s="68" t="s">
        <v>75</v>
      </c>
    </row>
    <row r="10" spans="1:16" ht="13.5" thickBot="1" x14ac:dyDescent="0.25"/>
    <row r="11" spans="1:16" ht="12.75" customHeight="1" thickBot="1" x14ac:dyDescent="0.25">
      <c r="A11" s="16" t="str">
        <f t="shared" ref="A11:A44" si="0">P11</f>
        <v>IBVS 3360 </v>
      </c>
      <c r="B11" s="12" t="str">
        <f t="shared" ref="B11:B44" si="1">IF(H11=INT(H11),"I","II")</f>
        <v>II</v>
      </c>
      <c r="C11" s="16">
        <f t="shared" ref="C11:C44" si="2">1*G11</f>
        <v>47587.359900000003</v>
      </c>
      <c r="D11" s="25" t="str">
        <f t="shared" ref="D11:D44" si="3">VLOOKUP(F11,I$1:J$5,2,FALSE)</f>
        <v>vis</v>
      </c>
      <c r="E11" s="69">
        <f>VLOOKUP(C11,Active!C$21:E$971,3,FALSE)</f>
        <v>-1.7881152056378646E-4</v>
      </c>
      <c r="F11" s="12" t="s">
        <v>74</v>
      </c>
      <c r="G11" s="25" t="str">
        <f t="shared" ref="G11:G44" si="4">MID(I11,3,LEN(I11)-3)</f>
        <v>47587.3599</v>
      </c>
      <c r="H11" s="16">
        <f t="shared" ref="H11:H44" si="5">1*K11</f>
        <v>-9014.5</v>
      </c>
      <c r="I11" s="70" t="s">
        <v>76</v>
      </c>
      <c r="J11" s="71" t="s">
        <v>77</v>
      </c>
      <c r="K11" s="70">
        <v>-9014.5</v>
      </c>
      <c r="L11" s="70" t="s">
        <v>78</v>
      </c>
      <c r="M11" s="71" t="s">
        <v>79</v>
      </c>
      <c r="N11" s="71" t="s">
        <v>80</v>
      </c>
      <c r="O11" s="72" t="s">
        <v>81</v>
      </c>
      <c r="P11" s="73" t="s">
        <v>82</v>
      </c>
    </row>
    <row r="12" spans="1:16" ht="12.75" customHeight="1" thickBot="1" x14ac:dyDescent="0.25">
      <c r="A12" s="16" t="str">
        <f t="shared" si="0"/>
        <v>IBVS 3360 </v>
      </c>
      <c r="B12" s="12" t="str">
        <f t="shared" si="1"/>
        <v>I</v>
      </c>
      <c r="C12" s="16">
        <f t="shared" si="2"/>
        <v>47594.361100000002</v>
      </c>
      <c r="D12" s="25" t="str">
        <f t="shared" si="3"/>
        <v>vis</v>
      </c>
      <c r="E12" s="69">
        <f>VLOOKUP(C12,Active!C$21:E$971,3,FALSE)</f>
        <v>12.518773682444429</v>
      </c>
      <c r="F12" s="12" t="s">
        <v>74</v>
      </c>
      <c r="G12" s="25" t="str">
        <f t="shared" si="4"/>
        <v>47594.3611</v>
      </c>
      <c r="H12" s="16">
        <f t="shared" si="5"/>
        <v>-9002</v>
      </c>
      <c r="I12" s="70" t="s">
        <v>83</v>
      </c>
      <c r="J12" s="71" t="s">
        <v>84</v>
      </c>
      <c r="K12" s="70">
        <v>-9002</v>
      </c>
      <c r="L12" s="70" t="s">
        <v>85</v>
      </c>
      <c r="M12" s="71" t="s">
        <v>79</v>
      </c>
      <c r="N12" s="71" t="s">
        <v>80</v>
      </c>
      <c r="O12" s="72" t="s">
        <v>81</v>
      </c>
      <c r="P12" s="73" t="s">
        <v>82</v>
      </c>
    </row>
    <row r="13" spans="1:16" ht="12.75" customHeight="1" thickBot="1" x14ac:dyDescent="0.25">
      <c r="A13" s="16" t="str">
        <f t="shared" si="0"/>
        <v>IBVS 3360 </v>
      </c>
      <c r="B13" s="12" t="str">
        <f t="shared" si="1"/>
        <v>I</v>
      </c>
      <c r="C13" s="16">
        <f t="shared" si="2"/>
        <v>47641.338799999998</v>
      </c>
      <c r="D13" s="25" t="str">
        <f t="shared" si="3"/>
        <v>vis</v>
      </c>
      <c r="E13" s="69">
        <f>VLOOKUP(C13,Active!C$21:E$971,3,FALSE)</f>
        <v>96.520315500388307</v>
      </c>
      <c r="F13" s="12" t="s">
        <v>74</v>
      </c>
      <c r="G13" s="25" t="str">
        <f t="shared" si="4"/>
        <v>47641.3388</v>
      </c>
      <c r="H13" s="16">
        <f t="shared" si="5"/>
        <v>-8918</v>
      </c>
      <c r="I13" s="70" t="s">
        <v>86</v>
      </c>
      <c r="J13" s="71" t="s">
        <v>87</v>
      </c>
      <c r="K13" s="70">
        <v>-8918</v>
      </c>
      <c r="L13" s="70" t="s">
        <v>88</v>
      </c>
      <c r="M13" s="71" t="s">
        <v>79</v>
      </c>
      <c r="N13" s="71" t="s">
        <v>80</v>
      </c>
      <c r="O13" s="72" t="s">
        <v>81</v>
      </c>
      <c r="P13" s="73" t="s">
        <v>82</v>
      </c>
    </row>
    <row r="14" spans="1:16" ht="12.75" customHeight="1" thickBot="1" x14ac:dyDescent="0.25">
      <c r="A14" s="16" t="str">
        <f t="shared" si="0"/>
        <v>IBVS 3952 </v>
      </c>
      <c r="B14" s="12" t="str">
        <f t="shared" si="1"/>
        <v>II</v>
      </c>
      <c r="C14" s="16">
        <f t="shared" si="2"/>
        <v>48273.566200000001</v>
      </c>
      <c r="D14" s="25" t="str">
        <f t="shared" si="3"/>
        <v>vis</v>
      </c>
      <c r="E14" s="69">
        <f>VLOOKUP(C14,Active!C$21:E$971,3,FALSE)</f>
        <v>1227.0157714200043</v>
      </c>
      <c r="F14" s="12" t="s">
        <v>74</v>
      </c>
      <c r="G14" s="25" t="str">
        <f t="shared" si="4"/>
        <v>48273.5662</v>
      </c>
      <c r="H14" s="16">
        <f t="shared" si="5"/>
        <v>-7787.5</v>
      </c>
      <c r="I14" s="70" t="s">
        <v>89</v>
      </c>
      <c r="J14" s="71" t="s">
        <v>90</v>
      </c>
      <c r="K14" s="70">
        <v>-7787.5</v>
      </c>
      <c r="L14" s="70" t="s">
        <v>91</v>
      </c>
      <c r="M14" s="71" t="s">
        <v>79</v>
      </c>
      <c r="N14" s="71" t="s">
        <v>80</v>
      </c>
      <c r="O14" s="72" t="s">
        <v>81</v>
      </c>
      <c r="P14" s="73" t="s">
        <v>92</v>
      </c>
    </row>
    <row r="15" spans="1:16" ht="12.75" customHeight="1" thickBot="1" x14ac:dyDescent="0.25">
      <c r="A15" s="16" t="str">
        <f t="shared" si="0"/>
        <v>IBVS 3952 </v>
      </c>
      <c r="B15" s="12" t="str">
        <f t="shared" si="1"/>
        <v>I</v>
      </c>
      <c r="C15" s="16">
        <f t="shared" si="2"/>
        <v>48274.406600000002</v>
      </c>
      <c r="D15" s="25" t="str">
        <f t="shared" si="3"/>
        <v>vis</v>
      </c>
      <c r="E15" s="69">
        <f>VLOOKUP(C15,Active!C$21:E$971,3,FALSE)</f>
        <v>1228.5185034767862</v>
      </c>
      <c r="F15" s="12" t="s">
        <v>74</v>
      </c>
      <c r="G15" s="25" t="str">
        <f t="shared" si="4"/>
        <v>48274.4066</v>
      </c>
      <c r="H15" s="16">
        <f t="shared" si="5"/>
        <v>-7786</v>
      </c>
      <c r="I15" s="70" t="s">
        <v>93</v>
      </c>
      <c r="J15" s="71" t="s">
        <v>94</v>
      </c>
      <c r="K15" s="70">
        <v>-7786</v>
      </c>
      <c r="L15" s="70" t="s">
        <v>95</v>
      </c>
      <c r="M15" s="71" t="s">
        <v>79</v>
      </c>
      <c r="N15" s="71" t="s">
        <v>80</v>
      </c>
      <c r="O15" s="72" t="s">
        <v>81</v>
      </c>
      <c r="P15" s="73" t="s">
        <v>92</v>
      </c>
    </row>
    <row r="16" spans="1:16" ht="12.75" customHeight="1" thickBot="1" x14ac:dyDescent="0.25">
      <c r="A16" s="16" t="str">
        <f t="shared" si="0"/>
        <v>IBVS 3952 </v>
      </c>
      <c r="B16" s="12" t="str">
        <f t="shared" si="1"/>
        <v>I</v>
      </c>
      <c r="C16" s="16">
        <f t="shared" si="2"/>
        <v>48275.524700000002</v>
      </c>
      <c r="D16" s="25" t="str">
        <f t="shared" si="3"/>
        <v>vis</v>
      </c>
      <c r="E16" s="69">
        <f>VLOOKUP(C16,Active!C$21:E$971,3,FALSE)</f>
        <v>1230.5177951387157</v>
      </c>
      <c r="F16" s="12" t="s">
        <v>74</v>
      </c>
      <c r="G16" s="25" t="str">
        <f t="shared" si="4"/>
        <v>48275.5247</v>
      </c>
      <c r="H16" s="16">
        <f t="shared" si="5"/>
        <v>-7784</v>
      </c>
      <c r="I16" s="70" t="s">
        <v>96</v>
      </c>
      <c r="J16" s="71" t="s">
        <v>97</v>
      </c>
      <c r="K16" s="70">
        <v>-7784</v>
      </c>
      <c r="L16" s="70" t="s">
        <v>98</v>
      </c>
      <c r="M16" s="71" t="s">
        <v>79</v>
      </c>
      <c r="N16" s="71" t="s">
        <v>80</v>
      </c>
      <c r="O16" s="72" t="s">
        <v>81</v>
      </c>
      <c r="P16" s="73" t="s">
        <v>92</v>
      </c>
    </row>
    <row r="17" spans="1:16" ht="12.75" customHeight="1" thickBot="1" x14ac:dyDescent="0.25">
      <c r="A17" s="16" t="str">
        <f t="shared" si="0"/>
        <v>IBVS 3952 </v>
      </c>
      <c r="B17" s="12" t="str">
        <f t="shared" si="1"/>
        <v>II</v>
      </c>
      <c r="C17" s="16">
        <f t="shared" si="2"/>
        <v>48276.362800000003</v>
      </c>
      <c r="D17" s="25" t="str">
        <f t="shared" si="3"/>
        <v>vis</v>
      </c>
      <c r="E17" s="69">
        <f>VLOOKUP(C17,Active!C$21:E$971,3,FALSE)</f>
        <v>1232.0164145304207</v>
      </c>
      <c r="F17" s="12" t="s">
        <v>74</v>
      </c>
      <c r="G17" s="25" t="str">
        <f t="shared" si="4"/>
        <v>48276.3628</v>
      </c>
      <c r="H17" s="16">
        <f t="shared" si="5"/>
        <v>-7782.5</v>
      </c>
      <c r="I17" s="70" t="s">
        <v>99</v>
      </c>
      <c r="J17" s="71" t="s">
        <v>100</v>
      </c>
      <c r="K17" s="70">
        <v>-7782.5</v>
      </c>
      <c r="L17" s="70" t="s">
        <v>101</v>
      </c>
      <c r="M17" s="71" t="s">
        <v>79</v>
      </c>
      <c r="N17" s="71" t="s">
        <v>80</v>
      </c>
      <c r="O17" s="72" t="s">
        <v>81</v>
      </c>
      <c r="P17" s="73" t="s">
        <v>92</v>
      </c>
    </row>
    <row r="18" spans="1:16" ht="12.75" customHeight="1" thickBot="1" x14ac:dyDescent="0.25">
      <c r="A18" s="16" t="str">
        <f t="shared" si="0"/>
        <v> BBS 101 </v>
      </c>
      <c r="B18" s="12" t="str">
        <f t="shared" si="1"/>
        <v>I</v>
      </c>
      <c r="C18" s="16">
        <f t="shared" si="2"/>
        <v>48639.605000000003</v>
      </c>
      <c r="D18" s="25" t="str">
        <f t="shared" si="3"/>
        <v>vis</v>
      </c>
      <c r="E18" s="69">
        <f>VLOOKUP(C18,Active!C$21:E$971,3,FALSE)</f>
        <v>1881.5353320879999</v>
      </c>
      <c r="F18" s="12" t="s">
        <v>74</v>
      </c>
      <c r="G18" s="25" t="str">
        <f t="shared" si="4"/>
        <v>48639.605</v>
      </c>
      <c r="H18" s="16">
        <f t="shared" si="5"/>
        <v>-7133</v>
      </c>
      <c r="I18" s="70" t="s">
        <v>102</v>
      </c>
      <c r="J18" s="71" t="s">
        <v>103</v>
      </c>
      <c r="K18" s="70">
        <v>-7133</v>
      </c>
      <c r="L18" s="70" t="s">
        <v>104</v>
      </c>
      <c r="M18" s="71" t="s">
        <v>79</v>
      </c>
      <c r="N18" s="71" t="s">
        <v>80</v>
      </c>
      <c r="O18" s="72" t="s">
        <v>105</v>
      </c>
      <c r="P18" s="72" t="s">
        <v>106</v>
      </c>
    </row>
    <row r="19" spans="1:16" ht="12.75" customHeight="1" thickBot="1" x14ac:dyDescent="0.25">
      <c r="A19" s="16" t="str">
        <f t="shared" si="0"/>
        <v>IBVS 4877 </v>
      </c>
      <c r="B19" s="12" t="str">
        <f t="shared" si="1"/>
        <v>II</v>
      </c>
      <c r="C19" s="16">
        <f t="shared" si="2"/>
        <v>50067.633000000002</v>
      </c>
      <c r="D19" s="25" t="str">
        <f t="shared" si="3"/>
        <v>vis</v>
      </c>
      <c r="E19" s="69">
        <f>VLOOKUP(C19,Active!C$21:E$971,3,FALSE)</f>
        <v>4435.0139774709223</v>
      </c>
      <c r="F19" s="12" t="s">
        <v>74</v>
      </c>
      <c r="G19" s="25" t="str">
        <f t="shared" si="4"/>
        <v>50067.6330</v>
      </c>
      <c r="H19" s="16">
        <f t="shared" si="5"/>
        <v>-4579.5</v>
      </c>
      <c r="I19" s="70" t="s">
        <v>137</v>
      </c>
      <c r="J19" s="71" t="s">
        <v>138</v>
      </c>
      <c r="K19" s="70">
        <v>-4579.5</v>
      </c>
      <c r="L19" s="70" t="s">
        <v>139</v>
      </c>
      <c r="M19" s="71" t="s">
        <v>79</v>
      </c>
      <c r="N19" s="71" t="s">
        <v>80</v>
      </c>
      <c r="O19" s="72" t="s">
        <v>140</v>
      </c>
      <c r="P19" s="73" t="s">
        <v>141</v>
      </c>
    </row>
    <row r="20" spans="1:16" ht="12.75" customHeight="1" thickBot="1" x14ac:dyDescent="0.25">
      <c r="A20" s="16" t="str">
        <f t="shared" si="0"/>
        <v>IBVS 4877 </v>
      </c>
      <c r="B20" s="12" t="str">
        <f t="shared" si="1"/>
        <v>I</v>
      </c>
      <c r="C20" s="16">
        <f t="shared" si="2"/>
        <v>50088.608</v>
      </c>
      <c r="D20" s="25" t="str">
        <f t="shared" si="3"/>
        <v>vis</v>
      </c>
      <c r="E20" s="69">
        <f>VLOOKUP(C20,Active!C$21:E$971,3,FALSE)</f>
        <v>4472.5196948566481</v>
      </c>
      <c r="F20" s="12" t="s">
        <v>74</v>
      </c>
      <c r="G20" s="25" t="str">
        <f t="shared" si="4"/>
        <v>50088.608</v>
      </c>
      <c r="H20" s="16">
        <f t="shared" si="5"/>
        <v>-4542</v>
      </c>
      <c r="I20" s="70" t="s">
        <v>142</v>
      </c>
      <c r="J20" s="71" t="s">
        <v>143</v>
      </c>
      <c r="K20" s="70">
        <v>-4542</v>
      </c>
      <c r="L20" s="70" t="s">
        <v>144</v>
      </c>
      <c r="M20" s="71" t="s">
        <v>79</v>
      </c>
      <c r="N20" s="71" t="s">
        <v>80</v>
      </c>
      <c r="O20" s="72" t="s">
        <v>140</v>
      </c>
      <c r="P20" s="73" t="s">
        <v>141</v>
      </c>
    </row>
    <row r="21" spans="1:16" ht="12.75" customHeight="1" thickBot="1" x14ac:dyDescent="0.25">
      <c r="A21" s="16" t="str">
        <f t="shared" si="0"/>
        <v>BAVM 90 </v>
      </c>
      <c r="B21" s="12" t="str">
        <f t="shared" si="1"/>
        <v>I</v>
      </c>
      <c r="C21" s="16">
        <f t="shared" si="2"/>
        <v>50138.380599999997</v>
      </c>
      <c r="D21" s="25" t="str">
        <f t="shared" si="3"/>
        <v>vis</v>
      </c>
      <c r="E21" s="69">
        <f>VLOOKUP(C21,Active!C$21:E$971,3,FALSE)</f>
        <v>4561.5188399890803</v>
      </c>
      <c r="F21" s="12" t="s">
        <v>74</v>
      </c>
      <c r="G21" s="25" t="str">
        <f t="shared" si="4"/>
        <v>50138.3806</v>
      </c>
      <c r="H21" s="16">
        <f t="shared" si="5"/>
        <v>-4453</v>
      </c>
      <c r="I21" s="70" t="s">
        <v>145</v>
      </c>
      <c r="J21" s="71" t="s">
        <v>146</v>
      </c>
      <c r="K21" s="70">
        <v>-4453</v>
      </c>
      <c r="L21" s="70" t="s">
        <v>147</v>
      </c>
      <c r="M21" s="71" t="s">
        <v>79</v>
      </c>
      <c r="N21" s="71" t="s">
        <v>110</v>
      </c>
      <c r="O21" s="72" t="s">
        <v>111</v>
      </c>
      <c r="P21" s="73" t="s">
        <v>148</v>
      </c>
    </row>
    <row r="22" spans="1:16" ht="12.75" customHeight="1" thickBot="1" x14ac:dyDescent="0.25">
      <c r="A22" s="16" t="str">
        <f t="shared" si="0"/>
        <v>BAVM 90 </v>
      </c>
      <c r="B22" s="12" t="str">
        <f t="shared" si="1"/>
        <v>I</v>
      </c>
      <c r="C22" s="16">
        <f t="shared" si="2"/>
        <v>50138.381000000001</v>
      </c>
      <c r="D22" s="25" t="str">
        <f t="shared" si="3"/>
        <v>vis</v>
      </c>
      <c r="E22" s="69">
        <f>VLOOKUP(C22,Active!C$21:E$971,3,FALSE)</f>
        <v>4561.5195552351888</v>
      </c>
      <c r="F22" s="12" t="s">
        <v>74</v>
      </c>
      <c r="G22" s="25" t="str">
        <f t="shared" si="4"/>
        <v>50138.3810</v>
      </c>
      <c r="H22" s="16">
        <f t="shared" si="5"/>
        <v>-4453</v>
      </c>
      <c r="I22" s="70" t="s">
        <v>149</v>
      </c>
      <c r="J22" s="71" t="s">
        <v>146</v>
      </c>
      <c r="K22" s="70">
        <v>-4453</v>
      </c>
      <c r="L22" s="70" t="s">
        <v>109</v>
      </c>
      <c r="M22" s="71" t="s">
        <v>79</v>
      </c>
      <c r="N22" s="71" t="s">
        <v>116</v>
      </c>
      <c r="O22" s="72" t="s">
        <v>111</v>
      </c>
      <c r="P22" s="73" t="s">
        <v>148</v>
      </c>
    </row>
    <row r="23" spans="1:16" ht="12.75" customHeight="1" thickBot="1" x14ac:dyDescent="0.25">
      <c r="A23" s="16" t="str">
        <f t="shared" si="0"/>
        <v>IBVS 4877 </v>
      </c>
      <c r="B23" s="12" t="str">
        <f t="shared" si="1"/>
        <v>II</v>
      </c>
      <c r="C23" s="16">
        <f t="shared" si="2"/>
        <v>50518.384599999998</v>
      </c>
      <c r="D23" s="25" t="str">
        <f t="shared" si="3"/>
        <v>vis</v>
      </c>
      <c r="E23" s="69">
        <f>VLOOKUP(C23,Active!C$21:E$971,3,FALSE)</f>
        <v>5241.0097877576782</v>
      </c>
      <c r="F23" s="12" t="s">
        <v>74</v>
      </c>
      <c r="G23" s="25" t="str">
        <f t="shared" si="4"/>
        <v>50518.3846</v>
      </c>
      <c r="H23" s="16">
        <f t="shared" si="5"/>
        <v>-3773.5</v>
      </c>
      <c r="I23" s="70" t="s">
        <v>150</v>
      </c>
      <c r="J23" s="71" t="s">
        <v>151</v>
      </c>
      <c r="K23" s="70">
        <v>-3773.5</v>
      </c>
      <c r="L23" s="70" t="s">
        <v>152</v>
      </c>
      <c r="M23" s="71" t="s">
        <v>79</v>
      </c>
      <c r="N23" s="71" t="s">
        <v>80</v>
      </c>
      <c r="O23" s="72" t="s">
        <v>140</v>
      </c>
      <c r="P23" s="73" t="s">
        <v>141</v>
      </c>
    </row>
    <row r="24" spans="1:16" ht="12.75" customHeight="1" thickBot="1" x14ac:dyDescent="0.25">
      <c r="A24" s="16" t="str">
        <f t="shared" si="0"/>
        <v>IBVS 4877 </v>
      </c>
      <c r="B24" s="12" t="str">
        <f t="shared" si="1"/>
        <v>II</v>
      </c>
      <c r="C24" s="16">
        <f t="shared" si="2"/>
        <v>51189.485999999997</v>
      </c>
      <c r="D24" s="25" t="str">
        <f t="shared" si="3"/>
        <v>vis</v>
      </c>
      <c r="E24" s="69">
        <f>VLOOKUP(C24,Active!C$21:E$971,3,FALSE)</f>
        <v>6441.0164359372538</v>
      </c>
      <c r="F24" s="12" t="s">
        <v>74</v>
      </c>
      <c r="G24" s="25" t="str">
        <f t="shared" si="4"/>
        <v>51189.4860</v>
      </c>
      <c r="H24" s="16">
        <f t="shared" si="5"/>
        <v>-2573.5</v>
      </c>
      <c r="I24" s="70" t="s">
        <v>153</v>
      </c>
      <c r="J24" s="71" t="s">
        <v>154</v>
      </c>
      <c r="K24" s="70">
        <v>-2573.5</v>
      </c>
      <c r="L24" s="70" t="s">
        <v>155</v>
      </c>
      <c r="M24" s="71" t="s">
        <v>79</v>
      </c>
      <c r="N24" s="71" t="s">
        <v>80</v>
      </c>
      <c r="O24" s="72" t="s">
        <v>156</v>
      </c>
      <c r="P24" s="73" t="s">
        <v>141</v>
      </c>
    </row>
    <row r="25" spans="1:16" ht="12.75" customHeight="1" thickBot="1" x14ac:dyDescent="0.25">
      <c r="A25" s="16" t="str">
        <f t="shared" si="0"/>
        <v>IBVS 5623 </v>
      </c>
      <c r="B25" s="12" t="str">
        <f t="shared" si="1"/>
        <v>I</v>
      </c>
      <c r="C25" s="16">
        <f t="shared" si="2"/>
        <v>51242.336900000002</v>
      </c>
      <c r="D25" s="25" t="str">
        <f t="shared" si="3"/>
        <v>vis</v>
      </c>
      <c r="E25" s="69">
        <f>VLOOKUP(C25,Active!C$21:E$971,3,FALSE)</f>
        <v>6535.5199362462681</v>
      </c>
      <c r="F25" s="12" t="s">
        <v>74</v>
      </c>
      <c r="G25" s="25" t="str">
        <f t="shared" si="4"/>
        <v>51242.3369</v>
      </c>
      <c r="H25" s="16">
        <f t="shared" si="5"/>
        <v>-2479</v>
      </c>
      <c r="I25" s="70" t="s">
        <v>157</v>
      </c>
      <c r="J25" s="71" t="s">
        <v>158</v>
      </c>
      <c r="K25" s="70">
        <v>-2479</v>
      </c>
      <c r="L25" s="70" t="s">
        <v>159</v>
      </c>
      <c r="M25" s="71" t="s">
        <v>79</v>
      </c>
      <c r="N25" s="71" t="s">
        <v>80</v>
      </c>
      <c r="O25" s="72" t="s">
        <v>160</v>
      </c>
      <c r="P25" s="73" t="s">
        <v>161</v>
      </c>
    </row>
    <row r="26" spans="1:16" ht="12.75" customHeight="1" thickBot="1" x14ac:dyDescent="0.25">
      <c r="A26" s="16" t="str">
        <f t="shared" si="0"/>
        <v>IBVS 5623 </v>
      </c>
      <c r="B26" s="12" t="str">
        <f t="shared" si="1"/>
        <v>I</v>
      </c>
      <c r="C26" s="16">
        <f t="shared" si="2"/>
        <v>51256.3148</v>
      </c>
      <c r="D26" s="25" t="str">
        <f t="shared" si="3"/>
        <v>vis</v>
      </c>
      <c r="E26" s="69">
        <f>VLOOKUP(C26,Active!C$21:E$971,3,FALSE)</f>
        <v>6560.5140324105541</v>
      </c>
      <c r="F26" s="12" t="s">
        <v>74</v>
      </c>
      <c r="G26" s="25" t="str">
        <f t="shared" si="4"/>
        <v>51256.3148</v>
      </c>
      <c r="H26" s="16">
        <f t="shared" si="5"/>
        <v>-2454</v>
      </c>
      <c r="I26" s="70" t="s">
        <v>162</v>
      </c>
      <c r="J26" s="71" t="s">
        <v>163</v>
      </c>
      <c r="K26" s="70">
        <v>-2454</v>
      </c>
      <c r="L26" s="70" t="s">
        <v>164</v>
      </c>
      <c r="M26" s="71" t="s">
        <v>79</v>
      </c>
      <c r="N26" s="71" t="s">
        <v>80</v>
      </c>
      <c r="O26" s="72" t="s">
        <v>160</v>
      </c>
      <c r="P26" s="73" t="s">
        <v>161</v>
      </c>
    </row>
    <row r="27" spans="1:16" ht="12.75" customHeight="1" thickBot="1" x14ac:dyDescent="0.25">
      <c r="A27" s="16" t="str">
        <f t="shared" si="0"/>
        <v>IBVS 5623 </v>
      </c>
      <c r="B27" s="12" t="str">
        <f t="shared" si="1"/>
        <v>I</v>
      </c>
      <c r="C27" s="16">
        <f t="shared" si="2"/>
        <v>51556.628799999999</v>
      </c>
      <c r="D27" s="25" t="str">
        <f t="shared" si="3"/>
        <v>vis</v>
      </c>
      <c r="E27" s="69">
        <f>VLOOKUP(C27,Active!C$21:E$971,3,FALSE)</f>
        <v>7097.5100758421422</v>
      </c>
      <c r="F27" s="12" t="s">
        <v>74</v>
      </c>
      <c r="G27" s="25" t="str">
        <f t="shared" si="4"/>
        <v>51556.6288</v>
      </c>
      <c r="H27" s="16">
        <f t="shared" si="5"/>
        <v>-1917</v>
      </c>
      <c r="I27" s="70" t="s">
        <v>165</v>
      </c>
      <c r="J27" s="71" t="s">
        <v>166</v>
      </c>
      <c r="K27" s="70">
        <v>-1917</v>
      </c>
      <c r="L27" s="70" t="s">
        <v>167</v>
      </c>
      <c r="M27" s="71" t="s">
        <v>79</v>
      </c>
      <c r="N27" s="71" t="s">
        <v>80</v>
      </c>
      <c r="O27" s="72" t="s">
        <v>160</v>
      </c>
      <c r="P27" s="73" t="s">
        <v>161</v>
      </c>
    </row>
    <row r="28" spans="1:16" ht="12.75" customHeight="1" thickBot="1" x14ac:dyDescent="0.25">
      <c r="A28" s="16" t="str">
        <f t="shared" si="0"/>
        <v>IBVS 5623 </v>
      </c>
      <c r="B28" s="12" t="str">
        <f t="shared" si="1"/>
        <v>II</v>
      </c>
      <c r="C28" s="16">
        <f t="shared" si="2"/>
        <v>51557.4683</v>
      </c>
      <c r="D28" s="25" t="str">
        <f t="shared" si="3"/>
        <v>vis</v>
      </c>
      <c r="E28" s="69">
        <f>VLOOKUP(C28,Active!C$21:E$971,3,FALSE)</f>
        <v>7099.0111985951999</v>
      </c>
      <c r="F28" s="12" t="s">
        <v>74</v>
      </c>
      <c r="G28" s="25" t="str">
        <f t="shared" si="4"/>
        <v>51557.4683</v>
      </c>
      <c r="H28" s="16">
        <f t="shared" si="5"/>
        <v>-1915.5</v>
      </c>
      <c r="I28" s="70" t="s">
        <v>168</v>
      </c>
      <c r="J28" s="71" t="s">
        <v>169</v>
      </c>
      <c r="K28" s="70">
        <v>-1915.5</v>
      </c>
      <c r="L28" s="70" t="s">
        <v>170</v>
      </c>
      <c r="M28" s="71" t="s">
        <v>79</v>
      </c>
      <c r="N28" s="71" t="s">
        <v>80</v>
      </c>
      <c r="O28" s="72" t="s">
        <v>160</v>
      </c>
      <c r="P28" s="73" t="s">
        <v>161</v>
      </c>
    </row>
    <row r="29" spans="1:16" ht="12.75" customHeight="1" thickBot="1" x14ac:dyDescent="0.25">
      <c r="A29" s="16" t="str">
        <f t="shared" si="0"/>
        <v>BAVM 152 </v>
      </c>
      <c r="B29" s="12" t="str">
        <f t="shared" si="1"/>
        <v>II</v>
      </c>
      <c r="C29" s="16">
        <f t="shared" si="2"/>
        <v>51957.331599999998</v>
      </c>
      <c r="D29" s="25" t="str">
        <f t="shared" si="3"/>
        <v>vis</v>
      </c>
      <c r="E29" s="69">
        <f>VLOOKUP(C29,Active!C$21:E$971,3,FALSE)</f>
        <v>7814.0128635641913</v>
      </c>
      <c r="F29" s="12" t="s">
        <v>74</v>
      </c>
      <c r="G29" s="25" t="str">
        <f t="shared" si="4"/>
        <v>51957.3316</v>
      </c>
      <c r="H29" s="16">
        <f t="shared" si="5"/>
        <v>-1200.5</v>
      </c>
      <c r="I29" s="70" t="s">
        <v>171</v>
      </c>
      <c r="J29" s="71" t="s">
        <v>172</v>
      </c>
      <c r="K29" s="70">
        <v>-1200.5</v>
      </c>
      <c r="L29" s="70" t="s">
        <v>78</v>
      </c>
      <c r="M29" s="71" t="s">
        <v>79</v>
      </c>
      <c r="N29" s="71" t="s">
        <v>116</v>
      </c>
      <c r="O29" s="72" t="s">
        <v>111</v>
      </c>
      <c r="P29" s="73" t="s">
        <v>173</v>
      </c>
    </row>
    <row r="30" spans="1:16" ht="12.75" customHeight="1" thickBot="1" x14ac:dyDescent="0.25">
      <c r="A30" s="16" t="str">
        <f t="shared" si="0"/>
        <v>OEJV 0116 </v>
      </c>
      <c r="B30" s="12" t="str">
        <f t="shared" si="1"/>
        <v>II</v>
      </c>
      <c r="C30" s="16">
        <f t="shared" si="2"/>
        <v>54489.61</v>
      </c>
      <c r="D30" s="25" t="str">
        <f t="shared" si="3"/>
        <v>vis</v>
      </c>
      <c r="E30" s="69">
        <f>VLOOKUP(C30,Active!C$21:E$971,3,FALSE)</f>
        <v>12342.018489899563</v>
      </c>
      <c r="F30" s="12" t="s">
        <v>74</v>
      </c>
      <c r="G30" s="25" t="str">
        <f t="shared" si="4"/>
        <v>54489.610</v>
      </c>
      <c r="H30" s="16">
        <f t="shared" si="5"/>
        <v>3327.5</v>
      </c>
      <c r="I30" s="70" t="s">
        <v>178</v>
      </c>
      <c r="J30" s="71" t="s">
        <v>179</v>
      </c>
      <c r="K30" s="70">
        <v>3327.5</v>
      </c>
      <c r="L30" s="70" t="s">
        <v>180</v>
      </c>
      <c r="M30" s="71" t="s">
        <v>120</v>
      </c>
      <c r="N30" s="71" t="s">
        <v>181</v>
      </c>
      <c r="O30" s="72" t="s">
        <v>105</v>
      </c>
      <c r="P30" s="73" t="s">
        <v>182</v>
      </c>
    </row>
    <row r="31" spans="1:16" ht="12.75" customHeight="1" thickBot="1" x14ac:dyDescent="0.25">
      <c r="A31" s="16" t="str">
        <f t="shared" si="0"/>
        <v>IBVS 5974 </v>
      </c>
      <c r="B31" s="12" t="str">
        <f t="shared" si="1"/>
        <v>II</v>
      </c>
      <c r="C31" s="16">
        <f t="shared" si="2"/>
        <v>55259.695099999997</v>
      </c>
      <c r="D31" s="25" t="str">
        <f t="shared" si="3"/>
        <v>vis</v>
      </c>
      <c r="E31" s="69">
        <f>VLOOKUP(C31,Active!C$21:E$971,3,FALSE)</f>
        <v>13719.019401630681</v>
      </c>
      <c r="F31" s="12" t="s">
        <v>74</v>
      </c>
      <c r="G31" s="25" t="str">
        <f t="shared" si="4"/>
        <v>55259.6951</v>
      </c>
      <c r="H31" s="16">
        <f t="shared" si="5"/>
        <v>4704.5</v>
      </c>
      <c r="I31" s="70" t="s">
        <v>183</v>
      </c>
      <c r="J31" s="71" t="s">
        <v>184</v>
      </c>
      <c r="K31" s="70">
        <v>4704.5</v>
      </c>
      <c r="L31" s="70" t="s">
        <v>185</v>
      </c>
      <c r="M31" s="71" t="s">
        <v>120</v>
      </c>
      <c r="N31" s="71" t="s">
        <v>74</v>
      </c>
      <c r="O31" s="72" t="s">
        <v>186</v>
      </c>
      <c r="P31" s="73" t="s">
        <v>187</v>
      </c>
    </row>
    <row r="32" spans="1:16" ht="12.75" customHeight="1" thickBot="1" x14ac:dyDescent="0.25">
      <c r="A32" s="16" t="str">
        <f t="shared" si="0"/>
        <v>OEJV 0160 </v>
      </c>
      <c r="B32" s="12" t="str">
        <f t="shared" si="1"/>
        <v>II</v>
      </c>
      <c r="C32" s="16">
        <f t="shared" si="2"/>
        <v>55960.432220000002</v>
      </c>
      <c r="D32" s="25" t="str">
        <f t="shared" si="3"/>
        <v>vis</v>
      </c>
      <c r="E32" s="69">
        <f>VLOOKUP(C32,Active!C$21:E$971,3,FALSE)</f>
        <v>14972.018132710986</v>
      </c>
      <c r="F32" s="12" t="s">
        <v>74</v>
      </c>
      <c r="G32" s="25" t="str">
        <f t="shared" si="4"/>
        <v>55960.43222</v>
      </c>
      <c r="H32" s="16">
        <f t="shared" si="5"/>
        <v>5957.5</v>
      </c>
      <c r="I32" s="70" t="s">
        <v>193</v>
      </c>
      <c r="J32" s="71" t="s">
        <v>194</v>
      </c>
      <c r="K32" s="70">
        <v>5957.5</v>
      </c>
      <c r="L32" s="70" t="s">
        <v>195</v>
      </c>
      <c r="M32" s="71" t="s">
        <v>120</v>
      </c>
      <c r="N32" s="71" t="s">
        <v>66</v>
      </c>
      <c r="O32" s="72" t="s">
        <v>196</v>
      </c>
      <c r="P32" s="73" t="s">
        <v>197</v>
      </c>
    </row>
    <row r="33" spans="1:16" ht="12.75" customHeight="1" thickBot="1" x14ac:dyDescent="0.25">
      <c r="A33" s="16" t="str">
        <f t="shared" si="0"/>
        <v>OEJV 0160 </v>
      </c>
      <c r="B33" s="12" t="str">
        <f t="shared" si="1"/>
        <v>II</v>
      </c>
      <c r="C33" s="16">
        <f t="shared" si="2"/>
        <v>56398.332779999997</v>
      </c>
      <c r="D33" s="25" t="str">
        <f t="shared" si="3"/>
        <v>vis</v>
      </c>
      <c r="E33" s="69" t="e">
        <f>VLOOKUP(C33,Active!C$21:E$971,3,FALSE)</f>
        <v>#N/A</v>
      </c>
      <c r="F33" s="12" t="s">
        <v>74</v>
      </c>
      <c r="G33" s="25" t="str">
        <f t="shared" si="4"/>
        <v>56398.33278</v>
      </c>
      <c r="H33" s="16">
        <f t="shared" si="5"/>
        <v>6740.5</v>
      </c>
      <c r="I33" s="70" t="s">
        <v>198</v>
      </c>
      <c r="J33" s="71" t="s">
        <v>199</v>
      </c>
      <c r="K33" s="70">
        <v>6740.5</v>
      </c>
      <c r="L33" s="70" t="s">
        <v>200</v>
      </c>
      <c r="M33" s="71" t="s">
        <v>120</v>
      </c>
      <c r="N33" s="71" t="s">
        <v>66</v>
      </c>
      <c r="O33" s="72" t="s">
        <v>201</v>
      </c>
      <c r="P33" s="73" t="s">
        <v>197</v>
      </c>
    </row>
    <row r="34" spans="1:16" ht="12.75" customHeight="1" thickBot="1" x14ac:dyDescent="0.25">
      <c r="A34" s="16" t="str">
        <f t="shared" si="0"/>
        <v>BAVM 238 </v>
      </c>
      <c r="B34" s="12" t="str">
        <f t="shared" si="1"/>
        <v>I</v>
      </c>
      <c r="C34" s="16">
        <f t="shared" si="2"/>
        <v>56726.3318</v>
      </c>
      <c r="D34" s="25" t="str">
        <f t="shared" si="3"/>
        <v>vis</v>
      </c>
      <c r="E34" s="69">
        <f>VLOOKUP(C34,Active!C$21:E$971,3,FALSE)</f>
        <v>16341.534852297538</v>
      </c>
      <c r="F34" s="12" t="s">
        <v>74</v>
      </c>
      <c r="G34" s="25" t="str">
        <f t="shared" si="4"/>
        <v>56726.3318</v>
      </c>
      <c r="H34" s="16">
        <f t="shared" si="5"/>
        <v>7327</v>
      </c>
      <c r="I34" s="70" t="s">
        <v>202</v>
      </c>
      <c r="J34" s="71" t="s">
        <v>203</v>
      </c>
      <c r="K34" s="70">
        <v>7327</v>
      </c>
      <c r="L34" s="70" t="s">
        <v>204</v>
      </c>
      <c r="M34" s="71" t="s">
        <v>120</v>
      </c>
      <c r="N34" s="71" t="s">
        <v>74</v>
      </c>
      <c r="O34" s="72" t="s">
        <v>111</v>
      </c>
      <c r="P34" s="73" t="s">
        <v>205</v>
      </c>
    </row>
    <row r="35" spans="1:16" ht="12.75" customHeight="1" thickBot="1" x14ac:dyDescent="0.25">
      <c r="A35" s="16" t="str">
        <f t="shared" si="0"/>
        <v>BAVM 239 </v>
      </c>
      <c r="B35" s="12" t="str">
        <f t="shared" si="1"/>
        <v>II</v>
      </c>
      <c r="C35" s="16">
        <f t="shared" si="2"/>
        <v>57074.461300000003</v>
      </c>
      <c r="D35" s="25" t="str">
        <f t="shared" si="3"/>
        <v>vis</v>
      </c>
      <c r="E35" s="69">
        <f>VLOOKUP(C35,Active!C$21:E$971,3,FALSE)</f>
        <v>16964.030520504213</v>
      </c>
      <c r="F35" s="12" t="s">
        <v>74</v>
      </c>
      <c r="G35" s="25" t="str">
        <f t="shared" si="4"/>
        <v>57074.4613</v>
      </c>
      <c r="H35" s="16">
        <f t="shared" si="5"/>
        <v>7949.5</v>
      </c>
      <c r="I35" s="70" t="s">
        <v>206</v>
      </c>
      <c r="J35" s="71" t="s">
        <v>207</v>
      </c>
      <c r="K35" s="70">
        <v>7949.5</v>
      </c>
      <c r="L35" s="70" t="s">
        <v>208</v>
      </c>
      <c r="M35" s="71" t="s">
        <v>120</v>
      </c>
      <c r="N35" s="71" t="s">
        <v>209</v>
      </c>
      <c r="O35" s="72" t="s">
        <v>111</v>
      </c>
      <c r="P35" s="73" t="s">
        <v>210</v>
      </c>
    </row>
    <row r="36" spans="1:16" ht="12.75" customHeight="1" thickBot="1" x14ac:dyDescent="0.25">
      <c r="A36" s="16" t="str">
        <f t="shared" si="0"/>
        <v>BAVM 60 </v>
      </c>
      <c r="B36" s="12" t="str">
        <f t="shared" si="1"/>
        <v>I</v>
      </c>
      <c r="C36" s="16">
        <f t="shared" si="2"/>
        <v>48680.418899999997</v>
      </c>
      <c r="D36" s="25" t="str">
        <f t="shared" si="3"/>
        <v>vis</v>
      </c>
      <c r="E36" s="69">
        <f>VLOOKUP(C36,Active!C$21:E$971,3,FALSE)</f>
        <v>1954.5152891230009</v>
      </c>
      <c r="F36" s="12" t="s">
        <v>74</v>
      </c>
      <c r="G36" s="25" t="str">
        <f t="shared" si="4"/>
        <v>48680.4189</v>
      </c>
      <c r="H36" s="16">
        <f t="shared" si="5"/>
        <v>-7060</v>
      </c>
      <c r="I36" s="70" t="s">
        <v>107</v>
      </c>
      <c r="J36" s="71" t="s">
        <v>108</v>
      </c>
      <c r="K36" s="70">
        <v>-7060</v>
      </c>
      <c r="L36" s="70" t="s">
        <v>109</v>
      </c>
      <c r="M36" s="71" t="s">
        <v>79</v>
      </c>
      <c r="N36" s="71" t="s">
        <v>110</v>
      </c>
      <c r="O36" s="72" t="s">
        <v>111</v>
      </c>
      <c r="P36" s="73" t="s">
        <v>112</v>
      </c>
    </row>
    <row r="37" spans="1:16" ht="12.75" customHeight="1" thickBot="1" x14ac:dyDescent="0.25">
      <c r="A37" s="16" t="str">
        <f t="shared" si="0"/>
        <v>BAVM 60 </v>
      </c>
      <c r="B37" s="12" t="str">
        <f t="shared" si="1"/>
        <v>I</v>
      </c>
      <c r="C37" s="16">
        <f t="shared" si="2"/>
        <v>48680.421900000001</v>
      </c>
      <c r="D37" s="25" t="str">
        <f t="shared" si="3"/>
        <v>vis</v>
      </c>
      <c r="E37" s="69">
        <f>VLOOKUP(C37,Active!C$21:E$971,3,FALSE)</f>
        <v>1954.5206534687609</v>
      </c>
      <c r="F37" s="12" t="s">
        <v>74</v>
      </c>
      <c r="G37" s="25" t="str">
        <f t="shared" si="4"/>
        <v>48680.4219</v>
      </c>
      <c r="H37" s="16">
        <f t="shared" si="5"/>
        <v>-7060</v>
      </c>
      <c r="I37" s="70" t="s">
        <v>113</v>
      </c>
      <c r="J37" s="71" t="s">
        <v>114</v>
      </c>
      <c r="K37" s="70">
        <v>-7060</v>
      </c>
      <c r="L37" s="70" t="s">
        <v>115</v>
      </c>
      <c r="M37" s="71" t="s">
        <v>79</v>
      </c>
      <c r="N37" s="71" t="s">
        <v>116</v>
      </c>
      <c r="O37" s="72" t="s">
        <v>111</v>
      </c>
      <c r="P37" s="73" t="s">
        <v>112</v>
      </c>
    </row>
    <row r="38" spans="1:16" ht="12.75" customHeight="1" thickBot="1" x14ac:dyDescent="0.25">
      <c r="A38" s="16" t="str">
        <f t="shared" si="0"/>
        <v>BAVM 225 </v>
      </c>
      <c r="B38" s="12" t="str">
        <f t="shared" si="1"/>
        <v>II</v>
      </c>
      <c r="C38" s="16">
        <f t="shared" si="2"/>
        <v>48683.48</v>
      </c>
      <c r="D38" s="25" t="str">
        <f t="shared" si="3"/>
        <v>vis</v>
      </c>
      <c r="E38" s="69">
        <f>VLOOKUP(C38,Active!C$21:E$971,3,FALSE)</f>
        <v>1959.9888887172649</v>
      </c>
      <c r="F38" s="12" t="s">
        <v>74</v>
      </c>
      <c r="G38" s="25" t="str">
        <f t="shared" si="4"/>
        <v>48683.480</v>
      </c>
      <c r="H38" s="16">
        <f t="shared" si="5"/>
        <v>-7054.5</v>
      </c>
      <c r="I38" s="70" t="s">
        <v>117</v>
      </c>
      <c r="J38" s="71" t="s">
        <v>118</v>
      </c>
      <c r="K38" s="70">
        <v>-7054.5</v>
      </c>
      <c r="L38" s="70" t="s">
        <v>119</v>
      </c>
      <c r="M38" s="71" t="s">
        <v>120</v>
      </c>
      <c r="N38" s="71" t="s">
        <v>31</v>
      </c>
      <c r="O38" s="72" t="s">
        <v>121</v>
      </c>
      <c r="P38" s="73" t="s">
        <v>122</v>
      </c>
    </row>
    <row r="39" spans="1:16" ht="12.75" customHeight="1" thickBot="1" x14ac:dyDescent="0.25">
      <c r="A39" s="16" t="str">
        <f t="shared" si="0"/>
        <v>BAVM 62 </v>
      </c>
      <c r="B39" s="12" t="str">
        <f t="shared" si="1"/>
        <v>II</v>
      </c>
      <c r="C39" s="16">
        <f t="shared" si="2"/>
        <v>49041.408799999997</v>
      </c>
      <c r="D39" s="25" t="str">
        <f t="shared" si="3"/>
        <v>vis</v>
      </c>
      <c r="E39" s="69">
        <f>VLOOKUP(C39,Active!C$21:E$971,3,FALSE)</f>
        <v>2600.006834701182</v>
      </c>
      <c r="F39" s="12" t="s">
        <v>74</v>
      </c>
      <c r="G39" s="25" t="str">
        <f t="shared" si="4"/>
        <v>49041.4088</v>
      </c>
      <c r="H39" s="16">
        <f t="shared" si="5"/>
        <v>-6414.5</v>
      </c>
      <c r="I39" s="70" t="s">
        <v>123</v>
      </c>
      <c r="J39" s="71" t="s">
        <v>124</v>
      </c>
      <c r="K39" s="70">
        <v>-6414.5</v>
      </c>
      <c r="L39" s="70" t="s">
        <v>125</v>
      </c>
      <c r="M39" s="71" t="s">
        <v>79</v>
      </c>
      <c r="N39" s="71" t="s">
        <v>31</v>
      </c>
      <c r="O39" s="72" t="s">
        <v>111</v>
      </c>
      <c r="P39" s="73" t="s">
        <v>126</v>
      </c>
    </row>
    <row r="40" spans="1:16" ht="12.75" customHeight="1" thickBot="1" x14ac:dyDescent="0.25">
      <c r="A40" s="16" t="str">
        <f t="shared" si="0"/>
        <v>BAVM 62 </v>
      </c>
      <c r="B40" s="12" t="str">
        <f t="shared" si="1"/>
        <v>II</v>
      </c>
      <c r="C40" s="16">
        <f t="shared" si="2"/>
        <v>49041.410900000003</v>
      </c>
      <c r="D40" s="25" t="str">
        <f t="shared" si="3"/>
        <v>vis</v>
      </c>
      <c r="E40" s="69">
        <f>VLOOKUP(C40,Active!C$21:E$971,3,FALSE)</f>
        <v>2600.0105897432177</v>
      </c>
      <c r="F40" s="12" t="s">
        <v>74</v>
      </c>
      <c r="G40" s="25" t="str">
        <f t="shared" si="4"/>
        <v>49041.4109</v>
      </c>
      <c r="H40" s="16">
        <f t="shared" si="5"/>
        <v>-6414.5</v>
      </c>
      <c r="I40" s="70" t="s">
        <v>127</v>
      </c>
      <c r="J40" s="71" t="s">
        <v>128</v>
      </c>
      <c r="K40" s="70">
        <v>-6414.5</v>
      </c>
      <c r="L40" s="70" t="s">
        <v>129</v>
      </c>
      <c r="M40" s="71" t="s">
        <v>79</v>
      </c>
      <c r="N40" s="71" t="s">
        <v>116</v>
      </c>
      <c r="O40" s="72" t="s">
        <v>111</v>
      </c>
      <c r="P40" s="73" t="s">
        <v>126</v>
      </c>
    </row>
    <row r="41" spans="1:16" ht="12.75" customHeight="1" thickBot="1" x14ac:dyDescent="0.25">
      <c r="A41" s="16" t="str">
        <f t="shared" si="0"/>
        <v>BAVM 68 </v>
      </c>
      <c r="B41" s="12" t="str">
        <f t="shared" si="1"/>
        <v>I</v>
      </c>
      <c r="C41" s="16">
        <f t="shared" si="2"/>
        <v>49393.46</v>
      </c>
      <c r="D41" s="25" t="str">
        <f t="shared" si="3"/>
        <v>vis</v>
      </c>
      <c r="E41" s="69">
        <f>VLOOKUP(C41,Active!C$21:E$971,3,FALSE)</f>
        <v>3229.5149544869546</v>
      </c>
      <c r="F41" s="12" t="s">
        <v>74</v>
      </c>
      <c r="G41" s="25" t="str">
        <f t="shared" si="4"/>
        <v>49393.460</v>
      </c>
      <c r="H41" s="16">
        <f t="shared" si="5"/>
        <v>-5785</v>
      </c>
      <c r="I41" s="70" t="s">
        <v>130</v>
      </c>
      <c r="J41" s="71" t="s">
        <v>131</v>
      </c>
      <c r="K41" s="70">
        <v>-5785</v>
      </c>
      <c r="L41" s="70" t="s">
        <v>132</v>
      </c>
      <c r="M41" s="71" t="s">
        <v>79</v>
      </c>
      <c r="N41" s="71" t="s">
        <v>110</v>
      </c>
      <c r="O41" s="72" t="s">
        <v>111</v>
      </c>
      <c r="P41" s="73" t="s">
        <v>133</v>
      </c>
    </row>
    <row r="42" spans="1:16" ht="12.75" customHeight="1" thickBot="1" x14ac:dyDescent="0.25">
      <c r="A42" s="16" t="str">
        <f t="shared" si="0"/>
        <v>BAVM 68 </v>
      </c>
      <c r="B42" s="12" t="str">
        <f t="shared" si="1"/>
        <v>I</v>
      </c>
      <c r="C42" s="16">
        <f t="shared" si="2"/>
        <v>49393.461000000003</v>
      </c>
      <c r="D42" s="25" t="str">
        <f t="shared" si="3"/>
        <v>vis</v>
      </c>
      <c r="E42" s="69">
        <f>VLOOKUP(C42,Active!C$21:E$971,3,FALSE)</f>
        <v>3229.5167426022122</v>
      </c>
      <c r="F42" s="12" t="s">
        <v>74</v>
      </c>
      <c r="G42" s="25" t="str">
        <f t="shared" si="4"/>
        <v>49393.461</v>
      </c>
      <c r="H42" s="16">
        <f t="shared" si="5"/>
        <v>-5785</v>
      </c>
      <c r="I42" s="70" t="s">
        <v>134</v>
      </c>
      <c r="J42" s="71" t="s">
        <v>135</v>
      </c>
      <c r="K42" s="70">
        <v>-5785</v>
      </c>
      <c r="L42" s="70" t="s">
        <v>136</v>
      </c>
      <c r="M42" s="71" t="s">
        <v>79</v>
      </c>
      <c r="N42" s="71" t="s">
        <v>116</v>
      </c>
      <c r="O42" s="72" t="s">
        <v>111</v>
      </c>
      <c r="P42" s="73" t="s">
        <v>133</v>
      </c>
    </row>
    <row r="43" spans="1:16" ht="12.75" customHeight="1" thickBot="1" x14ac:dyDescent="0.25">
      <c r="A43" s="16" t="str">
        <f t="shared" si="0"/>
        <v>VSB 44 </v>
      </c>
      <c r="B43" s="12" t="str">
        <f t="shared" si="1"/>
        <v>I</v>
      </c>
      <c r="C43" s="16">
        <f t="shared" si="2"/>
        <v>53691.284899999999</v>
      </c>
      <c r="D43" s="25" t="str">
        <f t="shared" si="3"/>
        <v>vis</v>
      </c>
      <c r="E43" s="69">
        <f>VLOOKUP(C43,Active!C$21:E$971,3,FALSE)</f>
        <v>10914.521203485576</v>
      </c>
      <c r="F43" s="12" t="s">
        <v>74</v>
      </c>
      <c r="G43" s="25" t="str">
        <f t="shared" si="4"/>
        <v>53691.2849</v>
      </c>
      <c r="H43" s="16">
        <f t="shared" si="5"/>
        <v>1900</v>
      </c>
      <c r="I43" s="70" t="s">
        <v>174</v>
      </c>
      <c r="J43" s="71" t="s">
        <v>175</v>
      </c>
      <c r="K43" s="70">
        <v>1900</v>
      </c>
      <c r="L43" s="70" t="s">
        <v>164</v>
      </c>
      <c r="M43" s="71" t="s">
        <v>79</v>
      </c>
      <c r="N43" s="71" t="s">
        <v>80</v>
      </c>
      <c r="O43" s="72" t="s">
        <v>176</v>
      </c>
      <c r="P43" s="73" t="s">
        <v>177</v>
      </c>
    </row>
    <row r="44" spans="1:16" ht="12.75" customHeight="1" thickBot="1" x14ac:dyDescent="0.25">
      <c r="A44" s="16" t="str">
        <f t="shared" si="0"/>
        <v>OEJV 0137 </v>
      </c>
      <c r="B44" s="12" t="str">
        <f t="shared" si="1"/>
        <v>II</v>
      </c>
      <c r="C44" s="16">
        <f t="shared" si="2"/>
        <v>55629.3606</v>
      </c>
      <c r="D44" s="25" t="str">
        <f t="shared" si="3"/>
        <v>vis</v>
      </c>
      <c r="E44" s="69" t="e">
        <f>VLOOKUP(C44,Active!C$21:E$971,3,FALSE)</f>
        <v>#N/A</v>
      </c>
      <c r="F44" s="12" t="s">
        <v>74</v>
      </c>
      <c r="G44" s="25" t="str">
        <f t="shared" si="4"/>
        <v>55629.3606</v>
      </c>
      <c r="H44" s="16">
        <f t="shared" si="5"/>
        <v>5365.5</v>
      </c>
      <c r="I44" s="70" t="s">
        <v>188</v>
      </c>
      <c r="J44" s="71" t="s">
        <v>189</v>
      </c>
      <c r="K44" s="70">
        <v>5365.5</v>
      </c>
      <c r="L44" s="70" t="s">
        <v>190</v>
      </c>
      <c r="M44" s="71" t="s">
        <v>120</v>
      </c>
      <c r="N44" s="71" t="s">
        <v>66</v>
      </c>
      <c r="O44" s="72" t="s">
        <v>191</v>
      </c>
      <c r="P44" s="73" t="s">
        <v>192</v>
      </c>
    </row>
    <row r="45" spans="1:16" x14ac:dyDescent="0.2">
      <c r="B45" s="12"/>
      <c r="E45" s="69"/>
      <c r="F45" s="12"/>
    </row>
    <row r="46" spans="1:16" x14ac:dyDescent="0.2">
      <c r="B46" s="12"/>
      <c r="E46" s="69"/>
      <c r="F46" s="12"/>
    </row>
    <row r="47" spans="1:16" x14ac:dyDescent="0.2">
      <c r="B47" s="12"/>
      <c r="E47" s="69"/>
      <c r="F47" s="12"/>
    </row>
    <row r="48" spans="1:16" x14ac:dyDescent="0.2">
      <c r="B48" s="12"/>
      <c r="E48" s="69"/>
      <c r="F48" s="12"/>
    </row>
    <row r="49" spans="2:6" x14ac:dyDescent="0.2">
      <c r="B49" s="12"/>
      <c r="E49" s="69"/>
      <c r="F49" s="12"/>
    </row>
    <row r="50" spans="2:6" x14ac:dyDescent="0.2">
      <c r="B50" s="12"/>
      <c r="E50" s="69"/>
      <c r="F50" s="12"/>
    </row>
    <row r="51" spans="2:6" x14ac:dyDescent="0.2">
      <c r="B51" s="12"/>
      <c r="E51" s="69"/>
      <c r="F51" s="12"/>
    </row>
    <row r="52" spans="2:6" x14ac:dyDescent="0.2">
      <c r="B52" s="12"/>
      <c r="E52" s="69"/>
      <c r="F52" s="12"/>
    </row>
    <row r="53" spans="2:6" x14ac:dyDescent="0.2">
      <c r="B53" s="12"/>
      <c r="E53" s="69"/>
      <c r="F53" s="12"/>
    </row>
    <row r="54" spans="2:6" x14ac:dyDescent="0.2">
      <c r="B54" s="12"/>
      <c r="E54" s="69"/>
      <c r="F54" s="12"/>
    </row>
    <row r="55" spans="2:6" x14ac:dyDescent="0.2">
      <c r="B55" s="12"/>
      <c r="E55" s="69"/>
      <c r="F55" s="12"/>
    </row>
    <row r="56" spans="2:6" x14ac:dyDescent="0.2">
      <c r="B56" s="12"/>
      <c r="E56" s="69"/>
      <c r="F56" s="12"/>
    </row>
    <row r="57" spans="2:6" x14ac:dyDescent="0.2">
      <c r="B57" s="12"/>
      <c r="E57" s="69"/>
      <c r="F57" s="12"/>
    </row>
    <row r="58" spans="2:6" x14ac:dyDescent="0.2">
      <c r="B58" s="12"/>
      <c r="E58" s="69"/>
      <c r="F58" s="12"/>
    </row>
    <row r="59" spans="2:6" x14ac:dyDescent="0.2">
      <c r="B59" s="12"/>
      <c r="E59" s="69"/>
      <c r="F59" s="12"/>
    </row>
    <row r="60" spans="2:6" x14ac:dyDescent="0.2">
      <c r="B60" s="12"/>
      <c r="E60" s="69"/>
      <c r="F60" s="12"/>
    </row>
    <row r="61" spans="2:6" x14ac:dyDescent="0.2">
      <c r="B61" s="12"/>
      <c r="E61" s="69"/>
      <c r="F61" s="12"/>
    </row>
    <row r="62" spans="2:6" x14ac:dyDescent="0.2">
      <c r="B62" s="12"/>
      <c r="E62" s="69"/>
      <c r="F62" s="12"/>
    </row>
    <row r="63" spans="2:6" x14ac:dyDescent="0.2">
      <c r="B63" s="12"/>
      <c r="E63" s="69"/>
      <c r="F63" s="12"/>
    </row>
    <row r="64" spans="2:6" x14ac:dyDescent="0.2">
      <c r="B64" s="12"/>
      <c r="E64" s="69"/>
      <c r="F64" s="12"/>
    </row>
    <row r="65" spans="2:6" x14ac:dyDescent="0.2">
      <c r="B65" s="12"/>
      <c r="E65" s="69"/>
      <c r="F65" s="12"/>
    </row>
    <row r="66" spans="2:6" x14ac:dyDescent="0.2">
      <c r="B66" s="12"/>
      <c r="E66" s="69"/>
      <c r="F66" s="12"/>
    </row>
    <row r="67" spans="2:6" x14ac:dyDescent="0.2">
      <c r="B67" s="12"/>
      <c r="E67" s="69"/>
      <c r="F67" s="12"/>
    </row>
    <row r="68" spans="2:6" x14ac:dyDescent="0.2">
      <c r="B68" s="12"/>
      <c r="E68" s="69"/>
      <c r="F68" s="12"/>
    </row>
    <row r="69" spans="2:6" x14ac:dyDescent="0.2">
      <c r="B69" s="12"/>
      <c r="E69" s="69"/>
      <c r="F69" s="12"/>
    </row>
    <row r="70" spans="2:6" x14ac:dyDescent="0.2">
      <c r="B70" s="12"/>
      <c r="F70" s="12"/>
    </row>
    <row r="71" spans="2:6" x14ac:dyDescent="0.2">
      <c r="B71" s="12"/>
      <c r="F71" s="12"/>
    </row>
    <row r="72" spans="2:6" x14ac:dyDescent="0.2">
      <c r="B72" s="12"/>
      <c r="F72" s="12"/>
    </row>
    <row r="73" spans="2:6" x14ac:dyDescent="0.2">
      <c r="B73" s="12"/>
      <c r="F73" s="12"/>
    </row>
    <row r="74" spans="2:6" x14ac:dyDescent="0.2">
      <c r="B74" s="12"/>
      <c r="F74" s="12"/>
    </row>
    <row r="75" spans="2:6" x14ac:dyDescent="0.2">
      <c r="B75" s="12"/>
      <c r="F75" s="12"/>
    </row>
    <row r="76" spans="2:6" x14ac:dyDescent="0.2">
      <c r="B76" s="12"/>
      <c r="F76" s="12"/>
    </row>
    <row r="77" spans="2:6" x14ac:dyDescent="0.2">
      <c r="B77" s="12"/>
      <c r="F77" s="12"/>
    </row>
    <row r="78" spans="2:6" x14ac:dyDescent="0.2">
      <c r="B78" s="12"/>
      <c r="F78" s="12"/>
    </row>
    <row r="79" spans="2:6" x14ac:dyDescent="0.2">
      <c r="B79" s="12"/>
      <c r="F79" s="12"/>
    </row>
    <row r="80" spans="2:6" x14ac:dyDescent="0.2">
      <c r="B80" s="12"/>
      <c r="F80" s="12"/>
    </row>
    <row r="81" spans="2:6" x14ac:dyDescent="0.2">
      <c r="B81" s="12"/>
      <c r="F81" s="12"/>
    </row>
    <row r="82" spans="2:6" x14ac:dyDescent="0.2">
      <c r="B82" s="12"/>
      <c r="F82" s="12"/>
    </row>
    <row r="83" spans="2:6" x14ac:dyDescent="0.2">
      <c r="B83" s="12"/>
      <c r="F83" s="12"/>
    </row>
    <row r="84" spans="2:6" x14ac:dyDescent="0.2">
      <c r="B84" s="12"/>
      <c r="F84" s="12"/>
    </row>
    <row r="85" spans="2:6" x14ac:dyDescent="0.2">
      <c r="B85" s="12"/>
      <c r="F85" s="12"/>
    </row>
    <row r="86" spans="2:6" x14ac:dyDescent="0.2">
      <c r="B86" s="12"/>
      <c r="F86" s="12"/>
    </row>
    <row r="87" spans="2:6" x14ac:dyDescent="0.2">
      <c r="B87" s="12"/>
      <c r="F87" s="12"/>
    </row>
    <row r="88" spans="2:6" x14ac:dyDescent="0.2">
      <c r="B88" s="12"/>
      <c r="F88" s="12"/>
    </row>
    <row r="89" spans="2:6" x14ac:dyDescent="0.2">
      <c r="B89" s="12"/>
      <c r="F89" s="12"/>
    </row>
    <row r="90" spans="2:6" x14ac:dyDescent="0.2">
      <c r="B90" s="12"/>
      <c r="F90" s="12"/>
    </row>
    <row r="91" spans="2:6" x14ac:dyDescent="0.2">
      <c r="B91" s="12"/>
      <c r="F91" s="12"/>
    </row>
    <row r="92" spans="2:6" x14ac:dyDescent="0.2">
      <c r="B92" s="12"/>
      <c r="F92" s="12"/>
    </row>
    <row r="93" spans="2:6" x14ac:dyDescent="0.2">
      <c r="B93" s="12"/>
      <c r="F93" s="12"/>
    </row>
    <row r="94" spans="2:6" x14ac:dyDescent="0.2">
      <c r="B94" s="12"/>
      <c r="F94" s="12"/>
    </row>
    <row r="95" spans="2:6" x14ac:dyDescent="0.2">
      <c r="B95" s="12"/>
      <c r="F95" s="12"/>
    </row>
    <row r="96" spans="2:6" x14ac:dyDescent="0.2">
      <c r="B96" s="12"/>
      <c r="F96" s="12"/>
    </row>
    <row r="97" spans="2:6" x14ac:dyDescent="0.2">
      <c r="B97" s="12"/>
      <c r="F97" s="12"/>
    </row>
    <row r="98" spans="2:6" x14ac:dyDescent="0.2">
      <c r="B98" s="12"/>
      <c r="F98" s="12"/>
    </row>
    <row r="99" spans="2:6" x14ac:dyDescent="0.2">
      <c r="B99" s="12"/>
      <c r="F99" s="12"/>
    </row>
    <row r="100" spans="2:6" x14ac:dyDescent="0.2">
      <c r="B100" s="12"/>
      <c r="F100" s="12"/>
    </row>
    <row r="101" spans="2:6" x14ac:dyDescent="0.2">
      <c r="B101" s="12"/>
      <c r="F101" s="12"/>
    </row>
    <row r="102" spans="2:6" x14ac:dyDescent="0.2">
      <c r="B102" s="12"/>
      <c r="F102" s="12"/>
    </row>
    <row r="103" spans="2:6" x14ac:dyDescent="0.2">
      <c r="B103" s="12"/>
      <c r="F103" s="12"/>
    </row>
    <row r="104" spans="2:6" x14ac:dyDescent="0.2">
      <c r="B104" s="12"/>
      <c r="F104" s="12"/>
    </row>
    <row r="105" spans="2:6" x14ac:dyDescent="0.2">
      <c r="B105" s="12"/>
      <c r="F105" s="12"/>
    </row>
    <row r="106" spans="2:6" x14ac:dyDescent="0.2">
      <c r="B106" s="12"/>
      <c r="F106" s="12"/>
    </row>
    <row r="107" spans="2:6" x14ac:dyDescent="0.2">
      <c r="B107" s="12"/>
      <c r="F107" s="12"/>
    </row>
    <row r="108" spans="2:6" x14ac:dyDescent="0.2">
      <c r="B108" s="12"/>
      <c r="F108" s="12"/>
    </row>
    <row r="109" spans="2:6" x14ac:dyDescent="0.2">
      <c r="B109" s="12"/>
      <c r="F109" s="12"/>
    </row>
    <row r="110" spans="2:6" x14ac:dyDescent="0.2">
      <c r="B110" s="12"/>
      <c r="F110" s="12"/>
    </row>
    <row r="111" spans="2:6" x14ac:dyDescent="0.2">
      <c r="B111" s="12"/>
      <c r="F111" s="12"/>
    </row>
    <row r="112" spans="2:6" x14ac:dyDescent="0.2">
      <c r="B112" s="12"/>
      <c r="F112" s="12"/>
    </row>
    <row r="113" spans="2:6" x14ac:dyDescent="0.2">
      <c r="B113" s="12"/>
      <c r="F113" s="12"/>
    </row>
    <row r="114" spans="2:6" x14ac:dyDescent="0.2">
      <c r="B114" s="12"/>
      <c r="F114" s="12"/>
    </row>
    <row r="115" spans="2:6" x14ac:dyDescent="0.2">
      <c r="B115" s="12"/>
      <c r="F115" s="12"/>
    </row>
    <row r="116" spans="2:6" x14ac:dyDescent="0.2">
      <c r="B116" s="12"/>
      <c r="F116" s="12"/>
    </row>
    <row r="117" spans="2:6" x14ac:dyDescent="0.2">
      <c r="B117" s="12"/>
      <c r="F117" s="12"/>
    </row>
    <row r="118" spans="2:6" x14ac:dyDescent="0.2">
      <c r="B118" s="12"/>
      <c r="F118" s="12"/>
    </row>
    <row r="119" spans="2:6" x14ac:dyDescent="0.2">
      <c r="B119" s="12"/>
      <c r="F119" s="12"/>
    </row>
    <row r="120" spans="2:6" x14ac:dyDescent="0.2">
      <c r="B120" s="12"/>
      <c r="F120" s="12"/>
    </row>
    <row r="121" spans="2:6" x14ac:dyDescent="0.2">
      <c r="B121" s="12"/>
      <c r="F121" s="12"/>
    </row>
    <row r="122" spans="2:6" x14ac:dyDescent="0.2">
      <c r="B122" s="12"/>
      <c r="F122" s="12"/>
    </row>
    <row r="123" spans="2:6" x14ac:dyDescent="0.2">
      <c r="B123" s="12"/>
      <c r="F123" s="12"/>
    </row>
    <row r="124" spans="2:6" x14ac:dyDescent="0.2">
      <c r="B124" s="12"/>
      <c r="F124" s="12"/>
    </row>
    <row r="125" spans="2:6" x14ac:dyDescent="0.2">
      <c r="B125" s="12"/>
      <c r="F125" s="12"/>
    </row>
    <row r="126" spans="2:6" x14ac:dyDescent="0.2">
      <c r="B126" s="12"/>
      <c r="F126" s="12"/>
    </row>
    <row r="127" spans="2:6" x14ac:dyDescent="0.2">
      <c r="B127" s="12"/>
      <c r="F127" s="12"/>
    </row>
    <row r="128" spans="2:6" x14ac:dyDescent="0.2">
      <c r="B128" s="12"/>
      <c r="F128" s="12"/>
    </row>
    <row r="129" spans="2:6" x14ac:dyDescent="0.2">
      <c r="B129" s="12"/>
      <c r="F129" s="12"/>
    </row>
    <row r="130" spans="2:6" x14ac:dyDescent="0.2">
      <c r="B130" s="12"/>
      <c r="F130" s="12"/>
    </row>
    <row r="131" spans="2:6" x14ac:dyDescent="0.2">
      <c r="B131" s="12"/>
      <c r="F131" s="12"/>
    </row>
    <row r="132" spans="2:6" x14ac:dyDescent="0.2">
      <c r="B132" s="12"/>
      <c r="F132" s="12"/>
    </row>
    <row r="133" spans="2:6" x14ac:dyDescent="0.2">
      <c r="B133" s="12"/>
      <c r="F133" s="12"/>
    </row>
    <row r="134" spans="2:6" x14ac:dyDescent="0.2">
      <c r="B134" s="12"/>
      <c r="F134" s="12"/>
    </row>
    <row r="135" spans="2:6" x14ac:dyDescent="0.2">
      <c r="B135" s="12"/>
      <c r="F135" s="12"/>
    </row>
    <row r="136" spans="2:6" x14ac:dyDescent="0.2">
      <c r="B136" s="12"/>
      <c r="F136" s="12"/>
    </row>
    <row r="137" spans="2:6" x14ac:dyDescent="0.2">
      <c r="B137" s="12"/>
      <c r="F137" s="12"/>
    </row>
    <row r="138" spans="2:6" x14ac:dyDescent="0.2">
      <c r="B138" s="12"/>
      <c r="F138" s="12"/>
    </row>
    <row r="139" spans="2:6" x14ac:dyDescent="0.2">
      <c r="B139" s="12"/>
      <c r="F139" s="12"/>
    </row>
    <row r="140" spans="2:6" x14ac:dyDescent="0.2">
      <c r="B140" s="12"/>
      <c r="F140" s="12"/>
    </row>
    <row r="141" spans="2:6" x14ac:dyDescent="0.2">
      <c r="B141" s="12"/>
      <c r="F141" s="12"/>
    </row>
    <row r="142" spans="2:6" x14ac:dyDescent="0.2">
      <c r="B142" s="12"/>
      <c r="F142" s="12"/>
    </row>
    <row r="143" spans="2:6" x14ac:dyDescent="0.2">
      <c r="B143" s="12"/>
      <c r="F143" s="12"/>
    </row>
    <row r="144" spans="2:6" x14ac:dyDescent="0.2">
      <c r="B144" s="12"/>
      <c r="F144" s="12"/>
    </row>
    <row r="145" spans="2:6" x14ac:dyDescent="0.2">
      <c r="B145" s="12"/>
      <c r="F145" s="12"/>
    </row>
    <row r="146" spans="2:6" x14ac:dyDescent="0.2">
      <c r="B146" s="12"/>
      <c r="F146" s="12"/>
    </row>
    <row r="147" spans="2:6" x14ac:dyDescent="0.2">
      <c r="B147" s="12"/>
      <c r="F147" s="12"/>
    </row>
    <row r="148" spans="2:6" x14ac:dyDescent="0.2">
      <c r="B148" s="12"/>
      <c r="F148" s="12"/>
    </row>
    <row r="149" spans="2:6" x14ac:dyDescent="0.2">
      <c r="B149" s="12"/>
      <c r="F149" s="12"/>
    </row>
    <row r="150" spans="2:6" x14ac:dyDescent="0.2">
      <c r="B150" s="12"/>
      <c r="F150" s="12"/>
    </row>
    <row r="151" spans="2:6" x14ac:dyDescent="0.2">
      <c r="B151" s="12"/>
      <c r="F151" s="12"/>
    </row>
    <row r="152" spans="2:6" x14ac:dyDescent="0.2">
      <c r="B152" s="12"/>
      <c r="F152" s="12"/>
    </row>
    <row r="153" spans="2:6" x14ac:dyDescent="0.2">
      <c r="B153" s="12"/>
      <c r="F153" s="12"/>
    </row>
    <row r="154" spans="2:6" x14ac:dyDescent="0.2">
      <c r="B154" s="12"/>
      <c r="F154" s="12"/>
    </row>
    <row r="155" spans="2:6" x14ac:dyDescent="0.2">
      <c r="B155" s="12"/>
      <c r="F155" s="12"/>
    </row>
    <row r="156" spans="2:6" x14ac:dyDescent="0.2">
      <c r="B156" s="12"/>
      <c r="F156" s="12"/>
    </row>
    <row r="157" spans="2:6" x14ac:dyDescent="0.2">
      <c r="B157" s="12"/>
      <c r="F157" s="12"/>
    </row>
    <row r="158" spans="2:6" x14ac:dyDescent="0.2">
      <c r="B158" s="12"/>
      <c r="F158" s="12"/>
    </row>
    <row r="159" spans="2:6" x14ac:dyDescent="0.2">
      <c r="B159" s="12"/>
      <c r="F159" s="12"/>
    </row>
    <row r="160" spans="2:6" x14ac:dyDescent="0.2">
      <c r="B160" s="12"/>
      <c r="F160" s="12"/>
    </row>
    <row r="161" spans="2:6" x14ac:dyDescent="0.2">
      <c r="B161" s="12"/>
      <c r="F161" s="12"/>
    </row>
    <row r="162" spans="2:6" x14ac:dyDescent="0.2">
      <c r="B162" s="12"/>
      <c r="F162" s="12"/>
    </row>
    <row r="163" spans="2:6" x14ac:dyDescent="0.2">
      <c r="B163" s="12"/>
      <c r="F163" s="12"/>
    </row>
    <row r="164" spans="2:6" x14ac:dyDescent="0.2">
      <c r="B164" s="12"/>
      <c r="F164" s="12"/>
    </row>
    <row r="165" spans="2:6" x14ac:dyDescent="0.2">
      <c r="B165" s="12"/>
      <c r="F165" s="12"/>
    </row>
    <row r="166" spans="2:6" x14ac:dyDescent="0.2">
      <c r="B166" s="12"/>
      <c r="F166" s="12"/>
    </row>
    <row r="167" spans="2:6" x14ac:dyDescent="0.2">
      <c r="B167" s="12"/>
      <c r="F167" s="12"/>
    </row>
    <row r="168" spans="2:6" x14ac:dyDescent="0.2">
      <c r="B168" s="12"/>
      <c r="F168" s="12"/>
    </row>
    <row r="169" spans="2:6" x14ac:dyDescent="0.2">
      <c r="B169" s="12"/>
      <c r="F169" s="12"/>
    </row>
    <row r="170" spans="2:6" x14ac:dyDescent="0.2">
      <c r="B170" s="12"/>
      <c r="F170" s="12"/>
    </row>
    <row r="171" spans="2:6" x14ac:dyDescent="0.2">
      <c r="B171" s="12"/>
      <c r="F171" s="12"/>
    </row>
    <row r="172" spans="2:6" x14ac:dyDescent="0.2">
      <c r="B172" s="12"/>
      <c r="F172" s="12"/>
    </row>
    <row r="173" spans="2:6" x14ac:dyDescent="0.2">
      <c r="B173" s="12"/>
      <c r="F173" s="12"/>
    </row>
    <row r="174" spans="2:6" x14ac:dyDescent="0.2">
      <c r="B174" s="12"/>
      <c r="F174" s="12"/>
    </row>
    <row r="175" spans="2:6" x14ac:dyDescent="0.2">
      <c r="B175" s="12"/>
      <c r="F175" s="12"/>
    </row>
    <row r="176" spans="2:6" x14ac:dyDescent="0.2">
      <c r="B176" s="12"/>
      <c r="F176" s="12"/>
    </row>
    <row r="177" spans="2:6" x14ac:dyDescent="0.2">
      <c r="B177" s="12"/>
      <c r="F177" s="12"/>
    </row>
    <row r="178" spans="2:6" x14ac:dyDescent="0.2">
      <c r="B178" s="12"/>
      <c r="F178" s="12"/>
    </row>
    <row r="179" spans="2:6" x14ac:dyDescent="0.2">
      <c r="B179" s="12"/>
      <c r="F179" s="12"/>
    </row>
    <row r="180" spans="2:6" x14ac:dyDescent="0.2">
      <c r="B180" s="12"/>
      <c r="F180" s="12"/>
    </row>
    <row r="181" spans="2:6" x14ac:dyDescent="0.2">
      <c r="B181" s="12"/>
      <c r="F181" s="12"/>
    </row>
    <row r="182" spans="2:6" x14ac:dyDescent="0.2">
      <c r="B182" s="12"/>
      <c r="F182" s="12"/>
    </row>
    <row r="183" spans="2:6" x14ac:dyDescent="0.2">
      <c r="B183" s="12"/>
      <c r="F183" s="12"/>
    </row>
    <row r="184" spans="2:6" x14ac:dyDescent="0.2">
      <c r="B184" s="12"/>
      <c r="F184" s="12"/>
    </row>
    <row r="185" spans="2:6" x14ac:dyDescent="0.2">
      <c r="B185" s="12"/>
      <c r="F185" s="12"/>
    </row>
    <row r="186" spans="2:6" x14ac:dyDescent="0.2">
      <c r="B186" s="12"/>
      <c r="F186" s="12"/>
    </row>
    <row r="187" spans="2:6" x14ac:dyDescent="0.2">
      <c r="B187" s="12"/>
      <c r="F187" s="12"/>
    </row>
    <row r="188" spans="2:6" x14ac:dyDescent="0.2">
      <c r="B188" s="12"/>
      <c r="F188" s="12"/>
    </row>
    <row r="189" spans="2:6" x14ac:dyDescent="0.2">
      <c r="B189" s="12"/>
      <c r="F189" s="12"/>
    </row>
    <row r="190" spans="2:6" x14ac:dyDescent="0.2">
      <c r="B190" s="12"/>
      <c r="F190" s="12"/>
    </row>
    <row r="191" spans="2:6" x14ac:dyDescent="0.2">
      <c r="B191" s="12"/>
      <c r="F191" s="12"/>
    </row>
    <row r="192" spans="2:6" x14ac:dyDescent="0.2">
      <c r="B192" s="12"/>
      <c r="F192" s="12"/>
    </row>
    <row r="193" spans="2:6" x14ac:dyDescent="0.2">
      <c r="B193" s="12"/>
      <c r="F193" s="12"/>
    </row>
    <row r="194" spans="2:6" x14ac:dyDescent="0.2">
      <c r="B194" s="12"/>
      <c r="F194" s="12"/>
    </row>
    <row r="195" spans="2:6" x14ac:dyDescent="0.2">
      <c r="B195" s="12"/>
      <c r="F195" s="12"/>
    </row>
    <row r="196" spans="2:6" x14ac:dyDescent="0.2">
      <c r="B196" s="12"/>
      <c r="F196" s="12"/>
    </row>
    <row r="197" spans="2:6" x14ac:dyDescent="0.2">
      <c r="B197" s="12"/>
      <c r="F197" s="12"/>
    </row>
    <row r="198" spans="2:6" x14ac:dyDescent="0.2">
      <c r="B198" s="12"/>
      <c r="F198" s="12"/>
    </row>
    <row r="199" spans="2:6" x14ac:dyDescent="0.2">
      <c r="B199" s="12"/>
      <c r="F199" s="12"/>
    </row>
    <row r="200" spans="2:6" x14ac:dyDescent="0.2">
      <c r="B200" s="12"/>
      <c r="F200" s="12"/>
    </row>
    <row r="201" spans="2:6" x14ac:dyDescent="0.2">
      <c r="B201" s="12"/>
      <c r="F201" s="12"/>
    </row>
    <row r="202" spans="2:6" x14ac:dyDescent="0.2">
      <c r="B202" s="12"/>
      <c r="F202" s="12"/>
    </row>
    <row r="203" spans="2:6" x14ac:dyDescent="0.2">
      <c r="B203" s="12"/>
      <c r="F203" s="12"/>
    </row>
    <row r="204" spans="2:6" x14ac:dyDescent="0.2">
      <c r="B204" s="12"/>
      <c r="F204" s="12"/>
    </row>
    <row r="205" spans="2:6" x14ac:dyDescent="0.2">
      <c r="B205" s="12"/>
      <c r="F205" s="12"/>
    </row>
    <row r="206" spans="2:6" x14ac:dyDescent="0.2">
      <c r="B206" s="12"/>
      <c r="F206" s="12"/>
    </row>
    <row r="207" spans="2:6" x14ac:dyDescent="0.2">
      <c r="B207" s="12"/>
      <c r="F207" s="12"/>
    </row>
    <row r="208" spans="2:6" x14ac:dyDescent="0.2">
      <c r="B208" s="12"/>
      <c r="F208" s="12"/>
    </row>
    <row r="209" spans="2:6" x14ac:dyDescent="0.2">
      <c r="B209" s="12"/>
      <c r="F209" s="12"/>
    </row>
    <row r="210" spans="2:6" x14ac:dyDescent="0.2">
      <c r="B210" s="12"/>
      <c r="F210" s="12"/>
    </row>
    <row r="211" spans="2:6" x14ac:dyDescent="0.2">
      <c r="B211" s="12"/>
      <c r="F211" s="12"/>
    </row>
    <row r="212" spans="2:6" x14ac:dyDescent="0.2">
      <c r="B212" s="12"/>
      <c r="F212" s="12"/>
    </row>
    <row r="213" spans="2:6" x14ac:dyDescent="0.2">
      <c r="B213" s="12"/>
      <c r="F213" s="12"/>
    </row>
    <row r="214" spans="2:6" x14ac:dyDescent="0.2">
      <c r="B214" s="12"/>
      <c r="F214" s="12"/>
    </row>
    <row r="215" spans="2:6" x14ac:dyDescent="0.2">
      <c r="B215" s="12"/>
      <c r="F215" s="12"/>
    </row>
    <row r="216" spans="2:6" x14ac:dyDescent="0.2">
      <c r="B216" s="12"/>
      <c r="F216" s="12"/>
    </row>
    <row r="217" spans="2:6" x14ac:dyDescent="0.2">
      <c r="B217" s="12"/>
      <c r="F217" s="12"/>
    </row>
    <row r="218" spans="2:6" x14ac:dyDescent="0.2">
      <c r="B218" s="12"/>
      <c r="F218" s="12"/>
    </row>
    <row r="219" spans="2:6" x14ac:dyDescent="0.2">
      <c r="B219" s="12"/>
      <c r="F219" s="12"/>
    </row>
    <row r="220" spans="2:6" x14ac:dyDescent="0.2">
      <c r="B220" s="12"/>
      <c r="F220" s="12"/>
    </row>
    <row r="221" spans="2:6" x14ac:dyDescent="0.2">
      <c r="B221" s="12"/>
      <c r="F221" s="12"/>
    </row>
    <row r="222" spans="2:6" x14ac:dyDescent="0.2">
      <c r="B222" s="12"/>
      <c r="F222" s="12"/>
    </row>
    <row r="223" spans="2:6" x14ac:dyDescent="0.2">
      <c r="B223" s="12"/>
      <c r="F223" s="12"/>
    </row>
    <row r="224" spans="2:6" x14ac:dyDescent="0.2">
      <c r="B224" s="12"/>
      <c r="F224" s="12"/>
    </row>
    <row r="225" spans="2:6" x14ac:dyDescent="0.2">
      <c r="B225" s="12"/>
      <c r="F225" s="12"/>
    </row>
    <row r="226" spans="2:6" x14ac:dyDescent="0.2">
      <c r="B226" s="12"/>
      <c r="F226" s="12"/>
    </row>
    <row r="227" spans="2:6" x14ac:dyDescent="0.2">
      <c r="B227" s="12"/>
      <c r="F227" s="12"/>
    </row>
    <row r="228" spans="2:6" x14ac:dyDescent="0.2">
      <c r="B228" s="12"/>
      <c r="F228" s="12"/>
    </row>
    <row r="229" spans="2:6" x14ac:dyDescent="0.2">
      <c r="B229" s="12"/>
      <c r="F229" s="12"/>
    </row>
    <row r="230" spans="2:6" x14ac:dyDescent="0.2">
      <c r="B230" s="12"/>
      <c r="F230" s="12"/>
    </row>
    <row r="231" spans="2:6" x14ac:dyDescent="0.2">
      <c r="B231" s="12"/>
      <c r="F231" s="12"/>
    </row>
    <row r="232" spans="2:6" x14ac:dyDescent="0.2">
      <c r="B232" s="12"/>
      <c r="F232" s="12"/>
    </row>
    <row r="233" spans="2:6" x14ac:dyDescent="0.2">
      <c r="B233" s="12"/>
      <c r="F233" s="12"/>
    </row>
    <row r="234" spans="2:6" x14ac:dyDescent="0.2">
      <c r="B234" s="12"/>
      <c r="F234" s="12"/>
    </row>
    <row r="235" spans="2:6" x14ac:dyDescent="0.2">
      <c r="B235" s="12"/>
      <c r="F235" s="12"/>
    </row>
    <row r="236" spans="2:6" x14ac:dyDescent="0.2">
      <c r="B236" s="12"/>
      <c r="F236" s="12"/>
    </row>
    <row r="237" spans="2:6" x14ac:dyDescent="0.2">
      <c r="B237" s="12"/>
      <c r="F237" s="12"/>
    </row>
    <row r="238" spans="2:6" x14ac:dyDescent="0.2">
      <c r="B238" s="12"/>
      <c r="F238" s="12"/>
    </row>
    <row r="239" spans="2:6" x14ac:dyDescent="0.2">
      <c r="B239" s="12"/>
      <c r="F239" s="12"/>
    </row>
    <row r="240" spans="2:6" x14ac:dyDescent="0.2">
      <c r="B240" s="12"/>
      <c r="F240" s="12"/>
    </row>
    <row r="241" spans="2:6" x14ac:dyDescent="0.2">
      <c r="B241" s="12"/>
      <c r="F241" s="12"/>
    </row>
    <row r="242" spans="2:6" x14ac:dyDescent="0.2">
      <c r="B242" s="12"/>
      <c r="F242" s="12"/>
    </row>
    <row r="243" spans="2:6" x14ac:dyDescent="0.2">
      <c r="B243" s="12"/>
      <c r="F243" s="12"/>
    </row>
    <row r="244" spans="2:6" x14ac:dyDescent="0.2">
      <c r="B244" s="12"/>
      <c r="F244" s="12"/>
    </row>
    <row r="245" spans="2:6" x14ac:dyDescent="0.2">
      <c r="B245" s="12"/>
      <c r="F245" s="12"/>
    </row>
    <row r="246" spans="2:6" x14ac:dyDescent="0.2">
      <c r="B246" s="12"/>
      <c r="F246" s="12"/>
    </row>
    <row r="247" spans="2:6" x14ac:dyDescent="0.2">
      <c r="B247" s="12"/>
      <c r="F247" s="12"/>
    </row>
    <row r="248" spans="2:6" x14ac:dyDescent="0.2">
      <c r="B248" s="12"/>
      <c r="F248" s="12"/>
    </row>
    <row r="249" spans="2:6" x14ac:dyDescent="0.2">
      <c r="B249" s="12"/>
      <c r="F249" s="12"/>
    </row>
    <row r="250" spans="2:6" x14ac:dyDescent="0.2">
      <c r="B250" s="12"/>
      <c r="F250" s="12"/>
    </row>
    <row r="251" spans="2:6" x14ac:dyDescent="0.2">
      <c r="B251" s="12"/>
      <c r="F251" s="12"/>
    </row>
    <row r="252" spans="2:6" x14ac:dyDescent="0.2">
      <c r="B252" s="12"/>
      <c r="F252" s="12"/>
    </row>
    <row r="253" spans="2:6" x14ac:dyDescent="0.2">
      <c r="B253" s="12"/>
      <c r="F253" s="12"/>
    </row>
    <row r="254" spans="2:6" x14ac:dyDescent="0.2">
      <c r="B254" s="12"/>
      <c r="F254" s="12"/>
    </row>
    <row r="255" spans="2:6" x14ac:dyDescent="0.2">
      <c r="B255" s="12"/>
      <c r="F255" s="12"/>
    </row>
    <row r="256" spans="2:6" x14ac:dyDescent="0.2">
      <c r="B256" s="12"/>
      <c r="F256" s="12"/>
    </row>
    <row r="257" spans="2:6" x14ac:dyDescent="0.2">
      <c r="B257" s="12"/>
      <c r="F257" s="12"/>
    </row>
    <row r="258" spans="2:6" x14ac:dyDescent="0.2">
      <c r="B258" s="12"/>
      <c r="F258" s="12"/>
    </row>
    <row r="259" spans="2:6" x14ac:dyDescent="0.2">
      <c r="B259" s="12"/>
      <c r="F259" s="12"/>
    </row>
    <row r="260" spans="2:6" x14ac:dyDescent="0.2">
      <c r="B260" s="12"/>
      <c r="F260" s="12"/>
    </row>
    <row r="261" spans="2:6" x14ac:dyDescent="0.2">
      <c r="B261" s="12"/>
      <c r="F261" s="12"/>
    </row>
    <row r="262" spans="2:6" x14ac:dyDescent="0.2">
      <c r="B262" s="12"/>
      <c r="F262" s="12"/>
    </row>
    <row r="263" spans="2:6" x14ac:dyDescent="0.2">
      <c r="B263" s="12"/>
      <c r="F263" s="12"/>
    </row>
    <row r="264" spans="2:6" x14ac:dyDescent="0.2">
      <c r="B264" s="12"/>
      <c r="F264" s="12"/>
    </row>
    <row r="265" spans="2:6" x14ac:dyDescent="0.2">
      <c r="B265" s="12"/>
      <c r="F265" s="12"/>
    </row>
    <row r="266" spans="2:6" x14ac:dyDescent="0.2">
      <c r="B266" s="12"/>
      <c r="F266" s="12"/>
    </row>
    <row r="267" spans="2:6" x14ac:dyDescent="0.2">
      <c r="B267" s="12"/>
      <c r="F267" s="12"/>
    </row>
    <row r="268" spans="2:6" x14ac:dyDescent="0.2">
      <c r="B268" s="12"/>
      <c r="F268" s="12"/>
    </row>
    <row r="269" spans="2:6" x14ac:dyDescent="0.2">
      <c r="B269" s="12"/>
      <c r="F269" s="12"/>
    </row>
    <row r="270" spans="2:6" x14ac:dyDescent="0.2">
      <c r="B270" s="12"/>
      <c r="F270" s="12"/>
    </row>
    <row r="271" spans="2:6" x14ac:dyDescent="0.2">
      <c r="B271" s="12"/>
      <c r="F271" s="12"/>
    </row>
    <row r="272" spans="2:6" x14ac:dyDescent="0.2">
      <c r="B272" s="12"/>
      <c r="F272" s="12"/>
    </row>
    <row r="273" spans="2:6" x14ac:dyDescent="0.2">
      <c r="B273" s="12"/>
      <c r="F273" s="12"/>
    </row>
    <row r="274" spans="2:6" x14ac:dyDescent="0.2">
      <c r="B274" s="12"/>
      <c r="F274" s="12"/>
    </row>
    <row r="275" spans="2:6" x14ac:dyDescent="0.2">
      <c r="B275" s="12"/>
      <c r="F275" s="12"/>
    </row>
    <row r="276" spans="2:6" x14ac:dyDescent="0.2">
      <c r="B276" s="12"/>
      <c r="F276" s="12"/>
    </row>
    <row r="277" spans="2:6" x14ac:dyDescent="0.2">
      <c r="B277" s="12"/>
      <c r="F277" s="12"/>
    </row>
    <row r="278" spans="2:6" x14ac:dyDescent="0.2">
      <c r="B278" s="12"/>
      <c r="F278" s="12"/>
    </row>
    <row r="279" spans="2:6" x14ac:dyDescent="0.2">
      <c r="B279" s="12"/>
      <c r="F279" s="12"/>
    </row>
    <row r="280" spans="2:6" x14ac:dyDescent="0.2">
      <c r="B280" s="12"/>
      <c r="F280" s="12"/>
    </row>
    <row r="281" spans="2:6" x14ac:dyDescent="0.2">
      <c r="B281" s="12"/>
      <c r="F281" s="12"/>
    </row>
    <row r="282" spans="2:6" x14ac:dyDescent="0.2">
      <c r="B282" s="12"/>
      <c r="F282" s="12"/>
    </row>
    <row r="283" spans="2:6" x14ac:dyDescent="0.2">
      <c r="B283" s="12"/>
      <c r="F283" s="12"/>
    </row>
    <row r="284" spans="2:6" x14ac:dyDescent="0.2">
      <c r="B284" s="12"/>
      <c r="F284" s="12"/>
    </row>
    <row r="285" spans="2:6" x14ac:dyDescent="0.2">
      <c r="B285" s="12"/>
      <c r="F285" s="12"/>
    </row>
    <row r="286" spans="2:6" x14ac:dyDescent="0.2">
      <c r="B286" s="12"/>
      <c r="F286" s="12"/>
    </row>
    <row r="287" spans="2:6" x14ac:dyDescent="0.2">
      <c r="B287" s="12"/>
      <c r="F287" s="12"/>
    </row>
    <row r="288" spans="2:6" x14ac:dyDescent="0.2">
      <c r="B288" s="12"/>
      <c r="F288" s="12"/>
    </row>
    <row r="289" spans="2:6" x14ac:dyDescent="0.2">
      <c r="B289" s="12"/>
      <c r="F289" s="12"/>
    </row>
    <row r="290" spans="2:6" x14ac:dyDescent="0.2">
      <c r="B290" s="12"/>
      <c r="F290" s="12"/>
    </row>
    <row r="291" spans="2:6" x14ac:dyDescent="0.2">
      <c r="B291" s="12"/>
      <c r="F291" s="12"/>
    </row>
    <row r="292" spans="2:6" x14ac:dyDescent="0.2">
      <c r="B292" s="12"/>
      <c r="F292" s="12"/>
    </row>
    <row r="293" spans="2:6" x14ac:dyDescent="0.2">
      <c r="B293" s="12"/>
      <c r="F293" s="12"/>
    </row>
    <row r="294" spans="2:6" x14ac:dyDescent="0.2">
      <c r="B294" s="12"/>
      <c r="F294" s="12"/>
    </row>
    <row r="295" spans="2:6" x14ac:dyDescent="0.2">
      <c r="B295" s="12"/>
      <c r="F295" s="12"/>
    </row>
    <row r="296" spans="2:6" x14ac:dyDescent="0.2">
      <c r="B296" s="12"/>
      <c r="F296" s="12"/>
    </row>
    <row r="297" spans="2:6" x14ac:dyDescent="0.2">
      <c r="B297" s="12"/>
      <c r="F297" s="12"/>
    </row>
    <row r="298" spans="2:6" x14ac:dyDescent="0.2">
      <c r="B298" s="12"/>
      <c r="F298" s="12"/>
    </row>
    <row r="299" spans="2:6" x14ac:dyDescent="0.2">
      <c r="B299" s="12"/>
      <c r="F299" s="12"/>
    </row>
    <row r="300" spans="2:6" x14ac:dyDescent="0.2">
      <c r="B300" s="12"/>
      <c r="F300" s="12"/>
    </row>
    <row r="301" spans="2:6" x14ac:dyDescent="0.2">
      <c r="B301" s="12"/>
      <c r="F301" s="12"/>
    </row>
    <row r="302" spans="2:6" x14ac:dyDescent="0.2">
      <c r="B302" s="12"/>
      <c r="F302" s="12"/>
    </row>
    <row r="303" spans="2:6" x14ac:dyDescent="0.2">
      <c r="B303" s="12"/>
      <c r="F303" s="12"/>
    </row>
    <row r="304" spans="2:6" x14ac:dyDescent="0.2">
      <c r="B304" s="12"/>
      <c r="F304" s="12"/>
    </row>
    <row r="305" spans="2:6" x14ac:dyDescent="0.2">
      <c r="B305" s="12"/>
      <c r="F305" s="12"/>
    </row>
    <row r="306" spans="2:6" x14ac:dyDescent="0.2">
      <c r="B306" s="12"/>
      <c r="F306" s="12"/>
    </row>
    <row r="307" spans="2:6" x14ac:dyDescent="0.2">
      <c r="B307" s="12"/>
      <c r="F307" s="12"/>
    </row>
    <row r="308" spans="2:6" x14ac:dyDescent="0.2">
      <c r="B308" s="12"/>
      <c r="F308" s="12"/>
    </row>
    <row r="309" spans="2:6" x14ac:dyDescent="0.2">
      <c r="B309" s="12"/>
      <c r="F309" s="12"/>
    </row>
    <row r="310" spans="2:6" x14ac:dyDescent="0.2">
      <c r="B310" s="12"/>
      <c r="F310" s="12"/>
    </row>
    <row r="311" spans="2:6" x14ac:dyDescent="0.2">
      <c r="B311" s="12"/>
      <c r="F311" s="12"/>
    </row>
    <row r="312" spans="2:6" x14ac:dyDescent="0.2">
      <c r="B312" s="12"/>
      <c r="F312" s="12"/>
    </row>
    <row r="313" spans="2:6" x14ac:dyDescent="0.2">
      <c r="B313" s="12"/>
      <c r="F313" s="12"/>
    </row>
    <row r="314" spans="2:6" x14ac:dyDescent="0.2">
      <c r="B314" s="12"/>
      <c r="F314" s="12"/>
    </row>
    <row r="315" spans="2:6" x14ac:dyDescent="0.2">
      <c r="B315" s="12"/>
      <c r="F315" s="12"/>
    </row>
    <row r="316" spans="2:6" x14ac:dyDescent="0.2">
      <c r="B316" s="12"/>
      <c r="F316" s="12"/>
    </row>
    <row r="317" spans="2:6" x14ac:dyDescent="0.2">
      <c r="B317" s="12"/>
      <c r="F317" s="12"/>
    </row>
    <row r="318" spans="2:6" x14ac:dyDescent="0.2">
      <c r="B318" s="12"/>
      <c r="F318" s="12"/>
    </row>
    <row r="319" spans="2:6" x14ac:dyDescent="0.2">
      <c r="B319" s="12"/>
      <c r="F319" s="12"/>
    </row>
    <row r="320" spans="2:6" x14ac:dyDescent="0.2">
      <c r="B320" s="12"/>
      <c r="F320" s="12"/>
    </row>
    <row r="321" spans="2:6" x14ac:dyDescent="0.2">
      <c r="B321" s="12"/>
      <c r="F321" s="12"/>
    </row>
    <row r="322" spans="2:6" x14ac:dyDescent="0.2">
      <c r="B322" s="12"/>
      <c r="F322" s="12"/>
    </row>
    <row r="323" spans="2:6" x14ac:dyDescent="0.2">
      <c r="B323" s="12"/>
      <c r="F323" s="12"/>
    </row>
    <row r="324" spans="2:6" x14ac:dyDescent="0.2">
      <c r="B324" s="12"/>
      <c r="F324" s="12"/>
    </row>
    <row r="325" spans="2:6" x14ac:dyDescent="0.2">
      <c r="B325" s="12"/>
      <c r="F325" s="12"/>
    </row>
    <row r="326" spans="2:6" x14ac:dyDescent="0.2">
      <c r="B326" s="12"/>
      <c r="F326" s="12"/>
    </row>
    <row r="327" spans="2:6" x14ac:dyDescent="0.2">
      <c r="B327" s="12"/>
      <c r="F327" s="12"/>
    </row>
    <row r="328" spans="2:6" x14ac:dyDescent="0.2">
      <c r="B328" s="12"/>
      <c r="F328" s="12"/>
    </row>
    <row r="329" spans="2:6" x14ac:dyDescent="0.2">
      <c r="B329" s="12"/>
      <c r="F329" s="12"/>
    </row>
    <row r="330" spans="2:6" x14ac:dyDescent="0.2">
      <c r="B330" s="12"/>
      <c r="F330" s="12"/>
    </row>
    <row r="331" spans="2:6" x14ac:dyDescent="0.2">
      <c r="B331" s="12"/>
      <c r="F331" s="12"/>
    </row>
    <row r="332" spans="2:6" x14ac:dyDescent="0.2">
      <c r="B332" s="12"/>
      <c r="F332" s="12"/>
    </row>
    <row r="333" spans="2:6" x14ac:dyDescent="0.2">
      <c r="B333" s="12"/>
      <c r="F333" s="12"/>
    </row>
    <row r="334" spans="2:6" x14ac:dyDescent="0.2">
      <c r="B334" s="12"/>
      <c r="F334" s="12"/>
    </row>
    <row r="335" spans="2:6" x14ac:dyDescent="0.2">
      <c r="B335" s="12"/>
      <c r="F335" s="12"/>
    </row>
    <row r="336" spans="2:6" x14ac:dyDescent="0.2">
      <c r="B336" s="12"/>
      <c r="F336" s="12"/>
    </row>
    <row r="337" spans="2:6" x14ac:dyDescent="0.2">
      <c r="B337" s="12"/>
      <c r="F337" s="12"/>
    </row>
    <row r="338" spans="2:6" x14ac:dyDescent="0.2">
      <c r="B338" s="12"/>
      <c r="F338" s="12"/>
    </row>
    <row r="339" spans="2:6" x14ac:dyDescent="0.2">
      <c r="B339" s="12"/>
      <c r="F339" s="12"/>
    </row>
    <row r="340" spans="2:6" x14ac:dyDescent="0.2">
      <c r="B340" s="12"/>
      <c r="F340" s="12"/>
    </row>
    <row r="341" spans="2:6" x14ac:dyDescent="0.2">
      <c r="B341" s="12"/>
      <c r="F341" s="12"/>
    </row>
    <row r="342" spans="2:6" x14ac:dyDescent="0.2">
      <c r="B342" s="12"/>
      <c r="F342" s="12"/>
    </row>
    <row r="343" spans="2:6" x14ac:dyDescent="0.2">
      <c r="B343" s="12"/>
      <c r="F343" s="12"/>
    </row>
    <row r="344" spans="2:6" x14ac:dyDescent="0.2">
      <c r="B344" s="12"/>
      <c r="F344" s="12"/>
    </row>
    <row r="345" spans="2:6" x14ac:dyDescent="0.2">
      <c r="B345" s="12"/>
      <c r="F345" s="12"/>
    </row>
    <row r="346" spans="2:6" x14ac:dyDescent="0.2">
      <c r="B346" s="12"/>
      <c r="F346" s="12"/>
    </row>
    <row r="347" spans="2:6" x14ac:dyDescent="0.2">
      <c r="B347" s="12"/>
      <c r="F347" s="12"/>
    </row>
    <row r="348" spans="2:6" x14ac:dyDescent="0.2">
      <c r="B348" s="12"/>
      <c r="F348" s="12"/>
    </row>
    <row r="349" spans="2:6" x14ac:dyDescent="0.2">
      <c r="B349" s="12"/>
      <c r="F349" s="12"/>
    </row>
    <row r="350" spans="2:6" x14ac:dyDescent="0.2">
      <c r="B350" s="12"/>
      <c r="F350" s="12"/>
    </row>
    <row r="351" spans="2:6" x14ac:dyDescent="0.2">
      <c r="B351" s="12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  <row r="832" spans="2:6" x14ac:dyDescent="0.2">
      <c r="B832" s="12"/>
      <c r="F832" s="12"/>
    </row>
    <row r="833" spans="2:6" x14ac:dyDescent="0.2">
      <c r="B833" s="12"/>
      <c r="F833" s="12"/>
    </row>
    <row r="834" spans="2:6" x14ac:dyDescent="0.2">
      <c r="B834" s="12"/>
      <c r="F834" s="12"/>
    </row>
    <row r="835" spans="2:6" x14ac:dyDescent="0.2">
      <c r="B835" s="12"/>
      <c r="F835" s="12"/>
    </row>
    <row r="836" spans="2:6" x14ac:dyDescent="0.2">
      <c r="B836" s="12"/>
      <c r="F836" s="12"/>
    </row>
    <row r="837" spans="2:6" x14ac:dyDescent="0.2">
      <c r="B837" s="12"/>
      <c r="F837" s="12"/>
    </row>
    <row r="838" spans="2:6" x14ac:dyDescent="0.2">
      <c r="B838" s="12"/>
      <c r="F838" s="12"/>
    </row>
    <row r="839" spans="2:6" x14ac:dyDescent="0.2">
      <c r="B839" s="12"/>
      <c r="F839" s="12"/>
    </row>
    <row r="840" spans="2:6" x14ac:dyDescent="0.2">
      <c r="B840" s="12"/>
      <c r="F840" s="12"/>
    </row>
    <row r="841" spans="2:6" x14ac:dyDescent="0.2">
      <c r="B841" s="12"/>
      <c r="F841" s="12"/>
    </row>
    <row r="842" spans="2:6" x14ac:dyDescent="0.2">
      <c r="B842" s="12"/>
      <c r="F842" s="12"/>
    </row>
    <row r="843" spans="2:6" x14ac:dyDescent="0.2">
      <c r="B843" s="12"/>
      <c r="F843" s="12"/>
    </row>
    <row r="844" spans="2:6" x14ac:dyDescent="0.2">
      <c r="B844" s="12"/>
      <c r="F844" s="12"/>
    </row>
    <row r="845" spans="2:6" x14ac:dyDescent="0.2">
      <c r="B845" s="12"/>
      <c r="F845" s="12"/>
    </row>
    <row r="846" spans="2:6" x14ac:dyDescent="0.2">
      <c r="B846" s="12"/>
      <c r="F846" s="12"/>
    </row>
    <row r="847" spans="2:6" x14ac:dyDescent="0.2">
      <c r="B847" s="12"/>
      <c r="F847" s="12"/>
    </row>
    <row r="848" spans="2:6" x14ac:dyDescent="0.2">
      <c r="B848" s="12"/>
      <c r="F848" s="12"/>
    </row>
    <row r="849" spans="2:6" x14ac:dyDescent="0.2">
      <c r="B849" s="12"/>
      <c r="F849" s="12"/>
    </row>
    <row r="850" spans="2:6" x14ac:dyDescent="0.2">
      <c r="B850" s="12"/>
      <c r="F850" s="12"/>
    </row>
    <row r="851" spans="2:6" x14ac:dyDescent="0.2">
      <c r="B851" s="12"/>
      <c r="F851" s="12"/>
    </row>
    <row r="852" spans="2:6" x14ac:dyDescent="0.2">
      <c r="B852" s="12"/>
      <c r="F852" s="12"/>
    </row>
    <row r="853" spans="2:6" x14ac:dyDescent="0.2">
      <c r="B853" s="12"/>
      <c r="F853" s="12"/>
    </row>
    <row r="854" spans="2:6" x14ac:dyDescent="0.2">
      <c r="B854" s="12"/>
      <c r="F854" s="12"/>
    </row>
    <row r="855" spans="2:6" x14ac:dyDescent="0.2">
      <c r="B855" s="12"/>
      <c r="F855" s="12"/>
    </row>
    <row r="856" spans="2:6" x14ac:dyDescent="0.2">
      <c r="B856" s="12"/>
      <c r="F856" s="12"/>
    </row>
    <row r="857" spans="2:6" x14ac:dyDescent="0.2">
      <c r="B857" s="12"/>
      <c r="F857" s="12"/>
    </row>
  </sheetData>
  <phoneticPr fontId="7" type="noConversion"/>
  <hyperlinks>
    <hyperlink ref="P11" r:id="rId1" display="http://www.konkoly.hu/cgi-bin/IBVS?3360" xr:uid="{00000000-0004-0000-0200-000000000000}"/>
    <hyperlink ref="P12" r:id="rId2" display="http://www.konkoly.hu/cgi-bin/IBVS?3360" xr:uid="{00000000-0004-0000-0200-000001000000}"/>
    <hyperlink ref="P13" r:id="rId3" display="http://www.konkoly.hu/cgi-bin/IBVS?3360" xr:uid="{00000000-0004-0000-0200-000002000000}"/>
    <hyperlink ref="P14" r:id="rId4" display="http://www.konkoly.hu/cgi-bin/IBVS?3952" xr:uid="{00000000-0004-0000-0200-000003000000}"/>
    <hyperlink ref="P15" r:id="rId5" display="http://www.konkoly.hu/cgi-bin/IBVS?3952" xr:uid="{00000000-0004-0000-0200-000004000000}"/>
    <hyperlink ref="P16" r:id="rId6" display="http://www.konkoly.hu/cgi-bin/IBVS?3952" xr:uid="{00000000-0004-0000-0200-000005000000}"/>
    <hyperlink ref="P17" r:id="rId7" display="http://www.konkoly.hu/cgi-bin/IBVS?3952" xr:uid="{00000000-0004-0000-0200-000006000000}"/>
    <hyperlink ref="P36" r:id="rId8" display="http://www.bav-astro.de/sfs/BAVM_link.php?BAVMnr=60" xr:uid="{00000000-0004-0000-0200-000007000000}"/>
    <hyperlink ref="P37" r:id="rId9" display="http://www.bav-astro.de/sfs/BAVM_link.php?BAVMnr=60" xr:uid="{00000000-0004-0000-0200-000008000000}"/>
    <hyperlink ref="P38" r:id="rId10" display="http://www.bav-astro.de/sfs/BAVM_link.php?BAVMnr=225" xr:uid="{00000000-0004-0000-0200-000009000000}"/>
    <hyperlink ref="P39" r:id="rId11" display="http://www.bav-astro.de/sfs/BAVM_link.php?BAVMnr=62" xr:uid="{00000000-0004-0000-0200-00000A000000}"/>
    <hyperlink ref="P40" r:id="rId12" display="http://www.bav-astro.de/sfs/BAVM_link.php?BAVMnr=62" xr:uid="{00000000-0004-0000-0200-00000B000000}"/>
    <hyperlink ref="P41" r:id="rId13" display="http://www.bav-astro.de/sfs/BAVM_link.php?BAVMnr=68" xr:uid="{00000000-0004-0000-0200-00000C000000}"/>
    <hyperlink ref="P42" r:id="rId14" display="http://www.bav-astro.de/sfs/BAVM_link.php?BAVMnr=68" xr:uid="{00000000-0004-0000-0200-00000D000000}"/>
    <hyperlink ref="P19" r:id="rId15" display="http://www.konkoly.hu/cgi-bin/IBVS?4877" xr:uid="{00000000-0004-0000-0200-00000E000000}"/>
    <hyperlink ref="P20" r:id="rId16" display="http://www.konkoly.hu/cgi-bin/IBVS?4877" xr:uid="{00000000-0004-0000-0200-00000F000000}"/>
    <hyperlink ref="P21" r:id="rId17" display="http://www.bav-astro.de/sfs/BAVM_link.php?BAVMnr=90" xr:uid="{00000000-0004-0000-0200-000010000000}"/>
    <hyperlink ref="P22" r:id="rId18" display="http://www.bav-astro.de/sfs/BAVM_link.php?BAVMnr=90" xr:uid="{00000000-0004-0000-0200-000011000000}"/>
    <hyperlink ref="P23" r:id="rId19" display="http://www.konkoly.hu/cgi-bin/IBVS?4877" xr:uid="{00000000-0004-0000-0200-000012000000}"/>
    <hyperlink ref="P24" r:id="rId20" display="http://www.konkoly.hu/cgi-bin/IBVS?4877" xr:uid="{00000000-0004-0000-0200-000013000000}"/>
    <hyperlink ref="P25" r:id="rId21" display="http://www.konkoly.hu/cgi-bin/IBVS?5623" xr:uid="{00000000-0004-0000-0200-000014000000}"/>
    <hyperlink ref="P26" r:id="rId22" display="http://www.konkoly.hu/cgi-bin/IBVS?5623" xr:uid="{00000000-0004-0000-0200-000015000000}"/>
    <hyperlink ref="P27" r:id="rId23" display="http://www.konkoly.hu/cgi-bin/IBVS?5623" xr:uid="{00000000-0004-0000-0200-000016000000}"/>
    <hyperlink ref="P28" r:id="rId24" display="http://www.konkoly.hu/cgi-bin/IBVS?5623" xr:uid="{00000000-0004-0000-0200-000017000000}"/>
    <hyperlink ref="P29" r:id="rId25" display="http://www.bav-astro.de/sfs/BAVM_link.php?BAVMnr=152" xr:uid="{00000000-0004-0000-0200-000018000000}"/>
    <hyperlink ref="P43" r:id="rId26" display="http://vsolj.cetus-net.org/no44.pdf" xr:uid="{00000000-0004-0000-0200-000019000000}"/>
    <hyperlink ref="P30" r:id="rId27" display="http://var.astro.cz/oejv/issues/oejv0116.pdf" xr:uid="{00000000-0004-0000-0200-00001A000000}"/>
    <hyperlink ref="P31" r:id="rId28" display="http://www.konkoly.hu/cgi-bin/IBVS?5974" xr:uid="{00000000-0004-0000-0200-00001B000000}"/>
    <hyperlink ref="P44" r:id="rId29" display="http://var.astro.cz/oejv/issues/oejv0137.pdf" xr:uid="{00000000-0004-0000-0200-00001C000000}"/>
    <hyperlink ref="P32" r:id="rId30" display="http://var.astro.cz/oejv/issues/oejv0160.pdf" xr:uid="{00000000-0004-0000-0200-00001D000000}"/>
    <hyperlink ref="P33" r:id="rId31" display="http://var.astro.cz/oejv/issues/oejv0160.pdf" xr:uid="{00000000-0004-0000-0200-00001E000000}"/>
    <hyperlink ref="P34" r:id="rId32" display="http://www.bav-astro.de/sfs/BAVM_link.php?BAVMnr=238" xr:uid="{00000000-0004-0000-0200-00001F000000}"/>
    <hyperlink ref="P35" r:id="rId33" display="http://www.bav-astro.de/sfs/BAVM_link.php?BAVMnr=239" xr:uid="{00000000-0004-0000-02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2023-08-21T04:38:14Z</dcterms:modified>
</cp:coreProperties>
</file>