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E3FAE36-3B93-46D1-87C0-C6BAC9E0D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3" i="1"/>
  <c r="F23" i="1"/>
  <c r="G23" i="1"/>
  <c r="I23" i="1"/>
  <c r="E22" i="1"/>
  <c r="F22" i="1"/>
  <c r="G22" i="1"/>
  <c r="H22" i="1"/>
  <c r="E21" i="1"/>
  <c r="F21" i="1"/>
  <c r="G21" i="1"/>
  <c r="H21" i="1"/>
  <c r="F11" i="1"/>
  <c r="Q23" i="1"/>
  <c r="Q22" i="1"/>
  <c r="G11" i="1"/>
  <c r="E14" i="1"/>
  <c r="E15" i="1" s="1"/>
  <c r="C17" i="1"/>
  <c r="Q21" i="1"/>
  <c r="C11" i="1"/>
  <c r="C12" i="1"/>
  <c r="O24" i="1" l="1"/>
  <c r="O21" i="1"/>
  <c r="C15" i="1"/>
  <c r="C16" i="1"/>
  <c r="D18" i="1" s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<sst xmlns="http://schemas.openxmlformats.org/spreadsheetml/2006/main" count="57" uniqueCount="50">
  <si>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</si>
  <si>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</si>
  <si>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</si>
  <si>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</si>
  <si>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</si>
  <si>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</si>
  <si>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</si>
  <si>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</si>
  <si>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</si>
  <si>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</si>
  <si>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</si>
  <si>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</si>
  <si>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</si>
  <si>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</si>
  <si>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</si>
  <si>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</si>
  <si>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</si>
  <si>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</si>
  <si>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</si>
  <si>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</si>
  <si>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</si>
  <si>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</si>
  <si>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</si>
  <si>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</si>
  <si>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</si>
  <si>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</si>
  <si>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</si>
  <si>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</si>
  <si>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</si>
  <si>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</si>
  <si>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</si>
  <si>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</si>
  <si>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</si>
  <si>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</si>
  <si>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</si>
  <si>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</si>
  <si>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</si>
  <si>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</si>
  <si>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</si>
  <si>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</si>
  <si>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</si>
  <si>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</si>
  <si>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</si>
  <si>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CMi</t>
  </si>
  <si>
    <t>OEJV 0147</t>
  </si>
  <si>
    <t>IBVS 5992</t>
  </si>
  <si>
    <t>I</t>
  </si>
  <si>
    <t>EC</t>
  </si>
  <si>
    <t>FW CMi / GSC 0189-0821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</si>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</sst>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CMi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1.5039999998407438E-3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88-4A32-A97B-53CF328D54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1.5679999996791594E-3</c:v>
                </c:pt>
                <c:pt idx="3">
                  <c:v>-2.0856000002822839E-2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88-4A32-A97B-53CF328D54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88-4A32-A97B-53CF328D54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88-4A32-A97B-53CF328D54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88-4A32-A97B-53CF328D54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88-4A32-A97B-53CF328D54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88-4A32-A97B-53CF328D54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3.0020059674853673E-3</c:v>
                </c:pt>
                <c:pt idx="1">
                  <c:v>1.2013416309295272E-3</c:v>
                </c:pt>
                <c:pt idx="2">
                  <c:v>-1.8855115174519132E-3</c:v>
                </c:pt>
                <c:pt idx="3">
                  <c:v>-2.0101836084265915E-2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88-4A32-A97B-53CF328D54E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833</c:v>
                </c:pt>
                <c:pt idx="2">
                  <c:v>2261</c:v>
                </c:pt>
                <c:pt idx="3">
                  <c:v>10688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88-4A32-A97B-53CF328D5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207496"/>
        <c:axId val="1"/>
      </c:scatterChart>
      <c:valAx>
        <c:axId val="770207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207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206DB2-F15A-2390-B4CA-B8DCBF751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</row>
    <row r="2" spans="1:7" s="8" customFormat="1" ht="12.95" customHeight="1" x14ac:dyDescent="0.2">
      <c r="A2" s="8" t="s">
        <v>24</v>
      </c>
      <c r="B2" s="3" t="s">
        <v>47</v>
      </c>
      <c r="C2" s="9"/>
      <c r="D2" s="9" t="s">
        <v>43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0" t="s">
        <v>0</v>
      </c>
      <c r="C4" s="11" t="s">
        <v>41</v>
      </c>
      <c r="D4" s="12" t="s">
        <v>41</v>
      </c>
    </row>
    <row r="5" spans="1:7" s="8" customFormat="1" ht="12.95" customHeight="1" x14ac:dyDescent="0.2"/>
    <row r="6" spans="1:7" s="8" customFormat="1" ht="12.95" customHeight="1" x14ac:dyDescent="0.2">
      <c r="A6" s="10" t="s">
        <v>1</v>
      </c>
    </row>
    <row r="7" spans="1:7" s="8" customFormat="1" ht="12.95" customHeight="1" x14ac:dyDescent="0.2">
      <c r="A7" s="8" t="s">
        <v>2</v>
      </c>
      <c r="C7" s="13">
        <v>54548.576999999997</v>
      </c>
      <c r="D7" s="4" t="s">
        <v>44</v>
      </c>
    </row>
    <row r="8" spans="1:7" s="8" customFormat="1" ht="12.95" customHeight="1" x14ac:dyDescent="0.2">
      <c r="A8" s="8" t="s">
        <v>3</v>
      </c>
      <c r="C8" s="13">
        <v>0.47551199999999999</v>
      </c>
      <c r="D8" s="4" t="s">
        <v>44</v>
      </c>
    </row>
    <row r="9" spans="1:7" s="8" customFormat="1" ht="12.95" customHeight="1" x14ac:dyDescent="0.2">
      <c r="A9" s="14" t="s">
        <v>31</v>
      </c>
      <c r="C9" s="15">
        <v>-9.5</v>
      </c>
      <c r="D9" s="8" t="s">
        <v>32</v>
      </c>
    </row>
    <row r="10" spans="1:7" s="8" customFormat="1" ht="12.95" customHeight="1" thickBot="1" x14ac:dyDescent="0.25">
      <c r="C10" s="16" t="s">
        <v>20</v>
      </c>
      <c r="D10" s="16" t="s">
        <v>21</v>
      </c>
    </row>
    <row r="11" spans="1:7" s="8" customFormat="1" ht="12.95" customHeight="1" x14ac:dyDescent="0.2">
      <c r="A11" s="8" t="s">
        <v>15</v>
      </c>
      <c r="C11" s="17">
        <f ca="1">INTERCEPT(INDIRECT($G$11):G992,INDIRECT($F$11):F992)</f>
        <v>3.0020059674853673E-3</v>
      </c>
      <c r="D11" s="9"/>
      <c r="F11" s="18" t="str">
        <f>"F"&amp;E19</f>
        <v>F21</v>
      </c>
      <c r="G11" s="17" t="str">
        <f>"G"&amp;E19</f>
        <v>G21</v>
      </c>
    </row>
    <row r="12" spans="1:7" s="8" customFormat="1" ht="12.95" customHeight="1" x14ac:dyDescent="0.2">
      <c r="A12" s="8" t="s">
        <v>16</v>
      </c>
      <c r="C12" s="17">
        <f ca="1">SLOPE(INDIRECT($G$11):G992,INDIRECT($F$11):F992)</f>
        <v>-2.1616618686144539E-6</v>
      </c>
      <c r="D12" s="9"/>
    </row>
    <row r="13" spans="1:7" s="8" customFormat="1" ht="12.95" customHeight="1" x14ac:dyDescent="0.2">
      <c r="A13" s="8" t="s">
        <v>19</v>
      </c>
      <c r="C13" s="9" t="s">
        <v>13</v>
      </c>
      <c r="D13" s="19" t="s">
        <v>38</v>
      </c>
      <c r="E13" s="15">
        <v>1</v>
      </c>
    </row>
    <row r="14" spans="1:7" s="8" customFormat="1" ht="12.95" customHeight="1" x14ac:dyDescent="0.2">
      <c r="D14" s="19" t="s">
        <v>33</v>
      </c>
      <c r="E14" s="20">
        <f ca="1">NOW()+15018.5+$C$9/24</f>
        <v>60313.792081018517</v>
      </c>
    </row>
    <row r="15" spans="1:7" s="8" customFormat="1" ht="12.95" customHeight="1" x14ac:dyDescent="0.2">
      <c r="A15" s="21" t="s">
        <v>17</v>
      </c>
      <c r="C15" s="22">
        <f ca="1">(C7+C11)+(C8+C12)*INT(MAX(F21:F3533))</f>
        <v>59630.829154163912</v>
      </c>
      <c r="D15" s="19" t="s">
        <v>39</v>
      </c>
      <c r="E15" s="20">
        <f ca="1">ROUND(2*(E14-$C$7)/$C$8,0)/2+E13</f>
        <v>12125</v>
      </c>
    </row>
    <row r="16" spans="1:7" s="8" customFormat="1" ht="12.95" customHeight="1" x14ac:dyDescent="0.2">
      <c r="A16" s="10" t="s">
        <v>4</v>
      </c>
      <c r="C16" s="23">
        <f ca="1">+C8+C12</f>
        <v>0.47550983833813137</v>
      </c>
      <c r="D16" s="19" t="s">
        <v>40</v>
      </c>
      <c r="E16" s="17">
        <f ca="1">ROUND(2*(E14-$C$15)/$C$16,0)/2+E13</f>
        <v>1437.5</v>
      </c>
    </row>
    <row r="17" spans="1:18" s="8" customFormat="1" ht="12.95" customHeight="1" thickBot="1" x14ac:dyDescent="0.25">
      <c r="A17" s="19" t="s">
        <v>30</v>
      </c>
      <c r="C17" s="8">
        <f>COUNT(C21:C2191)</f>
        <v>4</v>
      </c>
      <c r="D17" s="19" t="s">
        <v>34</v>
      </c>
      <c r="E17" s="24">
        <f ca="1">+$C$15+$C$16*E16-15018.5-$C$9/24</f>
        <v>45296.270380108312</v>
      </c>
    </row>
    <row r="18" spans="1:18" s="8" customFormat="1" ht="12.95" customHeight="1" thickTop="1" thickBot="1" x14ac:dyDescent="0.25">
      <c r="A18" s="10" t="s">
        <v>5</v>
      </c>
      <c r="C18" s="25">
        <f ca="1">+C15</f>
        <v>59630.829154163912</v>
      </c>
      <c r="D18" s="26">
        <f ca="1">+C16</f>
        <v>0.47550983833813137</v>
      </c>
      <c r="E18" s="27" t="s">
        <v>35</v>
      </c>
    </row>
    <row r="19" spans="1:18" s="8" customFormat="1" ht="12.95" customHeight="1" thickTop="1" x14ac:dyDescent="0.2">
      <c r="A19" s="28" t="s">
        <v>36</v>
      </c>
      <c r="E19" s="29">
        <v>21</v>
      </c>
    </row>
    <row r="20" spans="1:18" s="8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">
        <v>42</v>
      </c>
      <c r="I20" s="30" t="s">
        <v>29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37</v>
      </c>
    </row>
    <row r="21" spans="1:18" s="8" customFormat="1" ht="12.95" customHeight="1" x14ac:dyDescent="0.2">
      <c r="A21" s="3" t="s">
        <v>44</v>
      </c>
      <c r="C21" s="13">
        <v>54548.576999999997</v>
      </c>
      <c r="D21" s="13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3.0020059674853673E-3</v>
      </c>
      <c r="Q21" s="33">
        <f>+C21-15018.5</f>
        <v>39530.076999999997</v>
      </c>
    </row>
    <row r="22" spans="1:18" s="8" customFormat="1" ht="12.95" customHeight="1" x14ac:dyDescent="0.2">
      <c r="A22" s="34" t="s">
        <v>44</v>
      </c>
      <c r="B22" s="35" t="s">
        <v>46</v>
      </c>
      <c r="C22" s="36">
        <v>54944.68</v>
      </c>
      <c r="D22" s="36">
        <v>8.0000000000000002E-3</v>
      </c>
      <c r="E22" s="8">
        <f>+(C22-C$7)/C$8</f>
        <v>833.00316290651506</v>
      </c>
      <c r="F22" s="8">
        <f>ROUND(2*E22,0)/2</f>
        <v>833</v>
      </c>
      <c r="G22" s="8">
        <f>+C22-(C$7+F22*C$8)</f>
        <v>1.5039999998407438E-3</v>
      </c>
      <c r="H22" s="8">
        <f>+G22</f>
        <v>1.5039999998407438E-3</v>
      </c>
      <c r="O22" s="8">
        <f ca="1">+C$11+C$12*$F22</f>
        <v>1.2013416309295272E-3</v>
      </c>
      <c r="Q22" s="33">
        <f>+C22-15018.5</f>
        <v>39926.18</v>
      </c>
    </row>
    <row r="23" spans="1:18" s="8" customFormat="1" ht="12.95" customHeight="1" x14ac:dyDescent="0.2">
      <c r="A23" s="5" t="s">
        <v>45</v>
      </c>
      <c r="B23" s="6" t="s">
        <v>46</v>
      </c>
      <c r="C23" s="5">
        <v>55623.711199999998</v>
      </c>
      <c r="D23" s="5">
        <v>4.0000000000000002E-4</v>
      </c>
      <c r="E23" s="8">
        <f>+(C23-C$7)/C$8</f>
        <v>2261.0032974982764</v>
      </c>
      <c r="F23" s="8">
        <f>ROUND(2*E23,0)/2</f>
        <v>2261</v>
      </c>
      <c r="G23" s="8">
        <f>+C23-(C$7+F23*C$8)</f>
        <v>1.5679999996791594E-3</v>
      </c>
      <c r="I23" s="8">
        <f>+G23</f>
        <v>1.5679999996791594E-3</v>
      </c>
      <c r="O23" s="8">
        <f ca="1">+C$11+C$12*$F23</f>
        <v>-1.8855115174519132E-3</v>
      </c>
      <c r="Q23" s="33">
        <f>+C23-15018.5</f>
        <v>40605.211199999998</v>
      </c>
    </row>
    <row r="24" spans="1:18" s="8" customFormat="1" ht="12.95" customHeight="1" x14ac:dyDescent="0.2">
      <c r="A24" s="7" t="s">
        <v>49</v>
      </c>
      <c r="B24" s="37" t="s">
        <v>46</v>
      </c>
      <c r="C24" s="38">
        <v>59630.828399999999</v>
      </c>
      <c r="D24" s="38">
        <v>2.9999999999999997E-4</v>
      </c>
      <c r="E24" s="8">
        <f>+(C24-C$7)/C$8</f>
        <v>10687.956139908143</v>
      </c>
      <c r="F24" s="8">
        <f>ROUND(2*E24,0)/2</f>
        <v>10688</v>
      </c>
      <c r="G24" s="8">
        <f>+C24-(C$7+F24*C$8)</f>
        <v>-2.0856000002822839E-2</v>
      </c>
      <c r="I24" s="8">
        <f>+G24</f>
        <v>-2.0856000002822839E-2</v>
      </c>
      <c r="O24" s="8">
        <f ca="1">+C$11+C$12*$F24</f>
        <v>-2.0101836084265915E-2</v>
      </c>
      <c r="Q24" s="33">
        <f>+C24-15018.5</f>
        <v>44612.328399999999</v>
      </c>
    </row>
    <row r="25" spans="1:18" s="8" customFormat="1" ht="12.95" customHeight="1" x14ac:dyDescent="0.2">
      <c r="C25" s="13"/>
      <c r="D25" s="13"/>
      <c r="Q25" s="33"/>
    </row>
    <row r="26" spans="1:18" s="8" customFormat="1" ht="12.95" customHeight="1" x14ac:dyDescent="0.2">
      <c r="C26" s="13"/>
      <c r="D26" s="13"/>
      <c r="Q26" s="33"/>
    </row>
    <row r="27" spans="1:18" s="8" customFormat="1" ht="12.95" customHeight="1" x14ac:dyDescent="0.2">
      <c r="C27" s="13"/>
      <c r="D27" s="13"/>
      <c r="Q27" s="33"/>
    </row>
    <row r="28" spans="1:18" s="8" customFormat="1" ht="12.95" customHeight="1" x14ac:dyDescent="0.2">
      <c r="C28" s="13"/>
      <c r="D28" s="13"/>
      <c r="Q28" s="33"/>
    </row>
    <row r="29" spans="1:18" s="8" customFormat="1" ht="12.95" customHeight="1" x14ac:dyDescent="0.2">
      <c r="C29" s="13"/>
      <c r="D29" s="13"/>
      <c r="Q29" s="33"/>
    </row>
    <row r="30" spans="1:18" s="8" customFormat="1" ht="12.95" customHeight="1" x14ac:dyDescent="0.2">
      <c r="C30" s="13"/>
      <c r="D30" s="13"/>
      <c r="Q30" s="33"/>
    </row>
    <row r="31" spans="1:18" s="8" customFormat="1" ht="12.95" customHeight="1" x14ac:dyDescent="0.2">
      <c r="C31" s="13"/>
      <c r="D31" s="13"/>
      <c r="Q31" s="33"/>
    </row>
    <row r="32" spans="1:18" s="8" customFormat="1" ht="12.95" customHeight="1" x14ac:dyDescent="0.2">
      <c r="C32" s="13"/>
      <c r="D32" s="13"/>
      <c r="Q32" s="33"/>
    </row>
    <row r="33" spans="3:17" s="8" customFormat="1" ht="12.95" customHeight="1" x14ac:dyDescent="0.2">
      <c r="C33" s="13"/>
      <c r="D33" s="13"/>
      <c r="Q33" s="33"/>
    </row>
    <row r="34" spans="3:17" s="8" customFormat="1" ht="12.95" customHeight="1" x14ac:dyDescent="0.2">
      <c r="C34" s="13"/>
      <c r="D34" s="13"/>
    </row>
    <row r="35" spans="3:17" s="8" customFormat="1" ht="12.95" customHeight="1" x14ac:dyDescent="0.2">
      <c r="C35" s="13"/>
      <c r="D35" s="13"/>
    </row>
    <row r="36" spans="3:17" s="8" customFormat="1" ht="12.95" customHeight="1" x14ac:dyDescent="0.2">
      <c r="C36" s="13"/>
      <c r="D36" s="13"/>
    </row>
    <row r="37" spans="3:17" s="8" customFormat="1" ht="12.95" customHeight="1" x14ac:dyDescent="0.2">
      <c r="C37" s="13"/>
      <c r="D37" s="13"/>
    </row>
    <row r="38" spans="3:17" s="8" customFormat="1" ht="12.95" customHeight="1" x14ac:dyDescent="0.2">
      <c r="C38" s="13"/>
      <c r="D38" s="13"/>
    </row>
    <row r="39" spans="3:17" s="8" customFormat="1" ht="12.95" customHeight="1" x14ac:dyDescent="0.2">
      <c r="C39" s="13"/>
      <c r="D39" s="13"/>
    </row>
    <row r="40" spans="3:17" s="8" customFormat="1" ht="12.95" customHeight="1" x14ac:dyDescent="0.2">
      <c r="C40" s="13"/>
      <c r="D40" s="13"/>
    </row>
    <row r="41" spans="3:17" s="8" customFormat="1" ht="12.95" customHeight="1" x14ac:dyDescent="0.2">
      <c r="C41" s="13"/>
      <c r="D41" s="13"/>
    </row>
    <row r="42" spans="3:17" s="8" customFormat="1" ht="12.95" customHeight="1" x14ac:dyDescent="0.2">
      <c r="C42" s="13"/>
      <c r="D42" s="13"/>
    </row>
    <row r="43" spans="3:17" s="8" customFormat="1" ht="12.95" customHeight="1" x14ac:dyDescent="0.2">
      <c r="C43" s="13"/>
      <c r="D43" s="13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2024-01-04T06:00:35Z</dcterms:modified>
</cp:coreProperties>
</file>