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FE588CCD-06E5-43B2-AB99-CE15CBF4223E}" xr6:coauthVersionLast="47" xr6:coauthVersionMax="47" xr10:uidLastSave="{00000000-0000-0000-0000-000000000000}"/>
  <bookViews>
    <workbookView xWindow="13725" yWindow="420" windowWidth="12975" windowHeight="13710"/>
  </bookViews>
  <sheets>
    <sheet name="Activ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1" i="1" l="1"/>
  <c r="F31" i="1" s="1"/>
  <c r="G31" i="1" s="1"/>
  <c r="K31" i="1" s="1"/>
  <c r="Q31" i="1"/>
  <c r="Q30" i="1"/>
  <c r="D9" i="1"/>
  <c r="C9" i="1"/>
  <c r="E25" i="1"/>
  <c r="F25" i="1"/>
  <c r="E28" i="1"/>
  <c r="F28" i="1"/>
  <c r="Q29" i="1"/>
  <c r="Q28" i="1"/>
  <c r="Q24" i="1"/>
  <c r="Q25" i="1"/>
  <c r="Q27" i="1"/>
  <c r="F16" i="1"/>
  <c r="Q26" i="1"/>
  <c r="Q23" i="1"/>
  <c r="Q22" i="1"/>
  <c r="C7" i="1"/>
  <c r="E30" i="1"/>
  <c r="F30" i="1"/>
  <c r="C8" i="1"/>
  <c r="C17" i="1"/>
  <c r="Q21" i="1"/>
  <c r="E27" i="1"/>
  <c r="F27" i="1"/>
  <c r="G27" i="1"/>
  <c r="K27" i="1"/>
  <c r="G26" i="1"/>
  <c r="K26" i="1"/>
  <c r="E24" i="1"/>
  <c r="F24" i="1"/>
  <c r="G24" i="1"/>
  <c r="K24" i="1"/>
  <c r="E21" i="1"/>
  <c r="F21" i="1"/>
  <c r="G21" i="1"/>
  <c r="I21" i="1"/>
  <c r="E29" i="1"/>
  <c r="F29" i="1"/>
  <c r="G29" i="1"/>
  <c r="K29" i="1"/>
  <c r="G28" i="1"/>
  <c r="K28" i="1"/>
  <c r="E26" i="1"/>
  <c r="F26" i="1"/>
  <c r="G25" i="1"/>
  <c r="K25" i="1"/>
  <c r="E23" i="1"/>
  <c r="F23" i="1"/>
  <c r="G23" i="1"/>
  <c r="K23" i="1"/>
  <c r="G22" i="1"/>
  <c r="G30" i="1"/>
  <c r="K30" i="1"/>
  <c r="E22" i="1"/>
  <c r="F22" i="1"/>
  <c r="K22" i="1"/>
  <c r="C12" i="1"/>
  <c r="C11" i="1"/>
  <c r="O31" i="1" l="1"/>
  <c r="O23" i="1"/>
  <c r="O22" i="1"/>
  <c r="O21" i="1"/>
  <c r="O30" i="1"/>
  <c r="O24" i="1"/>
  <c r="C15" i="1"/>
  <c r="O28" i="1"/>
  <c r="O27" i="1"/>
  <c r="O25" i="1"/>
  <c r="O26" i="1"/>
  <c r="O29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<sst xmlns="http://schemas.openxmlformats.org/spreadsheetml/2006/main" count="64" uniqueCount="55">
  <si>
    <t>IBVS 6244</t>
  </si>
  <si>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</si>
  <si>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</si>
  <si>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</si>
  <si>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</si>
  <si>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</si>
  <si>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</si>
  <si>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</si>
  <si>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</si>
  <si>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</si>
  <si>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</si>
  <si>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</si>
  <si>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</si>
  <si>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</si>
  <si>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</si>
  <si>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</si>
  <si>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</si>
  <si>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</si>
  <si>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</si>
  <si>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</si>
  <si>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</si>
  <si>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</si>
  <si>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</si>
  <si>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</si>
  <si>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</si>
  <si>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</si>
  <si>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</si>
  <si>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</si>
  <si>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</si>
  <si>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</si>
  <si>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</si>
  <si>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</si>
  <si>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</si>
  <si>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</si>
  <si>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</si>
  <si>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</si>
  <si>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</si>
  <si>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</si>
  <si>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</si>
  <si>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</si>
  <si>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EA</t>
  </si>
  <si>
    <t>EN CVn / GSC 3463-0561</t>
  </si>
  <si>
    <t>CSV 007054</t>
  </si>
  <si>
    <t>IBVS 5992</t>
  </si>
  <si>
    <t>II</t>
  </si>
  <si>
    <t>IBVS 5966</t>
  </si>
  <si>
    <t>IBVS 6029</t>
  </si>
  <si>
    <t>I</t>
  </si>
  <si>
    <t>Add cycle</t>
  </si>
  <si>
    <t>Old Cycle</t>
  </si>
  <si>
    <t>OEJV 0160</t>
  </si>
  <si>
    <t>OEJV 0165</t>
  </si>
  <si>
    <t>9,00E-05</t>
  </si>
  <si>
    <t>vis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</si>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</sst>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5" fillId="0" borderId="0"/>
    <xf numFmtId="0" fontId="15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11" xfId="0" applyFont="1" applyBorder="1" applyAlignment="1"/>
    <xf numFmtId="0" fontId="0" fillId="0" borderId="12" xfId="0" applyBorder="1" applyAlignment="1">
      <alignment horizontal="center"/>
    </xf>
    <xf numFmtId="0" fontId="7" fillId="0" borderId="13" xfId="0" applyFont="1" applyBorder="1" applyAlignment="1">
      <alignment horizontal="left"/>
    </xf>
    <xf numFmtId="0" fontId="0" fillId="0" borderId="13" xfId="0" applyBorder="1" applyAlignment="1">
      <alignment horizontal="left"/>
    </xf>
    <xf numFmtId="1" fontId="16" fillId="0" borderId="5" xfId="0" applyNumberFormat="1" applyFont="1" applyFill="1" applyBorder="1" applyAlignment="1">
      <alignment horizontal="left" vertical="center"/>
    </xf>
    <xf numFmtId="0" fontId="9" fillId="24" borderId="0" xfId="0" applyFont="1" applyFill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7" fillId="24" borderId="0" xfId="0" applyFont="1" applyFill="1" applyAlignment="1"/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33" fillId="0" borderId="0" xfId="42" applyFont="1" applyAlignment="1">
      <alignment horizontal="left"/>
    </xf>
    <xf numFmtId="0" fontId="33" fillId="0" borderId="0" xfId="42" applyFont="1" applyAlignment="1">
      <alignment horizontal="left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76" fontId="35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EN CVn - O-C Diagr.</a:t>
            </a:r>
          </a:p>
        </c:rich>
      </c:tx>
      <c:layout>
        <c:manualLayout>
          <c:xMode val="edge"/>
          <c:yMode val="edge"/>
          <c:x val="0.38345864661654133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117667333506626"/>
          <c:w val="0.83458646616541354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3.2000000000000002E-3</c:v>
                  </c:pt>
                  <c:pt idx="9">
                    <c:v>1.6000000000000001E-3</c:v>
                  </c:pt>
                  <c:pt idx="10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3.2000000000000002E-3</c:v>
                  </c:pt>
                  <c:pt idx="9">
                    <c:v>1.6000000000000001E-3</c:v>
                  </c:pt>
                  <c:pt idx="1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11722</c:v>
                </c:pt>
                <c:pt idx="2">
                  <c:v>12697</c:v>
                </c:pt>
                <c:pt idx="3">
                  <c:v>12953</c:v>
                </c:pt>
                <c:pt idx="4">
                  <c:v>13956.5</c:v>
                </c:pt>
                <c:pt idx="5">
                  <c:v>14089</c:v>
                </c:pt>
                <c:pt idx="6">
                  <c:v>15149.5</c:v>
                </c:pt>
                <c:pt idx="7">
                  <c:v>15149.5</c:v>
                </c:pt>
                <c:pt idx="8">
                  <c:v>17308.5</c:v>
                </c:pt>
                <c:pt idx="9">
                  <c:v>19391.5</c:v>
                </c:pt>
                <c:pt idx="10">
                  <c:v>23813.5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3D-48ED-8990-CEBCFFE3B58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3.2000000000000002E-3</c:v>
                  </c:pt>
                  <c:pt idx="9">
                    <c:v>1.6000000000000001E-3</c:v>
                  </c:pt>
                  <c:pt idx="10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3.2000000000000002E-3</c:v>
                  </c:pt>
                  <c:pt idx="9">
                    <c:v>1.6000000000000001E-3</c:v>
                  </c:pt>
                  <c:pt idx="1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11722</c:v>
                </c:pt>
                <c:pt idx="2">
                  <c:v>12697</c:v>
                </c:pt>
                <c:pt idx="3">
                  <c:v>12953</c:v>
                </c:pt>
                <c:pt idx="4">
                  <c:v>13956.5</c:v>
                </c:pt>
                <c:pt idx="5">
                  <c:v>14089</c:v>
                </c:pt>
                <c:pt idx="6">
                  <c:v>15149.5</c:v>
                </c:pt>
                <c:pt idx="7">
                  <c:v>15149.5</c:v>
                </c:pt>
                <c:pt idx="8">
                  <c:v>17308.5</c:v>
                </c:pt>
                <c:pt idx="9">
                  <c:v>19391.5</c:v>
                </c:pt>
                <c:pt idx="10">
                  <c:v>23813.5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3D-48ED-8990-CEBCFFE3B58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3.2000000000000002E-3</c:v>
                  </c:pt>
                  <c:pt idx="9">
                    <c:v>1.6000000000000001E-3</c:v>
                  </c:pt>
                  <c:pt idx="10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3.2000000000000002E-3</c:v>
                  </c:pt>
                  <c:pt idx="9">
                    <c:v>1.6000000000000001E-3</c:v>
                  </c:pt>
                  <c:pt idx="1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11722</c:v>
                </c:pt>
                <c:pt idx="2">
                  <c:v>12697</c:v>
                </c:pt>
                <c:pt idx="3">
                  <c:v>12953</c:v>
                </c:pt>
                <c:pt idx="4">
                  <c:v>13956.5</c:v>
                </c:pt>
                <c:pt idx="5">
                  <c:v>14089</c:v>
                </c:pt>
                <c:pt idx="6">
                  <c:v>15149.5</c:v>
                </c:pt>
                <c:pt idx="7">
                  <c:v>15149.5</c:v>
                </c:pt>
                <c:pt idx="8">
                  <c:v>17308.5</c:v>
                </c:pt>
                <c:pt idx="9">
                  <c:v>19391.5</c:v>
                </c:pt>
                <c:pt idx="10">
                  <c:v>23813.5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3D-48ED-8990-CEBCFFE3B58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3.2000000000000002E-3</c:v>
                  </c:pt>
                  <c:pt idx="9">
                    <c:v>1.6000000000000001E-3</c:v>
                  </c:pt>
                  <c:pt idx="10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3.2000000000000002E-3</c:v>
                  </c:pt>
                  <c:pt idx="9">
                    <c:v>1.6000000000000001E-3</c:v>
                  </c:pt>
                  <c:pt idx="1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11722</c:v>
                </c:pt>
                <c:pt idx="2">
                  <c:v>12697</c:v>
                </c:pt>
                <c:pt idx="3">
                  <c:v>12953</c:v>
                </c:pt>
                <c:pt idx="4">
                  <c:v>13956.5</c:v>
                </c:pt>
                <c:pt idx="5">
                  <c:v>14089</c:v>
                </c:pt>
                <c:pt idx="6">
                  <c:v>15149.5</c:v>
                </c:pt>
                <c:pt idx="7">
                  <c:v>15149.5</c:v>
                </c:pt>
                <c:pt idx="8">
                  <c:v>17308.5</c:v>
                </c:pt>
                <c:pt idx="9">
                  <c:v>19391.5</c:v>
                </c:pt>
                <c:pt idx="10">
                  <c:v>23813.5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0.36134000000311062</c:v>
                </c:pt>
                <c:pt idx="2">
                  <c:v>0.39244000000326196</c:v>
                </c:pt>
                <c:pt idx="3">
                  <c:v>0.36514000000170199</c:v>
                </c:pt>
                <c:pt idx="4">
                  <c:v>0.4484699999957229</c:v>
                </c:pt>
                <c:pt idx="5">
                  <c:v>0.4729799999986426</c:v>
                </c:pt>
                <c:pt idx="6">
                  <c:v>0.48788000000058673</c:v>
                </c:pt>
                <c:pt idx="7">
                  <c:v>0.49283000000286847</c:v>
                </c:pt>
                <c:pt idx="8">
                  <c:v>0.49631999999837717</c:v>
                </c:pt>
                <c:pt idx="9">
                  <c:v>0.58268000000680331</c:v>
                </c:pt>
                <c:pt idx="10">
                  <c:v>0.55262000000220723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3D-48ED-8990-CEBCFFE3B58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3.2000000000000002E-3</c:v>
                  </c:pt>
                  <c:pt idx="9">
                    <c:v>1.6000000000000001E-3</c:v>
                  </c:pt>
                  <c:pt idx="10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3.2000000000000002E-3</c:v>
                  </c:pt>
                  <c:pt idx="9">
                    <c:v>1.6000000000000001E-3</c:v>
                  </c:pt>
                  <c:pt idx="1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11722</c:v>
                </c:pt>
                <c:pt idx="2">
                  <c:v>12697</c:v>
                </c:pt>
                <c:pt idx="3">
                  <c:v>12953</c:v>
                </c:pt>
                <c:pt idx="4">
                  <c:v>13956.5</c:v>
                </c:pt>
                <c:pt idx="5">
                  <c:v>14089</c:v>
                </c:pt>
                <c:pt idx="6">
                  <c:v>15149.5</c:v>
                </c:pt>
                <c:pt idx="7">
                  <c:v>15149.5</c:v>
                </c:pt>
                <c:pt idx="8">
                  <c:v>17308.5</c:v>
                </c:pt>
                <c:pt idx="9">
                  <c:v>19391.5</c:v>
                </c:pt>
                <c:pt idx="10">
                  <c:v>23813.5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E3D-48ED-8990-CEBCFFE3B58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3.2000000000000002E-3</c:v>
                  </c:pt>
                  <c:pt idx="9">
                    <c:v>1.6000000000000001E-3</c:v>
                  </c:pt>
                  <c:pt idx="10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3.2000000000000002E-3</c:v>
                  </c:pt>
                  <c:pt idx="9">
                    <c:v>1.6000000000000001E-3</c:v>
                  </c:pt>
                  <c:pt idx="1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11722</c:v>
                </c:pt>
                <c:pt idx="2">
                  <c:v>12697</c:v>
                </c:pt>
                <c:pt idx="3">
                  <c:v>12953</c:v>
                </c:pt>
                <c:pt idx="4">
                  <c:v>13956.5</c:v>
                </c:pt>
                <c:pt idx="5">
                  <c:v>14089</c:v>
                </c:pt>
                <c:pt idx="6">
                  <c:v>15149.5</c:v>
                </c:pt>
                <c:pt idx="7">
                  <c:v>15149.5</c:v>
                </c:pt>
                <c:pt idx="8">
                  <c:v>17308.5</c:v>
                </c:pt>
                <c:pt idx="9">
                  <c:v>19391.5</c:v>
                </c:pt>
                <c:pt idx="10">
                  <c:v>23813.5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E3D-48ED-8990-CEBCFFE3B58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3.2000000000000002E-3</c:v>
                  </c:pt>
                  <c:pt idx="9">
                    <c:v>1.6000000000000001E-3</c:v>
                  </c:pt>
                  <c:pt idx="10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3.2000000000000002E-3</c:v>
                  </c:pt>
                  <c:pt idx="9">
                    <c:v>1.6000000000000001E-3</c:v>
                  </c:pt>
                  <c:pt idx="1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11722</c:v>
                </c:pt>
                <c:pt idx="2">
                  <c:v>12697</c:v>
                </c:pt>
                <c:pt idx="3">
                  <c:v>12953</c:v>
                </c:pt>
                <c:pt idx="4">
                  <c:v>13956.5</c:v>
                </c:pt>
                <c:pt idx="5">
                  <c:v>14089</c:v>
                </c:pt>
                <c:pt idx="6">
                  <c:v>15149.5</c:v>
                </c:pt>
                <c:pt idx="7">
                  <c:v>15149.5</c:v>
                </c:pt>
                <c:pt idx="8">
                  <c:v>17308.5</c:v>
                </c:pt>
                <c:pt idx="9">
                  <c:v>19391.5</c:v>
                </c:pt>
                <c:pt idx="10">
                  <c:v>23813.5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E3D-48ED-8990-CEBCFFE3B58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11722</c:v>
                </c:pt>
                <c:pt idx="2">
                  <c:v>12697</c:v>
                </c:pt>
                <c:pt idx="3">
                  <c:v>12953</c:v>
                </c:pt>
                <c:pt idx="4">
                  <c:v>13956.5</c:v>
                </c:pt>
                <c:pt idx="5">
                  <c:v>14089</c:v>
                </c:pt>
                <c:pt idx="6">
                  <c:v>15149.5</c:v>
                </c:pt>
                <c:pt idx="7">
                  <c:v>15149.5</c:v>
                </c:pt>
                <c:pt idx="8">
                  <c:v>17308.5</c:v>
                </c:pt>
                <c:pt idx="9">
                  <c:v>19391.5</c:v>
                </c:pt>
                <c:pt idx="10">
                  <c:v>23813.5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0.19474472624634009</c:v>
                </c:pt>
                <c:pt idx="1">
                  <c:v>0.39772093177382983</c:v>
                </c:pt>
                <c:pt idx="2">
                  <c:v>0.41460386987221765</c:v>
                </c:pt>
                <c:pt idx="3">
                  <c:v>0.41903672336266617</c:v>
                </c:pt>
                <c:pt idx="4">
                  <c:v>0.43641316272854536</c:v>
                </c:pt>
                <c:pt idx="5">
                  <c:v>0.43870751072653141</c:v>
                </c:pt>
                <c:pt idx="6">
                  <c:v>0.45707095262739328</c:v>
                </c:pt>
                <c:pt idx="7">
                  <c:v>0.45707095262739328</c:v>
                </c:pt>
                <c:pt idx="8">
                  <c:v>0.49445583811910548</c:v>
                </c:pt>
                <c:pt idx="9">
                  <c:v>0.53052472023084074</c:v>
                </c:pt>
                <c:pt idx="10">
                  <c:v>0.60709533794475989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E3D-48ED-8990-CEBCFFE3B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62136"/>
        <c:axId val="1"/>
      </c:scatterChart>
      <c:valAx>
        <c:axId val="793362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932330827068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62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360902255639097"/>
          <c:y val="0.92353064690443099"/>
          <c:w val="0.62857142857142856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7875FC4-B8E5-4A6B-3E19-AF94CEE29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41</v>
      </c>
    </row>
    <row r="2" spans="1:6" x14ac:dyDescent="0.2">
      <c r="A2" t="s">
        <v>29</v>
      </c>
      <c r="B2" t="s">
        <v>40</v>
      </c>
      <c r="C2" s="3"/>
      <c r="D2" s="8" t="s">
        <v>42</v>
      </c>
    </row>
    <row r="3" spans="1:6" ht="13.5" thickBot="1" x14ac:dyDescent="0.25"/>
    <row r="4" spans="1:6" ht="13.5" thickBot="1" x14ac:dyDescent="0.25">
      <c r="A4" s="5" t="s">
        <v>5</v>
      </c>
      <c r="C4" s="26">
        <v>51338.724999999999</v>
      </c>
      <c r="D4" s="27">
        <v>0.33448</v>
      </c>
    </row>
    <row r="5" spans="1:6" x14ac:dyDescent="0.2">
      <c r="A5" s="9" t="s">
        <v>34</v>
      </c>
      <c r="B5" s="10"/>
      <c r="C5" s="11">
        <v>-9.5</v>
      </c>
      <c r="D5" s="10" t="s">
        <v>35</v>
      </c>
    </row>
    <row r="6" spans="1:6" x14ac:dyDescent="0.2">
      <c r="A6" s="5" t="s">
        <v>6</v>
      </c>
    </row>
    <row r="7" spans="1:6" x14ac:dyDescent="0.2">
      <c r="A7" t="s">
        <v>7</v>
      </c>
      <c r="C7">
        <f>+C4</f>
        <v>51338.724999999999</v>
      </c>
    </row>
    <row r="8" spans="1:6" x14ac:dyDescent="0.2">
      <c r="A8" t="s">
        <v>8</v>
      </c>
      <c r="C8">
        <f>+D4</f>
        <v>0.33448</v>
      </c>
    </row>
    <row r="9" spans="1:6" x14ac:dyDescent="0.2">
      <c r="A9" s="24" t="s">
        <v>39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25</v>
      </c>
      <c r="D10" s="4" t="s">
        <v>26</v>
      </c>
      <c r="E10" s="10"/>
    </row>
    <row r="11" spans="1:6" x14ac:dyDescent="0.2">
      <c r="A11" s="10" t="s">
        <v>21</v>
      </c>
      <c r="B11" s="10"/>
      <c r="C11" s="21">
        <f ca="1">INTERCEPT(INDIRECT($D$9):G992,INDIRECT($C$9):F992)</f>
        <v>0.19474472624634009</v>
      </c>
      <c r="D11" s="3"/>
      <c r="E11" s="10"/>
    </row>
    <row r="12" spans="1:6" x14ac:dyDescent="0.2">
      <c r="A12" s="10" t="s">
        <v>22</v>
      </c>
      <c r="B12" s="10"/>
      <c r="C12" s="21">
        <f ca="1">SLOPE(INDIRECT($D$9):G992,INDIRECT($C$9):F992)</f>
        <v>1.731583394706447E-5</v>
      </c>
      <c r="D12" s="3"/>
      <c r="E12" s="10"/>
    </row>
    <row r="13" spans="1:6" x14ac:dyDescent="0.2">
      <c r="A13" s="10" t="s">
        <v>24</v>
      </c>
      <c r="B13" s="10"/>
      <c r="C13" s="3" t="s">
        <v>19</v>
      </c>
    </row>
    <row r="14" spans="1:6" x14ac:dyDescent="0.2">
      <c r="A14" s="10"/>
      <c r="B14" s="10"/>
      <c r="C14" s="10"/>
    </row>
    <row r="15" spans="1:6" x14ac:dyDescent="0.2">
      <c r="A15" s="12" t="s">
        <v>23</v>
      </c>
      <c r="B15" s="10"/>
      <c r="C15" s="13">
        <f ca="1">(C7+C11)+(C8+C12)*INT(MAX(F21:F3533))</f>
        <v>59304.304326680023</v>
      </c>
      <c r="E15" s="14" t="s">
        <v>48</v>
      </c>
      <c r="F15" s="11">
        <v>1</v>
      </c>
    </row>
    <row r="16" spans="1:6" x14ac:dyDescent="0.2">
      <c r="A16" s="16" t="s">
        <v>9</v>
      </c>
      <c r="B16" s="10"/>
      <c r="C16" s="17">
        <f ca="1">+C8+C12</f>
        <v>0.33449731583394704</v>
      </c>
      <c r="E16" s="14" t="s">
        <v>36</v>
      </c>
      <c r="F16" s="15">
        <f ca="1">NOW()+15018.5+$C$5/24</f>
        <v>59956.691850925927</v>
      </c>
    </row>
    <row r="17" spans="1:17" ht="13.5" thickBot="1" x14ac:dyDescent="0.25">
      <c r="A17" s="14" t="s">
        <v>33</v>
      </c>
      <c r="B17" s="10"/>
      <c r="C17" s="10">
        <f>COUNT(C21:C2191)</f>
        <v>11</v>
      </c>
      <c r="E17" s="14" t="s">
        <v>49</v>
      </c>
      <c r="F17" s="15">
        <f ca="1">ROUND(2*(F16-$C$7)/$C$8,0)/2+F15</f>
        <v>25766.5</v>
      </c>
    </row>
    <row r="18" spans="1:17" ht="14.25" thickTop="1" thickBot="1" x14ac:dyDescent="0.25">
      <c r="A18" s="16" t="s">
        <v>10</v>
      </c>
      <c r="B18" s="10"/>
      <c r="C18" s="19">
        <f ca="1">+C15</f>
        <v>59304.304326680023</v>
      </c>
      <c r="D18" s="20">
        <f ca="1">+C16</f>
        <v>0.33449731583394704</v>
      </c>
      <c r="E18" s="14" t="s">
        <v>37</v>
      </c>
      <c r="F18" s="23">
        <f ca="1">ROUND(2*(F16-$C$15)/$C$16,0)/2+F15</f>
        <v>1951.5</v>
      </c>
    </row>
    <row r="19" spans="1:17" ht="13.5" thickTop="1" x14ac:dyDescent="0.2">
      <c r="E19" s="14" t="s">
        <v>38</v>
      </c>
      <c r="F19" s="18">
        <f ca="1">+$C$15+$C$16*F18-15018.5-$C$5/24</f>
        <v>44938.971671863306</v>
      </c>
    </row>
    <row r="20" spans="1:17" ht="13.5" thickBot="1" x14ac:dyDescent="0.25">
      <c r="A20" s="4" t="s">
        <v>11</v>
      </c>
      <c r="B20" s="4" t="s">
        <v>12</v>
      </c>
      <c r="C20" s="4" t="s">
        <v>13</v>
      </c>
      <c r="D20" s="4" t="s">
        <v>18</v>
      </c>
      <c r="E20" s="4" t="s">
        <v>14</v>
      </c>
      <c r="F20" s="4" t="s">
        <v>15</v>
      </c>
      <c r="G20" s="4" t="s">
        <v>16</v>
      </c>
      <c r="H20" s="7" t="s">
        <v>4</v>
      </c>
      <c r="I20" s="7" t="s">
        <v>53</v>
      </c>
      <c r="J20" s="7" t="s">
        <v>1</v>
      </c>
      <c r="K20" s="7" t="s">
        <v>3</v>
      </c>
      <c r="L20" s="7" t="s">
        <v>30</v>
      </c>
      <c r="M20" s="7" t="s">
        <v>31</v>
      </c>
      <c r="N20" s="7" t="s">
        <v>32</v>
      </c>
      <c r="O20" s="7" t="s">
        <v>28</v>
      </c>
      <c r="P20" s="6" t="s">
        <v>27</v>
      </c>
      <c r="Q20" s="4" t="s">
        <v>20</v>
      </c>
    </row>
    <row r="21" spans="1:17" x14ac:dyDescent="0.2">
      <c r="A21" t="s">
        <v>17</v>
      </c>
      <c r="C21" s="8">
        <v>51338.724999999999</v>
      </c>
      <c r="D21" s="8" t="s">
        <v>19</v>
      </c>
      <c r="E21">
        <f t="shared" ref="E21:E29" si="0">+(C21-C$7)/C$8</f>
        <v>0</v>
      </c>
      <c r="F21">
        <f>ROUND(2*E21,0)/2</f>
        <v>0</v>
      </c>
      <c r="G21">
        <f t="shared" ref="G21:G29" si="1">+C21-(C$7+F21*C$8)</f>
        <v>0</v>
      </c>
      <c r="I21">
        <f>+G21</f>
        <v>0</v>
      </c>
      <c r="O21">
        <f t="shared" ref="O21:O29" ca="1" si="2">+C$11+C$12*$F21</f>
        <v>0.19474472624634009</v>
      </c>
      <c r="Q21" s="2">
        <f t="shared" ref="Q21:Q29" si="3">+C21-15018.5</f>
        <v>36320.224999999999</v>
      </c>
    </row>
    <row r="22" spans="1:17" x14ac:dyDescent="0.2">
      <c r="A22" s="30" t="s">
        <v>45</v>
      </c>
      <c r="C22" s="28">
        <v>55259.8609</v>
      </c>
      <c r="D22" s="29">
        <v>2.9999999999999997E-4</v>
      </c>
      <c r="E22">
        <f t="shared" si="0"/>
        <v>11723.080303755087</v>
      </c>
      <c r="F22" s="31">
        <f>ROUND(2*E22,0)/2-1</f>
        <v>11722</v>
      </c>
      <c r="G22">
        <f t="shared" si="1"/>
        <v>0.36134000000311062</v>
      </c>
      <c r="K22">
        <f t="shared" ref="K22:K29" si="4">+G22</f>
        <v>0.36134000000311062</v>
      </c>
      <c r="O22">
        <f t="shared" ca="1" si="2"/>
        <v>0.39772093177382983</v>
      </c>
      <c r="Q22" s="2">
        <f t="shared" si="3"/>
        <v>40241.3609</v>
      </c>
    </row>
    <row r="23" spans="1:17" x14ac:dyDescent="0.2">
      <c r="A23" s="32" t="s">
        <v>43</v>
      </c>
      <c r="B23" s="33" t="s">
        <v>44</v>
      </c>
      <c r="C23" s="32">
        <v>55586.01</v>
      </c>
      <c r="D23" s="32">
        <v>2E-3</v>
      </c>
      <c r="E23">
        <f t="shared" si="0"/>
        <v>12698.173283903383</v>
      </c>
      <c r="F23" s="31">
        <f>ROUND(2*E23,0)/2-1</f>
        <v>12697</v>
      </c>
      <c r="G23">
        <f t="shared" si="1"/>
        <v>0.39244000000326196</v>
      </c>
      <c r="K23">
        <f t="shared" si="4"/>
        <v>0.39244000000326196</v>
      </c>
      <c r="O23">
        <f t="shared" ca="1" si="2"/>
        <v>0.41460386987221765</v>
      </c>
      <c r="Q23" s="2">
        <f t="shared" si="3"/>
        <v>40567.51</v>
      </c>
    </row>
    <row r="24" spans="1:17" x14ac:dyDescent="0.2">
      <c r="A24" s="35" t="s">
        <v>50</v>
      </c>
      <c r="B24" s="36" t="s">
        <v>47</v>
      </c>
      <c r="C24" s="37">
        <v>55671.609579999997</v>
      </c>
      <c r="D24" s="37">
        <v>2.0000000000000001E-4</v>
      </c>
      <c r="E24">
        <f t="shared" si="0"/>
        <v>12954.091664673517</v>
      </c>
      <c r="F24" s="31">
        <f>ROUND(2*E24,0)/2-1</f>
        <v>12953</v>
      </c>
      <c r="G24">
        <f t="shared" si="1"/>
        <v>0.36514000000170199</v>
      </c>
      <c r="K24">
        <f t="shared" si="4"/>
        <v>0.36514000000170199</v>
      </c>
      <c r="O24">
        <f t="shared" ca="1" si="2"/>
        <v>0.41903672336266617</v>
      </c>
      <c r="Q24" s="2">
        <f t="shared" si="3"/>
        <v>40653.109579999997</v>
      </c>
    </row>
    <row r="25" spans="1:17" x14ac:dyDescent="0.2">
      <c r="A25" s="35" t="s">
        <v>50</v>
      </c>
      <c r="B25" s="36" t="s">
        <v>47</v>
      </c>
      <c r="C25" s="37">
        <v>56007.343589999997</v>
      </c>
      <c r="D25" s="37">
        <v>2.0000000000000001E-4</v>
      </c>
      <c r="E25">
        <f t="shared" si="0"/>
        <v>13957.840797656057</v>
      </c>
      <c r="F25" s="34">
        <f t="shared" ref="F25:F30" si="5">ROUND(2*E25,0)/2-1.5</f>
        <v>13956.5</v>
      </c>
      <c r="G25">
        <f t="shared" si="1"/>
        <v>0.4484699999957229</v>
      </c>
      <c r="K25">
        <f t="shared" si="4"/>
        <v>0.4484699999957229</v>
      </c>
      <c r="O25">
        <f t="shared" ca="1" si="2"/>
        <v>0.43641316272854536</v>
      </c>
      <c r="Q25" s="2">
        <f t="shared" si="3"/>
        <v>40988.843589999997</v>
      </c>
    </row>
    <row r="26" spans="1:17" x14ac:dyDescent="0.2">
      <c r="A26" s="37" t="s">
        <v>46</v>
      </c>
      <c r="B26" s="36" t="s">
        <v>47</v>
      </c>
      <c r="C26" s="37">
        <v>56051.686699999998</v>
      </c>
      <c r="D26" s="37">
        <v>2.9999999999999997E-4</v>
      </c>
      <c r="E26">
        <f t="shared" si="0"/>
        <v>14090.414075580004</v>
      </c>
      <c r="F26" s="34">
        <f t="shared" si="5"/>
        <v>14089</v>
      </c>
      <c r="G26">
        <f t="shared" si="1"/>
        <v>0.4729799999986426</v>
      </c>
      <c r="K26">
        <f t="shared" si="4"/>
        <v>0.4729799999986426</v>
      </c>
      <c r="O26">
        <f t="shared" ca="1" si="2"/>
        <v>0.43870751072653141</v>
      </c>
      <c r="Q26" s="2">
        <f t="shared" si="3"/>
        <v>41033.186699999998</v>
      </c>
    </row>
    <row r="27" spans="1:17" x14ac:dyDescent="0.2">
      <c r="A27" s="35" t="s">
        <v>50</v>
      </c>
      <c r="B27" s="36" t="s">
        <v>47</v>
      </c>
      <c r="C27" s="37">
        <v>56406.41764</v>
      </c>
      <c r="D27" s="37">
        <v>1E-4</v>
      </c>
      <c r="E27">
        <f t="shared" si="0"/>
        <v>15150.958622339156</v>
      </c>
      <c r="F27" s="34">
        <f t="shared" si="5"/>
        <v>15149.5</v>
      </c>
      <c r="G27">
        <f t="shared" si="1"/>
        <v>0.48788000000058673</v>
      </c>
      <c r="K27">
        <f t="shared" si="4"/>
        <v>0.48788000000058673</v>
      </c>
      <c r="O27">
        <f t="shared" ca="1" si="2"/>
        <v>0.45707095262739328</v>
      </c>
      <c r="Q27" s="2">
        <f t="shared" si="3"/>
        <v>41387.91764</v>
      </c>
    </row>
    <row r="28" spans="1:17" x14ac:dyDescent="0.2">
      <c r="A28" s="37" t="s">
        <v>51</v>
      </c>
      <c r="B28" s="36"/>
      <c r="C28" s="37">
        <v>56406.422590000002</v>
      </c>
      <c r="D28" s="37" t="s">
        <v>52</v>
      </c>
      <c r="E28">
        <f t="shared" si="0"/>
        <v>15150.97342143029</v>
      </c>
      <c r="F28" s="34">
        <f t="shared" si="5"/>
        <v>15149.5</v>
      </c>
      <c r="G28">
        <f t="shared" si="1"/>
        <v>0.49283000000286847</v>
      </c>
      <c r="K28">
        <f t="shared" si="4"/>
        <v>0.49283000000286847</v>
      </c>
      <c r="O28">
        <f t="shared" ca="1" si="2"/>
        <v>0.45707095262739328</v>
      </c>
      <c r="Q28" s="2">
        <f t="shared" si="3"/>
        <v>41387.922590000002</v>
      </c>
    </row>
    <row r="29" spans="1:17" x14ac:dyDescent="0.2">
      <c r="A29" s="38" t="s">
        <v>2</v>
      </c>
      <c r="B29" s="39" t="s">
        <v>47</v>
      </c>
      <c r="C29" s="40">
        <v>57128.568399999996</v>
      </c>
      <c r="D29" s="40">
        <v>3.2000000000000002E-3</v>
      </c>
      <c r="E29">
        <f t="shared" si="0"/>
        <v>17309.983855536946</v>
      </c>
      <c r="F29" s="34">
        <f t="shared" si="5"/>
        <v>17308.5</v>
      </c>
      <c r="G29">
        <f t="shared" si="1"/>
        <v>0.49631999999837717</v>
      </c>
      <c r="K29">
        <f t="shared" si="4"/>
        <v>0.49631999999837717</v>
      </c>
      <c r="O29">
        <f t="shared" ca="1" si="2"/>
        <v>0.49445583811910548</v>
      </c>
      <c r="Q29" s="2">
        <f t="shared" si="3"/>
        <v>42110.068399999996</v>
      </c>
    </row>
    <row r="30" spans="1:17" x14ac:dyDescent="0.2">
      <c r="A30" s="41" t="s">
        <v>0</v>
      </c>
      <c r="B30" s="42" t="s">
        <v>47</v>
      </c>
      <c r="C30" s="42">
        <v>57825.376600000003</v>
      </c>
      <c r="D30" s="42">
        <v>1.6000000000000001E-3</v>
      </c>
      <c r="E30">
        <f>+(C30-C$7)/C$8</f>
        <v>19393.242047357107</v>
      </c>
      <c r="F30" s="34">
        <f t="shared" si="5"/>
        <v>19391.5</v>
      </c>
      <c r="G30">
        <f>+C30-(C$7+F30*C$8)</f>
        <v>0.58268000000680331</v>
      </c>
      <c r="K30">
        <f>+G30</f>
        <v>0.58268000000680331</v>
      </c>
      <c r="O30">
        <f ca="1">+C$11+C$12*$F30</f>
        <v>0.53052472023084074</v>
      </c>
      <c r="Q30" s="2">
        <f>+C30-15018.5</f>
        <v>42806.876600000003</v>
      </c>
    </row>
    <row r="31" spans="1:17" x14ac:dyDescent="0.2">
      <c r="A31" s="43" t="s">
        <v>54</v>
      </c>
      <c r="B31" s="44" t="s">
        <v>47</v>
      </c>
      <c r="C31" s="45">
        <v>59304.417099999999</v>
      </c>
      <c r="D31" s="43">
        <v>5.9999999999999995E-4</v>
      </c>
      <c r="E31">
        <f>+(C31-C$7)/C$8</f>
        <v>23815.152176512798</v>
      </c>
      <c r="F31" s="34">
        <f t="shared" ref="F31" si="6">ROUND(2*E31,0)/2-1.5</f>
        <v>23813.5</v>
      </c>
      <c r="G31">
        <f>+C31-(C$7+F31*C$8)</f>
        <v>0.55262000000220723</v>
      </c>
      <c r="K31">
        <f>+G31</f>
        <v>0.55262000000220723</v>
      </c>
      <c r="O31">
        <f ca="1">+C$11+C$12*$F31</f>
        <v>0.60709533794475989</v>
      </c>
      <c r="Q31" s="2">
        <f>+C31-15018.5</f>
        <v>44285.917099999999</v>
      </c>
    </row>
    <row r="32" spans="1:17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1162" r:id="rId1" display="http://vsolj.cetus-net.org/bulletin.html"/>
    <hyperlink ref="H64742" r:id="rId2" display="http://vsolj.cetus-net.org/bulletin.html"/>
    <hyperlink ref="H64735" r:id="rId3" display="https://www.aavso.org/ejaavso"/>
    <hyperlink ref="AP886" r:id="rId4" display="http://cdsbib.u-strasbg.fr/cgi-bin/cdsbib?1990RMxAA..21..381G"/>
    <hyperlink ref="AP890" r:id="rId5" display="http://cdsbib.u-strasbg.fr/cgi-bin/cdsbib?1990RMxAA..21..381G"/>
    <hyperlink ref="AP889" r:id="rId6" display="http://cdsbib.u-strasbg.fr/cgi-bin/cdsbib?1990RMxAA..21..381G"/>
    <hyperlink ref="AP870" r:id="rId7" display="http://cdsbib.u-strasbg.fr/cgi-bin/cdsbib?1990RMxAA..21..381G"/>
    <hyperlink ref="I64742" r:id="rId8" display="http://vsolj.cetus-net.org/bulletin.html"/>
    <hyperlink ref="AQ1026" r:id="rId9" display="http://cdsbib.u-strasbg.fr/cgi-bin/cdsbib?1990RMxAA..21..381G"/>
    <hyperlink ref="AQ55792" r:id="rId10" display="http://cdsbib.u-strasbg.fr/cgi-bin/cdsbib?1990RMxAA..21..381G"/>
    <hyperlink ref="AQ1027" r:id="rId11" display="http://cdsbib.u-strasbg.fr/cgi-bin/cdsbib?1990RMxAA..21..381G"/>
    <hyperlink ref="H64739" r:id="rId12" display="https://www.aavso.org/ejaavso"/>
    <hyperlink ref="H1912" r:id="rId13" display="http://vsolj.cetus-net.org/bulletin.html"/>
    <hyperlink ref="AP3156" r:id="rId14" display="http://cdsbib.u-strasbg.fr/cgi-bin/cdsbib?1990RMxAA..21..381G"/>
    <hyperlink ref="AP3159" r:id="rId15" display="http://cdsbib.u-strasbg.fr/cgi-bin/cdsbib?1990RMxAA..21..381G"/>
    <hyperlink ref="AP3157" r:id="rId16" display="http://cdsbib.u-strasbg.fr/cgi-bin/cdsbib?1990RMxAA..21..381G"/>
    <hyperlink ref="AP3141" r:id="rId17" display="http://cdsbib.u-strasbg.fr/cgi-bin/cdsbib?1990RMxAA..21..381G"/>
    <hyperlink ref="I1912" r:id="rId18" display="http://vsolj.cetus-net.org/bulletin.html"/>
    <hyperlink ref="AQ3370" r:id="rId19" display="http://cdsbib.u-strasbg.fr/cgi-bin/cdsbib?1990RMxAA..21..381G"/>
    <hyperlink ref="AQ71" r:id="rId20" display="http://cdsbib.u-strasbg.fr/cgi-bin/cdsbib?1990RMxAA..21..381G"/>
    <hyperlink ref="AQ3374" r:id="rId21" display="http://cdsbib.u-strasbg.fr/cgi-bin/cdsbib?1990RMxAA..21..381G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2023-01-12T03:36:15Z</dcterms:modified>
</cp:coreProperties>
</file>