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4D33C0-88E0-44F0-8807-F7FD7BB73D2A}" xr6:coauthVersionLast="47" xr6:coauthVersionMax="47" xr10:uidLastSave="{00000000-0000-0000-0000-000000000000}"/>
  <bookViews>
    <workbookView xWindow="13890" yWindow="900" windowWidth="12975" windowHeight="13710"/>
  </bookViews>
  <sheets>
    <sheet name="Active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" l="1"/>
  <c r="F51" i="2" s="1"/>
  <c r="Q51" i="2"/>
  <c r="E52" i="2"/>
  <c r="F52" i="2" s="1"/>
  <c r="Q52" i="2"/>
  <c r="Q49" i="2"/>
  <c r="Q50" i="2"/>
  <c r="Q48" i="2"/>
  <c r="D9" i="2"/>
  <c r="C9" i="2"/>
  <c r="Q43" i="2"/>
  <c r="Q42" i="2"/>
  <c r="Q45" i="2"/>
  <c r="Q44" i="2"/>
  <c r="Q46" i="2"/>
  <c r="Q47" i="2"/>
  <c r="Q41" i="2"/>
  <c r="Q39" i="2"/>
  <c r="F16" i="2"/>
  <c r="F17" i="2" s="1"/>
  <c r="C7" i="2"/>
  <c r="E49" i="2"/>
  <c r="F49" i="2"/>
  <c r="C8" i="2"/>
  <c r="Q40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G46" i="2"/>
  <c r="K46" i="2"/>
  <c r="E44" i="2"/>
  <c r="F44" i="2"/>
  <c r="G44" i="2"/>
  <c r="K44" i="2"/>
  <c r="E36" i="2"/>
  <c r="F36" i="2"/>
  <c r="E41" i="2"/>
  <c r="F41" i="2"/>
  <c r="G41" i="2"/>
  <c r="K41" i="2"/>
  <c r="G35" i="2"/>
  <c r="K35" i="2"/>
  <c r="E33" i="2"/>
  <c r="F33" i="2"/>
  <c r="G48" i="2"/>
  <c r="K48" i="2"/>
  <c r="E46" i="2"/>
  <c r="F46" i="2"/>
  <c r="G40" i="2"/>
  <c r="K40" i="2"/>
  <c r="E38" i="2"/>
  <c r="F38" i="2"/>
  <c r="G38" i="2"/>
  <c r="K38" i="2"/>
  <c r="E32" i="2"/>
  <c r="F32" i="2"/>
  <c r="G32" i="2"/>
  <c r="K32" i="2"/>
  <c r="E30" i="2"/>
  <c r="F30" i="2"/>
  <c r="G30" i="2"/>
  <c r="K30" i="2"/>
  <c r="E28" i="2"/>
  <c r="F28" i="2"/>
  <c r="G28" i="2"/>
  <c r="K28" i="2"/>
  <c r="E26" i="2"/>
  <c r="F26" i="2"/>
  <c r="G26" i="2"/>
  <c r="K26" i="2"/>
  <c r="E24" i="2"/>
  <c r="F24" i="2"/>
  <c r="G24" i="2"/>
  <c r="K24" i="2"/>
  <c r="E22" i="2"/>
  <c r="F22" i="2"/>
  <c r="G22" i="2"/>
  <c r="H22" i="2"/>
  <c r="E43" i="2"/>
  <c r="F43" i="2"/>
  <c r="G43" i="2"/>
  <c r="K43" i="2"/>
  <c r="E35" i="2"/>
  <c r="F35" i="2"/>
  <c r="E50" i="2"/>
  <c r="F50" i="2"/>
  <c r="U50" i="2"/>
  <c r="E48" i="2"/>
  <c r="F48" i="2"/>
  <c r="G42" i="2"/>
  <c r="K42" i="2"/>
  <c r="E40" i="2"/>
  <c r="F40" i="2"/>
  <c r="G34" i="2"/>
  <c r="K34" i="2"/>
  <c r="E45" i="2"/>
  <c r="F45" i="2"/>
  <c r="G45" i="2"/>
  <c r="K45" i="2"/>
  <c r="E37" i="2"/>
  <c r="F37" i="2"/>
  <c r="G37" i="2"/>
  <c r="K37" i="2"/>
  <c r="G49" i="2"/>
  <c r="K49" i="2"/>
  <c r="E42" i="2"/>
  <c r="F42" i="2"/>
  <c r="G36" i="2"/>
  <c r="K36" i="2"/>
  <c r="E34" i="2"/>
  <c r="F34" i="2"/>
  <c r="E31" i="2"/>
  <c r="F31" i="2"/>
  <c r="G31" i="2"/>
  <c r="K31" i="2"/>
  <c r="E29" i="2"/>
  <c r="F29" i="2"/>
  <c r="G29" i="2"/>
  <c r="K29" i="2"/>
  <c r="E27" i="2"/>
  <c r="F27" i="2"/>
  <c r="G27" i="2"/>
  <c r="K27" i="2"/>
  <c r="E25" i="2"/>
  <c r="F25" i="2"/>
  <c r="G25" i="2"/>
  <c r="K25" i="2"/>
  <c r="E23" i="2"/>
  <c r="F23" i="2"/>
  <c r="G23" i="2"/>
  <c r="K23" i="2"/>
  <c r="E21" i="2"/>
  <c r="F21" i="2"/>
  <c r="G21" i="2"/>
  <c r="K21" i="2"/>
  <c r="E47" i="2"/>
  <c r="F47" i="2"/>
  <c r="G47" i="2"/>
  <c r="K47" i="2"/>
  <c r="E39" i="2"/>
  <c r="F39" i="2"/>
  <c r="G39" i="2"/>
  <c r="K39" i="2"/>
  <c r="G33" i="2"/>
  <c r="J33" i="2"/>
  <c r="C11" i="2"/>
  <c r="C12" i="2"/>
  <c r="O51" i="2" l="1"/>
  <c r="O52" i="2"/>
  <c r="C16" i="2"/>
  <c r="D18" i="2" s="1"/>
  <c r="O22" i="2"/>
  <c r="O27" i="2"/>
  <c r="O36" i="2"/>
  <c r="O33" i="2"/>
  <c r="O26" i="2"/>
  <c r="O43" i="2"/>
  <c r="O42" i="2"/>
  <c r="O37" i="2"/>
  <c r="O25" i="2"/>
  <c r="O30" i="2"/>
  <c r="O50" i="2"/>
  <c r="O31" i="2"/>
  <c r="O23" i="2"/>
  <c r="O47" i="2"/>
  <c r="O34" i="2"/>
  <c r="O44" i="2"/>
  <c r="O48" i="2"/>
  <c r="O39" i="2"/>
  <c r="O38" i="2"/>
  <c r="O41" i="2"/>
  <c r="O46" i="2"/>
  <c r="O35" i="2"/>
  <c r="O49" i="2"/>
  <c r="O24" i="2"/>
  <c r="O21" i="2"/>
  <c r="C15" i="2"/>
  <c r="O28" i="2"/>
  <c r="O45" i="2"/>
  <c r="O40" i="2"/>
  <c r="O32" i="2"/>
  <c r="O29" i="2"/>
  <c r="C18" i="2" l="1"/>
  <c r="F18" i="2"/>
  <c r="F19" i="2" s="1"/>
</calcChain>
</file>

<file path=xl/sharedStrings.xml><?xml version="1.0" encoding="utf-8"?>
<sst xmlns="http://schemas.openxmlformats.org/spreadsheetml/2006/main" count="102" uniqueCount="62">
  <si>
    <t>IBVS 6244</t>
  </si>
  <si>
    <t>BAD?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</si>
  <si>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</si>
  <si>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</si>
  <si>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</si>
  <si>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</si>
  <si>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</si>
  <si>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</si>
  <si>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</si>
  <si>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</si>
  <si>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</si>
  <si>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</si>
  <si>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</si>
  <si>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</si>
  <si>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</si>
  <si>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</si>
  <si>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</si>
  <si>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</si>
  <si>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</si>
  <si>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</si>
  <si>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</si>
  <si>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</si>
  <si>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</si>
  <si>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</si>
  <si>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</si>
  <si>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</si>
  <si>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</si>
  <si>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</si>
  <si>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</si>
  <si>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</si>
  <si>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</si>
  <si>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</si>
  <si>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</si>
  <si>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IBVS 5541</t>
  </si>
  <si>
    <t>II</t>
  </si>
  <si>
    <t>I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</si>
  <si>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</si>
  <si>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</si>
  <si>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</si>
  <si>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</si>
  <si>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</si>
  <si>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</si>
  <si>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</si>
  <si>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</si>
  <si>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</si>
  <si>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EW</t>
  </si>
  <si>
    <t>IBVS 5541 Eph.</t>
  </si>
  <si>
    <t>IBVS 5820</t>
  </si>
  <si>
    <t>IBVS 5875</t>
  </si>
  <si>
    <t>IBVS 5965</t>
  </si>
  <si>
    <t>EY CVn / GSC 2534-1121</t>
  </si>
  <si>
    <t>Add cycle</t>
  </si>
  <si>
    <t>Old Cycle</t>
  </si>
  <si>
    <t>IBVS 6050</t>
  </si>
  <si>
    <t>IBVS 6075</t>
  </si>
  <si>
    <t>IBVS 6131</t>
  </si>
  <si>
    <t>vis</t>
  </si>
  <si>
    <t>RHN 2019</t>
  </si>
  <si>
    <t>IBVS 6234</t>
  </si>
  <si>
    <t>VSB, 91</t>
  </si>
  <si>
    <t>V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</si>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</sst>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4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2" fontId="12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4" fillId="0" borderId="8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4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CVn - O-C Diagr.</a:t>
            </a:r>
          </a:p>
        </c:rich>
      </c:tx>
      <c:layout>
        <c:manualLayout>
          <c:xMode val="edge"/>
          <c:yMode val="edge"/>
          <c:x val="0.385756676557863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4955489614244"/>
          <c:y val="0.14814859468012961"/>
          <c:w val="0.8100890207715133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1">
                  <c:v>7.8639999992446974E-3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F-4D0F-A884-FFACF1A82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F-4D0F-A884-FFACF1A82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2">
                  <c:v>6.5050000048358925E-3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F-4D0F-A884-FFACF1A82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0">
                  <c:v>-3.2869999995455146E-3</c:v>
                </c:pt>
                <c:pt idx="2">
                  <c:v>6.6315000003669411E-3</c:v>
                </c:pt>
                <c:pt idx="3">
                  <c:v>-1.2720000013359822E-3</c:v>
                </c:pt>
                <c:pt idx="4">
                  <c:v>7.435000006807968E-4</c:v>
                </c:pt>
                <c:pt idx="5">
                  <c:v>6.9999999686842784E-4</c:v>
                </c:pt>
                <c:pt idx="6">
                  <c:v>-2.1010000054957345E-3</c:v>
                </c:pt>
                <c:pt idx="7">
                  <c:v>-3.2070000015664846E-3</c:v>
                </c:pt>
                <c:pt idx="8">
                  <c:v>1.4305000004242174E-3</c:v>
                </c:pt>
                <c:pt idx="9">
                  <c:v>1.3870000038878061E-3</c:v>
                </c:pt>
                <c:pt idx="10">
                  <c:v>1.3580000013462268E-3</c:v>
                </c:pt>
                <c:pt idx="11">
                  <c:v>7.1450000541517511E-4</c:v>
                </c:pt>
                <c:pt idx="13">
                  <c:v>3.0505000031553209E-3</c:v>
                </c:pt>
                <c:pt idx="14">
                  <c:v>4.4970000017201528E-3</c:v>
                </c:pt>
                <c:pt idx="15">
                  <c:v>5.142499998328276E-3</c:v>
                </c:pt>
                <c:pt idx="16">
                  <c:v>4.0395000032731332E-3</c:v>
                </c:pt>
                <c:pt idx="17">
                  <c:v>2.3960000035003759E-3</c:v>
                </c:pt>
                <c:pt idx="18">
                  <c:v>3.7604999961331487E-3</c:v>
                </c:pt>
                <c:pt idx="19">
                  <c:v>1.9554999962565489E-3</c:v>
                </c:pt>
                <c:pt idx="20">
                  <c:v>2.9819999981555156E-3</c:v>
                </c:pt>
                <c:pt idx="21">
                  <c:v>4.7659999981988221E-3</c:v>
                </c:pt>
                <c:pt idx="22">
                  <c:v>4.7225000016624108E-3</c:v>
                </c:pt>
                <c:pt idx="23">
                  <c:v>5.7120000055874698E-3</c:v>
                </c:pt>
                <c:pt idx="24">
                  <c:v>4.9890000009327196E-3</c:v>
                </c:pt>
                <c:pt idx="25">
                  <c:v>8.0454999988432974E-3</c:v>
                </c:pt>
                <c:pt idx="26">
                  <c:v>4.1660000060801394E-3</c:v>
                </c:pt>
                <c:pt idx="27">
                  <c:v>3.91700000182027E-3</c:v>
                </c:pt>
                <c:pt idx="28">
                  <c:v>3.4019999948213808E-3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F-4D0F-A884-FFACF1A82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F-4D0F-A884-FFACF1A82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FF-4D0F-A884-FFACF1A82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FF-4D0F-A884-FFACF1A82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3.9404982964786036E-3</c:v>
                </c:pt>
                <c:pt idx="1">
                  <c:v>3.9404982964786036E-3</c:v>
                </c:pt>
                <c:pt idx="2">
                  <c:v>3.9482295658020495E-3</c:v>
                </c:pt>
                <c:pt idx="3">
                  <c:v>4.0885049277890094E-3</c:v>
                </c:pt>
                <c:pt idx="4">
                  <c:v>4.0897301016162221E-3</c:v>
                </c:pt>
                <c:pt idx="5">
                  <c:v>4.0897441840740062E-3</c:v>
                </c:pt>
                <c:pt idx="6">
                  <c:v>4.0903919771320728E-3</c:v>
                </c:pt>
                <c:pt idx="7">
                  <c:v>4.0914622439236605E-3</c:v>
                </c:pt>
                <c:pt idx="8">
                  <c:v>4.0925184282574649E-3</c:v>
                </c:pt>
                <c:pt idx="9">
                  <c:v>4.092532510715249E-3</c:v>
                </c:pt>
                <c:pt idx="10">
                  <c:v>4.0944195600583124E-3</c:v>
                </c:pt>
                <c:pt idx="11">
                  <c:v>4.0944336425160965E-3</c:v>
                </c:pt>
                <c:pt idx="12">
                  <c:v>4.1512845245903216E-3</c:v>
                </c:pt>
                <c:pt idx="13">
                  <c:v>4.1809562631413225E-3</c:v>
                </c:pt>
                <c:pt idx="14">
                  <c:v>4.1818152930661497E-3</c:v>
                </c:pt>
                <c:pt idx="15">
                  <c:v>4.2114870316171515E-3</c:v>
                </c:pt>
                <c:pt idx="16">
                  <c:v>4.2753932250411877E-3</c:v>
                </c:pt>
                <c:pt idx="17">
                  <c:v>4.2754073074989718E-3</c:v>
                </c:pt>
                <c:pt idx="18">
                  <c:v>4.3322018597420605E-3</c:v>
                </c:pt>
                <c:pt idx="19">
                  <c:v>4.3326243334755824E-3</c:v>
                </c:pt>
                <c:pt idx="20">
                  <c:v>4.3886865979139008E-3</c:v>
                </c:pt>
                <c:pt idx="21">
                  <c:v>4.4243997108542607E-3</c:v>
                </c:pt>
                <c:pt idx="22">
                  <c:v>4.4244137933120448E-3</c:v>
                </c:pt>
                <c:pt idx="23">
                  <c:v>4.4537475528762293E-3</c:v>
                </c:pt>
                <c:pt idx="24">
                  <c:v>4.4545643354277041E-3</c:v>
                </c:pt>
                <c:pt idx="25">
                  <c:v>4.4545784178854882E-3</c:v>
                </c:pt>
                <c:pt idx="26">
                  <c:v>4.4807295419904761E-3</c:v>
                </c:pt>
                <c:pt idx="27">
                  <c:v>4.5434528089606518E-3</c:v>
                </c:pt>
                <c:pt idx="28">
                  <c:v>4.4827574159113804E-3</c:v>
                </c:pt>
                <c:pt idx="29">
                  <c:v>4.4827714983691645E-3</c:v>
                </c:pt>
                <c:pt idx="30">
                  <c:v>4.6051903038859436E-3</c:v>
                </c:pt>
                <c:pt idx="31">
                  <c:v>4.6051903038859436E-3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FF-4D0F-A884-FFACF1A829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Active!$D$21:$D$181</c:f>
                <c:numCache>
                  <c:formatCode>General</c:formatCode>
                  <c:ptCount val="161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Active!$D$21:$D$181</c:f>
                <c:numCache>
                  <c:formatCode>General</c:formatCode>
                  <c:ptCount val="161"/>
                  <c:pt idx="0">
                    <c:v>8.9999999999999998E-4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2E-3</c:v>
                  </c:pt>
                  <c:pt idx="8">
                    <c:v>2.3E-3</c:v>
                  </c:pt>
                  <c:pt idx="9">
                    <c:v>1E-3</c:v>
                  </c:pt>
                  <c:pt idx="10">
                    <c:v>8.0000000000000004E-4</c:v>
                  </c:pt>
                  <c:pt idx="11">
                    <c:v>2.5000000000000001E-3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1.6999999999999999E-3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1.8E-3</c:v>
                  </c:pt>
                  <c:pt idx="22">
                    <c:v>1.1000000000000001E-3</c:v>
                  </c:pt>
                  <c:pt idx="23">
                    <c:v>2.7000000000000001E-3</c:v>
                  </c:pt>
                  <c:pt idx="24">
                    <c:v>2E-3</c:v>
                  </c:pt>
                  <c:pt idx="25">
                    <c:v>4.1000000000000003E-3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-5299</c:v>
                </c:pt>
                <c:pt idx="1">
                  <c:v>-5299</c:v>
                </c:pt>
                <c:pt idx="2">
                  <c:v>-5024.5</c:v>
                </c:pt>
                <c:pt idx="3">
                  <c:v>-44</c:v>
                </c:pt>
                <c:pt idx="4">
                  <c:v>-0.5</c:v>
                </c:pt>
                <c:pt idx="5">
                  <c:v>0</c:v>
                </c:pt>
                <c:pt idx="6">
                  <c:v>23</c:v>
                </c:pt>
                <c:pt idx="7">
                  <c:v>61</c:v>
                </c:pt>
                <c:pt idx="8">
                  <c:v>98.5</c:v>
                </c:pt>
                <c:pt idx="9">
                  <c:v>99</c:v>
                </c:pt>
                <c:pt idx="10">
                  <c:v>166</c:v>
                </c:pt>
                <c:pt idx="11">
                  <c:v>166.5</c:v>
                </c:pt>
                <c:pt idx="12">
                  <c:v>2185</c:v>
                </c:pt>
                <c:pt idx="13">
                  <c:v>3238.5</c:v>
                </c:pt>
                <c:pt idx="14">
                  <c:v>3269</c:v>
                </c:pt>
                <c:pt idx="15">
                  <c:v>4322.5</c:v>
                </c:pt>
                <c:pt idx="16">
                  <c:v>6591.5</c:v>
                </c:pt>
                <c:pt idx="17">
                  <c:v>6592</c:v>
                </c:pt>
                <c:pt idx="18">
                  <c:v>8608.5</c:v>
                </c:pt>
                <c:pt idx="19">
                  <c:v>8623.5</c:v>
                </c:pt>
                <c:pt idx="20">
                  <c:v>10614</c:v>
                </c:pt>
                <c:pt idx="21">
                  <c:v>11882</c:v>
                </c:pt>
                <c:pt idx="22">
                  <c:v>11882.5</c:v>
                </c:pt>
                <c:pt idx="23">
                  <c:v>12924</c:v>
                </c:pt>
                <c:pt idx="24">
                  <c:v>12953</c:v>
                </c:pt>
                <c:pt idx="25">
                  <c:v>12953.5</c:v>
                </c:pt>
                <c:pt idx="26">
                  <c:v>13882</c:v>
                </c:pt>
                <c:pt idx="27">
                  <c:v>16109</c:v>
                </c:pt>
                <c:pt idx="28">
                  <c:v>13954</c:v>
                </c:pt>
                <c:pt idx="29">
                  <c:v>13954.5</c:v>
                </c:pt>
                <c:pt idx="30">
                  <c:v>18301</c:v>
                </c:pt>
                <c:pt idx="31">
                  <c:v>18301</c:v>
                </c:pt>
              </c:numCache>
            </c:numRef>
          </c:xVal>
          <c:yVal>
            <c:numRef>
              <c:f>Active!$U$21:$U$973</c:f>
              <c:numCache>
                <c:formatCode>General</c:formatCode>
                <c:ptCount val="953"/>
                <c:pt idx="29">
                  <c:v>1.1558499994862359E-2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FF-4D0F-A884-FFACF1A8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016"/>
        <c:axId val="1"/>
      </c:scatterChart>
      <c:valAx>
        <c:axId val="79339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062314540059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569732937684"/>
          <c:y val="0.91975600272188196"/>
          <c:w val="0.7136498516320475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8923EBA-AA81-19C2-1778-21438B784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8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50</v>
      </c>
      <c r="B1" s="8"/>
      <c r="C1" s="8"/>
      <c r="D1" s="34"/>
      <c r="E1" s="8"/>
      <c r="F1" s="8"/>
    </row>
    <row r="2" spans="1:6" x14ac:dyDescent="0.2">
      <c r="A2" s="9" t="s">
        <v>28</v>
      </c>
      <c r="B2" s="8" t="s">
        <v>45</v>
      </c>
      <c r="D2" s="8"/>
      <c r="E2" s="8"/>
      <c r="F2" s="8"/>
    </row>
    <row r="3" spans="1:6" ht="13.5" thickBot="1" x14ac:dyDescent="0.25"/>
    <row r="4" spans="1:6" ht="13.5" thickBot="1" x14ac:dyDescent="0.25">
      <c r="A4" s="37" t="s">
        <v>46</v>
      </c>
      <c r="C4" s="35">
        <v>53060.569100000001</v>
      </c>
      <c r="D4" s="36">
        <v>0.34268700000000002</v>
      </c>
    </row>
    <row r="5" spans="1:6" x14ac:dyDescent="0.2">
      <c r="A5" s="17" t="s">
        <v>38</v>
      </c>
      <c r="B5" s="9"/>
      <c r="C5" s="18">
        <v>-9.5</v>
      </c>
      <c r="D5" s="9" t="s">
        <v>39</v>
      </c>
    </row>
    <row r="6" spans="1:6" x14ac:dyDescent="0.2">
      <c r="A6" s="3" t="s">
        <v>6</v>
      </c>
    </row>
    <row r="7" spans="1:6" x14ac:dyDescent="0.2">
      <c r="A7" t="s">
        <v>7</v>
      </c>
      <c r="C7" s="11">
        <f>C4</f>
        <v>53060.569100000001</v>
      </c>
    </row>
    <row r="8" spans="1:6" x14ac:dyDescent="0.2">
      <c r="A8" t="s">
        <v>8</v>
      </c>
      <c r="C8" s="8">
        <f>D4</f>
        <v>0.34268700000000002</v>
      </c>
    </row>
    <row r="9" spans="1:6" x14ac:dyDescent="0.2">
      <c r="A9" s="31" t="s">
        <v>44</v>
      </c>
      <c r="B9" s="32">
        <v>33</v>
      </c>
      <c r="C9" s="29" t="str">
        <f>"F"&amp;B9</f>
        <v>F33</v>
      </c>
      <c r="D9" s="30" t="str">
        <f>"G"&amp;B9</f>
        <v>G33</v>
      </c>
    </row>
    <row r="10" spans="1:6" ht="13.5" thickBot="1" x14ac:dyDescent="0.25">
      <c r="A10" s="9"/>
      <c r="B10" s="9"/>
      <c r="C10" s="2" t="s">
        <v>24</v>
      </c>
      <c r="D10" s="2" t="s">
        <v>25</v>
      </c>
      <c r="E10" s="9"/>
    </row>
    <row r="11" spans="1:6" x14ac:dyDescent="0.2">
      <c r="A11" s="9" t="s">
        <v>20</v>
      </c>
      <c r="B11" s="9"/>
      <c r="C11" s="28">
        <f ca="1">INTERCEPT(INDIRECT($D$9):G977,INDIRECT($C$9):F977)</f>
        <v>4.0897441840740062E-3</v>
      </c>
      <c r="D11" s="6"/>
      <c r="E11" s="9"/>
    </row>
    <row r="12" spans="1:6" x14ac:dyDescent="0.2">
      <c r="A12" s="9" t="s">
        <v>21</v>
      </c>
      <c r="B12" s="9"/>
      <c r="C12" s="28">
        <f ca="1">SLOPE(INDIRECT($D$9):G977,INDIRECT($C$9):F977)</f>
        <v>2.8164915568107625E-8</v>
      </c>
      <c r="D12" s="6"/>
      <c r="E12" s="9"/>
    </row>
    <row r="13" spans="1:6" x14ac:dyDescent="0.2">
      <c r="A13" s="9" t="s">
        <v>23</v>
      </c>
      <c r="B13" s="9"/>
      <c r="C13" s="6" t="s">
        <v>18</v>
      </c>
    </row>
    <row r="14" spans="1:6" x14ac:dyDescent="0.2">
      <c r="A14" s="9"/>
      <c r="B14" s="9"/>
      <c r="C14" s="9"/>
    </row>
    <row r="15" spans="1:6" x14ac:dyDescent="0.2">
      <c r="A15" s="19" t="s">
        <v>22</v>
      </c>
      <c r="B15" s="9"/>
      <c r="C15" s="20">
        <f ca="1">(C7+C11)+(C8+C12)*INT(MAX(F21:F3518))</f>
        <v>59332.088492190305</v>
      </c>
      <c r="E15" s="21" t="s">
        <v>51</v>
      </c>
      <c r="F15" s="18">
        <v>1</v>
      </c>
    </row>
    <row r="16" spans="1:6" x14ac:dyDescent="0.2">
      <c r="A16" s="23" t="s">
        <v>9</v>
      </c>
      <c r="B16" s="9"/>
      <c r="C16" s="24">
        <f ca="1">+C8+C12</f>
        <v>0.34268702816491559</v>
      </c>
      <c r="E16" s="21" t="s">
        <v>40</v>
      </c>
      <c r="F16" s="22">
        <f ca="1">NOW()+15018.5+$C$5/24</f>
        <v>59956.693792708335</v>
      </c>
    </row>
    <row r="17" spans="1:21" ht="13.5" thickBot="1" x14ac:dyDescent="0.25">
      <c r="A17" s="21" t="s">
        <v>36</v>
      </c>
      <c r="B17" s="9"/>
      <c r="C17" s="9">
        <f>COUNT(C21:C2176)</f>
        <v>32</v>
      </c>
      <c r="E17" s="21" t="s">
        <v>52</v>
      </c>
      <c r="F17" s="22">
        <f ca="1">ROUND(2*(F16-$C$7)/$C$8,0)/2+F15</f>
        <v>20124.5</v>
      </c>
    </row>
    <row r="18" spans="1:21" ht="14.25" thickTop="1" thickBot="1" x14ac:dyDescent="0.25">
      <c r="A18" s="23" t="s">
        <v>10</v>
      </c>
      <c r="B18" s="9"/>
      <c r="C18" s="26">
        <f ca="1">+C15</f>
        <v>59332.088492190305</v>
      </c>
      <c r="D18" s="27">
        <f ca="1">+C16</f>
        <v>0.34268702816491559</v>
      </c>
      <c r="E18" s="21" t="s">
        <v>41</v>
      </c>
      <c r="F18" s="30">
        <f ca="1">ROUND(2*(F16-$C$15)/$C$16,0)/2+F15</f>
        <v>1823.5</v>
      </c>
    </row>
    <row r="19" spans="1:21" ht="13.5" thickTop="1" x14ac:dyDescent="0.2">
      <c r="E19" s="21" t="s">
        <v>42</v>
      </c>
      <c r="F19" s="25">
        <f ca="1">+$C$15+$C$16*F18-15018.5-$C$5/24</f>
        <v>44938.874121382367</v>
      </c>
    </row>
    <row r="20" spans="1:21" ht="13.5" thickBot="1" x14ac:dyDescent="0.25">
      <c r="A20" s="2" t="s">
        <v>11</v>
      </c>
      <c r="B20" s="2" t="s">
        <v>12</v>
      </c>
      <c r="C20" s="2" t="s">
        <v>13</v>
      </c>
      <c r="D20" s="2" t="s">
        <v>17</v>
      </c>
      <c r="E20" s="2" t="s">
        <v>14</v>
      </c>
      <c r="F20" s="2" t="s">
        <v>15</v>
      </c>
      <c r="G20" s="2" t="s">
        <v>16</v>
      </c>
      <c r="H20" s="5" t="s">
        <v>5</v>
      </c>
      <c r="I20" s="5" t="s">
        <v>56</v>
      </c>
      <c r="J20" s="5" t="s">
        <v>2</v>
      </c>
      <c r="K20" s="5" t="s">
        <v>4</v>
      </c>
      <c r="L20" s="5" t="s">
        <v>29</v>
      </c>
      <c r="M20" s="5" t="s">
        <v>30</v>
      </c>
      <c r="N20" s="5" t="s">
        <v>31</v>
      </c>
      <c r="O20" s="5" t="s">
        <v>27</v>
      </c>
      <c r="P20" s="4" t="s">
        <v>26</v>
      </c>
      <c r="Q20" s="2" t="s">
        <v>19</v>
      </c>
      <c r="U20" s="62" t="s">
        <v>1</v>
      </c>
    </row>
    <row r="21" spans="1:21" x14ac:dyDescent="0.2">
      <c r="A21" s="11" t="s">
        <v>33</v>
      </c>
      <c r="B21" s="39" t="s">
        <v>35</v>
      </c>
      <c r="C21" s="41">
        <v>51244.667399999998</v>
      </c>
      <c r="D21" s="42">
        <v>8.9999999999999998E-4</v>
      </c>
      <c r="E21">
        <f t="shared" ref="E21:E48" si="0">+(C21-C$7)/C$8</f>
        <v>-5299.0095918432917</v>
      </c>
      <c r="F21">
        <f t="shared" ref="F21:F50" si="1">ROUND(2*E21,0)/2</f>
        <v>-5299</v>
      </c>
      <c r="G21">
        <f t="shared" ref="G21:G48" si="2">C21-($C$7+$C$8*$F21)</f>
        <v>-3.2869999995455146E-3</v>
      </c>
      <c r="I21" s="33"/>
      <c r="K21">
        <f>+G21</f>
        <v>-3.2869999995455146E-3</v>
      </c>
      <c r="O21">
        <f t="shared" ref="O21:O48" ca="1" si="3">+C$11+C$12*$F21</f>
        <v>3.9404982964786036E-3</v>
      </c>
      <c r="Q21" s="1">
        <f t="shared" ref="Q21:Q48" si="4">+C21-15018.5</f>
        <v>36226.167399999998</v>
      </c>
    </row>
    <row r="22" spans="1:21" x14ac:dyDescent="0.2">
      <c r="A22" s="11" t="s">
        <v>32</v>
      </c>
      <c r="B22" s="38"/>
      <c r="C22" s="40">
        <v>51244.678550999997</v>
      </c>
      <c r="D22" s="40"/>
      <c r="E22">
        <f t="shared" si="0"/>
        <v>-5298.9770519453705</v>
      </c>
      <c r="F22">
        <f t="shared" si="1"/>
        <v>-5299</v>
      </c>
      <c r="G22">
        <f t="shared" si="2"/>
        <v>7.8639999992446974E-3</v>
      </c>
      <c r="H22">
        <f>+G22</f>
        <v>7.8639999992446974E-3</v>
      </c>
      <c r="O22">
        <f t="shared" ca="1" si="3"/>
        <v>3.9404982964786036E-3</v>
      </c>
      <c r="Q22" s="1">
        <f t="shared" si="4"/>
        <v>36226.178550999997</v>
      </c>
    </row>
    <row r="23" spans="1:21" x14ac:dyDescent="0.2">
      <c r="A23" s="11" t="s">
        <v>33</v>
      </c>
      <c r="B23" s="7" t="s">
        <v>34</v>
      </c>
      <c r="C23" s="12">
        <v>51338.744899999998</v>
      </c>
      <c r="D23" s="13">
        <v>6.9999999999999999E-4</v>
      </c>
      <c r="E23">
        <f t="shared" si="0"/>
        <v>-5024.4806485218369</v>
      </c>
      <c r="F23">
        <f t="shared" si="1"/>
        <v>-5024.5</v>
      </c>
      <c r="G23">
        <f t="shared" si="2"/>
        <v>6.6315000003669411E-3</v>
      </c>
      <c r="I23" s="33"/>
      <c r="K23">
        <f t="shared" ref="K23:K32" si="5">+G23</f>
        <v>6.6315000003669411E-3</v>
      </c>
      <c r="O23">
        <f t="shared" ca="1" si="3"/>
        <v>3.9482295658020495E-3</v>
      </c>
      <c r="Q23" s="1">
        <f t="shared" si="4"/>
        <v>36320.244899999998</v>
      </c>
    </row>
    <row r="24" spans="1:21" x14ac:dyDescent="0.2">
      <c r="A24" s="11" t="s">
        <v>33</v>
      </c>
      <c r="B24" s="7" t="s">
        <v>35</v>
      </c>
      <c r="C24" s="12">
        <v>53045.489600000001</v>
      </c>
      <c r="D24" s="13">
        <v>1.5E-3</v>
      </c>
      <c r="E24">
        <f t="shared" si="0"/>
        <v>-44.003711842001081</v>
      </c>
      <c r="F24">
        <f t="shared" si="1"/>
        <v>-44</v>
      </c>
      <c r="G24">
        <f t="shared" si="2"/>
        <v>-1.2720000013359822E-3</v>
      </c>
      <c r="I24" s="33"/>
      <c r="K24">
        <f t="shared" si="5"/>
        <v>-1.2720000013359822E-3</v>
      </c>
      <c r="O24">
        <f t="shared" ca="1" si="3"/>
        <v>4.0885049277890094E-3</v>
      </c>
      <c r="Q24" s="1">
        <f t="shared" si="4"/>
        <v>38026.989600000001</v>
      </c>
    </row>
    <row r="25" spans="1:21" x14ac:dyDescent="0.2">
      <c r="A25" s="11" t="s">
        <v>33</v>
      </c>
      <c r="B25" s="7" t="s">
        <v>34</v>
      </c>
      <c r="C25" s="12">
        <v>53060.398500000003</v>
      </c>
      <c r="D25" s="13">
        <v>1.8E-3</v>
      </c>
      <c r="E25">
        <f t="shared" si="0"/>
        <v>-0.49783038165337001</v>
      </c>
      <c r="F25">
        <f t="shared" si="1"/>
        <v>-0.5</v>
      </c>
      <c r="G25">
        <f t="shared" si="2"/>
        <v>7.435000006807968E-4</v>
      </c>
      <c r="I25" s="33"/>
      <c r="K25">
        <f t="shared" si="5"/>
        <v>7.435000006807968E-4</v>
      </c>
      <c r="O25">
        <f t="shared" ca="1" si="3"/>
        <v>4.0897301016162221E-3</v>
      </c>
      <c r="Q25" s="1">
        <f t="shared" si="4"/>
        <v>38041.898500000003</v>
      </c>
    </row>
    <row r="26" spans="1:21" x14ac:dyDescent="0.2">
      <c r="A26" s="11" t="s">
        <v>33</v>
      </c>
      <c r="B26" s="7" t="s">
        <v>35</v>
      </c>
      <c r="C26" s="12">
        <v>53060.569799999997</v>
      </c>
      <c r="D26" s="13">
        <v>1.1999999999999999E-3</v>
      </c>
      <c r="E26">
        <f t="shared" si="0"/>
        <v>2.0426803376504734E-3</v>
      </c>
      <c r="F26">
        <f t="shared" si="1"/>
        <v>0</v>
      </c>
      <c r="G26">
        <f t="shared" si="2"/>
        <v>6.9999999686842784E-4</v>
      </c>
      <c r="I26" s="33"/>
      <c r="K26">
        <f t="shared" si="5"/>
        <v>6.9999999686842784E-4</v>
      </c>
      <c r="O26">
        <f t="shared" ca="1" si="3"/>
        <v>4.0897441840740062E-3</v>
      </c>
      <c r="Q26" s="1">
        <f t="shared" si="4"/>
        <v>38042.069799999997</v>
      </c>
    </row>
    <row r="27" spans="1:21" x14ac:dyDescent="0.2">
      <c r="A27" s="11" t="s">
        <v>33</v>
      </c>
      <c r="B27" s="7" t="s">
        <v>35</v>
      </c>
      <c r="C27" s="12">
        <v>53068.448799999998</v>
      </c>
      <c r="D27" s="13">
        <v>1.6999999999999999E-3</v>
      </c>
      <c r="E27">
        <f t="shared" si="0"/>
        <v>22.993869040838092</v>
      </c>
      <c r="F27">
        <f t="shared" si="1"/>
        <v>23</v>
      </c>
      <c r="G27">
        <f t="shared" si="2"/>
        <v>-2.1010000054957345E-3</v>
      </c>
      <c r="I27" s="33"/>
      <c r="K27">
        <f t="shared" si="5"/>
        <v>-2.1010000054957345E-3</v>
      </c>
      <c r="O27">
        <f t="shared" ca="1" si="3"/>
        <v>4.0903919771320728E-3</v>
      </c>
      <c r="Q27" s="1">
        <f t="shared" si="4"/>
        <v>38049.948799999998</v>
      </c>
    </row>
    <row r="28" spans="1:21" x14ac:dyDescent="0.2">
      <c r="A28" s="11" t="s">
        <v>33</v>
      </c>
      <c r="B28" s="7" t="s">
        <v>35</v>
      </c>
      <c r="C28" s="12">
        <v>53081.469799999999</v>
      </c>
      <c r="D28" s="13">
        <v>2E-3</v>
      </c>
      <c r="E28">
        <f t="shared" si="0"/>
        <v>60.99064160589203</v>
      </c>
      <c r="F28">
        <f t="shared" si="1"/>
        <v>61</v>
      </c>
      <c r="G28">
        <f t="shared" si="2"/>
        <v>-3.2070000015664846E-3</v>
      </c>
      <c r="I28" s="33"/>
      <c r="K28">
        <f t="shared" si="5"/>
        <v>-3.2070000015664846E-3</v>
      </c>
      <c r="O28">
        <f t="shared" ca="1" si="3"/>
        <v>4.0914622439236605E-3</v>
      </c>
      <c r="Q28" s="1">
        <f t="shared" si="4"/>
        <v>38062.969799999999</v>
      </c>
    </row>
    <row r="29" spans="1:21" x14ac:dyDescent="0.2">
      <c r="A29" s="9" t="s">
        <v>33</v>
      </c>
      <c r="B29" s="7" t="s">
        <v>34</v>
      </c>
      <c r="C29" s="12">
        <v>53094.325199999999</v>
      </c>
      <c r="D29" s="13">
        <v>2.3E-3</v>
      </c>
      <c r="E29">
        <f t="shared" si="0"/>
        <v>98.504174363190586</v>
      </c>
      <c r="F29">
        <f t="shared" si="1"/>
        <v>98.5</v>
      </c>
      <c r="G29">
        <f t="shared" si="2"/>
        <v>1.4305000004242174E-3</v>
      </c>
      <c r="I29" s="33"/>
      <c r="K29">
        <f t="shared" si="5"/>
        <v>1.4305000004242174E-3</v>
      </c>
      <c r="O29">
        <f t="shared" ca="1" si="3"/>
        <v>4.0925184282574649E-3</v>
      </c>
      <c r="Q29" s="1">
        <f t="shared" si="4"/>
        <v>38075.825199999999</v>
      </c>
    </row>
    <row r="30" spans="1:21" x14ac:dyDescent="0.2">
      <c r="A30" s="9" t="s">
        <v>33</v>
      </c>
      <c r="B30" s="7" t="s">
        <v>35</v>
      </c>
      <c r="C30" s="12">
        <v>53094.496500000001</v>
      </c>
      <c r="D30" s="13">
        <v>1E-3</v>
      </c>
      <c r="E30">
        <f t="shared" si="0"/>
        <v>99.004047425202842</v>
      </c>
      <c r="F30">
        <f t="shared" si="1"/>
        <v>99</v>
      </c>
      <c r="G30">
        <f t="shared" si="2"/>
        <v>1.3870000038878061E-3</v>
      </c>
      <c r="I30" s="33"/>
      <c r="K30">
        <f t="shared" si="5"/>
        <v>1.3870000038878061E-3</v>
      </c>
      <c r="O30">
        <f t="shared" ca="1" si="3"/>
        <v>4.092532510715249E-3</v>
      </c>
      <c r="Q30" s="1">
        <f t="shared" si="4"/>
        <v>38075.996500000001</v>
      </c>
    </row>
    <row r="31" spans="1:21" x14ac:dyDescent="0.2">
      <c r="A31" s="9" t="s">
        <v>33</v>
      </c>
      <c r="B31" s="7" t="s">
        <v>35</v>
      </c>
      <c r="C31" s="12">
        <v>53117.4565</v>
      </c>
      <c r="D31" s="13">
        <v>8.0000000000000004E-4</v>
      </c>
      <c r="E31">
        <f t="shared" si="0"/>
        <v>166.00396279987163</v>
      </c>
      <c r="F31">
        <f t="shared" si="1"/>
        <v>166</v>
      </c>
      <c r="G31">
        <f t="shared" si="2"/>
        <v>1.3580000013462268E-3</v>
      </c>
      <c r="I31" s="33"/>
      <c r="K31">
        <f t="shared" si="5"/>
        <v>1.3580000013462268E-3</v>
      </c>
      <c r="O31">
        <f t="shared" ca="1" si="3"/>
        <v>4.0944195600583124E-3</v>
      </c>
      <c r="Q31" s="1">
        <f t="shared" si="4"/>
        <v>38098.9565</v>
      </c>
    </row>
    <row r="32" spans="1:21" x14ac:dyDescent="0.2">
      <c r="A32" s="9" t="s">
        <v>33</v>
      </c>
      <c r="B32" s="7" t="s">
        <v>34</v>
      </c>
      <c r="C32" s="12">
        <v>53117.627200000003</v>
      </c>
      <c r="D32" s="13">
        <v>2.5000000000000001E-3</v>
      </c>
      <c r="E32">
        <f t="shared" si="0"/>
        <v>166.50208499301698</v>
      </c>
      <c r="F32">
        <f t="shared" si="1"/>
        <v>166.5</v>
      </c>
      <c r="G32">
        <f t="shared" si="2"/>
        <v>7.1450000541517511E-4</v>
      </c>
      <c r="I32" s="33"/>
      <c r="K32">
        <f t="shared" si="5"/>
        <v>7.1450000541517511E-4</v>
      </c>
      <c r="O32">
        <f t="shared" ca="1" si="3"/>
        <v>4.0944336425160965E-3</v>
      </c>
      <c r="Q32" s="1">
        <f t="shared" si="4"/>
        <v>38099.127200000003</v>
      </c>
    </row>
    <row r="33" spans="1:17" x14ac:dyDescent="0.2">
      <c r="A33" s="14" t="s">
        <v>37</v>
      </c>
      <c r="B33" s="15" t="s">
        <v>35</v>
      </c>
      <c r="C33" s="16">
        <v>53809.346700000002</v>
      </c>
      <c r="D33" s="16">
        <v>1E-3</v>
      </c>
      <c r="E33">
        <f t="shared" si="0"/>
        <v>2185.018982336655</v>
      </c>
      <c r="F33">
        <f t="shared" si="1"/>
        <v>2185</v>
      </c>
      <c r="G33">
        <f t="shared" si="2"/>
        <v>6.5050000048358925E-3</v>
      </c>
      <c r="I33" s="33"/>
      <c r="J33">
        <f>+G33</f>
        <v>6.5050000048358925E-3</v>
      </c>
      <c r="O33">
        <f t="shared" ca="1" si="3"/>
        <v>4.1512845245903216E-3</v>
      </c>
      <c r="Q33" s="1">
        <f t="shared" si="4"/>
        <v>38790.846700000002</v>
      </c>
    </row>
    <row r="34" spans="1:17" x14ac:dyDescent="0.2">
      <c r="A34" s="43" t="s">
        <v>43</v>
      </c>
      <c r="B34" s="15" t="s">
        <v>34</v>
      </c>
      <c r="C34" s="16">
        <v>54170.364000000001</v>
      </c>
      <c r="D34" s="16">
        <v>8.0000000000000004E-4</v>
      </c>
      <c r="E34">
        <f t="shared" si="0"/>
        <v>3238.5089017091418</v>
      </c>
      <c r="F34">
        <f t="shared" si="1"/>
        <v>3238.5</v>
      </c>
      <c r="G34">
        <f t="shared" si="2"/>
        <v>3.0505000031553209E-3</v>
      </c>
      <c r="K34">
        <f t="shared" ref="K34:K48" si="6">+G34</f>
        <v>3.0505000031553209E-3</v>
      </c>
      <c r="O34">
        <f t="shared" ca="1" si="3"/>
        <v>4.1809562631413225E-3</v>
      </c>
      <c r="Q34" s="1">
        <f t="shared" si="4"/>
        <v>39151.864000000001</v>
      </c>
    </row>
    <row r="35" spans="1:17" x14ac:dyDescent="0.2">
      <c r="A35" s="44" t="s">
        <v>47</v>
      </c>
      <c r="B35" s="15"/>
      <c r="C35" s="45">
        <v>54180.8174</v>
      </c>
      <c r="D35" s="46">
        <v>2.0000000000000001E-4</v>
      </c>
      <c r="E35">
        <f t="shared" si="0"/>
        <v>3269.0131227621687</v>
      </c>
      <c r="F35">
        <f t="shared" si="1"/>
        <v>3269</v>
      </c>
      <c r="G35">
        <f t="shared" si="2"/>
        <v>4.4970000017201528E-3</v>
      </c>
      <c r="K35">
        <f t="shared" si="6"/>
        <v>4.4970000017201528E-3</v>
      </c>
      <c r="O35">
        <f t="shared" ca="1" si="3"/>
        <v>4.1818152930661497E-3</v>
      </c>
      <c r="Q35" s="1">
        <f t="shared" si="4"/>
        <v>39162.3174</v>
      </c>
    </row>
    <row r="36" spans="1:17" x14ac:dyDescent="0.2">
      <c r="A36" s="44" t="s">
        <v>48</v>
      </c>
      <c r="B36" s="15"/>
      <c r="C36" s="46">
        <v>54541.838799999998</v>
      </c>
      <c r="D36" s="46">
        <v>2.0000000000000001E-4</v>
      </c>
      <c r="E36">
        <f t="shared" si="0"/>
        <v>4322.5150064052532</v>
      </c>
      <c r="F36">
        <f t="shared" si="1"/>
        <v>4322.5</v>
      </c>
      <c r="G36">
        <f t="shared" si="2"/>
        <v>5.142499998328276E-3</v>
      </c>
      <c r="K36">
        <f t="shared" si="6"/>
        <v>5.142499998328276E-3</v>
      </c>
      <c r="O36">
        <f t="shared" ca="1" si="3"/>
        <v>4.2114870316171515E-3</v>
      </c>
      <c r="Q36" s="1">
        <f t="shared" si="4"/>
        <v>39523.338799999998</v>
      </c>
    </row>
    <row r="37" spans="1:17" x14ac:dyDescent="0.2">
      <c r="A37" s="47" t="s">
        <v>49</v>
      </c>
      <c r="B37" s="48" t="s">
        <v>34</v>
      </c>
      <c r="C37" s="49">
        <v>55319.394500000002</v>
      </c>
      <c r="D37" s="49">
        <v>2.0000000000000001E-4</v>
      </c>
      <c r="E37">
        <f t="shared" si="0"/>
        <v>6591.5117877246621</v>
      </c>
      <c r="F37">
        <f t="shared" si="1"/>
        <v>6591.5</v>
      </c>
      <c r="G37">
        <f t="shared" si="2"/>
        <v>4.0395000032731332E-3</v>
      </c>
      <c r="K37">
        <f t="shared" si="6"/>
        <v>4.0395000032731332E-3</v>
      </c>
      <c r="O37">
        <f t="shared" ca="1" si="3"/>
        <v>4.2753932250411877E-3</v>
      </c>
      <c r="Q37" s="1">
        <f t="shared" si="4"/>
        <v>40300.894500000002</v>
      </c>
    </row>
    <row r="38" spans="1:17" x14ac:dyDescent="0.2">
      <c r="A38" s="47" t="s">
        <v>49</v>
      </c>
      <c r="B38" s="48" t="s">
        <v>35</v>
      </c>
      <c r="C38" s="49">
        <v>55319.564200000001</v>
      </c>
      <c r="D38" s="49">
        <v>2.0000000000000001E-4</v>
      </c>
      <c r="E38">
        <f t="shared" si="0"/>
        <v>6592.0069918030158</v>
      </c>
      <c r="F38">
        <f t="shared" si="1"/>
        <v>6592</v>
      </c>
      <c r="G38">
        <f t="shared" si="2"/>
        <v>2.3960000035003759E-3</v>
      </c>
      <c r="K38">
        <f t="shared" si="6"/>
        <v>2.3960000035003759E-3</v>
      </c>
      <c r="O38">
        <f t="shared" ca="1" si="3"/>
        <v>4.2754073074989718E-3</v>
      </c>
      <c r="Q38" s="1">
        <f t="shared" si="4"/>
        <v>40301.064200000001</v>
      </c>
    </row>
    <row r="39" spans="1:17" x14ac:dyDescent="0.2">
      <c r="A39" s="14" t="s">
        <v>54</v>
      </c>
      <c r="B39" s="48" t="s">
        <v>34</v>
      </c>
      <c r="C39" s="49">
        <v>56010.5939</v>
      </c>
      <c r="D39" s="49">
        <v>1.6999999999999999E-3</v>
      </c>
      <c r="E39">
        <f t="shared" si="0"/>
        <v>8608.5109735706319</v>
      </c>
      <c r="F39">
        <f t="shared" si="1"/>
        <v>8608.5</v>
      </c>
      <c r="G39">
        <f t="shared" si="2"/>
        <v>3.7604999961331487E-3</v>
      </c>
      <c r="K39">
        <f t="shared" si="6"/>
        <v>3.7604999961331487E-3</v>
      </c>
      <c r="O39">
        <f t="shared" ca="1" si="3"/>
        <v>4.3322018597420605E-3</v>
      </c>
      <c r="Q39" s="1">
        <f t="shared" si="4"/>
        <v>40992.0939</v>
      </c>
    </row>
    <row r="40" spans="1:17" x14ac:dyDescent="0.2">
      <c r="A40" s="44" t="s">
        <v>53</v>
      </c>
      <c r="B40" s="50"/>
      <c r="C40" s="43">
        <v>56015.732400000001</v>
      </c>
      <c r="D40" s="51">
        <v>4.0000000000000002E-4</v>
      </c>
      <c r="E40">
        <f t="shared" si="0"/>
        <v>8623.5057063734548</v>
      </c>
      <c r="F40">
        <f t="shared" si="1"/>
        <v>8623.5</v>
      </c>
      <c r="G40">
        <f t="shared" si="2"/>
        <v>1.9554999962565489E-3</v>
      </c>
      <c r="K40">
        <f t="shared" si="6"/>
        <v>1.9554999962565489E-3</v>
      </c>
      <c r="O40">
        <f t="shared" ca="1" si="3"/>
        <v>4.3326243334755824E-3</v>
      </c>
      <c r="Q40" s="1">
        <f t="shared" si="4"/>
        <v>40997.232400000001</v>
      </c>
    </row>
    <row r="41" spans="1:17" x14ac:dyDescent="0.2">
      <c r="A41" s="52" t="s">
        <v>55</v>
      </c>
      <c r="B41" s="7"/>
      <c r="C41" s="12">
        <v>56697.851900000001</v>
      </c>
      <c r="D41" s="12">
        <v>4.0000000000000002E-4</v>
      </c>
      <c r="E41">
        <f t="shared" si="0"/>
        <v>10614.008701818278</v>
      </c>
      <c r="F41">
        <f t="shared" si="1"/>
        <v>10614</v>
      </c>
      <c r="G41">
        <f t="shared" si="2"/>
        <v>2.9819999981555156E-3</v>
      </c>
      <c r="K41">
        <f t="shared" si="6"/>
        <v>2.9819999981555156E-3</v>
      </c>
      <c r="O41">
        <f t="shared" ca="1" si="3"/>
        <v>4.3886865979139008E-3</v>
      </c>
      <c r="Q41" s="1">
        <f t="shared" si="4"/>
        <v>41679.351900000001</v>
      </c>
    </row>
    <row r="42" spans="1:17" x14ac:dyDescent="0.2">
      <c r="A42" s="54" t="s">
        <v>3</v>
      </c>
      <c r="B42" s="55" t="s">
        <v>35</v>
      </c>
      <c r="C42" s="56">
        <v>57132.380799999999</v>
      </c>
      <c r="D42" s="56">
        <v>1.8E-3</v>
      </c>
      <c r="E42">
        <f t="shared" si="0"/>
        <v>11882.013907735041</v>
      </c>
      <c r="F42">
        <f t="shared" si="1"/>
        <v>11882</v>
      </c>
      <c r="G42">
        <f t="shared" si="2"/>
        <v>4.7659999981988221E-3</v>
      </c>
      <c r="K42">
        <f t="shared" si="6"/>
        <v>4.7659999981988221E-3</v>
      </c>
      <c r="O42">
        <f t="shared" ca="1" si="3"/>
        <v>4.4243997108542607E-3</v>
      </c>
      <c r="Q42" s="1">
        <f t="shared" si="4"/>
        <v>42113.880799999999</v>
      </c>
    </row>
    <row r="43" spans="1:17" x14ac:dyDescent="0.2">
      <c r="A43" s="54" t="s">
        <v>3</v>
      </c>
      <c r="B43" s="55" t="s">
        <v>35</v>
      </c>
      <c r="C43" s="56">
        <v>57132.552100000001</v>
      </c>
      <c r="D43" s="56">
        <v>1.1000000000000001E-3</v>
      </c>
      <c r="E43">
        <f t="shared" si="0"/>
        <v>11882.513780797053</v>
      </c>
      <c r="F43">
        <f t="shared" si="1"/>
        <v>11882.5</v>
      </c>
      <c r="G43">
        <f t="shared" si="2"/>
        <v>4.7225000016624108E-3</v>
      </c>
      <c r="K43">
        <f t="shared" si="6"/>
        <v>4.7225000016624108E-3</v>
      </c>
      <c r="O43">
        <f t="shared" ca="1" si="3"/>
        <v>4.4244137933120448E-3</v>
      </c>
      <c r="Q43" s="1">
        <f t="shared" si="4"/>
        <v>42114.052100000001</v>
      </c>
    </row>
    <row r="44" spans="1:17" x14ac:dyDescent="0.2">
      <c r="A44" s="54" t="s">
        <v>3</v>
      </c>
      <c r="B44" s="55" t="s">
        <v>35</v>
      </c>
      <c r="C44" s="56">
        <v>57489.461600000002</v>
      </c>
      <c r="D44" s="56">
        <v>2.7000000000000001E-3</v>
      </c>
      <c r="E44">
        <f t="shared" si="0"/>
        <v>12924.016668271634</v>
      </c>
      <c r="F44">
        <f t="shared" si="1"/>
        <v>12924</v>
      </c>
      <c r="G44">
        <f t="shared" si="2"/>
        <v>5.7120000055874698E-3</v>
      </c>
      <c r="K44">
        <f t="shared" si="6"/>
        <v>5.7120000055874698E-3</v>
      </c>
      <c r="O44">
        <f t="shared" ca="1" si="3"/>
        <v>4.4537475528762293E-3</v>
      </c>
      <c r="Q44" s="1">
        <f t="shared" si="4"/>
        <v>42470.961600000002</v>
      </c>
    </row>
    <row r="45" spans="1:17" x14ac:dyDescent="0.2">
      <c r="A45" s="54" t="s">
        <v>3</v>
      </c>
      <c r="B45" s="55" t="s">
        <v>35</v>
      </c>
      <c r="C45" s="56">
        <v>57499.398800000003</v>
      </c>
      <c r="D45" s="56">
        <v>2E-3</v>
      </c>
      <c r="E45">
        <f t="shared" si="0"/>
        <v>12953.014558474648</v>
      </c>
      <c r="F45">
        <f t="shared" si="1"/>
        <v>12953</v>
      </c>
      <c r="G45">
        <f t="shared" si="2"/>
        <v>4.9890000009327196E-3</v>
      </c>
      <c r="K45">
        <f t="shared" si="6"/>
        <v>4.9890000009327196E-3</v>
      </c>
      <c r="O45">
        <f t="shared" ca="1" si="3"/>
        <v>4.4545643354277041E-3</v>
      </c>
      <c r="Q45" s="1">
        <f t="shared" si="4"/>
        <v>42480.898800000003</v>
      </c>
    </row>
    <row r="46" spans="1:17" x14ac:dyDescent="0.2">
      <c r="A46" s="54" t="s">
        <v>3</v>
      </c>
      <c r="B46" s="55" t="s">
        <v>35</v>
      </c>
      <c r="C46" s="56">
        <v>57499.573199999999</v>
      </c>
      <c r="D46" s="56">
        <v>4.1000000000000003E-3</v>
      </c>
      <c r="E46">
        <f t="shared" si="0"/>
        <v>12953.523477692466</v>
      </c>
      <c r="F46">
        <f t="shared" si="1"/>
        <v>12953.5</v>
      </c>
      <c r="G46">
        <f t="shared" si="2"/>
        <v>8.0454999988432974E-3</v>
      </c>
      <c r="K46">
        <f t="shared" si="6"/>
        <v>8.0454999988432974E-3</v>
      </c>
      <c r="O46">
        <f t="shared" ca="1" si="3"/>
        <v>4.4545784178854882E-3</v>
      </c>
      <c r="Q46" s="1">
        <f t="shared" si="4"/>
        <v>42481.073199999999</v>
      </c>
    </row>
    <row r="47" spans="1:17" x14ac:dyDescent="0.2">
      <c r="A47" s="53" t="s">
        <v>58</v>
      </c>
      <c r="B47" s="57"/>
      <c r="C47" s="58">
        <v>57817.754200000003</v>
      </c>
      <c r="D47" s="59">
        <v>2.9999999999999997E-4</v>
      </c>
      <c r="E47">
        <f t="shared" si="0"/>
        <v>13882.012156866185</v>
      </c>
      <c r="F47">
        <f t="shared" si="1"/>
        <v>13882</v>
      </c>
      <c r="G47">
        <f t="shared" si="2"/>
        <v>4.1660000060801394E-3</v>
      </c>
      <c r="K47">
        <f t="shared" si="6"/>
        <v>4.1660000060801394E-3</v>
      </c>
      <c r="O47">
        <f t="shared" ca="1" si="3"/>
        <v>4.4807295419904761E-3</v>
      </c>
      <c r="Q47" s="1">
        <f t="shared" si="4"/>
        <v>42799.254200000003</v>
      </c>
    </row>
    <row r="48" spans="1:17" x14ac:dyDescent="0.2">
      <c r="A48" s="53" t="s">
        <v>57</v>
      </c>
      <c r="C48" s="13">
        <v>58580.9179</v>
      </c>
      <c r="D48" s="13">
        <v>2.9999999999999997E-4</v>
      </c>
      <c r="E48">
        <f t="shared" si="0"/>
        <v>16109.011430255596</v>
      </c>
      <c r="F48">
        <f t="shared" si="1"/>
        <v>16109</v>
      </c>
      <c r="G48">
        <f t="shared" si="2"/>
        <v>3.91700000182027E-3</v>
      </c>
      <c r="K48">
        <f t="shared" si="6"/>
        <v>3.91700000182027E-3</v>
      </c>
      <c r="O48">
        <f t="shared" ca="1" si="3"/>
        <v>4.5434528089606518E-3</v>
      </c>
      <c r="Q48" s="1">
        <f t="shared" si="4"/>
        <v>43562.4179</v>
      </c>
    </row>
    <row r="49" spans="1:21" x14ac:dyDescent="0.2">
      <c r="A49" s="60" t="s">
        <v>0</v>
      </c>
      <c r="B49" s="61" t="s">
        <v>35</v>
      </c>
      <c r="C49" s="61">
        <v>57842.426899999999</v>
      </c>
      <c r="D49" s="61">
        <v>1E-3</v>
      </c>
      <c r="E49">
        <f>+(C49-C$7)/C$8</f>
        <v>13954.009927426479</v>
      </c>
      <c r="F49">
        <f t="shared" si="1"/>
        <v>13954</v>
      </c>
      <c r="G49">
        <f>C49-($C$7+$C$8*$F49)</f>
        <v>3.4019999948213808E-3</v>
      </c>
      <c r="K49">
        <f>+G49</f>
        <v>3.4019999948213808E-3</v>
      </c>
      <c r="O49">
        <f ca="1">+C$11+C$12*$F49</f>
        <v>4.4827574159113804E-3</v>
      </c>
      <c r="Q49" s="1">
        <f>+C49-15018.5</f>
        <v>42823.926899999999</v>
      </c>
    </row>
    <row r="50" spans="1:21" x14ac:dyDescent="0.2">
      <c r="A50" s="60" t="s">
        <v>0</v>
      </c>
      <c r="B50" s="61" t="s">
        <v>35</v>
      </c>
      <c r="C50" s="61">
        <v>57842.606399999997</v>
      </c>
      <c r="D50" s="61">
        <v>1.6999999999999999E-3</v>
      </c>
      <c r="E50">
        <f>+(C50-C$7)/C$8</f>
        <v>13954.533729029687</v>
      </c>
      <c r="F50">
        <f t="shared" si="1"/>
        <v>13954.5</v>
      </c>
      <c r="O50">
        <f ca="1">+C$11+C$12*$F50</f>
        <v>4.4827714983691645E-3</v>
      </c>
      <c r="Q50" s="1">
        <f>+C50-15018.5</f>
        <v>42824.106399999997</v>
      </c>
      <c r="U50">
        <f>C50-($C$7+$C$8*$F50)</f>
        <v>1.1558499994862359E-2</v>
      </c>
    </row>
    <row r="51" spans="1:21" x14ac:dyDescent="0.2">
      <c r="A51" s="63" t="s">
        <v>59</v>
      </c>
      <c r="B51" s="64" t="s">
        <v>35</v>
      </c>
      <c r="C51" s="65">
        <v>59332.084300000221</v>
      </c>
      <c r="D51" s="63" t="s">
        <v>60</v>
      </c>
      <c r="E51">
        <f t="shared" ref="E51:E52" si="7">+(C51-C$7)/C$8</f>
        <v>18301.001205182045</v>
      </c>
      <c r="F51">
        <f t="shared" ref="F51:F52" si="8">ROUND(2*E51,0)/2</f>
        <v>18301</v>
      </c>
      <c r="O51">
        <f t="shared" ref="O51:O52" ca="1" si="9">+C$11+C$12*$F51</f>
        <v>4.6051903038859436E-3</v>
      </c>
      <c r="Q51" s="1">
        <f t="shared" ref="Q51:Q52" si="10">+C51-15018.5</f>
        <v>44313.584300000221</v>
      </c>
    </row>
    <row r="52" spans="1:21" x14ac:dyDescent="0.2">
      <c r="A52" s="63" t="s">
        <v>59</v>
      </c>
      <c r="B52" s="64" t="s">
        <v>35</v>
      </c>
      <c r="C52" s="65">
        <v>59332.086300000083</v>
      </c>
      <c r="D52" s="63" t="s">
        <v>61</v>
      </c>
      <c r="E52">
        <f t="shared" si="7"/>
        <v>18301.007041411205</v>
      </c>
      <c r="F52">
        <f t="shared" si="8"/>
        <v>18301</v>
      </c>
      <c r="O52">
        <f t="shared" ca="1" si="9"/>
        <v>4.6051903038859436E-3</v>
      </c>
      <c r="Q52" s="1">
        <f t="shared" si="10"/>
        <v>44313.586300000083</v>
      </c>
    </row>
    <row r="53" spans="1:21" x14ac:dyDescent="0.2">
      <c r="C53" s="13"/>
      <c r="D53" s="13"/>
    </row>
    <row r="54" spans="1:21" x14ac:dyDescent="0.2">
      <c r="C54" s="13"/>
      <c r="D54" s="13"/>
    </row>
    <row r="55" spans="1:21" x14ac:dyDescent="0.2">
      <c r="C55" s="13"/>
      <c r="D55" s="13"/>
    </row>
    <row r="56" spans="1:21" x14ac:dyDescent="0.2">
      <c r="C56" s="13"/>
      <c r="D56" s="13"/>
    </row>
    <row r="57" spans="1:21" x14ac:dyDescent="0.2">
      <c r="C57" s="13"/>
      <c r="D57" s="13"/>
    </row>
    <row r="58" spans="1:21" x14ac:dyDescent="0.2">
      <c r="C58" s="13"/>
      <c r="D58" s="13"/>
    </row>
    <row r="59" spans="1:21" x14ac:dyDescent="0.2">
      <c r="C59" s="13"/>
      <c r="D59" s="13"/>
    </row>
    <row r="60" spans="1:21" x14ac:dyDescent="0.2">
      <c r="C60" s="13"/>
      <c r="D60" s="13"/>
    </row>
    <row r="61" spans="1:21" x14ac:dyDescent="0.2">
      <c r="C61" s="13"/>
      <c r="D61" s="13"/>
    </row>
    <row r="62" spans="1:21" x14ac:dyDescent="0.2">
      <c r="C62" s="13"/>
      <c r="D62" s="13"/>
    </row>
    <row r="63" spans="1:21" x14ac:dyDescent="0.2">
      <c r="C63" s="13"/>
      <c r="D63" s="13"/>
    </row>
    <row r="64" spans="1:21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</sheetData>
  <phoneticPr fontId="8" type="noConversion"/>
  <hyperlinks>
    <hyperlink ref="H1160" r:id="rId1" display="http://vsolj.cetus-net.org/bulletin.html"/>
    <hyperlink ref="H64756" r:id="rId2" display="http://vsolj.cetus-net.org/bulletin.html"/>
    <hyperlink ref="H64749" r:id="rId3" display="https://www.aavso.org/ejaavso"/>
    <hyperlink ref="AP900" r:id="rId4" display="http://cdsbib.u-strasbg.fr/cgi-bin/cdsbib?1990RMxAA..21..381G"/>
    <hyperlink ref="AP904" r:id="rId5" display="http://cdsbib.u-strasbg.fr/cgi-bin/cdsbib?1990RMxAA..21..381G"/>
    <hyperlink ref="AP903" r:id="rId6" display="http://cdsbib.u-strasbg.fr/cgi-bin/cdsbib?1990RMxAA..21..381G"/>
    <hyperlink ref="AP884" r:id="rId7" display="http://cdsbib.u-strasbg.fr/cgi-bin/cdsbib?1990RMxAA..21..381G"/>
    <hyperlink ref="I64756" r:id="rId8" display="http://vsolj.cetus-net.org/bulletin.html"/>
    <hyperlink ref="AQ1040" r:id="rId9" display="http://cdsbib.u-strasbg.fr/cgi-bin/cdsbib?1990RMxAA..21..381G"/>
    <hyperlink ref="AQ55806" r:id="rId10" display="http://cdsbib.u-strasbg.fr/cgi-bin/cdsbib?1990RMxAA..21..381G"/>
    <hyperlink ref="AQ1041" r:id="rId11" display="http://cdsbib.u-strasbg.fr/cgi-bin/cdsbib?1990RMxAA..21..381G"/>
    <hyperlink ref="H64753" r:id="rId12" display="https://www.aavso.org/ejaavso"/>
    <hyperlink ref="H1926" r:id="rId13" display="http://vsolj.cetus-net.org/bulletin.html"/>
    <hyperlink ref="AP3170" r:id="rId14" display="http://cdsbib.u-strasbg.fr/cgi-bin/cdsbib?1990RMxAA..21..381G"/>
    <hyperlink ref="AP3173" r:id="rId15" display="http://cdsbib.u-strasbg.fr/cgi-bin/cdsbib?1990RMxAA..21..381G"/>
    <hyperlink ref="AP3171" r:id="rId16" display="http://cdsbib.u-strasbg.fr/cgi-bin/cdsbib?1990RMxAA..21..381G"/>
    <hyperlink ref="AP3155" r:id="rId17" display="http://cdsbib.u-strasbg.fr/cgi-bin/cdsbib?1990RMxAA..21..381G"/>
    <hyperlink ref="I1926" r:id="rId18" display="http://vsolj.cetus-net.org/bulletin.html"/>
    <hyperlink ref="AQ3384" r:id="rId19" display="http://cdsbib.u-strasbg.fr/cgi-bin/cdsbib?1990RMxAA..21..381G"/>
    <hyperlink ref="AQ85" r:id="rId20" display="http://cdsbib.u-strasbg.fr/cgi-bin/cdsbib?1990RMxAA..21..381G"/>
    <hyperlink ref="AQ338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2023-01-12T03:39:03Z</dcterms:modified>
</cp:coreProperties>
</file>