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3C79D23-8D6A-4F32-8C4B-9B4856F95375}" xr6:coauthVersionLast="47" xr6:coauthVersionMax="47" xr10:uidLastSave="{00000000-0000-0000-0000-000000000000}"/>
  <bookViews>
    <workbookView xWindow="13500" yWindow="495" windowWidth="12975" windowHeight="1371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1" i="1"/>
  <c r="F31" i="1"/>
  <c r="G31" i="1"/>
  <c r="K31" i="1"/>
  <c r="Q31" i="1"/>
  <c r="E30" i="1"/>
  <c r="F30" i="1"/>
  <c r="G30" i="1"/>
  <c r="K30" i="1"/>
  <c r="Q30" i="1"/>
  <c r="E27" i="1"/>
  <c r="F27" i="1"/>
  <c r="G27" i="1"/>
  <c r="K27" i="1"/>
  <c r="E28" i="1"/>
  <c r="F28" i="1"/>
  <c r="G28" i="1"/>
  <c r="K28" i="1"/>
  <c r="E29" i="1"/>
  <c r="F29" i="1"/>
  <c r="U29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8" i="1"/>
  <c r="Q29" i="1"/>
  <c r="Q25" i="1"/>
  <c r="Q26" i="1"/>
  <c r="Q22" i="1"/>
  <c r="Q23" i="1"/>
  <c r="Q24" i="1"/>
  <c r="C21" i="1"/>
  <c r="Q21" i="1"/>
  <c r="E21" i="1"/>
  <c r="F21" i="1"/>
  <c r="G21" i="1"/>
  <c r="I21" i="1"/>
  <c r="F16" i="1"/>
  <c r="F17" i="1" s="1"/>
  <c r="C17" i="1"/>
  <c r="C11" i="1"/>
  <c r="C12" i="1"/>
  <c r="O34" i="1" l="1"/>
  <c r="O33" i="1"/>
  <c r="O35" i="1"/>
  <c r="O32" i="1"/>
  <c r="C16" i="1"/>
  <c r="D18" i="1" s="1"/>
  <c r="O30" i="1"/>
  <c r="O25" i="1"/>
  <c r="O29" i="1"/>
  <c r="C15" i="1"/>
  <c r="O26" i="1"/>
  <c r="O23" i="1"/>
  <c r="O28" i="1"/>
  <c r="O21" i="1"/>
  <c r="O27" i="1"/>
  <c r="O22" i="1"/>
  <c r="O31" i="1"/>
  <c r="O24" i="1"/>
  <c r="F18" i="1" l="1"/>
  <c r="F19" i="1" s="1"/>
  <c r="C18" i="1"/>
</calcChain>
</file>

<file path=xl/sharedStrings.xml><?xml version="1.0" encoding="utf-8"?>
<sst xmlns="http://schemas.openxmlformats.org/spreadsheetml/2006/main" count="77" uniqueCount="55">
  <si>
    <t>IBVS 6244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</si>
  <si>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</si>
  <si>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</si>
  <si>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</si>
  <si>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</si>
  <si>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</si>
  <si>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</si>
  <si>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</si>
  <si>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</si>
  <si>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</si>
  <si>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</si>
  <si>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</si>
  <si>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</si>
  <si>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</si>
  <si>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</si>
  <si>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</si>
  <si>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</si>
  <si>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</si>
  <si>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</si>
  <si>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</si>
  <si>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</si>
  <si>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</si>
  <si>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</si>
  <si>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</si>
  <si>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</si>
  <si>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</si>
  <si>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</si>
  <si>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</si>
  <si>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</si>
  <si>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</si>
  <si>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</si>
  <si>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</si>
  <si>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</si>
  <si>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</si>
  <si>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</si>
  <si>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</si>
  <si>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</si>
  <si>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</si>
  <si>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</si>
  <si>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</si>
  <si>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</si>
  <si>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</si>
  <si>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</si>
  <si>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FU CVn / GSC 3030-0284</t>
  </si>
  <si>
    <t>EW</t>
  </si>
  <si>
    <t>IBVS 6029</t>
  </si>
  <si>
    <t>II</t>
  </si>
  <si>
    <t>IBVS 6149</t>
  </si>
  <si>
    <t>OEJV 0168</t>
  </si>
  <si>
    <t>I</t>
  </si>
  <si>
    <t>vis</t>
  </si>
  <si>
    <t>OEJV 0179</t>
  </si>
  <si>
    <t>OEJV 0211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</si>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</sst>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CVn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0-49E3-9AE9-0BA47F69F0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0-49E3-9AE9-0BA47F69F0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D0-49E3-9AE9-0BA47F69F0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-3.1134999997448176E-2</c:v>
                </c:pt>
                <c:pt idx="2">
                  <c:v>-3.1784999999217689E-2</c:v>
                </c:pt>
                <c:pt idx="3">
                  <c:v>-2.8314999995927792E-2</c:v>
                </c:pt>
                <c:pt idx="4">
                  <c:v>-4.1714999999385327E-2</c:v>
                </c:pt>
                <c:pt idx="5">
                  <c:v>-4.3279999998048879E-2</c:v>
                </c:pt>
                <c:pt idx="6">
                  <c:v>-4.8714999997173436E-2</c:v>
                </c:pt>
                <c:pt idx="7">
                  <c:v>-4.8455000003741588E-2</c:v>
                </c:pt>
                <c:pt idx="9">
                  <c:v>-5.5679999997664709E-2</c:v>
                </c:pt>
                <c:pt idx="10">
                  <c:v>-5.6540000092354603E-2</c:v>
                </c:pt>
                <c:pt idx="11">
                  <c:v>-7.5255000003380701E-2</c:v>
                </c:pt>
                <c:pt idx="12">
                  <c:v>-8.1684999997378327E-2</c:v>
                </c:pt>
                <c:pt idx="13">
                  <c:v>-8.0324999995355029E-2</c:v>
                </c:pt>
                <c:pt idx="14">
                  <c:v>-7.5899999996181577E-2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D0-49E3-9AE9-0BA47F69F0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D0-49E3-9AE9-0BA47F69F0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D0-49E3-9AE9-0BA47F69F0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1.1000000000000001E-3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5.0000000000000001E-4</c:v>
                  </c:pt>
                  <c:pt idx="6">
                    <c:v>1.4E-3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2.5000000000000001E-3</c:v>
                  </c:pt>
                  <c:pt idx="12">
                    <c:v>3.5000000000000001E-3</c:v>
                  </c:pt>
                  <c:pt idx="13">
                    <c:v>3.0000000000000001E-3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D0-49E3-9AE9-0BA47F69F0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3.3887666632752243E-2</c:v>
                </c:pt>
                <c:pt idx="1">
                  <c:v>-3.0475319378872621E-2</c:v>
                </c:pt>
                <c:pt idx="2">
                  <c:v>-3.1629629709284714E-2</c:v>
                </c:pt>
                <c:pt idx="3">
                  <c:v>-3.1643209830818982E-2</c:v>
                </c:pt>
                <c:pt idx="4">
                  <c:v>-4.1013493689458315E-2</c:v>
                </c:pt>
                <c:pt idx="5">
                  <c:v>-4.1577068733130114E-2</c:v>
                </c:pt>
                <c:pt idx="6">
                  <c:v>-4.5698635618777995E-2</c:v>
                </c:pt>
                <c:pt idx="7">
                  <c:v>-5.0696120343385644E-2</c:v>
                </c:pt>
                <c:pt idx="8">
                  <c:v>-5.1979441828373198E-2</c:v>
                </c:pt>
                <c:pt idx="9">
                  <c:v>-5.6637423514624356E-2</c:v>
                </c:pt>
                <c:pt idx="10">
                  <c:v>-5.6678163879227132E-2</c:v>
                </c:pt>
                <c:pt idx="11">
                  <c:v>-7.7245257942863771E-2</c:v>
                </c:pt>
                <c:pt idx="12">
                  <c:v>-7.7258838064398039E-2</c:v>
                </c:pt>
                <c:pt idx="13">
                  <c:v>-7.7639081467357318E-2</c:v>
                </c:pt>
                <c:pt idx="14">
                  <c:v>-8.0592757901058854E-2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D0-49E3-9AE9-0BA47F69F0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4739.5</c:v>
                </c:pt>
                <c:pt idx="2">
                  <c:v>4824.5</c:v>
                </c:pt>
                <c:pt idx="3">
                  <c:v>4825.5</c:v>
                </c:pt>
                <c:pt idx="4">
                  <c:v>5515.5</c:v>
                </c:pt>
                <c:pt idx="5">
                  <c:v>5557</c:v>
                </c:pt>
                <c:pt idx="6">
                  <c:v>5860.5</c:v>
                </c:pt>
                <c:pt idx="7">
                  <c:v>6228.5</c:v>
                </c:pt>
                <c:pt idx="8">
                  <c:v>6323</c:v>
                </c:pt>
                <c:pt idx="9">
                  <c:v>6666</c:v>
                </c:pt>
                <c:pt idx="10">
                  <c:v>6669</c:v>
                </c:pt>
                <c:pt idx="11">
                  <c:v>8183.5</c:v>
                </c:pt>
                <c:pt idx="12">
                  <c:v>8184.5</c:v>
                </c:pt>
                <c:pt idx="13">
                  <c:v>8212.5</c:v>
                </c:pt>
                <c:pt idx="14">
                  <c:v>8430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-3.531999999540858E-2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D0-49E3-9AE9-0BA47F69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103680"/>
        <c:axId val="1"/>
      </c:scatterChart>
      <c:valAx>
        <c:axId val="62410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103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F1C968-CAE6-5BB8-C8A8-E09850936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28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5</v>
      </c>
      <c r="C4" s="27" t="s">
        <v>41</v>
      </c>
      <c r="D4" s="28" t="s">
        <v>41</v>
      </c>
    </row>
    <row r="5" spans="1:6" ht="13.5" thickTop="1">
      <c r="A5" s="9" t="s">
        <v>33</v>
      </c>
      <c r="B5" s="10"/>
      <c r="C5" s="11">
        <v>-9.5</v>
      </c>
      <c r="D5" s="10" t="s">
        <v>34</v>
      </c>
    </row>
    <row r="6" spans="1:6">
      <c r="A6" s="5" t="s">
        <v>6</v>
      </c>
    </row>
    <row r="7" spans="1:6">
      <c r="A7" t="s">
        <v>7</v>
      </c>
      <c r="C7" s="8">
        <v>51430.974999999999</v>
      </c>
      <c r="D7" s="29" t="s">
        <v>42</v>
      </c>
    </row>
    <row r="8" spans="1:6">
      <c r="A8" t="s">
        <v>8</v>
      </c>
      <c r="C8" s="8">
        <v>0.96213000000000004</v>
      </c>
      <c r="D8" s="29" t="s">
        <v>42</v>
      </c>
    </row>
    <row r="9" spans="1:6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24</v>
      </c>
      <c r="D10" s="4" t="s">
        <v>25</v>
      </c>
      <c r="E10" s="10"/>
    </row>
    <row r="11" spans="1:6">
      <c r="A11" s="10" t="s">
        <v>20</v>
      </c>
      <c r="B11" s="10"/>
      <c r="C11" s="21">
        <f ca="1">INTERCEPT(INDIRECT($D$9):G992,INDIRECT($C$9):F992)</f>
        <v>3.3887666632752243E-2</v>
      </c>
      <c r="D11" s="3"/>
      <c r="E11" s="10"/>
    </row>
    <row r="12" spans="1:6">
      <c r="A12" s="10" t="s">
        <v>21</v>
      </c>
      <c r="B12" s="10"/>
      <c r="C12" s="21">
        <f ca="1">SLOPE(INDIRECT($D$9):G992,INDIRECT($C$9):F992)</f>
        <v>-1.3580121534259916E-5</v>
      </c>
      <c r="D12" s="3"/>
      <c r="E12" s="10"/>
    </row>
    <row r="13" spans="1:6">
      <c r="A13" s="10" t="s">
        <v>23</v>
      </c>
      <c r="B13" s="10"/>
      <c r="C13" s="3" t="s">
        <v>18</v>
      </c>
    </row>
    <row r="14" spans="1:6">
      <c r="A14" s="10"/>
      <c r="B14" s="10"/>
      <c r="C14" s="10"/>
    </row>
    <row r="15" spans="1:6">
      <c r="A15" s="12" t="s">
        <v>22</v>
      </c>
      <c r="B15" s="10"/>
      <c r="C15" s="13">
        <f ca="1">(C7+C11)+(C8+C12)*INT(MAX(F21:F3533))</f>
        <v>59541.650307242104</v>
      </c>
      <c r="E15" s="14" t="s">
        <v>38</v>
      </c>
      <c r="F15" s="11">
        <v>1</v>
      </c>
    </row>
    <row r="16" spans="1:6">
      <c r="A16" s="16" t="s">
        <v>9</v>
      </c>
      <c r="B16" s="10"/>
      <c r="C16" s="17">
        <f ca="1">+C8+C12</f>
        <v>0.96211641987846575</v>
      </c>
      <c r="E16" s="14" t="s">
        <v>35</v>
      </c>
      <c r="F16" s="15">
        <f ca="1">NOW()+15018.5+$C$5/24</f>
        <v>59956.695457986112</v>
      </c>
    </row>
    <row r="17" spans="1:21" ht="13.5" thickBot="1">
      <c r="A17" s="14" t="s">
        <v>32</v>
      </c>
      <c r="B17" s="10"/>
      <c r="C17" s="10">
        <f>COUNT(C21:C2191)</f>
        <v>15</v>
      </c>
      <c r="E17" s="14" t="s">
        <v>39</v>
      </c>
      <c r="F17" s="15">
        <f ca="1">ROUND(2*(F16-$C$7)/$C$8,0)/2+F15</f>
        <v>8862.5</v>
      </c>
    </row>
    <row r="18" spans="1:21" ht="14.25" thickTop="1" thickBot="1">
      <c r="A18" s="16" t="s">
        <v>10</v>
      </c>
      <c r="B18" s="10"/>
      <c r="C18" s="19">
        <f ca="1">+C15</f>
        <v>59541.650307242104</v>
      </c>
      <c r="D18" s="20">
        <f ca="1">+C16</f>
        <v>0.96211641987846575</v>
      </c>
      <c r="E18" s="14" t="s">
        <v>40</v>
      </c>
      <c r="F18" s="23">
        <f ca="1">ROUND(2*(F16-$C$15)/$C$16,0)/2+F15</f>
        <v>432.5</v>
      </c>
    </row>
    <row r="19" spans="1:21" ht="13.5" thickTop="1">
      <c r="E19" s="14" t="s">
        <v>36</v>
      </c>
      <c r="F19" s="18">
        <f ca="1">+$C$15+$C$16*F18-15018.5-$C$5/24</f>
        <v>44939.661492172876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1</v>
      </c>
    </row>
    <row r="21" spans="1:21">
      <c r="A21" t="s">
        <v>42</v>
      </c>
      <c r="C21" s="8">
        <f>C7</f>
        <v>51430.974999999999</v>
      </c>
      <c r="D21" s="8" t="s">
        <v>18</v>
      </c>
      <c r="E21">
        <f t="shared" ref="E21:E26" si="0">+(C21-C$7)/C$8</f>
        <v>0</v>
      </c>
      <c r="F21">
        <f t="shared" ref="F21:F31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3.3887666632752243E-2</v>
      </c>
      <c r="Q21" s="2">
        <f t="shared" ref="Q21:Q26" si="4">+C21-15018.5</f>
        <v>36412.474999999999</v>
      </c>
    </row>
    <row r="22" spans="1:21">
      <c r="A22" s="30" t="s">
        <v>45</v>
      </c>
      <c r="B22" s="31" t="s">
        <v>46</v>
      </c>
      <c r="C22" s="30">
        <v>55990.959000000003</v>
      </c>
      <c r="D22" s="30">
        <v>3.0000000000000001E-3</v>
      </c>
      <c r="E22">
        <f t="shared" si="0"/>
        <v>4739.4676395081788</v>
      </c>
      <c r="F22">
        <f t="shared" si="1"/>
        <v>4739.5</v>
      </c>
      <c r="G22">
        <f t="shared" si="2"/>
        <v>-3.1134999997448176E-2</v>
      </c>
      <c r="K22">
        <f t="shared" ref="K22:K28" si="5">+G22</f>
        <v>-3.1134999997448176E-2</v>
      </c>
      <c r="O22">
        <f t="shared" ca="1" si="3"/>
        <v>-3.0475319378872621E-2</v>
      </c>
      <c r="Q22" s="2">
        <f t="shared" si="4"/>
        <v>40972.459000000003</v>
      </c>
    </row>
    <row r="23" spans="1:21">
      <c r="A23" s="30" t="s">
        <v>45</v>
      </c>
      <c r="B23" s="31" t="s">
        <v>46</v>
      </c>
      <c r="C23" s="30">
        <v>56072.739399999999</v>
      </c>
      <c r="D23" s="30">
        <v>1.1000000000000001E-3</v>
      </c>
      <c r="E23">
        <f t="shared" si="0"/>
        <v>4824.4669639237936</v>
      </c>
      <c r="F23">
        <f t="shared" si="1"/>
        <v>4824.5</v>
      </c>
      <c r="G23">
        <f t="shared" si="2"/>
        <v>-3.1784999999217689E-2</v>
      </c>
      <c r="K23">
        <f t="shared" si="5"/>
        <v>-3.1784999999217689E-2</v>
      </c>
      <c r="O23">
        <f t="shared" ca="1" si="3"/>
        <v>-3.1629629709284714E-2</v>
      </c>
      <c r="Q23" s="2">
        <f t="shared" si="4"/>
        <v>41054.239399999999</v>
      </c>
    </row>
    <row r="24" spans="1:21">
      <c r="A24" s="30" t="s">
        <v>45</v>
      </c>
      <c r="B24" s="31" t="s">
        <v>46</v>
      </c>
      <c r="C24" s="30">
        <v>56073.705000000002</v>
      </c>
      <c r="D24" s="30">
        <v>3.0000000000000001E-3</v>
      </c>
      <c r="E24">
        <f t="shared" si="0"/>
        <v>4825.4705705050283</v>
      </c>
      <c r="F24">
        <f t="shared" si="1"/>
        <v>4825.5</v>
      </c>
      <c r="G24">
        <f t="shared" si="2"/>
        <v>-2.8314999995927792E-2</v>
      </c>
      <c r="K24">
        <f t="shared" si="5"/>
        <v>-2.8314999995927792E-2</v>
      </c>
      <c r="O24">
        <f t="shared" ca="1" si="3"/>
        <v>-3.1643209830818982E-2</v>
      </c>
      <c r="Q24" s="2">
        <f t="shared" si="4"/>
        <v>41055.205000000002</v>
      </c>
    </row>
    <row r="25" spans="1:21">
      <c r="A25" s="32" t="s">
        <v>47</v>
      </c>
      <c r="B25" s="33" t="s">
        <v>49</v>
      </c>
      <c r="C25" s="32">
        <v>56737.561300000001</v>
      </c>
      <c r="D25" s="32">
        <v>1.1999999999999999E-3</v>
      </c>
      <c r="E25">
        <f t="shared" si="0"/>
        <v>5515.4566430731838</v>
      </c>
      <c r="F25">
        <f t="shared" si="1"/>
        <v>5515.5</v>
      </c>
      <c r="G25">
        <f t="shared" si="2"/>
        <v>-4.1714999999385327E-2</v>
      </c>
      <c r="K25">
        <f t="shared" si="5"/>
        <v>-4.1714999999385327E-2</v>
      </c>
      <c r="O25">
        <f t="shared" ca="1" si="3"/>
        <v>-4.1013493689458315E-2</v>
      </c>
      <c r="Q25" s="2">
        <f t="shared" si="4"/>
        <v>41719.061300000001</v>
      </c>
    </row>
    <row r="26" spans="1:21">
      <c r="A26" s="34" t="s">
        <v>48</v>
      </c>
      <c r="B26" s="35" t="s">
        <v>49</v>
      </c>
      <c r="C26" s="36">
        <v>56777.488129999998</v>
      </c>
      <c r="D26" s="34">
        <v>5.0000000000000001E-4</v>
      </c>
      <c r="E26">
        <f t="shared" si="0"/>
        <v>5556.9550164738648</v>
      </c>
      <c r="F26">
        <f t="shared" si="1"/>
        <v>5557</v>
      </c>
      <c r="G26">
        <f t="shared" si="2"/>
        <v>-4.3279999998048879E-2</v>
      </c>
      <c r="K26">
        <f t="shared" si="5"/>
        <v>-4.3279999998048879E-2</v>
      </c>
      <c r="O26">
        <f t="shared" ca="1" si="3"/>
        <v>-4.1577068733130114E-2</v>
      </c>
      <c r="Q26" s="2">
        <f t="shared" si="4"/>
        <v>41758.988129999998</v>
      </c>
    </row>
    <row r="27" spans="1:21">
      <c r="A27" s="37" t="s">
        <v>51</v>
      </c>
      <c r="B27" s="38" t="s">
        <v>46</v>
      </c>
      <c r="C27" s="39">
        <v>57069.489150000001</v>
      </c>
      <c r="D27" s="39">
        <v>1.4E-3</v>
      </c>
      <c r="E27">
        <f>+(C27-C$7)/C$8</f>
        <v>5860.4493675490867</v>
      </c>
      <c r="F27">
        <f t="shared" si="1"/>
        <v>5860.5</v>
      </c>
      <c r="G27">
        <f>+C27-(C$7+F27*C$8)</f>
        <v>-4.8714999997173436E-2</v>
      </c>
      <c r="K27">
        <f t="shared" si="5"/>
        <v>-4.8714999997173436E-2</v>
      </c>
      <c r="O27">
        <f ca="1">+C$11+C$12*$F27</f>
        <v>-4.5698635618777995E-2</v>
      </c>
      <c r="Q27" s="2">
        <f>+C27-15018.5</f>
        <v>42050.989150000001</v>
      </c>
    </row>
    <row r="28" spans="1:21">
      <c r="A28" s="37" t="s">
        <v>51</v>
      </c>
      <c r="B28" s="38" t="s">
        <v>46</v>
      </c>
      <c r="C28" s="39">
        <v>57423.553249999997</v>
      </c>
      <c r="D28" s="39">
        <v>5.0000000000000001E-4</v>
      </c>
      <c r="E28">
        <f>+(C28-C$7)/C$8</f>
        <v>6228.4496377828345</v>
      </c>
      <c r="F28">
        <f t="shared" si="1"/>
        <v>6228.5</v>
      </c>
      <c r="G28">
        <f>+C28-(C$7+F28*C$8)</f>
        <v>-4.8455000003741588E-2</v>
      </c>
      <c r="K28">
        <f t="shared" si="5"/>
        <v>-4.8455000003741588E-2</v>
      </c>
      <c r="O28">
        <f ca="1">+C$11+C$12*$F28</f>
        <v>-5.0696120343385644E-2</v>
      </c>
      <c r="Q28" s="2">
        <f>+C28-15018.5</f>
        <v>42405.053249999997</v>
      </c>
    </row>
    <row r="29" spans="1:21">
      <c r="A29" s="37" t="s">
        <v>51</v>
      </c>
      <c r="B29" s="38" t="s">
        <v>49</v>
      </c>
      <c r="C29" s="39">
        <v>57514.487670000002</v>
      </c>
      <c r="D29" s="39">
        <v>5.9999999999999995E-4</v>
      </c>
      <c r="E29">
        <f>+(C29-C$7)/C$8</f>
        <v>6322.9632897841284</v>
      </c>
      <c r="F29">
        <f t="shared" si="1"/>
        <v>6323</v>
      </c>
      <c r="O29">
        <f ca="1">+C$11+C$12*$F29</f>
        <v>-5.1979441828373198E-2</v>
      </c>
      <c r="Q29" s="2">
        <f>+C29-15018.5</f>
        <v>42495.987670000002</v>
      </c>
      <c r="U29">
        <f>+C29-(C$7+F29*C$8)</f>
        <v>-3.531999999540858E-2</v>
      </c>
    </row>
    <row r="30" spans="1:21">
      <c r="A30" s="39" t="s">
        <v>0</v>
      </c>
      <c r="B30" s="40" t="s">
        <v>49</v>
      </c>
      <c r="C30" s="40">
        <v>57844.477899999998</v>
      </c>
      <c r="D30" s="40">
        <v>2.9999999999999997E-4</v>
      </c>
      <c r="E30">
        <f>+(C30-C$7)/C$8</f>
        <v>6665.9421284026057</v>
      </c>
      <c r="F30">
        <f t="shared" si="1"/>
        <v>6666</v>
      </c>
      <c r="G30">
        <f>+C30-(C$7+F30*C$8)</f>
        <v>-5.5679999997664709E-2</v>
      </c>
      <c r="K30">
        <f>+G30</f>
        <v>-5.5679999997664709E-2</v>
      </c>
      <c r="O30">
        <f ca="1">+C$11+C$12*$F30</f>
        <v>-5.6637423514624356E-2</v>
      </c>
      <c r="Q30" s="2">
        <f>+C30-15018.5</f>
        <v>42825.977899999998</v>
      </c>
    </row>
    <row r="31" spans="1:21">
      <c r="A31" s="41" t="s">
        <v>52</v>
      </c>
      <c r="B31" s="42" t="s">
        <v>49</v>
      </c>
      <c r="C31" s="43">
        <v>57847.36342999991</v>
      </c>
      <c r="D31" s="43">
        <v>5.9999999999999995E-4</v>
      </c>
      <c r="E31">
        <f>+(C31-C$7)/C$8</f>
        <v>6668.9412345524115</v>
      </c>
      <c r="F31">
        <f t="shared" si="1"/>
        <v>6669</v>
      </c>
      <c r="G31">
        <f>+C31-(C$7+F31*C$8)</f>
        <v>-5.6540000092354603E-2</v>
      </c>
      <c r="K31">
        <f>+G31</f>
        <v>-5.6540000092354603E-2</v>
      </c>
      <c r="O31">
        <f ca="1">+C$11+C$12*$F31</f>
        <v>-5.6678163879227132E-2</v>
      </c>
      <c r="Q31" s="2">
        <f>+C31-15018.5</f>
        <v>42828.86342999991</v>
      </c>
    </row>
    <row r="32" spans="1:21">
      <c r="A32" s="44" t="s">
        <v>53</v>
      </c>
      <c r="B32" s="45" t="s">
        <v>49</v>
      </c>
      <c r="C32" s="46">
        <v>59304.490599999997</v>
      </c>
      <c r="D32" s="44">
        <v>2.5000000000000001E-3</v>
      </c>
      <c r="E32">
        <f t="shared" ref="E32:E35" si="6">+(C32-C$7)/C$8</f>
        <v>8183.4217829191466</v>
      </c>
      <c r="F32">
        <f t="shared" ref="F32:F35" si="7">ROUND(2*E32,0)/2</f>
        <v>8183.5</v>
      </c>
      <c r="G32">
        <f t="shared" ref="G32:G35" si="8">+C32-(C$7+F32*C$8)</f>
        <v>-7.5255000003380701E-2</v>
      </c>
      <c r="K32">
        <f t="shared" ref="K32:K35" si="9">+G32</f>
        <v>-7.5255000003380701E-2</v>
      </c>
      <c r="O32">
        <f t="shared" ref="O32:O35" ca="1" si="10">+C$11+C$12*$F32</f>
        <v>-7.7245257942863771E-2</v>
      </c>
      <c r="Q32" s="2">
        <f t="shared" ref="Q32:Q35" si="11">+C32-15018.5</f>
        <v>44285.990599999997</v>
      </c>
    </row>
    <row r="33" spans="1:17">
      <c r="A33" s="44" t="s">
        <v>53</v>
      </c>
      <c r="B33" s="45" t="s">
        <v>49</v>
      </c>
      <c r="C33" s="46">
        <v>59305.446300000003</v>
      </c>
      <c r="D33" s="44">
        <v>3.5000000000000001E-3</v>
      </c>
      <c r="E33">
        <f t="shared" si="6"/>
        <v>8184.4150998305886</v>
      </c>
      <c r="F33">
        <f t="shared" si="7"/>
        <v>8184.5</v>
      </c>
      <c r="G33">
        <f t="shared" si="8"/>
        <v>-8.1684999997378327E-2</v>
      </c>
      <c r="K33">
        <f t="shared" si="9"/>
        <v>-8.1684999997378327E-2</v>
      </c>
      <c r="O33">
        <f t="shared" ca="1" si="10"/>
        <v>-7.7258838064398039E-2</v>
      </c>
      <c r="Q33" s="2">
        <f t="shared" si="11"/>
        <v>44286.946300000003</v>
      </c>
    </row>
    <row r="34" spans="1:17">
      <c r="A34" s="44" t="s">
        <v>53</v>
      </c>
      <c r="B34" s="45" t="s">
        <v>49</v>
      </c>
      <c r="C34" s="46">
        <v>59332.387300000002</v>
      </c>
      <c r="D34" s="44">
        <v>3.0000000000000001E-3</v>
      </c>
      <c r="E34">
        <f t="shared" si="6"/>
        <v>8212.416513360984</v>
      </c>
      <c r="F34">
        <f t="shared" si="7"/>
        <v>8212.5</v>
      </c>
      <c r="G34">
        <f t="shared" si="8"/>
        <v>-8.0324999995355029E-2</v>
      </c>
      <c r="K34">
        <f t="shared" si="9"/>
        <v>-8.0324999995355029E-2</v>
      </c>
      <c r="O34">
        <f t="shared" ca="1" si="10"/>
        <v>-7.7639081467357318E-2</v>
      </c>
      <c r="Q34" s="2">
        <f t="shared" si="11"/>
        <v>44313.887300000002</v>
      </c>
    </row>
    <row r="35" spans="1:17">
      <c r="A35" s="44" t="s">
        <v>54</v>
      </c>
      <c r="B35" s="45" t="s">
        <v>46</v>
      </c>
      <c r="C35" s="46">
        <v>59541.654999999999</v>
      </c>
      <c r="D35" s="44">
        <v>1E-3</v>
      </c>
      <c r="E35">
        <f t="shared" si="6"/>
        <v>8429.9211125315705</v>
      </c>
      <c r="F35">
        <f t="shared" si="7"/>
        <v>8430</v>
      </c>
      <c r="G35">
        <f t="shared" si="8"/>
        <v>-7.5899999996181577E-2</v>
      </c>
      <c r="K35">
        <f t="shared" si="9"/>
        <v>-7.5899999996181577E-2</v>
      </c>
      <c r="O35">
        <f t="shared" ca="1" si="10"/>
        <v>-8.0592757901058854E-2</v>
      </c>
      <c r="Q35" s="2">
        <f t="shared" si="11"/>
        <v>44523.154999999999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1:D31" name="Range1"/>
  </protectedRanges>
  <phoneticPr fontId="7" type="noConversion"/>
  <hyperlinks>
    <hyperlink ref="H1130" r:id="rId1" display="http://vsolj.cetus-net.org/bulletin.html"/>
    <hyperlink ref="H64731" r:id="rId2" display="http://vsolj.cetus-net.org/bulletin.html"/>
    <hyperlink ref="H64724" r:id="rId3" display="https://www.aavso.org/ejaavso"/>
    <hyperlink ref="AP875" r:id="rId4" display="http://cdsbib.u-strasbg.fr/cgi-bin/cdsbib?1990RMxAA..21..381G"/>
    <hyperlink ref="AP879" r:id="rId5" display="http://cdsbib.u-strasbg.fr/cgi-bin/cdsbib?1990RMxAA..21..381G"/>
    <hyperlink ref="AP878" r:id="rId6" display="http://cdsbib.u-strasbg.fr/cgi-bin/cdsbib?1990RMxAA..21..381G"/>
    <hyperlink ref="AP859" r:id="rId7" display="http://cdsbib.u-strasbg.fr/cgi-bin/cdsbib?1990RMxAA..21..381G"/>
    <hyperlink ref="I64731" r:id="rId8" display="http://vsolj.cetus-net.org/bulletin.html"/>
    <hyperlink ref="AQ1015" r:id="rId9" display="http://cdsbib.u-strasbg.fr/cgi-bin/cdsbib?1990RMxAA..21..381G"/>
    <hyperlink ref="AQ55781" r:id="rId10" display="http://cdsbib.u-strasbg.fr/cgi-bin/cdsbib?1990RMxAA..21..381G"/>
    <hyperlink ref="AQ1016" r:id="rId11" display="http://cdsbib.u-strasbg.fr/cgi-bin/cdsbib?1990RMxAA..21..381G"/>
    <hyperlink ref="H64728" r:id="rId12" display="https://www.aavso.org/ejaavso"/>
    <hyperlink ref="H1901" r:id="rId13" display="http://vsolj.cetus-net.org/bulletin.html"/>
    <hyperlink ref="AP3145" r:id="rId14" display="http://cdsbib.u-strasbg.fr/cgi-bin/cdsbib?1990RMxAA..21..381G"/>
    <hyperlink ref="AP3148" r:id="rId15" display="http://cdsbib.u-strasbg.fr/cgi-bin/cdsbib?1990RMxAA..21..381G"/>
    <hyperlink ref="AP3146" r:id="rId16" display="http://cdsbib.u-strasbg.fr/cgi-bin/cdsbib?1990RMxAA..21..381G"/>
    <hyperlink ref="AP3130" r:id="rId17" display="http://cdsbib.u-strasbg.fr/cgi-bin/cdsbib?1990RMxAA..21..381G"/>
    <hyperlink ref="I1901" r:id="rId18" display="http://vsolj.cetus-net.org/bulletin.html"/>
    <hyperlink ref="AQ3359" r:id="rId19" display="http://cdsbib.u-strasbg.fr/cgi-bin/cdsbib?1990RMxAA..21..381G"/>
    <hyperlink ref="AQ60" r:id="rId20" display="http://cdsbib.u-strasbg.fr/cgi-bin/cdsbib?1990RMxAA..21..381G"/>
    <hyperlink ref="AQ3363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2023-01-12T03:41:27Z</dcterms:modified>
</cp:coreProperties>
</file>