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85ED0F6-B9FF-4FB5-B538-BC3D53A81B08}" xr6:coauthVersionLast="47" xr6:coauthVersionMax="47" xr10:uidLastSave="{00000000-0000-0000-0000-000000000000}"/>
  <bookViews>
    <workbookView xWindow="14130" yWindow="105" windowWidth="13470" windowHeight="1456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51" i="1" l="1"/>
  <c r="F151" i="1"/>
  <c r="G151" i="1" s="1"/>
  <c r="Q151" i="1"/>
  <c r="E149" i="1"/>
  <c r="F149" i="1" s="1"/>
  <c r="Q149" i="1"/>
  <c r="E150" i="1"/>
  <c r="F150" i="1" s="1"/>
  <c r="Q150" i="1"/>
  <c r="E147" i="1"/>
  <c r="F147" i="1" s="1"/>
  <c r="Q147" i="1"/>
  <c r="E148" i="1"/>
  <c r="F148" i="1" s="1"/>
  <c r="Q148" i="1"/>
  <c r="E27" i="1"/>
  <c r="F27" i="1"/>
  <c r="E33" i="1"/>
  <c r="F33" i="1"/>
  <c r="G33" i="1" s="1"/>
  <c r="I33" i="1" s="1"/>
  <c r="E62" i="1"/>
  <c r="F62" i="1" s="1"/>
  <c r="G62" i="1" s="1"/>
  <c r="I62" i="1" s="1"/>
  <c r="E92" i="1"/>
  <c r="F92" i="1"/>
  <c r="E98" i="1"/>
  <c r="F98" i="1"/>
  <c r="E141" i="1"/>
  <c r="F141" i="1"/>
  <c r="G141" i="1" s="1"/>
  <c r="I141" i="1" s="1"/>
  <c r="E9" i="1"/>
  <c r="D9" i="1"/>
  <c r="E132" i="1"/>
  <c r="F132" i="1"/>
  <c r="E144" i="1"/>
  <c r="F144" i="1"/>
  <c r="Q143" i="1"/>
  <c r="Q141" i="1"/>
  <c r="Q138" i="1"/>
  <c r="Q137" i="1"/>
  <c r="Q136" i="1"/>
  <c r="Q135" i="1"/>
  <c r="Q124" i="1"/>
  <c r="Q123" i="1"/>
  <c r="Q122" i="1"/>
  <c r="Q120" i="1"/>
  <c r="Q121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G135" i="2"/>
  <c r="C135" i="2"/>
  <c r="G134" i="2"/>
  <c r="C134" i="2"/>
  <c r="G26" i="2"/>
  <c r="C26" i="2"/>
  <c r="G25" i="2"/>
  <c r="C25" i="2"/>
  <c r="G24" i="2"/>
  <c r="C24" i="2"/>
  <c r="G133" i="2"/>
  <c r="C133" i="2"/>
  <c r="G23" i="2"/>
  <c r="C23" i="2"/>
  <c r="G132" i="2"/>
  <c r="C132" i="2"/>
  <c r="G22" i="2"/>
  <c r="C22" i="2"/>
  <c r="G21" i="2"/>
  <c r="C21" i="2"/>
  <c r="G131" i="2"/>
  <c r="C131" i="2"/>
  <c r="G130" i="2"/>
  <c r="C130" i="2"/>
  <c r="G129" i="2"/>
  <c r="C129" i="2"/>
  <c r="G128" i="2"/>
  <c r="C128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7" i="2"/>
  <c r="C127" i="2"/>
  <c r="G126" i="2"/>
  <c r="C126" i="2"/>
  <c r="G125" i="2"/>
  <c r="C125" i="2"/>
  <c r="G124" i="2"/>
  <c r="C124" i="2"/>
  <c r="G123" i="2"/>
  <c r="C123" i="2"/>
  <c r="G12" i="2"/>
  <c r="C12" i="2"/>
  <c r="G11" i="2"/>
  <c r="C11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E103" i="2"/>
  <c r="G102" i="2"/>
  <c r="C102" i="2"/>
  <c r="G101" i="2"/>
  <c r="C101" i="2"/>
  <c r="G100" i="2"/>
  <c r="C100" i="2"/>
  <c r="G99" i="2"/>
  <c r="C99" i="2"/>
  <c r="G98" i="2"/>
  <c r="C98" i="2"/>
  <c r="G97" i="2"/>
  <c r="C97" i="2"/>
  <c r="E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E39" i="2"/>
  <c r="G38" i="2"/>
  <c r="C38" i="2"/>
  <c r="G37" i="2"/>
  <c r="C37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H135" i="2"/>
  <c r="D135" i="2"/>
  <c r="B135" i="2"/>
  <c r="A135" i="2"/>
  <c r="H134" i="2"/>
  <c r="D134" i="2"/>
  <c r="B134" i="2"/>
  <c r="A134" i="2"/>
  <c r="H26" i="2"/>
  <c r="D26" i="2"/>
  <c r="B26" i="2"/>
  <c r="A26" i="2"/>
  <c r="H25" i="2"/>
  <c r="D25" i="2"/>
  <c r="B25" i="2"/>
  <c r="A25" i="2"/>
  <c r="H24" i="2"/>
  <c r="D24" i="2"/>
  <c r="B24" i="2"/>
  <c r="A24" i="2"/>
  <c r="H133" i="2"/>
  <c r="D133" i="2"/>
  <c r="B133" i="2"/>
  <c r="A133" i="2"/>
  <c r="H23" i="2"/>
  <c r="D23" i="2"/>
  <c r="B23" i="2"/>
  <c r="A23" i="2"/>
  <c r="H132" i="2"/>
  <c r="D132" i="2"/>
  <c r="B132" i="2"/>
  <c r="A132" i="2"/>
  <c r="H22" i="2"/>
  <c r="D22" i="2"/>
  <c r="B22" i="2"/>
  <c r="A22" i="2"/>
  <c r="H21" i="2"/>
  <c r="D21" i="2"/>
  <c r="B21" i="2"/>
  <c r="A21" i="2"/>
  <c r="H131" i="2"/>
  <c r="D131" i="2"/>
  <c r="B131" i="2"/>
  <c r="A131" i="2"/>
  <c r="H130" i="2"/>
  <c r="D130" i="2"/>
  <c r="B130" i="2"/>
  <c r="A130" i="2"/>
  <c r="H129" i="2"/>
  <c r="D129" i="2"/>
  <c r="B129" i="2"/>
  <c r="A129" i="2"/>
  <c r="H128" i="2"/>
  <c r="D128" i="2"/>
  <c r="B128" i="2"/>
  <c r="A128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7" i="2"/>
  <c r="D127" i="2"/>
  <c r="B127" i="2"/>
  <c r="A127" i="2"/>
  <c r="H126" i="2"/>
  <c r="D126" i="2"/>
  <c r="B126" i="2"/>
  <c r="A126" i="2"/>
  <c r="H125" i="2"/>
  <c r="D125" i="2"/>
  <c r="B125" i="2"/>
  <c r="A125" i="2"/>
  <c r="H124" i="2"/>
  <c r="D124" i="2"/>
  <c r="B124" i="2"/>
  <c r="A124" i="2"/>
  <c r="H123" i="2"/>
  <c r="D123" i="2"/>
  <c r="B123" i="2"/>
  <c r="A123" i="2"/>
  <c r="H12" i="2"/>
  <c r="D12" i="2"/>
  <c r="B12" i="2"/>
  <c r="A12" i="2"/>
  <c r="H11" i="2"/>
  <c r="D11" i="2"/>
  <c r="B11" i="2"/>
  <c r="A11" i="2"/>
  <c r="H122" i="2"/>
  <c r="D122" i="2"/>
  <c r="B122" i="2"/>
  <c r="A122" i="2"/>
  <c r="H121" i="2"/>
  <c r="D121" i="2"/>
  <c r="B121" i="2"/>
  <c r="A121" i="2"/>
  <c r="H120" i="2"/>
  <c r="D120" i="2"/>
  <c r="B120" i="2"/>
  <c r="A120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F98" i="2"/>
  <c r="D98" i="2"/>
  <c r="B98" i="2"/>
  <c r="A98" i="2"/>
  <c r="H97" i="2"/>
  <c r="B97" i="2"/>
  <c r="F97" i="2"/>
  <c r="D97" i="2"/>
  <c r="A97" i="2"/>
  <c r="H96" i="2"/>
  <c r="F96" i="2"/>
  <c r="D96" i="2"/>
  <c r="B96" i="2"/>
  <c r="A96" i="2"/>
  <c r="H95" i="2"/>
  <c r="B95" i="2"/>
  <c r="F95" i="2"/>
  <c r="D95" i="2"/>
  <c r="A95" i="2"/>
  <c r="H94" i="2"/>
  <c r="F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Q146" i="1"/>
  <c r="Q144" i="1"/>
  <c r="Q145" i="1"/>
  <c r="Q142" i="1"/>
  <c r="Q140" i="1"/>
  <c r="F16" i="1"/>
  <c r="F17" i="1" s="1"/>
  <c r="C17" i="1"/>
  <c r="Q139" i="1"/>
  <c r="Q133" i="1"/>
  <c r="Q134" i="1"/>
  <c r="Q125" i="1"/>
  <c r="Q126" i="1"/>
  <c r="Q127" i="1"/>
  <c r="Q128" i="1"/>
  <c r="Q129" i="1"/>
  <c r="Q130" i="1"/>
  <c r="Q131" i="1"/>
  <c r="Q132" i="1"/>
  <c r="Q118" i="1"/>
  <c r="Q119" i="1"/>
  <c r="E30" i="1"/>
  <c r="E36" i="2" s="1"/>
  <c r="F30" i="1"/>
  <c r="G30" i="1" s="1"/>
  <c r="I30" i="1" s="1"/>
  <c r="Q74" i="1"/>
  <c r="E91" i="2"/>
  <c r="E60" i="2"/>
  <c r="E22" i="2"/>
  <c r="E62" i="2"/>
  <c r="E125" i="2"/>
  <c r="E54" i="2"/>
  <c r="E94" i="2"/>
  <c r="E132" i="2"/>
  <c r="E130" i="1"/>
  <c r="F130" i="1" s="1"/>
  <c r="G130" i="1" s="1"/>
  <c r="I130" i="1" s="1"/>
  <c r="E134" i="1"/>
  <c r="F134" i="1"/>
  <c r="E120" i="1"/>
  <c r="E123" i="2" s="1"/>
  <c r="E124" i="2"/>
  <c r="E90" i="1"/>
  <c r="E84" i="1"/>
  <c r="F84" i="1"/>
  <c r="G84" i="1" s="1"/>
  <c r="I84" i="1" s="1"/>
  <c r="E54" i="1"/>
  <c r="F54" i="1"/>
  <c r="G54" i="1" s="1"/>
  <c r="I54" i="1" s="1"/>
  <c r="E111" i="1"/>
  <c r="F111" i="1"/>
  <c r="E82" i="1"/>
  <c r="E76" i="1"/>
  <c r="E81" i="2" s="1"/>
  <c r="F76" i="1"/>
  <c r="G76" i="1"/>
  <c r="I76" i="1"/>
  <c r="E46" i="1"/>
  <c r="F46" i="1" s="1"/>
  <c r="G46" i="1" s="1"/>
  <c r="I46" i="1" s="1"/>
  <c r="E25" i="1"/>
  <c r="E20" i="2"/>
  <c r="E103" i="1"/>
  <c r="F103" i="1" s="1"/>
  <c r="G103" i="1" s="1"/>
  <c r="I103" i="1" s="1"/>
  <c r="E73" i="1"/>
  <c r="E67" i="1"/>
  <c r="F67" i="1"/>
  <c r="G67" i="1"/>
  <c r="I67" i="1" s="1"/>
  <c r="E38" i="1"/>
  <c r="F38" i="1"/>
  <c r="E134" i="2"/>
  <c r="E74" i="1"/>
  <c r="F74" i="1"/>
  <c r="G74" i="1"/>
  <c r="H74" i="1"/>
  <c r="E136" i="1"/>
  <c r="F136" i="1" s="1"/>
  <c r="G136" i="1" s="1"/>
  <c r="I136" i="1" s="1"/>
  <c r="E95" i="1"/>
  <c r="F95" i="1" s="1"/>
  <c r="G95" i="1" s="1"/>
  <c r="I95" i="1" s="1"/>
  <c r="E65" i="1"/>
  <c r="F65" i="1" s="1"/>
  <c r="G65" i="1" s="1"/>
  <c r="I65" i="1" s="1"/>
  <c r="E59" i="1"/>
  <c r="F59" i="1" s="1"/>
  <c r="G59" i="1" s="1"/>
  <c r="I59" i="1" s="1"/>
  <c r="E28" i="1"/>
  <c r="E36" i="1"/>
  <c r="E42" i="2" s="1"/>
  <c r="G38" i="1"/>
  <c r="I38" i="1" s="1"/>
  <c r="E44" i="1"/>
  <c r="E52" i="1"/>
  <c r="E60" i="1"/>
  <c r="E68" i="1"/>
  <c r="E77" i="1"/>
  <c r="E85" i="1"/>
  <c r="E93" i="1"/>
  <c r="E101" i="1"/>
  <c r="F101" i="1" s="1"/>
  <c r="G101" i="1" s="1"/>
  <c r="I101" i="1" s="1"/>
  <c r="E109" i="1"/>
  <c r="F109" i="1"/>
  <c r="G111" i="1"/>
  <c r="I111" i="1" s="1"/>
  <c r="E117" i="1"/>
  <c r="E137" i="1"/>
  <c r="F137" i="1"/>
  <c r="G137" i="1" s="1"/>
  <c r="I137" i="1" s="1"/>
  <c r="E125" i="1"/>
  <c r="F125" i="1" s="1"/>
  <c r="G125" i="1" s="1"/>
  <c r="I125" i="1" s="1"/>
  <c r="E118" i="1"/>
  <c r="E11" i="2" s="1"/>
  <c r="F118" i="1"/>
  <c r="G118" i="1" s="1"/>
  <c r="I118" i="1" s="1"/>
  <c r="E140" i="1"/>
  <c r="F140" i="1" s="1"/>
  <c r="E23" i="1"/>
  <c r="E29" i="2" s="1"/>
  <c r="F23" i="1"/>
  <c r="E31" i="1"/>
  <c r="E37" i="2" s="1"/>
  <c r="F31" i="1"/>
  <c r="G31" i="1" s="1"/>
  <c r="I31" i="1" s="1"/>
  <c r="E39" i="1"/>
  <c r="F39" i="1" s="1"/>
  <c r="G39" i="1" s="1"/>
  <c r="I39" i="1" s="1"/>
  <c r="E47" i="1"/>
  <c r="E53" i="2" s="1"/>
  <c r="F47" i="1"/>
  <c r="E55" i="1"/>
  <c r="E61" i="2" s="1"/>
  <c r="F55" i="1"/>
  <c r="G55" i="1" s="1"/>
  <c r="I55" i="1" s="1"/>
  <c r="E63" i="1"/>
  <c r="F63" i="1" s="1"/>
  <c r="G63" i="1" s="1"/>
  <c r="I63" i="1" s="1"/>
  <c r="E71" i="1"/>
  <c r="F71" i="1" s="1"/>
  <c r="G71" i="1" s="1"/>
  <c r="I71" i="1" s="1"/>
  <c r="E80" i="1"/>
  <c r="E88" i="1"/>
  <c r="E96" i="1"/>
  <c r="F96" i="1" s="1"/>
  <c r="G96" i="1" s="1"/>
  <c r="I96" i="1" s="1"/>
  <c r="G98" i="1"/>
  <c r="I98" i="1" s="1"/>
  <c r="E104" i="1"/>
  <c r="E112" i="1"/>
  <c r="F112" i="1" s="1"/>
  <c r="G112" i="1" s="1"/>
  <c r="I112" i="1" s="1"/>
  <c r="E122" i="1"/>
  <c r="F122" i="1"/>
  <c r="G122" i="1"/>
  <c r="I122" i="1" s="1"/>
  <c r="E143" i="1"/>
  <c r="F143" i="1" s="1"/>
  <c r="G143" i="1" s="1"/>
  <c r="K143" i="1" s="1"/>
  <c r="E128" i="1"/>
  <c r="E139" i="1"/>
  <c r="F139" i="1"/>
  <c r="K139" i="1" s="1"/>
  <c r="N139" i="1" s="1"/>
  <c r="G139" i="1"/>
  <c r="G144" i="1"/>
  <c r="E26" i="1"/>
  <c r="E32" i="2" s="1"/>
  <c r="E34" i="1"/>
  <c r="E40" i="2" s="1"/>
  <c r="E42" i="1"/>
  <c r="F42" i="1"/>
  <c r="G42" i="1"/>
  <c r="I42" i="1"/>
  <c r="E50" i="1"/>
  <c r="F50" i="1" s="1"/>
  <c r="G50" i="1" s="1"/>
  <c r="I50" i="1" s="1"/>
  <c r="E58" i="1"/>
  <c r="F58" i="1"/>
  <c r="E66" i="1"/>
  <c r="E72" i="2" s="1"/>
  <c r="F66" i="1"/>
  <c r="G66" i="1" s="1"/>
  <c r="I66" i="1" s="1"/>
  <c r="E75" i="1"/>
  <c r="F75" i="1" s="1"/>
  <c r="G75" i="1" s="1"/>
  <c r="I75" i="1" s="1"/>
  <c r="E83" i="1"/>
  <c r="F83" i="1"/>
  <c r="G83" i="1"/>
  <c r="I83" i="1"/>
  <c r="E91" i="1"/>
  <c r="F91" i="1" s="1"/>
  <c r="G91" i="1" s="1"/>
  <c r="I91" i="1" s="1"/>
  <c r="E99" i="1"/>
  <c r="F99" i="1" s="1"/>
  <c r="U99" i="1" s="1"/>
  <c r="E107" i="1"/>
  <c r="F107" i="1"/>
  <c r="G107" i="1"/>
  <c r="I107" i="1"/>
  <c r="G109" i="1"/>
  <c r="I109" i="1" s="1"/>
  <c r="E115" i="1"/>
  <c r="F115" i="1" s="1"/>
  <c r="G115" i="1" s="1"/>
  <c r="I115" i="1" s="1"/>
  <c r="E135" i="1"/>
  <c r="E128" i="2" s="1"/>
  <c r="F135" i="1"/>
  <c r="G135" i="1" s="1"/>
  <c r="I135" i="1" s="1"/>
  <c r="E133" i="1"/>
  <c r="F133" i="1" s="1"/>
  <c r="G133" i="1" s="1"/>
  <c r="J133" i="1" s="1"/>
  <c r="E131" i="1"/>
  <c r="E19" i="2" s="1"/>
  <c r="F131" i="1"/>
  <c r="G131" i="1" s="1"/>
  <c r="I131" i="1" s="1"/>
  <c r="E145" i="1"/>
  <c r="F145" i="1" s="1"/>
  <c r="E21" i="1"/>
  <c r="G23" i="1"/>
  <c r="I23" i="1"/>
  <c r="E29" i="1"/>
  <c r="E35" i="2" s="1"/>
  <c r="E37" i="1"/>
  <c r="E45" i="1"/>
  <c r="E51" i="2" s="1"/>
  <c r="G47" i="1"/>
  <c r="I47" i="1" s="1"/>
  <c r="E53" i="1"/>
  <c r="E61" i="1"/>
  <c r="E67" i="2" s="1"/>
  <c r="F61" i="1"/>
  <c r="G61" i="1"/>
  <c r="I61" i="1"/>
  <c r="E69" i="1"/>
  <c r="F69" i="1" s="1"/>
  <c r="G69" i="1" s="1"/>
  <c r="I69" i="1" s="1"/>
  <c r="E78" i="1"/>
  <c r="F78" i="1" s="1"/>
  <c r="G78" i="1" s="1"/>
  <c r="I78" i="1" s="1"/>
  <c r="E86" i="1"/>
  <c r="F86" i="1" s="1"/>
  <c r="G86" i="1" s="1"/>
  <c r="I86" i="1" s="1"/>
  <c r="E94" i="1"/>
  <c r="F94" i="1"/>
  <c r="G94" i="1" s="1"/>
  <c r="I94" i="1" s="1"/>
  <c r="E102" i="1"/>
  <c r="F102" i="1"/>
  <c r="G102" i="1" s="1"/>
  <c r="I102" i="1" s="1"/>
  <c r="E110" i="1"/>
  <c r="E121" i="1"/>
  <c r="F121" i="1"/>
  <c r="G121" i="1"/>
  <c r="I121" i="1" s="1"/>
  <c r="E138" i="1"/>
  <c r="E126" i="1"/>
  <c r="F126" i="1"/>
  <c r="G126" i="1"/>
  <c r="I126" i="1"/>
  <c r="E119" i="1"/>
  <c r="E12" i="2" s="1"/>
  <c r="E24" i="1"/>
  <c r="F24" i="1" s="1"/>
  <c r="G24" i="1" s="1"/>
  <c r="I24" i="1" s="1"/>
  <c r="E32" i="1"/>
  <c r="F32" i="1" s="1"/>
  <c r="G32" i="1" s="1"/>
  <c r="I32" i="1" s="1"/>
  <c r="E40" i="1"/>
  <c r="E46" i="2" s="1"/>
  <c r="F40" i="1"/>
  <c r="G40" i="1" s="1"/>
  <c r="I40" i="1" s="1"/>
  <c r="E48" i="1"/>
  <c r="F48" i="1" s="1"/>
  <c r="G48" i="1" s="1"/>
  <c r="I48" i="1" s="1"/>
  <c r="E56" i="1"/>
  <c r="F56" i="1"/>
  <c r="G56" i="1" s="1"/>
  <c r="I56" i="1" s="1"/>
  <c r="G58" i="1"/>
  <c r="I58" i="1"/>
  <c r="E64" i="1"/>
  <c r="F64" i="1" s="1"/>
  <c r="G64" i="1" s="1"/>
  <c r="I64" i="1" s="1"/>
  <c r="E72" i="1"/>
  <c r="F72" i="1"/>
  <c r="G72" i="1" s="1"/>
  <c r="I72" i="1" s="1"/>
  <c r="E81" i="1"/>
  <c r="E86" i="2" s="1"/>
  <c r="E89" i="1"/>
  <c r="F89" i="1"/>
  <c r="G89" i="1"/>
  <c r="I89" i="1"/>
  <c r="E97" i="1"/>
  <c r="F97" i="1" s="1"/>
  <c r="G97" i="1" s="1"/>
  <c r="I97" i="1" s="1"/>
  <c r="E105" i="1"/>
  <c r="E110" i="2" s="1"/>
  <c r="E113" i="1"/>
  <c r="F113" i="1" s="1"/>
  <c r="G113" i="1" s="1"/>
  <c r="I113" i="1" s="1"/>
  <c r="E123" i="1"/>
  <c r="F123" i="1" s="1"/>
  <c r="G123" i="1" s="1"/>
  <c r="I123" i="1" s="1"/>
  <c r="E129" i="1"/>
  <c r="F129" i="1" s="1"/>
  <c r="G129" i="1" s="1"/>
  <c r="I129" i="1" s="1"/>
  <c r="E142" i="1"/>
  <c r="E23" i="2" s="1"/>
  <c r="F142" i="1"/>
  <c r="G142" i="1" s="1"/>
  <c r="E127" i="1"/>
  <c r="F127" i="1"/>
  <c r="G127" i="1" s="1"/>
  <c r="I127" i="1" s="1"/>
  <c r="E124" i="1"/>
  <c r="F124" i="1" s="1"/>
  <c r="G124" i="1" s="1"/>
  <c r="I124" i="1" s="1"/>
  <c r="E116" i="1"/>
  <c r="F116" i="1" s="1"/>
  <c r="G116" i="1" s="1"/>
  <c r="I116" i="1" s="1"/>
  <c r="E87" i="1"/>
  <c r="F87" i="1"/>
  <c r="G87" i="1"/>
  <c r="I87" i="1" s="1"/>
  <c r="E57" i="1"/>
  <c r="E51" i="1"/>
  <c r="F51" i="1" s="1"/>
  <c r="G51" i="1" s="1"/>
  <c r="I51" i="1" s="1"/>
  <c r="G35" i="1"/>
  <c r="I35" i="1"/>
  <c r="E22" i="1"/>
  <c r="F22" i="1" s="1"/>
  <c r="G22" i="1" s="1"/>
  <c r="I22" i="1" s="1"/>
  <c r="J144" i="1"/>
  <c r="N144" i="1" s="1"/>
  <c r="G132" i="1"/>
  <c r="I132" i="1"/>
  <c r="E114" i="1"/>
  <c r="F114" i="1"/>
  <c r="G114" i="1"/>
  <c r="I114" i="1" s="1"/>
  <c r="E108" i="1"/>
  <c r="G92" i="1"/>
  <c r="I92" i="1" s="1"/>
  <c r="E79" i="1"/>
  <c r="E84" i="2" s="1"/>
  <c r="F79" i="1"/>
  <c r="G79" i="1" s="1"/>
  <c r="I79" i="1" s="1"/>
  <c r="E49" i="1"/>
  <c r="E43" i="1"/>
  <c r="E49" i="2" s="1"/>
  <c r="F43" i="1"/>
  <c r="G43" i="1"/>
  <c r="I43" i="1" s="1"/>
  <c r="G27" i="1"/>
  <c r="I27" i="1"/>
  <c r="E126" i="2"/>
  <c r="E129" i="2"/>
  <c r="E24" i="2"/>
  <c r="E146" i="1"/>
  <c r="F146" i="1" s="1"/>
  <c r="G134" i="1"/>
  <c r="J134" i="1"/>
  <c r="E106" i="1"/>
  <c r="E100" i="1"/>
  <c r="E105" i="2" s="1"/>
  <c r="F100" i="1"/>
  <c r="G100" i="1" s="1"/>
  <c r="I100" i="1" s="1"/>
  <c r="E70" i="1"/>
  <c r="F70" i="1"/>
  <c r="G70" i="1" s="1"/>
  <c r="I70" i="1" s="1"/>
  <c r="E41" i="1"/>
  <c r="F41" i="1" s="1"/>
  <c r="G41" i="1" s="1"/>
  <c r="I41" i="1" s="1"/>
  <c r="E35" i="1"/>
  <c r="F35" i="1"/>
  <c r="F36" i="1"/>
  <c r="G36" i="1"/>
  <c r="I36" i="1" s="1"/>
  <c r="E14" i="2"/>
  <c r="F138" i="1"/>
  <c r="G138" i="1"/>
  <c r="I138" i="1"/>
  <c r="E131" i="2"/>
  <c r="F29" i="1"/>
  <c r="G29" i="1" s="1"/>
  <c r="I29" i="1" s="1"/>
  <c r="E21" i="2"/>
  <c r="F25" i="1"/>
  <c r="G25" i="1"/>
  <c r="I25" i="1"/>
  <c r="E31" i="2"/>
  <c r="E64" i="2"/>
  <c r="E92" i="2"/>
  <c r="E75" i="2"/>
  <c r="E96" i="2"/>
  <c r="E70" i="2"/>
  <c r="E48" i="2"/>
  <c r="E101" i="2"/>
  <c r="F73" i="1"/>
  <c r="G73" i="1" s="1"/>
  <c r="I73" i="1" s="1"/>
  <c r="E79" i="2"/>
  <c r="F49" i="1"/>
  <c r="G49" i="1"/>
  <c r="I49" i="1"/>
  <c r="E55" i="2"/>
  <c r="E13" i="2"/>
  <c r="F53" i="1"/>
  <c r="G53" i="1"/>
  <c r="I53" i="1"/>
  <c r="E59" i="2"/>
  <c r="F21" i="1"/>
  <c r="G21" i="1"/>
  <c r="I21" i="1" s="1"/>
  <c r="E27" i="2"/>
  <c r="F82" i="1"/>
  <c r="G82" i="1"/>
  <c r="I82" i="1"/>
  <c r="E87" i="2"/>
  <c r="E108" i="2"/>
  <c r="E117" i="2"/>
  <c r="E52" i="2"/>
  <c r="E76" i="2"/>
  <c r="E104" i="2"/>
  <c r="E45" i="2"/>
  <c r="F88" i="1"/>
  <c r="G88" i="1"/>
  <c r="I88" i="1" s="1"/>
  <c r="E93" i="2"/>
  <c r="F93" i="1"/>
  <c r="G93" i="1"/>
  <c r="I93" i="1"/>
  <c r="E98" i="2"/>
  <c r="F28" i="1"/>
  <c r="G28" i="1"/>
  <c r="I28" i="1" s="1"/>
  <c r="E34" i="2"/>
  <c r="F120" i="1"/>
  <c r="G120" i="1"/>
  <c r="I120" i="1" s="1"/>
  <c r="F106" i="1"/>
  <c r="G106" i="1" s="1"/>
  <c r="I106" i="1" s="1"/>
  <c r="E111" i="2"/>
  <c r="E130" i="2"/>
  <c r="E120" i="2"/>
  <c r="F80" i="1"/>
  <c r="G80" i="1" s="1"/>
  <c r="I80" i="1" s="1"/>
  <c r="E85" i="2"/>
  <c r="F117" i="1"/>
  <c r="G117" i="1"/>
  <c r="I117" i="1"/>
  <c r="E122" i="2"/>
  <c r="F85" i="1"/>
  <c r="G85" i="1" s="1"/>
  <c r="I85" i="1" s="1"/>
  <c r="E90" i="2"/>
  <c r="F52" i="1"/>
  <c r="G52" i="1"/>
  <c r="I52" i="1"/>
  <c r="E58" i="2"/>
  <c r="E44" i="2"/>
  <c r="E99" i="2"/>
  <c r="E88" i="2"/>
  <c r="E116" i="2"/>
  <c r="E38" i="2"/>
  <c r="E56" i="2"/>
  <c r="E80" i="2"/>
  <c r="E18" i="2"/>
  <c r="F37" i="1"/>
  <c r="G37" i="1"/>
  <c r="I37" i="1"/>
  <c r="E43" i="2"/>
  <c r="F128" i="1"/>
  <c r="G128" i="1" s="1"/>
  <c r="I128" i="1" s="1"/>
  <c r="E16" i="2"/>
  <c r="F90" i="1"/>
  <c r="G90" i="1"/>
  <c r="I90" i="1"/>
  <c r="E95" i="2"/>
  <c r="F60" i="1"/>
  <c r="G60" i="1" s="1"/>
  <c r="I60" i="1" s="1"/>
  <c r="E66" i="2"/>
  <c r="F110" i="1"/>
  <c r="G110" i="1"/>
  <c r="I110" i="1"/>
  <c r="E115" i="2"/>
  <c r="F45" i="1"/>
  <c r="G45" i="1" s="1"/>
  <c r="I45" i="1" s="1"/>
  <c r="E15" i="2"/>
  <c r="E30" i="2"/>
  <c r="E89" i="2"/>
  <c r="E78" i="2"/>
  <c r="E107" i="2"/>
  <c r="E28" i="2"/>
  <c r="E114" i="2"/>
  <c r="E119" i="2"/>
  <c r="F68" i="1"/>
  <c r="G68" i="1"/>
  <c r="I68" i="1"/>
  <c r="E74" i="2"/>
  <c r="F57" i="1"/>
  <c r="G57" i="1" s="1"/>
  <c r="I57" i="1" s="1"/>
  <c r="E63" i="2"/>
  <c r="E17" i="2"/>
  <c r="F108" i="1"/>
  <c r="G108" i="1"/>
  <c r="I108" i="1"/>
  <c r="E113" i="2"/>
  <c r="E47" i="2"/>
  <c r="F104" i="1"/>
  <c r="G104" i="1"/>
  <c r="I104" i="1"/>
  <c r="E109" i="2"/>
  <c r="F77" i="1"/>
  <c r="G77" i="1"/>
  <c r="I77" i="1" s="1"/>
  <c r="E82" i="2"/>
  <c r="F44" i="1"/>
  <c r="G44" i="1"/>
  <c r="I44" i="1"/>
  <c r="E50" i="2"/>
  <c r="E112" i="2"/>
  <c r="E25" i="2"/>
  <c r="E57" i="2"/>
  <c r="E73" i="2"/>
  <c r="E102" i="2"/>
  <c r="E121" i="2"/>
  <c r="E41" i="2"/>
  <c r="E100" i="2"/>
  <c r="K151" i="1" l="1"/>
  <c r="N151" i="1" s="1"/>
  <c r="G148" i="1"/>
  <c r="J148" i="1"/>
  <c r="N148" i="1" s="1"/>
  <c r="J146" i="1"/>
  <c r="N146" i="1" s="1"/>
  <c r="G146" i="1"/>
  <c r="G147" i="1"/>
  <c r="J147" i="1"/>
  <c r="N147" i="1" s="1"/>
  <c r="I140" i="1"/>
  <c r="N140" i="1" s="1"/>
  <c r="G140" i="1"/>
  <c r="G145" i="1"/>
  <c r="J145" i="1"/>
  <c r="N145" i="1" s="1"/>
  <c r="F105" i="1"/>
  <c r="G105" i="1" s="1"/>
  <c r="I105" i="1" s="1"/>
  <c r="E26" i="2"/>
  <c r="K142" i="1"/>
  <c r="N142" i="1" s="1"/>
  <c r="E83" i="2"/>
  <c r="E118" i="2"/>
  <c r="E77" i="2"/>
  <c r="E106" i="2"/>
  <c r="E71" i="2"/>
  <c r="E127" i="2"/>
  <c r="F81" i="1"/>
  <c r="G81" i="1" s="1"/>
  <c r="I81" i="1" s="1"/>
  <c r="F34" i="1"/>
  <c r="G34" i="1" s="1"/>
  <c r="I34" i="1" s="1"/>
  <c r="E68" i="2"/>
  <c r="E133" i="2"/>
  <c r="E65" i="2"/>
  <c r="E69" i="2"/>
  <c r="F119" i="1"/>
  <c r="G119" i="1" s="1"/>
  <c r="I119" i="1" s="1"/>
  <c r="F26" i="1"/>
  <c r="G26" i="1" s="1"/>
  <c r="I26" i="1" s="1"/>
  <c r="E135" i="2"/>
  <c r="G150" i="1"/>
  <c r="K150" i="1"/>
  <c r="N150" i="1" s="1"/>
  <c r="G149" i="1"/>
  <c r="K149" i="1"/>
  <c r="N149" i="1" s="1"/>
  <c r="C12" i="1"/>
  <c r="C11" i="1"/>
  <c r="O151" i="1" l="1"/>
  <c r="O150" i="1"/>
  <c r="O149" i="1"/>
  <c r="O145" i="1"/>
  <c r="O127" i="1"/>
  <c r="O129" i="1"/>
  <c r="O141" i="1"/>
  <c r="O138" i="1"/>
  <c r="O118" i="1"/>
  <c r="O123" i="1"/>
  <c r="O108" i="1"/>
  <c r="O142" i="1"/>
  <c r="O132" i="1"/>
  <c r="O119" i="1"/>
  <c r="O117" i="1"/>
  <c r="O144" i="1"/>
  <c r="O133" i="1"/>
  <c r="O109" i="1"/>
  <c r="O126" i="1"/>
  <c r="O147" i="1"/>
  <c r="O137" i="1"/>
  <c r="O136" i="1"/>
  <c r="O111" i="1"/>
  <c r="O113" i="1"/>
  <c r="O115" i="1"/>
  <c r="O120" i="1"/>
  <c r="O114" i="1"/>
  <c r="O112" i="1"/>
  <c r="O124" i="1"/>
  <c r="O116" i="1"/>
  <c r="O107" i="1"/>
  <c r="O143" i="1"/>
  <c r="O121" i="1"/>
  <c r="O134" i="1"/>
  <c r="O110" i="1"/>
  <c r="O135" i="1"/>
  <c r="O130" i="1"/>
  <c r="O148" i="1"/>
  <c r="C15" i="1"/>
  <c r="C18" i="1" s="1"/>
  <c r="O140" i="1"/>
  <c r="O131" i="1"/>
  <c r="O128" i="1"/>
  <c r="O139" i="1"/>
  <c r="O122" i="1"/>
  <c r="O146" i="1"/>
  <c r="O125" i="1"/>
  <c r="C16" i="1"/>
  <c r="D18" i="1" s="1"/>
  <c r="F18" i="1" l="1"/>
  <c r="F19" i="1" s="1"/>
</calcChain>
</file>

<file path=xl/sharedStrings.xml><?xml version="1.0" encoding="utf-8"?>
<sst xmlns="http://schemas.openxmlformats.org/spreadsheetml/2006/main" count="1346" uniqueCount="536">
  <si>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</si>
  <si>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</si>
  <si>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</si>
  <si>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</si>
  <si>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</si>
  <si>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</si>
  <si>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</si>
  <si>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</si>
  <si>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</si>
  <si>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</si>
  <si>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</si>
  <si>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</si>
  <si>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</si>
  <si>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</si>
  <si>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</si>
  <si>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</si>
  <si>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</si>
  <si>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</si>
  <si>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</si>
  <si>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</si>
  <si>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</si>
  <si>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</si>
  <si>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</si>
  <si>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</si>
  <si>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</si>
  <si>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</si>
  <si>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</si>
  <si>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Peter H</t>
  </si>
  <si>
    <t>BBSAG Bull.9</t>
  </si>
  <si>
    <t>B</t>
  </si>
  <si>
    <t>Locher K</t>
  </si>
  <si>
    <t>v</t>
  </si>
  <si>
    <t>BAAVSS 58,11</t>
  </si>
  <si>
    <t>K</t>
  </si>
  <si>
    <t>BAAVSS 59,16</t>
  </si>
  <si>
    <t>:</t>
  </si>
  <si>
    <t>BAV-M 34</t>
  </si>
  <si>
    <t>Kohl M</t>
  </si>
  <si>
    <t>BBSAG Bull.71</t>
  </si>
  <si>
    <t>Stoikidis N</t>
  </si>
  <si>
    <t>BBSAG Bull.73</t>
  </si>
  <si>
    <t>phe</t>
  </si>
  <si>
    <t>Diethelm R</t>
  </si>
  <si>
    <t>BBSAG Bull.84</t>
  </si>
  <si>
    <t>AJ 106,1181</t>
  </si>
  <si>
    <t>IBVS 5595</t>
  </si>
  <si>
    <t>I</t>
  </si>
  <si>
    <t>EA/AR/RS</t>
  </si>
  <si>
    <t># of data points:</t>
  </si>
  <si>
    <t>RS CVn / GSC 02534-01642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</si>
  <si>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</si>
  <si>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</si>
  <si>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</si>
  <si>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</si>
  <si>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</si>
  <si>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</si>
  <si>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</si>
  <si>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</si>
  <si>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6007</t>
  </si>
  <si>
    <t>II</t>
  </si>
  <si>
    <t>OEJV 0001</t>
  </si>
  <si>
    <t>vis</t>
  </si>
  <si>
    <t>OEJV</t>
  </si>
  <si>
    <t>IBVS 6048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</si>
  <si>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</si>
  <si>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</si>
  <si>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</si>
  <si>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</si>
  <si>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</si>
  <si>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</si>
  <si>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</si>
  <si>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</si>
  <si>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</si>
  <si>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</si>
  <si>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</si>
  <si>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</si>
  <si>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</si>
  <si>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2412270.762 </t>
  </si>
  <si>
    <t> 21.06.1892 06:17 </t>
  </si>
  <si>
    <t> -0.994 </t>
  </si>
  <si>
    <t> Woods (Harvard) </t>
  </si>
  <si>
    <t> CPRI 11.21 </t>
  </si>
  <si>
    <t>2412500.971 </t>
  </si>
  <si>
    <t> 06.02.1893 11:18 </t>
  </si>
  <si>
    <t> -1.075 </t>
  </si>
  <si>
    <t> C.Payne-Gaposchkin </t>
  </si>
  <si>
    <t> HR 170 </t>
  </si>
  <si>
    <t>2412678.648 </t>
  </si>
  <si>
    <t> 03.08.1893 03:33 </t>
  </si>
  <si>
    <t> -0.912 </t>
  </si>
  <si>
    <t>2413498.967 </t>
  </si>
  <si>
    <t> 01.11.1895 11:12 </t>
  </si>
  <si>
    <t> -0.999 </t>
  </si>
  <si>
    <t>2414501.728 </t>
  </si>
  <si>
    <t> 31.07.1898 05:28 </t>
  </si>
  <si>
    <t> -0.957 </t>
  </si>
  <si>
    <t>2415499.720 </t>
  </si>
  <si>
    <t> 25.04.1901 05:16 </t>
  </si>
  <si>
    <t> -0.886 </t>
  </si>
  <si>
    <t>2415552.533 </t>
  </si>
  <si>
    <t> 17.06.1901 00:47 </t>
  </si>
  <si>
    <t> -0.848 </t>
  </si>
  <si>
    <t>2415778.023 </t>
  </si>
  <si>
    <t> 28.01.1902 12:33 </t>
  </si>
  <si>
    <t> -0.849 </t>
  </si>
  <si>
    <t>2415787.610 </t>
  </si>
  <si>
    <t> 07.02.1902 02:38 </t>
  </si>
  <si>
    <t> -0.858 </t>
  </si>
  <si>
    <t>2415878.799 </t>
  </si>
  <si>
    <t> 09.05.1902 07:10 </t>
  </si>
  <si>
    <t> -0.825 </t>
  </si>
  <si>
    <t>2416181.040 </t>
  </si>
  <si>
    <t> 07.03.1903 12:57 </t>
  </si>
  <si>
    <t> -0.839 </t>
  </si>
  <si>
    <t>2416437.730 </t>
  </si>
  <si>
    <t> 19.11.1903 05:31 </t>
  </si>
  <si>
    <t> -0.826 </t>
  </si>
  <si>
    <t>2416622.460 </t>
  </si>
  <si>
    <t> 21.05.1904 23:02 </t>
  </si>
  <si>
    <t> -0.807 </t>
  </si>
  <si>
    <t>2416900.707 </t>
  </si>
  <si>
    <t> 24.02.1905 04:58 </t>
  </si>
  <si>
    <t>2416977.494 </t>
  </si>
  <si>
    <t> 11.05.1905 23:51 </t>
  </si>
  <si>
    <t> -0.802 </t>
  </si>
  <si>
    <t>2417207.760 </t>
  </si>
  <si>
    <t> 28.12.1905 06:14 </t>
  </si>
  <si>
    <t>2417284.520 </t>
  </si>
  <si>
    <t> 15.03.1906 00:28 </t>
  </si>
  <si>
    <t> -0.829 </t>
  </si>
  <si>
    <t>2417500.453 </t>
  </si>
  <si>
    <t> 16.10.1906 22:52 </t>
  </si>
  <si>
    <t> -0.792 </t>
  </si>
  <si>
    <t>2417994.632 </t>
  </si>
  <si>
    <t> 23.02.1908 03:10 </t>
  </si>
  <si>
    <t> -0.776 </t>
  </si>
  <si>
    <t>2418057.004 </t>
  </si>
  <si>
    <t> 25.04.1908 12:05 </t>
  </si>
  <si>
    <t> -0.774 </t>
  </si>
  <si>
    <t>2418488.798 </t>
  </si>
  <si>
    <t> 01.07.1909 07:09 </t>
  </si>
  <si>
    <t> -0.773 </t>
  </si>
  <si>
    <t>2418498.353 </t>
  </si>
  <si>
    <t> 10.07.1909 20:28 </t>
  </si>
  <si>
    <t> -0.813 </t>
  </si>
  <si>
    <t>2419501.123 </t>
  </si>
  <si>
    <t> 08.04.1912 14:57 </t>
  </si>
  <si>
    <t> -0.762 </t>
  </si>
  <si>
    <t>2419836.979 </t>
  </si>
  <si>
    <t> 10.03.1913 11:29 </t>
  </si>
  <si>
    <t> -0.745 </t>
  </si>
  <si>
    <t>2419937.753 </t>
  </si>
  <si>
    <t> 19.06.1913 06:04 </t>
  </si>
  <si>
    <t> -0.722 </t>
  </si>
  <si>
    <t>2420144.042 </t>
  </si>
  <si>
    <t> 11.01.1914 13:00 </t>
  </si>
  <si>
    <t> -0.734 </t>
  </si>
  <si>
    <t>2420192.031 </t>
  </si>
  <si>
    <t> 28.02.1914 12:44 </t>
  </si>
  <si>
    <t>2420244.812 </t>
  </si>
  <si>
    <t> 22.04.1914 07:29 </t>
  </si>
  <si>
    <t> -0.716 </t>
  </si>
  <si>
    <t>2420268.800 </t>
  </si>
  <si>
    <t> 16.05.1914 07:12 </t>
  </si>
  <si>
    <t>2420297.553 </t>
  </si>
  <si>
    <t> 14.06.1914 01:16 </t>
  </si>
  <si>
    <t> -0.750 </t>
  </si>
  <si>
    <t>V </t>
  </si>
  <si>
    <t> C.Hoffmeister </t>
  </si>
  <si>
    <t> AN 208.258 </t>
  </si>
  <si>
    <t>2420302.322 </t>
  </si>
  <si>
    <t> 18.06.1914 19:43 </t>
  </si>
  <si>
    <t> -0.778 </t>
  </si>
  <si>
    <t>2420345.543 </t>
  </si>
  <si>
    <t> 01.08.1914 01:01 </t>
  </si>
  <si>
    <t> -0.736 </t>
  </si>
  <si>
    <t>2420369.527 </t>
  </si>
  <si>
    <t> 25.08.1914 00:38 </t>
  </si>
  <si>
    <t> -0.741 </t>
  </si>
  <si>
    <t>2420422.259 </t>
  </si>
  <si>
    <t> 16.10.1914 18:12 </t>
  </si>
  <si>
    <t> -0.784 </t>
  </si>
  <si>
    <t>2420489.486 </t>
  </si>
  <si>
    <t> 22.12.1914 23:39 </t>
  </si>
  <si>
    <t> -0.724 </t>
  </si>
  <si>
    <t>2420499.072 </t>
  </si>
  <si>
    <t> 01.01.1915 13:43 </t>
  </si>
  <si>
    <t>2420566.271 </t>
  </si>
  <si>
    <t> 09.03.1915 18:30 </t>
  </si>
  <si>
    <t> -0.703 </t>
  </si>
  <si>
    <t>2420652.564 </t>
  </si>
  <si>
    <t> 04.06.1915 01:32 </t>
  </si>
  <si>
    <t> -0.768 </t>
  </si>
  <si>
    <t>2420681.437 </t>
  </si>
  <si>
    <t> 02.07.1915 22:29 </t>
  </si>
  <si>
    <t> -0.681 </t>
  </si>
  <si>
    <t>2420902.117 </t>
  </si>
  <si>
    <t> 08.02.1916 14:48 </t>
  </si>
  <si>
    <t> -0.695 </t>
  </si>
  <si>
    <t>2420959.670 </t>
  </si>
  <si>
    <t> 06.04.1916 04:04 </t>
  </si>
  <si>
    <t> -0.715 </t>
  </si>
  <si>
    <t>2420964.491 </t>
  </si>
  <si>
    <t> 10.04.1916 23:47 </t>
  </si>
  <si>
    <t> -0.691 </t>
  </si>
  <si>
    <t>2421266.745 </t>
  </si>
  <si>
    <t> 07.02.1917 05:52 </t>
  </si>
  <si>
    <t> -0.692 </t>
  </si>
  <si>
    <t> A.A.Nijland </t>
  </si>
  <si>
    <t> AN 211.357 </t>
  </si>
  <si>
    <t>2421501.818 </t>
  </si>
  <si>
    <t> 30.09.1917 07:37 </t>
  </si>
  <si>
    <t> -0.706 </t>
  </si>
  <si>
    <t>2421573.820 </t>
  </si>
  <si>
    <t> 11.12.1917 07:40 </t>
  </si>
  <si>
    <t> -0.670 </t>
  </si>
  <si>
    <t>2421607.408 </t>
  </si>
  <si>
    <t> 13.01.1918 21:47 </t>
  </si>
  <si>
    <t> -0.666 </t>
  </si>
  <si>
    <t>2421948.039 </t>
  </si>
  <si>
    <t> 20.12.1918 12:56 </t>
  </si>
  <si>
    <t> -0.671 </t>
  </si>
  <si>
    <t>2421981.621 </t>
  </si>
  <si>
    <t> 23.01.1919 02:54 </t>
  </si>
  <si>
    <t> -0.673 </t>
  </si>
  <si>
    <t>2421986.419 </t>
  </si>
  <si>
    <t> 27.01.1919 22:03 </t>
  </si>
  <si>
    <t>2422020.008 </t>
  </si>
  <si>
    <t> 02.03.1919 12:11 </t>
  </si>
  <si>
    <t> -0.668 </t>
  </si>
  <si>
    <t>2422499.767 </t>
  </si>
  <si>
    <t> 24.06.1920 06:24 </t>
  </si>
  <si>
    <t> -0.678 </t>
  </si>
  <si>
    <t>2422792.474 </t>
  </si>
  <si>
    <t> 12.04.1921 23:22 </t>
  </si>
  <si>
    <t> -0.631 </t>
  </si>
  <si>
    <t> B.W.Sitterly </t>
  </si>
  <si>
    <t>2422806.866 </t>
  </si>
  <si>
    <t> 27.04.1921 08:47 </t>
  </si>
  <si>
    <t> -0.632 </t>
  </si>
  <si>
    <t>2422816.467 </t>
  </si>
  <si>
    <t> 06.05.1921 23:12 </t>
  </si>
  <si>
    <t> -0.626 </t>
  </si>
  <si>
    <t>2422830.854 </t>
  </si>
  <si>
    <t> 21.05.1921 08:29 </t>
  </si>
  <si>
    <t>2422840.457 </t>
  </si>
  <si>
    <t> 30.05.1921 22:58 </t>
  </si>
  <si>
    <t> -0.625 </t>
  </si>
  <si>
    <t>2423070.739 </t>
  </si>
  <si>
    <t> 16.01.1922 05:44 </t>
  </si>
  <si>
    <t>2423089.969 </t>
  </si>
  <si>
    <t> 04.02.1922 11:15 </t>
  </si>
  <si>
    <t> -0.593 </t>
  </si>
  <si>
    <t>2423094.738 </t>
  </si>
  <si>
    <t> 09.02.1922 05:42 </t>
  </si>
  <si>
    <t> -0.622 </t>
  </si>
  <si>
    <t>2423099.544 </t>
  </si>
  <si>
    <t> 14.02.1922 01:03 </t>
  </si>
  <si>
    <t> -0.613 </t>
  </si>
  <si>
    <t>2423161.920 </t>
  </si>
  <si>
    <t> 17.04.1922 10:04 </t>
  </si>
  <si>
    <t> -0.607 </t>
  </si>
  <si>
    <t>2423166.707 </t>
  </si>
  <si>
    <t> 22.04.1922 04:58 </t>
  </si>
  <si>
    <t> -0.618 </t>
  </si>
  <si>
    <t>2423497.739 </t>
  </si>
  <si>
    <t> 19.03.1923 05:44 </t>
  </si>
  <si>
    <t> -0.627 </t>
  </si>
  <si>
    <t>2423579.347 </t>
  </si>
  <si>
    <t> 08.06.1923 20:19 </t>
  </si>
  <si>
    <t> -0.580 </t>
  </si>
  <si>
    <t> J.Gadomski </t>
  </si>
  <si>
    <t> CRAC 22.12 </t>
  </si>
  <si>
    <t>2424500.533 </t>
  </si>
  <si>
    <t> 16.12.1925 00:47 </t>
  </si>
  <si>
    <t> -0.552 </t>
  </si>
  <si>
    <t>2425249.028 </t>
  </si>
  <si>
    <t> 03.01.1928 12:40 </t>
  </si>
  <si>
    <t> -0.497 </t>
  </si>
  <si>
    <t> H.Schneller </t>
  </si>
  <si>
    <t> AN 233.363 </t>
  </si>
  <si>
    <t>2425498.482 </t>
  </si>
  <si>
    <t> 08.09.1928 23:34 </t>
  </si>
  <si>
    <t> -0.524 </t>
  </si>
  <si>
    <t>2426501.300 </t>
  </si>
  <si>
    <t> 08.06.1931 19:12 </t>
  </si>
  <si>
    <t> -0.424 </t>
  </si>
  <si>
    <t>2427499.282 </t>
  </si>
  <si>
    <t> 02.03.1934 18:46 </t>
  </si>
  <si>
    <t> -0.363 </t>
  </si>
  <si>
    <t>2427873.524 </t>
  </si>
  <si>
    <t> 12.03.1935 00:34 </t>
  </si>
  <si>
    <t> -0.341 </t>
  </si>
  <si>
    <t> K.Himpel </t>
  </si>
  <si>
    <t> AN 261.255 </t>
  </si>
  <si>
    <t>2428502.052 </t>
  </si>
  <si>
    <t> 29.11.1936 13:14 </t>
  </si>
  <si>
    <t> -0.312 </t>
  </si>
  <si>
    <t>2428569.210 </t>
  </si>
  <si>
    <t> 04.02.1937 17:02 </t>
  </si>
  <si>
    <t> -0.321 </t>
  </si>
  <si>
    <t> F.Lause </t>
  </si>
  <si>
    <t> AN 277.41 </t>
  </si>
  <si>
    <t>2428636.381 </t>
  </si>
  <si>
    <t> 12.04.1937 21:08 </t>
  </si>
  <si>
    <t> -0.318 </t>
  </si>
  <si>
    <t>2428655.564 </t>
  </si>
  <si>
    <t> 02.05.1937 01:32 </t>
  </si>
  <si>
    <t> -0.326 </t>
  </si>
  <si>
    <t>2428684.346 </t>
  </si>
  <si>
    <t> 30.05.1937 20:18 </t>
  </si>
  <si>
    <t> -0.330 </t>
  </si>
  <si>
    <t>2428948.238 </t>
  </si>
  <si>
    <t> 18.02.1938 17:42 </t>
  </si>
  <si>
    <t> -0.311 </t>
  </si>
  <si>
    <t>2429068.163 </t>
  </si>
  <si>
    <t> 18.06.1938 15:54 </t>
  </si>
  <si>
    <t> -0.329 </t>
  </si>
  <si>
    <t>2429562.982 </t>
  </si>
  <si>
    <t> 26.10.1939 11:34 </t>
  </si>
  <si>
    <t> 0.327 </t>
  </si>
  <si>
    <t> S.Gaposchkin </t>
  </si>
  <si>
    <t> HA 113.71 </t>
  </si>
  <si>
    <t>2433002.429 </t>
  </si>
  <si>
    <t> 26.03.1949 22:17 </t>
  </si>
  <si>
    <t> -0.174 </t>
  </si>
  <si>
    <t> R.Szafraniec </t>
  </si>
  <si>
    <t> AAC 5.5 </t>
  </si>
  <si>
    <t>2433016.819 </t>
  </si>
  <si>
    <t> 10.04.1949 07:39 </t>
  </si>
  <si>
    <t> -0.177 </t>
  </si>
  <si>
    <t>E </t>
  </si>
  <si>
    <t>?</t>
  </si>
  <si>
    <t> Keller &amp; Limber </t>
  </si>
  <si>
    <t> APJ 113.637 </t>
  </si>
  <si>
    <t>2433357.457 </t>
  </si>
  <si>
    <t> 16.03.1950 22:58 </t>
  </si>
  <si>
    <t> -0.176 </t>
  </si>
  <si>
    <t> AAC 5.7 </t>
  </si>
  <si>
    <t>2433712.498 </t>
  </si>
  <si>
    <t> 06.03.1951 23:57 </t>
  </si>
  <si>
    <t> -0.164 </t>
  </si>
  <si>
    <t> W.Wenzel </t>
  </si>
  <si>
    <t> MVS 140 </t>
  </si>
  <si>
    <t>2434451.375 </t>
  </si>
  <si>
    <t> 14.03.1953 21:00 </t>
  </si>
  <si>
    <t> -0.132 </t>
  </si>
  <si>
    <t> AAC 5.189 </t>
  </si>
  <si>
    <t>2435655.614 </t>
  </si>
  <si>
    <t> 01.07.1956 02:44 </t>
  </si>
  <si>
    <t> -0.115 </t>
  </si>
  <si>
    <t> D.M.Popper </t>
  </si>
  <si>
    <t> APJ 133.148 </t>
  </si>
  <si>
    <t>2435876.276 </t>
  </si>
  <si>
    <t> 06.02.1957 18:37 </t>
  </si>
  <si>
    <t> -0.147 </t>
  </si>
  <si>
    <t> AA 8.189 </t>
  </si>
  <si>
    <t>2437368.438 </t>
  </si>
  <si>
    <t> 09.03.1961 22:30 </t>
  </si>
  <si>
    <t> -0.069 </t>
  </si>
  <si>
    <t> R.Rudolph </t>
  </si>
  <si>
    <t>BAVM 15 </t>
  </si>
  <si>
    <t>2438145.678 </t>
  </si>
  <si>
    <t> 26.04.1963 04:16 </t>
  </si>
  <si>
    <t> -0.056 </t>
  </si>
  <si>
    <t> Chisari &amp; Lacona </t>
  </si>
  <si>
    <t> MSAI 36.463 </t>
  </si>
  <si>
    <t>2438558.288 </t>
  </si>
  <si>
    <t> 11.06.1964 18:54 </t>
  </si>
  <si>
    <t> -0.048 </t>
  </si>
  <si>
    <t>2438889.3300 </t>
  </si>
  <si>
    <t> 08.05.1965 19:55 </t>
  </si>
  <si>
    <t> -0.0468 </t>
  </si>
  <si>
    <t> Catalano &amp; Rodono </t>
  </si>
  <si>
    <t> MSAI 38.395 </t>
  </si>
  <si>
    <t>2439215.5619 </t>
  </si>
  <si>
    <t> 31.03.1966 01:29 </t>
  </si>
  <si>
    <t> -0.0583 </t>
  </si>
  <si>
    <t>2439647.360 </t>
  </si>
  <si>
    <t> 05.06.1967 20:38 </t>
  </si>
  <si>
    <t> -0.053 </t>
  </si>
  <si>
    <t> PASP 86.390 </t>
  </si>
  <si>
    <t>2439949.619 </t>
  </si>
  <si>
    <t> 03.04.1968 02:51 </t>
  </si>
  <si>
    <t> -0.049 </t>
  </si>
  <si>
    <t>2440381.406 </t>
  </si>
  <si>
    <t> 08.06.1969 21:44 </t>
  </si>
  <si>
    <t> -0.054 </t>
  </si>
  <si>
    <t>2440707.665 </t>
  </si>
  <si>
    <t> 01.05.1970 03:57 </t>
  </si>
  <si>
    <t> -0.039 </t>
  </si>
  <si>
    <t>2441072.298 </t>
  </si>
  <si>
    <t> 30.04.1971 19:09 </t>
  </si>
  <si>
    <t> -0.031 </t>
  </si>
  <si>
    <t>2441422.535 </t>
  </si>
  <si>
    <t> 15.04.1972 00:50 </t>
  </si>
  <si>
    <t> -0.026 </t>
  </si>
  <si>
    <t>2441806.400 </t>
  </si>
  <si>
    <t> 03.05.1973 21:36 </t>
  </si>
  <si>
    <t> 0.024 </t>
  </si>
  <si>
    <t> H.Peter </t>
  </si>
  <si>
    <t> BBS 9 </t>
  </si>
  <si>
    <t>2441806.414 </t>
  </si>
  <si>
    <t> 03.05.1973 21:56 </t>
  </si>
  <si>
    <t> 0.038 </t>
  </si>
  <si>
    <t> K.Locher </t>
  </si>
  <si>
    <t>2441825.542 </t>
  </si>
  <si>
    <t> 23.05.1973 01:00 </t>
  </si>
  <si>
    <t> -0.025 </t>
  </si>
  <si>
    <t> Catalano </t>
  </si>
  <si>
    <t> PASP 86 </t>
  </si>
  <si>
    <t>2442492.438 </t>
  </si>
  <si>
    <t> 20.03.1975 22:30 </t>
  </si>
  <si>
    <t> -0.009 </t>
  </si>
  <si>
    <t> E.W.Ludington </t>
  </si>
  <si>
    <t> AA 30.403 </t>
  </si>
  <si>
    <t>2442871.462 </t>
  </si>
  <si>
    <t> 02.04.1976 23:05 </t>
  </si>
  <si>
    <t>2442871.470 </t>
  </si>
  <si>
    <t> 02.04.1976 23:16 </t>
  </si>
  <si>
    <t> 0.005 </t>
  </si>
  <si>
    <t> M.Winiarski </t>
  </si>
  <si>
    <t> AN 301.327 </t>
  </si>
  <si>
    <t>2442967.473 </t>
  </si>
  <si>
    <t> 07.07.1976 23:21 </t>
  </si>
  <si>
    <t> 0.054 </t>
  </si>
  <si>
    <t> D.Stott </t>
  </si>
  <si>
    <t> VSSC 58.13 </t>
  </si>
  <si>
    <t>2442967.497 </t>
  </si>
  <si>
    <t> 07.07.1976 23:55 </t>
  </si>
  <si>
    <t> 0.078 </t>
  </si>
  <si>
    <t> T.Brelstaff </t>
  </si>
  <si>
    <t>2444363.584 </t>
  </si>
  <si>
    <t> 04.05.1980 02:00 </t>
  </si>
  <si>
    <t> 0.035 </t>
  </si>
  <si>
    <t> VSSC 59.16 </t>
  </si>
  <si>
    <t>2445078.341 </t>
  </si>
  <si>
    <t> 18.04.1982 20:11 </t>
  </si>
  <si>
    <t> -0.064 </t>
  </si>
  <si>
    <t> J.Hübscher </t>
  </si>
  <si>
    <t>BAVM 34 </t>
  </si>
  <si>
    <t>2445078.371 </t>
  </si>
  <si>
    <t> 18.04.1982 20:54 </t>
  </si>
  <si>
    <t> -0.034 </t>
  </si>
  <si>
    <t> W.Braune </t>
  </si>
  <si>
    <t>2445783.590 </t>
  </si>
  <si>
    <t> 24.03.1984 02:09 </t>
  </si>
  <si>
    <t> -0.077 </t>
  </si>
  <si>
    <t> M.Kohl </t>
  </si>
  <si>
    <t> BBS 71 </t>
  </si>
  <si>
    <t>2445908.331 </t>
  </si>
  <si>
    <t> 26.07.1984 19:56 </t>
  </si>
  <si>
    <t> -0.076 </t>
  </si>
  <si>
    <t> N.Stoikidis </t>
  </si>
  <si>
    <t> BBS 73 </t>
  </si>
  <si>
    <t>2446925.486 </t>
  </si>
  <si>
    <t> 09.05.1987 23:39 </t>
  </si>
  <si>
    <t> -0.033 </t>
  </si>
  <si>
    <t> R.Diethelm </t>
  </si>
  <si>
    <t> BBS 84 </t>
  </si>
  <si>
    <t>2451262.645 </t>
  </si>
  <si>
    <t> 25.03.1999 03:28 </t>
  </si>
  <si>
    <t> 0.009 </t>
  </si>
  <si>
    <t> R.Meyer </t>
  </si>
  <si>
    <t>BAVM 131 </t>
  </si>
  <si>
    <t>2451315.4351 </t>
  </si>
  <si>
    <t> 16.05.1999 22:26 </t>
  </si>
  <si>
    <t> 0.0241 </t>
  </si>
  <si>
    <t> M.Haltuf </t>
  </si>
  <si>
    <t> BRNO 32 </t>
  </si>
  <si>
    <t>2452001.463 </t>
  </si>
  <si>
    <t> 01.04.2001 23:06 </t>
  </si>
  <si>
    <t> -0.019 </t>
  </si>
  <si>
    <t>BAVM 143 </t>
  </si>
  <si>
    <t>2452361.296 </t>
  </si>
  <si>
    <t> 27.03.2002 19:06 </t>
  </si>
  <si>
    <t> -0.013 </t>
  </si>
  <si>
    <t>BAVM 154 </t>
  </si>
  <si>
    <t>2453133.7233 </t>
  </si>
  <si>
    <t> 08.05.2004 05:21 </t>
  </si>
  <si>
    <t> -0.0147 </t>
  </si>
  <si>
    <t> Caton &amp; Smith </t>
  </si>
  <si>
    <t>IBVS 5595 </t>
  </si>
  <si>
    <t>2453138.539 </t>
  </si>
  <si>
    <t> 13.05.2004 00:56 </t>
  </si>
  <si>
    <t> 0.003 </t>
  </si>
  <si>
    <t>BAVM 174 </t>
  </si>
  <si>
    <t>2453541.528 </t>
  </si>
  <si>
    <t> 20.06.2005 00:40 </t>
  </si>
  <si>
    <t> -0.014 </t>
  </si>
  <si>
    <t>BAVM 192 </t>
  </si>
  <si>
    <t>2455688.48534 </t>
  </si>
  <si>
    <t> 06.05.2011 23:38 </t>
  </si>
  <si>
    <t> -0.02614 </t>
  </si>
  <si>
    <t>C </t>
  </si>
  <si>
    <t> R.Uhlar </t>
  </si>
  <si>
    <t>IBVS 6007 </t>
  </si>
  <si>
    <t>2455700.5012 </t>
  </si>
  <si>
    <t> 19.05.2011 00:01 </t>
  </si>
  <si>
    <t> -0.0045 </t>
  </si>
  <si>
    <t>-I</t>
  </si>
  <si>
    <t> P.Frank </t>
  </si>
  <si>
    <t>BAVM 225 </t>
  </si>
  <si>
    <t>2456012.3525 </t>
  </si>
  <si>
    <t> 25.03.2012 20:27 </t>
  </si>
  <si>
    <t>0</t>
  </si>
  <si>
    <t> -0.0035 </t>
  </si>
  <si>
    <t>BAVM 228 </t>
  </si>
  <si>
    <t>2456012.3569 </t>
  </si>
  <si>
    <t> 25.03.2012 20:33 </t>
  </si>
  <si>
    <t> 0.0009 </t>
  </si>
  <si>
    <t> F.Agerer </t>
  </si>
  <si>
    <t>2456746.3956 </t>
  </si>
  <si>
    <t> 29.03.2014 21:29 </t>
  </si>
  <si>
    <t>153</t>
  </si>
  <si>
    <t> -0.0080 </t>
  </si>
  <si>
    <t>BAVM 238 </t>
  </si>
  <si>
    <t>2457089.434 </t>
  </si>
  <si>
    <t> 07.03.2015 22:24 </t>
  </si>
  <si>
    <t>224.5</t>
  </si>
  <si>
    <t> -0.005 </t>
  </si>
  <si>
    <t>BAVM 241 (=IBVS 6157) </t>
  </si>
  <si>
    <t>2457101.4264 </t>
  </si>
  <si>
    <t> 19.03.2015 22:14 </t>
  </si>
  <si>
    <t>227</t>
  </si>
  <si>
    <t> -0.0067 </t>
  </si>
  <si>
    <t>BAD?</t>
  </si>
  <si>
    <t>IBVS 6157</t>
  </si>
  <si>
    <t>BAAVSSC193</t>
  </si>
  <si>
    <t>BAAVSSC188</t>
  </si>
  <si>
    <t>BAAVSSC, 196, 54</t>
  </si>
  <si>
    <t>21/06/1892</t>
  </si>
  <si>
    <t>06/02/1892</t>
  </si>
  <si>
    <t>03/08/1893</t>
  </si>
  <si>
    <t>01/11/1895</t>
  </si>
  <si>
    <t>31/07/1898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</si>
</sst>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7" formatCode="0.000000"/>
  </numFmts>
  <fonts count="2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65" fontId="25" fillId="0" borderId="0" xfId="0" applyNumberFormat="1" applyFont="1" applyAlignment="1">
      <alignment horizontal="right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167" fontId="24" fillId="0" borderId="0" xfId="0" applyNumberFormat="1" applyFont="1" applyAlignment="1">
      <alignment horizontal="left"/>
    </xf>
    <xf numFmtId="167" fontId="25" fillId="0" borderId="0" xfId="0" applyNumberFormat="1" applyFont="1" applyAlignment="1">
      <alignment horizontal="left" vertical="center" wrapText="1"/>
    </xf>
    <xf numFmtId="167" fontId="25" fillId="0" borderId="0" xfId="0" applyNumberFormat="1" applyFont="1" applyAlignment="1" applyProtection="1">
      <alignment horizontal="left" vertical="center" wrapText="1"/>
      <protection locked="0"/>
    </xf>
    <xf numFmtId="167" fontId="0" fillId="0" borderId="0" xfId="0" applyNumberFormat="1" applyAlignment="1">
      <alignment horizontal="left"/>
    </xf>
    <xf numFmtId="14" fontId="6" fillId="0" borderId="0" xfId="0" applyNumberFormat="1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CVn - O-C Diagr.</a:t>
            </a:r>
          </a:p>
        </c:rich>
      </c:tx>
      <c:layout>
        <c:manualLayout>
          <c:xMode val="edge"/>
          <c:yMode val="edge"/>
          <c:x val="0.3818188181022826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24260807677569"/>
          <c:y val="0.14769252958613219"/>
          <c:w val="0.83181941261158354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-2197</c:v>
                </c:pt>
                <c:pt idx="1">
                  <c:v>-2149</c:v>
                </c:pt>
                <c:pt idx="2">
                  <c:v>-2112</c:v>
                </c:pt>
                <c:pt idx="3">
                  <c:v>-1941</c:v>
                </c:pt>
                <c:pt idx="4">
                  <c:v>-1732</c:v>
                </c:pt>
                <c:pt idx="5">
                  <c:v>-1524</c:v>
                </c:pt>
                <c:pt idx="6">
                  <c:v>-1513</c:v>
                </c:pt>
                <c:pt idx="7">
                  <c:v>-1466</c:v>
                </c:pt>
                <c:pt idx="8">
                  <c:v>-1464</c:v>
                </c:pt>
                <c:pt idx="9">
                  <c:v>-1445</c:v>
                </c:pt>
                <c:pt idx="10">
                  <c:v>-1382</c:v>
                </c:pt>
                <c:pt idx="11">
                  <c:v>-1328.5</c:v>
                </c:pt>
                <c:pt idx="12">
                  <c:v>-1290</c:v>
                </c:pt>
                <c:pt idx="13">
                  <c:v>-1232</c:v>
                </c:pt>
                <c:pt idx="14">
                  <c:v>-1216</c:v>
                </c:pt>
                <c:pt idx="15">
                  <c:v>-1168</c:v>
                </c:pt>
                <c:pt idx="16">
                  <c:v>-1152</c:v>
                </c:pt>
                <c:pt idx="17">
                  <c:v>-1107</c:v>
                </c:pt>
                <c:pt idx="18">
                  <c:v>-1004</c:v>
                </c:pt>
                <c:pt idx="19">
                  <c:v>-991</c:v>
                </c:pt>
                <c:pt idx="20">
                  <c:v>-901</c:v>
                </c:pt>
                <c:pt idx="21">
                  <c:v>-899</c:v>
                </c:pt>
                <c:pt idx="22">
                  <c:v>-690</c:v>
                </c:pt>
                <c:pt idx="23">
                  <c:v>-620</c:v>
                </c:pt>
                <c:pt idx="24">
                  <c:v>-599</c:v>
                </c:pt>
                <c:pt idx="25">
                  <c:v>-556</c:v>
                </c:pt>
                <c:pt idx="26">
                  <c:v>-546</c:v>
                </c:pt>
                <c:pt idx="27">
                  <c:v>-535</c:v>
                </c:pt>
                <c:pt idx="28">
                  <c:v>-530</c:v>
                </c:pt>
                <c:pt idx="29">
                  <c:v>-524</c:v>
                </c:pt>
                <c:pt idx="30">
                  <c:v>-523</c:v>
                </c:pt>
                <c:pt idx="31">
                  <c:v>-514</c:v>
                </c:pt>
                <c:pt idx="32">
                  <c:v>-509</c:v>
                </c:pt>
                <c:pt idx="33">
                  <c:v>-498</c:v>
                </c:pt>
                <c:pt idx="34">
                  <c:v>-484</c:v>
                </c:pt>
                <c:pt idx="35">
                  <c:v>-482</c:v>
                </c:pt>
                <c:pt idx="36">
                  <c:v>-468</c:v>
                </c:pt>
                <c:pt idx="37">
                  <c:v>-450</c:v>
                </c:pt>
                <c:pt idx="38">
                  <c:v>-444</c:v>
                </c:pt>
                <c:pt idx="39">
                  <c:v>-398</c:v>
                </c:pt>
                <c:pt idx="40">
                  <c:v>-386</c:v>
                </c:pt>
                <c:pt idx="41">
                  <c:v>-385</c:v>
                </c:pt>
                <c:pt idx="42">
                  <c:v>-322</c:v>
                </c:pt>
                <c:pt idx="43">
                  <c:v>-273</c:v>
                </c:pt>
                <c:pt idx="44">
                  <c:v>-258</c:v>
                </c:pt>
                <c:pt idx="45">
                  <c:v>-251</c:v>
                </c:pt>
                <c:pt idx="46">
                  <c:v>-180</c:v>
                </c:pt>
                <c:pt idx="47">
                  <c:v>-173</c:v>
                </c:pt>
                <c:pt idx="48">
                  <c:v>-172</c:v>
                </c:pt>
                <c:pt idx="49">
                  <c:v>-165</c:v>
                </c:pt>
                <c:pt idx="50">
                  <c:v>-65</c:v>
                </c:pt>
                <c:pt idx="51">
                  <c:v>-4</c:v>
                </c:pt>
                <c:pt idx="52">
                  <c:v>-1</c:v>
                </c:pt>
                <c:pt idx="53">
                  <c:v>0</c:v>
                </c:pt>
                <c:pt idx="54">
                  <c:v>1</c:v>
                </c:pt>
                <c:pt idx="55">
                  <c:v>4</c:v>
                </c:pt>
                <c:pt idx="56">
                  <c:v>6</c:v>
                </c:pt>
                <c:pt idx="57">
                  <c:v>54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73</c:v>
                </c:pt>
                <c:pt idx="62">
                  <c:v>74</c:v>
                </c:pt>
                <c:pt idx="63">
                  <c:v>143</c:v>
                </c:pt>
                <c:pt idx="64">
                  <c:v>160</c:v>
                </c:pt>
                <c:pt idx="65">
                  <c:v>352</c:v>
                </c:pt>
                <c:pt idx="66">
                  <c:v>508</c:v>
                </c:pt>
                <c:pt idx="67">
                  <c:v>560</c:v>
                </c:pt>
                <c:pt idx="68">
                  <c:v>769</c:v>
                </c:pt>
                <c:pt idx="69">
                  <c:v>977</c:v>
                </c:pt>
                <c:pt idx="70">
                  <c:v>1055</c:v>
                </c:pt>
                <c:pt idx="71">
                  <c:v>1186</c:v>
                </c:pt>
                <c:pt idx="72">
                  <c:v>1200</c:v>
                </c:pt>
                <c:pt idx="73">
                  <c:v>1214</c:v>
                </c:pt>
                <c:pt idx="74">
                  <c:v>1218</c:v>
                </c:pt>
                <c:pt idx="75">
                  <c:v>1224</c:v>
                </c:pt>
                <c:pt idx="76">
                  <c:v>1279</c:v>
                </c:pt>
                <c:pt idx="77">
                  <c:v>1304</c:v>
                </c:pt>
                <c:pt idx="78">
                  <c:v>1407</c:v>
                </c:pt>
                <c:pt idx="79">
                  <c:v>2124</c:v>
                </c:pt>
                <c:pt idx="80">
                  <c:v>2127</c:v>
                </c:pt>
                <c:pt idx="81">
                  <c:v>2198</c:v>
                </c:pt>
                <c:pt idx="82">
                  <c:v>2272</c:v>
                </c:pt>
                <c:pt idx="83">
                  <c:v>2426</c:v>
                </c:pt>
                <c:pt idx="84">
                  <c:v>2677</c:v>
                </c:pt>
                <c:pt idx="85">
                  <c:v>2723</c:v>
                </c:pt>
                <c:pt idx="86">
                  <c:v>3034</c:v>
                </c:pt>
                <c:pt idx="87">
                  <c:v>3196</c:v>
                </c:pt>
                <c:pt idx="88">
                  <c:v>3282</c:v>
                </c:pt>
                <c:pt idx="89">
                  <c:v>3351</c:v>
                </c:pt>
                <c:pt idx="90">
                  <c:v>3419</c:v>
                </c:pt>
                <c:pt idx="91">
                  <c:v>3509</c:v>
                </c:pt>
                <c:pt idx="92">
                  <c:v>3572</c:v>
                </c:pt>
                <c:pt idx="93">
                  <c:v>3662</c:v>
                </c:pt>
                <c:pt idx="94">
                  <c:v>3730</c:v>
                </c:pt>
                <c:pt idx="95">
                  <c:v>3806</c:v>
                </c:pt>
                <c:pt idx="96">
                  <c:v>3879</c:v>
                </c:pt>
                <c:pt idx="97">
                  <c:v>3959</c:v>
                </c:pt>
                <c:pt idx="98">
                  <c:v>3959</c:v>
                </c:pt>
                <c:pt idx="99">
                  <c:v>3963</c:v>
                </c:pt>
                <c:pt idx="100">
                  <c:v>3963</c:v>
                </c:pt>
                <c:pt idx="101">
                  <c:v>4102</c:v>
                </c:pt>
                <c:pt idx="102">
                  <c:v>4181</c:v>
                </c:pt>
                <c:pt idx="103">
                  <c:v>4181</c:v>
                </c:pt>
                <c:pt idx="104">
                  <c:v>4201</c:v>
                </c:pt>
                <c:pt idx="105">
                  <c:v>4201</c:v>
                </c:pt>
                <c:pt idx="106">
                  <c:v>4492</c:v>
                </c:pt>
                <c:pt idx="107">
                  <c:v>4641</c:v>
                </c:pt>
                <c:pt idx="108">
                  <c:v>4641</c:v>
                </c:pt>
                <c:pt idx="109">
                  <c:v>4788</c:v>
                </c:pt>
                <c:pt idx="110">
                  <c:v>4814</c:v>
                </c:pt>
                <c:pt idx="111">
                  <c:v>5026</c:v>
                </c:pt>
                <c:pt idx="112">
                  <c:v>5329</c:v>
                </c:pt>
                <c:pt idx="113">
                  <c:v>5402</c:v>
                </c:pt>
                <c:pt idx="114">
                  <c:v>5930</c:v>
                </c:pt>
                <c:pt idx="115">
                  <c:v>5941</c:v>
                </c:pt>
                <c:pt idx="116">
                  <c:v>6084</c:v>
                </c:pt>
                <c:pt idx="117">
                  <c:v>6159</c:v>
                </c:pt>
                <c:pt idx="118">
                  <c:v>6320</c:v>
                </c:pt>
                <c:pt idx="119">
                  <c:v>6321</c:v>
                </c:pt>
                <c:pt idx="120">
                  <c:v>6405</c:v>
                </c:pt>
                <c:pt idx="121">
                  <c:v>6852.5</c:v>
                </c:pt>
                <c:pt idx="122">
                  <c:v>6855</c:v>
                </c:pt>
                <c:pt idx="123">
                  <c:v>6920</c:v>
                </c:pt>
                <c:pt idx="124">
                  <c:v>6920</c:v>
                </c:pt>
                <c:pt idx="125">
                  <c:v>7073</c:v>
                </c:pt>
                <c:pt idx="126">
                  <c:v>7144.5</c:v>
                </c:pt>
                <c:pt idx="127">
                  <c:v>7147</c:v>
                </c:pt>
                <c:pt idx="128">
                  <c:v>7606</c:v>
                </c:pt>
                <c:pt idx="129">
                  <c:v>7680</c:v>
                </c:pt>
                <c:pt idx="130">
                  <c:v>7759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2C-4352-9DDD-D5B3FA7802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2.9999999999999997E-4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7.3499999999999998E-3</c:v>
                  </c:pt>
                  <c:pt idx="122">
                    <c:v>0</c:v>
                  </c:pt>
                  <c:pt idx="123">
                    <c:v>2.9999999999999997E-4</c:v>
                  </c:pt>
                  <c:pt idx="124">
                    <c:v>8.9999999999999998E-4</c:v>
                  </c:pt>
                  <c:pt idx="125">
                    <c:v>8.0000000000000004E-4</c:v>
                  </c:pt>
                  <c:pt idx="126">
                    <c:v>3.5000000000000001E-3</c:v>
                  </c:pt>
                  <c:pt idx="127">
                    <c:v>6.4999999999999997E-3</c:v>
                  </c:pt>
                  <c:pt idx="128">
                    <c:v>4.2999999999999999E-4</c:v>
                  </c:pt>
                  <c:pt idx="129">
                    <c:v>7.1000000000000002E-4</c:v>
                  </c:pt>
                  <c:pt idx="130">
                    <c:v>1.25E-3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2.9999999999999997E-4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7.3499999999999998E-3</c:v>
                  </c:pt>
                  <c:pt idx="122">
                    <c:v>0</c:v>
                  </c:pt>
                  <c:pt idx="123">
                    <c:v>2.9999999999999997E-4</c:v>
                  </c:pt>
                  <c:pt idx="124">
                    <c:v>8.9999999999999998E-4</c:v>
                  </c:pt>
                  <c:pt idx="125">
                    <c:v>8.0000000000000004E-4</c:v>
                  </c:pt>
                  <c:pt idx="126">
                    <c:v>3.5000000000000001E-3</c:v>
                  </c:pt>
                  <c:pt idx="127">
                    <c:v>6.4999999999999997E-3</c:v>
                  </c:pt>
                  <c:pt idx="128">
                    <c:v>4.2999999999999999E-4</c:v>
                  </c:pt>
                  <c:pt idx="129">
                    <c:v>7.1000000000000002E-4</c:v>
                  </c:pt>
                  <c:pt idx="130">
                    <c:v>1.25E-3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-2197</c:v>
                </c:pt>
                <c:pt idx="1">
                  <c:v>-2149</c:v>
                </c:pt>
                <c:pt idx="2">
                  <c:v>-2112</c:v>
                </c:pt>
                <c:pt idx="3">
                  <c:v>-1941</c:v>
                </c:pt>
                <c:pt idx="4">
                  <c:v>-1732</c:v>
                </c:pt>
                <c:pt idx="5">
                  <c:v>-1524</c:v>
                </c:pt>
                <c:pt idx="6">
                  <c:v>-1513</c:v>
                </c:pt>
                <c:pt idx="7">
                  <c:v>-1466</c:v>
                </c:pt>
                <c:pt idx="8">
                  <c:v>-1464</c:v>
                </c:pt>
                <c:pt idx="9">
                  <c:v>-1445</c:v>
                </c:pt>
                <c:pt idx="10">
                  <c:v>-1382</c:v>
                </c:pt>
                <c:pt idx="11">
                  <c:v>-1328.5</c:v>
                </c:pt>
                <c:pt idx="12">
                  <c:v>-1290</c:v>
                </c:pt>
                <c:pt idx="13">
                  <c:v>-1232</c:v>
                </c:pt>
                <c:pt idx="14">
                  <c:v>-1216</c:v>
                </c:pt>
                <c:pt idx="15">
                  <c:v>-1168</c:v>
                </c:pt>
                <c:pt idx="16">
                  <c:v>-1152</c:v>
                </c:pt>
                <c:pt idx="17">
                  <c:v>-1107</c:v>
                </c:pt>
                <c:pt idx="18">
                  <c:v>-1004</c:v>
                </c:pt>
                <c:pt idx="19">
                  <c:v>-991</c:v>
                </c:pt>
                <c:pt idx="20">
                  <c:v>-901</c:v>
                </c:pt>
                <c:pt idx="21">
                  <c:v>-899</c:v>
                </c:pt>
                <c:pt idx="22">
                  <c:v>-690</c:v>
                </c:pt>
                <c:pt idx="23">
                  <c:v>-620</c:v>
                </c:pt>
                <c:pt idx="24">
                  <c:v>-599</c:v>
                </c:pt>
                <c:pt idx="25">
                  <c:v>-556</c:v>
                </c:pt>
                <c:pt idx="26">
                  <c:v>-546</c:v>
                </c:pt>
                <c:pt idx="27">
                  <c:v>-535</c:v>
                </c:pt>
                <c:pt idx="28">
                  <c:v>-530</c:v>
                </c:pt>
                <c:pt idx="29">
                  <c:v>-524</c:v>
                </c:pt>
                <c:pt idx="30">
                  <c:v>-523</c:v>
                </c:pt>
                <c:pt idx="31">
                  <c:v>-514</c:v>
                </c:pt>
                <c:pt idx="32">
                  <c:v>-509</c:v>
                </c:pt>
                <c:pt idx="33">
                  <c:v>-498</c:v>
                </c:pt>
                <c:pt idx="34">
                  <c:v>-484</c:v>
                </c:pt>
                <c:pt idx="35">
                  <c:v>-482</c:v>
                </c:pt>
                <c:pt idx="36">
                  <c:v>-468</c:v>
                </c:pt>
                <c:pt idx="37">
                  <c:v>-450</c:v>
                </c:pt>
                <c:pt idx="38">
                  <c:v>-444</c:v>
                </c:pt>
                <c:pt idx="39">
                  <c:v>-398</c:v>
                </c:pt>
                <c:pt idx="40">
                  <c:v>-386</c:v>
                </c:pt>
                <c:pt idx="41">
                  <c:v>-385</c:v>
                </c:pt>
                <c:pt idx="42">
                  <c:v>-322</c:v>
                </c:pt>
                <c:pt idx="43">
                  <c:v>-273</c:v>
                </c:pt>
                <c:pt idx="44">
                  <c:v>-258</c:v>
                </c:pt>
                <c:pt idx="45">
                  <c:v>-251</c:v>
                </c:pt>
                <c:pt idx="46">
                  <c:v>-180</c:v>
                </c:pt>
                <c:pt idx="47">
                  <c:v>-173</c:v>
                </c:pt>
                <c:pt idx="48">
                  <c:v>-172</c:v>
                </c:pt>
                <c:pt idx="49">
                  <c:v>-165</c:v>
                </c:pt>
                <c:pt idx="50">
                  <c:v>-65</c:v>
                </c:pt>
                <c:pt idx="51">
                  <c:v>-4</c:v>
                </c:pt>
                <c:pt idx="52">
                  <c:v>-1</c:v>
                </c:pt>
                <c:pt idx="53">
                  <c:v>0</c:v>
                </c:pt>
                <c:pt idx="54">
                  <c:v>1</c:v>
                </c:pt>
                <c:pt idx="55">
                  <c:v>4</c:v>
                </c:pt>
                <c:pt idx="56">
                  <c:v>6</c:v>
                </c:pt>
                <c:pt idx="57">
                  <c:v>54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73</c:v>
                </c:pt>
                <c:pt idx="62">
                  <c:v>74</c:v>
                </c:pt>
                <c:pt idx="63">
                  <c:v>143</c:v>
                </c:pt>
                <c:pt idx="64">
                  <c:v>160</c:v>
                </c:pt>
                <c:pt idx="65">
                  <c:v>352</c:v>
                </c:pt>
                <c:pt idx="66">
                  <c:v>508</c:v>
                </c:pt>
                <c:pt idx="67">
                  <c:v>560</c:v>
                </c:pt>
                <c:pt idx="68">
                  <c:v>769</c:v>
                </c:pt>
                <c:pt idx="69">
                  <c:v>977</c:v>
                </c:pt>
                <c:pt idx="70">
                  <c:v>1055</c:v>
                </c:pt>
                <c:pt idx="71">
                  <c:v>1186</c:v>
                </c:pt>
                <c:pt idx="72">
                  <c:v>1200</c:v>
                </c:pt>
                <c:pt idx="73">
                  <c:v>1214</c:v>
                </c:pt>
                <c:pt idx="74">
                  <c:v>1218</c:v>
                </c:pt>
                <c:pt idx="75">
                  <c:v>1224</c:v>
                </c:pt>
                <c:pt idx="76">
                  <c:v>1279</c:v>
                </c:pt>
                <c:pt idx="77">
                  <c:v>1304</c:v>
                </c:pt>
                <c:pt idx="78">
                  <c:v>1407</c:v>
                </c:pt>
                <c:pt idx="79">
                  <c:v>2124</c:v>
                </c:pt>
                <c:pt idx="80">
                  <c:v>2127</c:v>
                </c:pt>
                <c:pt idx="81">
                  <c:v>2198</c:v>
                </c:pt>
                <c:pt idx="82">
                  <c:v>2272</c:v>
                </c:pt>
                <c:pt idx="83">
                  <c:v>2426</c:v>
                </c:pt>
                <c:pt idx="84">
                  <c:v>2677</c:v>
                </c:pt>
                <c:pt idx="85">
                  <c:v>2723</c:v>
                </c:pt>
                <c:pt idx="86">
                  <c:v>3034</c:v>
                </c:pt>
                <c:pt idx="87">
                  <c:v>3196</c:v>
                </c:pt>
                <c:pt idx="88">
                  <c:v>3282</c:v>
                </c:pt>
                <c:pt idx="89">
                  <c:v>3351</c:v>
                </c:pt>
                <c:pt idx="90">
                  <c:v>3419</c:v>
                </c:pt>
                <c:pt idx="91">
                  <c:v>3509</c:v>
                </c:pt>
                <c:pt idx="92">
                  <c:v>3572</c:v>
                </c:pt>
                <c:pt idx="93">
                  <c:v>3662</c:v>
                </c:pt>
                <c:pt idx="94">
                  <c:v>3730</c:v>
                </c:pt>
                <c:pt idx="95">
                  <c:v>3806</c:v>
                </c:pt>
                <c:pt idx="96">
                  <c:v>3879</c:v>
                </c:pt>
                <c:pt idx="97">
                  <c:v>3959</c:v>
                </c:pt>
                <c:pt idx="98">
                  <c:v>3959</c:v>
                </c:pt>
                <c:pt idx="99">
                  <c:v>3963</c:v>
                </c:pt>
                <c:pt idx="100">
                  <c:v>3963</c:v>
                </c:pt>
                <c:pt idx="101">
                  <c:v>4102</c:v>
                </c:pt>
                <c:pt idx="102">
                  <c:v>4181</c:v>
                </c:pt>
                <c:pt idx="103">
                  <c:v>4181</c:v>
                </c:pt>
                <c:pt idx="104">
                  <c:v>4201</c:v>
                </c:pt>
                <c:pt idx="105">
                  <c:v>4201</c:v>
                </c:pt>
                <c:pt idx="106">
                  <c:v>4492</c:v>
                </c:pt>
                <c:pt idx="107">
                  <c:v>4641</c:v>
                </c:pt>
                <c:pt idx="108">
                  <c:v>4641</c:v>
                </c:pt>
                <c:pt idx="109">
                  <c:v>4788</c:v>
                </c:pt>
                <c:pt idx="110">
                  <c:v>4814</c:v>
                </c:pt>
                <c:pt idx="111">
                  <c:v>5026</c:v>
                </c:pt>
                <c:pt idx="112">
                  <c:v>5329</c:v>
                </c:pt>
                <c:pt idx="113">
                  <c:v>5402</c:v>
                </c:pt>
                <c:pt idx="114">
                  <c:v>5930</c:v>
                </c:pt>
                <c:pt idx="115">
                  <c:v>5941</c:v>
                </c:pt>
                <c:pt idx="116">
                  <c:v>6084</c:v>
                </c:pt>
                <c:pt idx="117">
                  <c:v>6159</c:v>
                </c:pt>
                <c:pt idx="118">
                  <c:v>6320</c:v>
                </c:pt>
                <c:pt idx="119">
                  <c:v>6321</c:v>
                </c:pt>
                <c:pt idx="120">
                  <c:v>6405</c:v>
                </c:pt>
                <c:pt idx="121">
                  <c:v>6852.5</c:v>
                </c:pt>
                <c:pt idx="122">
                  <c:v>6855</c:v>
                </c:pt>
                <c:pt idx="123">
                  <c:v>6920</c:v>
                </c:pt>
                <c:pt idx="124">
                  <c:v>6920</c:v>
                </c:pt>
                <c:pt idx="125">
                  <c:v>7073</c:v>
                </c:pt>
                <c:pt idx="126">
                  <c:v>7144.5</c:v>
                </c:pt>
                <c:pt idx="127">
                  <c:v>7147</c:v>
                </c:pt>
                <c:pt idx="128">
                  <c:v>7606</c:v>
                </c:pt>
                <c:pt idx="129">
                  <c:v>7680</c:v>
                </c:pt>
                <c:pt idx="130">
                  <c:v>7759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2.0239000003130059E-2</c:v>
                </c:pt>
                <c:pt idx="1">
                  <c:v>-6.9336999998995452E-2</c:v>
                </c:pt>
                <c:pt idx="2">
                  <c:v>8.5844000001088716E-2</c:v>
                </c:pt>
                <c:pt idx="3">
                  <c:v>-3.3832999997684965E-2</c:v>
                </c:pt>
                <c:pt idx="4">
                  <c:v>-3.1215999999403721E-2</c:v>
                </c:pt>
                <c:pt idx="5">
                  <c:v>2.880000010918593E-4</c:v>
                </c:pt>
                <c:pt idx="6">
                  <c:v>3.6531000001559732E-2</c:v>
                </c:pt>
                <c:pt idx="7">
                  <c:v>2.5842000000920962E-2</c:v>
                </c:pt>
                <c:pt idx="8">
                  <c:v>1.7068000001017936E-2</c:v>
                </c:pt>
                <c:pt idx="9">
                  <c:v>4.6215000002121087E-2</c:v>
                </c:pt>
                <c:pt idx="10">
                  <c:v>2.0334000002549146E-2</c:v>
                </c:pt>
                <c:pt idx="11">
                  <c:v>2.3379500002192799E-2</c:v>
                </c:pt>
                <c:pt idx="12">
                  <c:v>3.4729999999399297E-2</c:v>
                </c:pt>
                <c:pt idx="13">
                  <c:v>4.2839999987336341E-3</c:v>
                </c:pt>
                <c:pt idx="14">
                  <c:v>2.5091999999858672E-2</c:v>
                </c:pt>
                <c:pt idx="15">
                  <c:v>-7.4839999979303684E-3</c:v>
                </c:pt>
                <c:pt idx="16">
                  <c:v>-1.3675999998667976E-2</c:v>
                </c:pt>
                <c:pt idx="17">
                  <c:v>1.4409000003070105E-2</c:v>
                </c:pt>
                <c:pt idx="18">
                  <c:v>1.1048000003938796E-2</c:v>
                </c:pt>
                <c:pt idx="19">
                  <c:v>1.0517000002437271E-2</c:v>
                </c:pt>
                <c:pt idx="20">
                  <c:v>-5.3129999978409614E-3</c:v>
                </c:pt>
                <c:pt idx="21">
                  <c:v>-4.6086999998806277E-2</c:v>
                </c:pt>
                <c:pt idx="22">
                  <c:v>-3.4469999998691492E-2</c:v>
                </c:pt>
                <c:pt idx="23">
                  <c:v>-3.0559999999240972E-2</c:v>
                </c:pt>
                <c:pt idx="24">
                  <c:v>-1.2186999996629311E-2</c:v>
                </c:pt>
                <c:pt idx="25">
                  <c:v>-3.2327999997505685E-2</c:v>
                </c:pt>
                <c:pt idx="26">
                  <c:v>-2.2197999998752493E-2</c:v>
                </c:pt>
                <c:pt idx="27">
                  <c:v>-1.7954999995708931E-2</c:v>
                </c:pt>
                <c:pt idx="28">
                  <c:v>-1.938999999765656E-2</c:v>
                </c:pt>
                <c:pt idx="29">
                  <c:v>-5.3712000000814442E-2</c:v>
                </c:pt>
                <c:pt idx="30">
                  <c:v>-8.2598999997571809E-2</c:v>
                </c:pt>
                <c:pt idx="31">
                  <c:v>-4.2581999998219544E-2</c:v>
                </c:pt>
                <c:pt idx="32">
                  <c:v>-4.801700000098208E-2</c:v>
                </c:pt>
                <c:pt idx="33">
                  <c:v>-9.2774000000645174E-2</c:v>
                </c:pt>
                <c:pt idx="34">
                  <c:v>-3.6191999995935475E-2</c:v>
                </c:pt>
                <c:pt idx="35">
                  <c:v>-4.5965999997861218E-2</c:v>
                </c:pt>
                <c:pt idx="36">
                  <c:v>-1.738399999885587E-2</c:v>
                </c:pt>
                <c:pt idx="37">
                  <c:v>-8.6350000001402805E-2</c:v>
                </c:pt>
                <c:pt idx="38">
                  <c:v>-6.719999983033631E-4</c:v>
                </c:pt>
                <c:pt idx="39">
                  <c:v>-2.3474000001442619E-2</c:v>
                </c:pt>
                <c:pt idx="40">
                  <c:v>-4.5118000001821201E-2</c:v>
                </c:pt>
                <c:pt idx="41">
                  <c:v>-2.2004999995260732E-2</c:v>
                </c:pt>
                <c:pt idx="42">
                  <c:v>-3.4886000001279172E-2</c:v>
                </c:pt>
                <c:pt idx="43">
                  <c:v>-5.8348999998997897E-2</c:v>
                </c:pt>
                <c:pt idx="44">
                  <c:v>-2.4654000000737142E-2</c:v>
                </c:pt>
                <c:pt idx="45">
                  <c:v>-2.1862999998120358E-2</c:v>
                </c:pt>
                <c:pt idx="46">
                  <c:v>-4.0839999997842824E-2</c:v>
                </c:pt>
                <c:pt idx="47">
                  <c:v>-4.404900000008638E-2</c:v>
                </c:pt>
                <c:pt idx="48">
                  <c:v>-4.3935999998211628E-2</c:v>
                </c:pt>
                <c:pt idx="49">
                  <c:v>-4.0144999995391117E-2</c:v>
                </c:pt>
                <c:pt idx="50">
                  <c:v>-6.9844999998167623E-2</c:v>
                </c:pt>
                <c:pt idx="51">
                  <c:v>-3.3952000001590932E-2</c:v>
                </c:pt>
                <c:pt idx="52">
                  <c:v>-3.5612999996374128E-2</c:v>
                </c:pt>
                <c:pt idx="54">
                  <c:v>-3.0386999998881947E-2</c:v>
                </c:pt>
                <c:pt idx="55">
                  <c:v>-3.7047999998321757E-2</c:v>
                </c:pt>
                <c:pt idx="56">
                  <c:v>-2.9822000000422122E-2</c:v>
                </c:pt>
                <c:pt idx="57">
                  <c:v>-4.6397999998589512E-2</c:v>
                </c:pt>
                <c:pt idx="58">
                  <c:v>-7.9459999979007989E-3</c:v>
                </c:pt>
                <c:pt idx="59">
                  <c:v>-3.6832999998296145E-2</c:v>
                </c:pt>
                <c:pt idx="60">
                  <c:v>-2.8719999998429557E-2</c:v>
                </c:pt>
                <c:pt idx="61">
                  <c:v>-2.5250999999116175E-2</c:v>
                </c:pt>
                <c:pt idx="62">
                  <c:v>-3.6137999999482417E-2</c:v>
                </c:pt>
                <c:pt idx="63">
                  <c:v>-5.8340999996289611E-2</c:v>
                </c:pt>
                <c:pt idx="64">
                  <c:v>-1.4419999995880062E-2</c:v>
                </c:pt>
                <c:pt idx="65">
                  <c:v>-2.2723999998561339E-2</c:v>
                </c:pt>
                <c:pt idx="66">
                  <c:v>1.9040000006498303E-3</c:v>
                </c:pt>
                <c:pt idx="67">
                  <c:v>-3.4219999997731065E-2</c:v>
                </c:pt>
                <c:pt idx="68">
                  <c:v>2.5397000001248671E-2</c:v>
                </c:pt>
                <c:pt idx="69">
                  <c:v>4.6901000001525972E-2</c:v>
                </c:pt>
                <c:pt idx="70">
                  <c:v>5.3715000001830049E-2</c:v>
                </c:pt>
                <c:pt idx="71">
                  <c:v>5.8518000001640758E-2</c:v>
                </c:pt>
                <c:pt idx="72">
                  <c:v>4.6099999999569263E-2</c:v>
                </c:pt>
                <c:pt idx="73">
                  <c:v>4.6682000000146218E-2</c:v>
                </c:pt>
                <c:pt idx="74">
                  <c:v>3.8133999998535728E-2</c:v>
                </c:pt>
                <c:pt idx="75">
                  <c:v>3.2812000001285924E-2</c:v>
                </c:pt>
                <c:pt idx="76">
                  <c:v>4.102700000294135E-2</c:v>
                </c:pt>
                <c:pt idx="77">
                  <c:v>1.8852000001061242E-2</c:v>
                </c:pt>
                <c:pt idx="79">
                  <c:v>1.7511999998532701E-2</c:v>
                </c:pt>
                <c:pt idx="80">
                  <c:v>1.3851000003342051E-2</c:v>
                </c:pt>
                <c:pt idx="81">
                  <c:v>1.8740000014076941E-3</c:v>
                </c:pt>
                <c:pt idx="82">
                  <c:v>-7.6400000398280099E-4</c:v>
                </c:pt>
                <c:pt idx="83">
                  <c:v>1.6380000015487894E-3</c:v>
                </c:pt>
                <c:pt idx="84">
                  <c:v>-2.8999000001931563E-2</c:v>
                </c:pt>
                <c:pt idx="85">
                  <c:v>-6.9801000005099922E-2</c:v>
                </c:pt>
                <c:pt idx="86">
                  <c:v>-5.0658000000112224E-2</c:v>
                </c:pt>
                <c:pt idx="87">
                  <c:v>-6.8352000002050772E-2</c:v>
                </c:pt>
                <c:pt idx="88">
                  <c:v>-7.6633999997284263E-2</c:v>
                </c:pt>
                <c:pt idx="89">
                  <c:v>-8.8836999995692167E-2</c:v>
                </c:pt>
                <c:pt idx="90">
                  <c:v>-0.11325300000316929</c:v>
                </c:pt>
                <c:pt idx="91">
                  <c:v>-0.12498300000152085</c:v>
                </c:pt>
                <c:pt idx="92">
                  <c:v>-0.1328639999992447</c:v>
                </c:pt>
                <c:pt idx="93">
                  <c:v>-0.15569400000094902</c:v>
                </c:pt>
                <c:pt idx="94">
                  <c:v>-0.15301000000181375</c:v>
                </c:pt>
                <c:pt idx="95">
                  <c:v>-0.15942199999699369</c:v>
                </c:pt>
                <c:pt idx="96">
                  <c:v>-0.16817299999820534</c:v>
                </c:pt>
                <c:pt idx="97">
                  <c:v>-0.13413299999956507</c:v>
                </c:pt>
                <c:pt idx="98">
                  <c:v>-0.12013300000398885</c:v>
                </c:pt>
                <c:pt idx="99">
                  <c:v>-0.18368099999497645</c:v>
                </c:pt>
                <c:pt idx="100">
                  <c:v>-0.18368099999497645</c:v>
                </c:pt>
                <c:pt idx="101">
                  <c:v>-0.19397400000161724</c:v>
                </c:pt>
                <c:pt idx="102">
                  <c:v>-0.20304700000269804</c:v>
                </c:pt>
                <c:pt idx="103">
                  <c:v>-0.19504700000106823</c:v>
                </c:pt>
                <c:pt idx="104">
                  <c:v>-0.14978700000210665</c:v>
                </c:pt>
                <c:pt idx="105">
                  <c:v>-0.12578699999721721</c:v>
                </c:pt>
                <c:pt idx="106">
                  <c:v>-0.22390399999858346</c:v>
                </c:pt>
                <c:pt idx="107">
                  <c:v>-0.35206699999980628</c:v>
                </c:pt>
                <c:pt idx="108">
                  <c:v>-0.32206700000097044</c:v>
                </c:pt>
                <c:pt idx="109">
                  <c:v>-0.39245600000140257</c:v>
                </c:pt>
                <c:pt idx="110">
                  <c:v>-0.39651800000137882</c:v>
                </c:pt>
                <c:pt idx="111">
                  <c:v>-0.39356200000474928</c:v>
                </c:pt>
                <c:pt idx="114">
                  <c:v>-0.52441000000544591</c:v>
                </c:pt>
                <c:pt idx="115">
                  <c:v>-0.51106699999945704</c:v>
                </c:pt>
                <c:pt idx="116">
                  <c:v>-0.58100799999374431</c:v>
                </c:pt>
                <c:pt idx="117">
                  <c:v>-0.58953299999848241</c:v>
                </c:pt>
                <c:pt idx="119">
                  <c:v>-0.60422700000344776</c:v>
                </c:pt>
                <c:pt idx="120">
                  <c:v>-0.63773500000388594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2C-4352-9DDD-D5B3FA7802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-2197</c:v>
                </c:pt>
                <c:pt idx="1">
                  <c:v>-2149</c:v>
                </c:pt>
                <c:pt idx="2">
                  <c:v>-2112</c:v>
                </c:pt>
                <c:pt idx="3">
                  <c:v>-1941</c:v>
                </c:pt>
                <c:pt idx="4">
                  <c:v>-1732</c:v>
                </c:pt>
                <c:pt idx="5">
                  <c:v>-1524</c:v>
                </c:pt>
                <c:pt idx="6">
                  <c:v>-1513</c:v>
                </c:pt>
                <c:pt idx="7">
                  <c:v>-1466</c:v>
                </c:pt>
                <c:pt idx="8">
                  <c:v>-1464</c:v>
                </c:pt>
                <c:pt idx="9">
                  <c:v>-1445</c:v>
                </c:pt>
                <c:pt idx="10">
                  <c:v>-1382</c:v>
                </c:pt>
                <c:pt idx="11">
                  <c:v>-1328.5</c:v>
                </c:pt>
                <c:pt idx="12">
                  <c:v>-1290</c:v>
                </c:pt>
                <c:pt idx="13">
                  <c:v>-1232</c:v>
                </c:pt>
                <c:pt idx="14">
                  <c:v>-1216</c:v>
                </c:pt>
                <c:pt idx="15">
                  <c:v>-1168</c:v>
                </c:pt>
                <c:pt idx="16">
                  <c:v>-1152</c:v>
                </c:pt>
                <c:pt idx="17">
                  <c:v>-1107</c:v>
                </c:pt>
                <c:pt idx="18">
                  <c:v>-1004</c:v>
                </c:pt>
                <c:pt idx="19">
                  <c:v>-991</c:v>
                </c:pt>
                <c:pt idx="20">
                  <c:v>-901</c:v>
                </c:pt>
                <c:pt idx="21">
                  <c:v>-899</c:v>
                </c:pt>
                <c:pt idx="22">
                  <c:v>-690</c:v>
                </c:pt>
                <c:pt idx="23">
                  <c:v>-620</c:v>
                </c:pt>
                <c:pt idx="24">
                  <c:v>-599</c:v>
                </c:pt>
                <c:pt idx="25">
                  <c:v>-556</c:v>
                </c:pt>
                <c:pt idx="26">
                  <c:v>-546</c:v>
                </c:pt>
                <c:pt idx="27">
                  <c:v>-535</c:v>
                </c:pt>
                <c:pt idx="28">
                  <c:v>-530</c:v>
                </c:pt>
                <c:pt idx="29">
                  <c:v>-524</c:v>
                </c:pt>
                <c:pt idx="30">
                  <c:v>-523</c:v>
                </c:pt>
                <c:pt idx="31">
                  <c:v>-514</c:v>
                </c:pt>
                <c:pt idx="32">
                  <c:v>-509</c:v>
                </c:pt>
                <c:pt idx="33">
                  <c:v>-498</c:v>
                </c:pt>
                <c:pt idx="34">
                  <c:v>-484</c:v>
                </c:pt>
                <c:pt idx="35">
                  <c:v>-482</c:v>
                </c:pt>
                <c:pt idx="36">
                  <c:v>-468</c:v>
                </c:pt>
                <c:pt idx="37">
                  <c:v>-450</c:v>
                </c:pt>
                <c:pt idx="38">
                  <c:v>-444</c:v>
                </c:pt>
                <c:pt idx="39">
                  <c:v>-398</c:v>
                </c:pt>
                <c:pt idx="40">
                  <c:v>-386</c:v>
                </c:pt>
                <c:pt idx="41">
                  <c:v>-385</c:v>
                </c:pt>
                <c:pt idx="42">
                  <c:v>-322</c:v>
                </c:pt>
                <c:pt idx="43">
                  <c:v>-273</c:v>
                </c:pt>
                <c:pt idx="44">
                  <c:v>-258</c:v>
                </c:pt>
                <c:pt idx="45">
                  <c:v>-251</c:v>
                </c:pt>
                <c:pt idx="46">
                  <c:v>-180</c:v>
                </c:pt>
                <c:pt idx="47">
                  <c:v>-173</c:v>
                </c:pt>
                <c:pt idx="48">
                  <c:v>-172</c:v>
                </c:pt>
                <c:pt idx="49">
                  <c:v>-165</c:v>
                </c:pt>
                <c:pt idx="50">
                  <c:v>-65</c:v>
                </c:pt>
                <c:pt idx="51">
                  <c:v>-4</c:v>
                </c:pt>
                <c:pt idx="52">
                  <c:v>-1</c:v>
                </c:pt>
                <c:pt idx="53">
                  <c:v>0</c:v>
                </c:pt>
                <c:pt idx="54">
                  <c:v>1</c:v>
                </c:pt>
                <c:pt idx="55">
                  <c:v>4</c:v>
                </c:pt>
                <c:pt idx="56">
                  <c:v>6</c:v>
                </c:pt>
                <c:pt idx="57">
                  <c:v>54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73</c:v>
                </c:pt>
                <c:pt idx="62">
                  <c:v>74</c:v>
                </c:pt>
                <c:pt idx="63">
                  <c:v>143</c:v>
                </c:pt>
                <c:pt idx="64">
                  <c:v>160</c:v>
                </c:pt>
                <c:pt idx="65">
                  <c:v>352</c:v>
                </c:pt>
                <c:pt idx="66">
                  <c:v>508</c:v>
                </c:pt>
                <c:pt idx="67">
                  <c:v>560</c:v>
                </c:pt>
                <c:pt idx="68">
                  <c:v>769</c:v>
                </c:pt>
                <c:pt idx="69">
                  <c:v>977</c:v>
                </c:pt>
                <c:pt idx="70">
                  <c:v>1055</c:v>
                </c:pt>
                <c:pt idx="71">
                  <c:v>1186</c:v>
                </c:pt>
                <c:pt idx="72">
                  <c:v>1200</c:v>
                </c:pt>
                <c:pt idx="73">
                  <c:v>1214</c:v>
                </c:pt>
                <c:pt idx="74">
                  <c:v>1218</c:v>
                </c:pt>
                <c:pt idx="75">
                  <c:v>1224</c:v>
                </c:pt>
                <c:pt idx="76">
                  <c:v>1279</c:v>
                </c:pt>
                <c:pt idx="77">
                  <c:v>1304</c:v>
                </c:pt>
                <c:pt idx="78">
                  <c:v>1407</c:v>
                </c:pt>
                <c:pt idx="79">
                  <c:v>2124</c:v>
                </c:pt>
                <c:pt idx="80">
                  <c:v>2127</c:v>
                </c:pt>
                <c:pt idx="81">
                  <c:v>2198</c:v>
                </c:pt>
                <c:pt idx="82">
                  <c:v>2272</c:v>
                </c:pt>
                <c:pt idx="83">
                  <c:v>2426</c:v>
                </c:pt>
                <c:pt idx="84">
                  <c:v>2677</c:v>
                </c:pt>
                <c:pt idx="85">
                  <c:v>2723</c:v>
                </c:pt>
                <c:pt idx="86">
                  <c:v>3034</c:v>
                </c:pt>
                <c:pt idx="87">
                  <c:v>3196</c:v>
                </c:pt>
                <c:pt idx="88">
                  <c:v>3282</c:v>
                </c:pt>
                <c:pt idx="89">
                  <c:v>3351</c:v>
                </c:pt>
                <c:pt idx="90">
                  <c:v>3419</c:v>
                </c:pt>
                <c:pt idx="91">
                  <c:v>3509</c:v>
                </c:pt>
                <c:pt idx="92">
                  <c:v>3572</c:v>
                </c:pt>
                <c:pt idx="93">
                  <c:v>3662</c:v>
                </c:pt>
                <c:pt idx="94">
                  <c:v>3730</c:v>
                </c:pt>
                <c:pt idx="95">
                  <c:v>3806</c:v>
                </c:pt>
                <c:pt idx="96">
                  <c:v>3879</c:v>
                </c:pt>
                <c:pt idx="97">
                  <c:v>3959</c:v>
                </c:pt>
                <c:pt idx="98">
                  <c:v>3959</c:v>
                </c:pt>
                <c:pt idx="99">
                  <c:v>3963</c:v>
                </c:pt>
                <c:pt idx="100">
                  <c:v>3963</c:v>
                </c:pt>
                <c:pt idx="101">
                  <c:v>4102</c:v>
                </c:pt>
                <c:pt idx="102">
                  <c:v>4181</c:v>
                </c:pt>
                <c:pt idx="103">
                  <c:v>4181</c:v>
                </c:pt>
                <c:pt idx="104">
                  <c:v>4201</c:v>
                </c:pt>
                <c:pt idx="105">
                  <c:v>4201</c:v>
                </c:pt>
                <c:pt idx="106">
                  <c:v>4492</c:v>
                </c:pt>
                <c:pt idx="107">
                  <c:v>4641</c:v>
                </c:pt>
                <c:pt idx="108">
                  <c:v>4641</c:v>
                </c:pt>
                <c:pt idx="109">
                  <c:v>4788</c:v>
                </c:pt>
                <c:pt idx="110">
                  <c:v>4814</c:v>
                </c:pt>
                <c:pt idx="111">
                  <c:v>5026</c:v>
                </c:pt>
                <c:pt idx="112">
                  <c:v>5329</c:v>
                </c:pt>
                <c:pt idx="113">
                  <c:v>5402</c:v>
                </c:pt>
                <c:pt idx="114">
                  <c:v>5930</c:v>
                </c:pt>
                <c:pt idx="115">
                  <c:v>5941</c:v>
                </c:pt>
                <c:pt idx="116">
                  <c:v>6084</c:v>
                </c:pt>
                <c:pt idx="117">
                  <c:v>6159</c:v>
                </c:pt>
                <c:pt idx="118">
                  <c:v>6320</c:v>
                </c:pt>
                <c:pt idx="119">
                  <c:v>6321</c:v>
                </c:pt>
                <c:pt idx="120">
                  <c:v>6405</c:v>
                </c:pt>
                <c:pt idx="121">
                  <c:v>6852.5</c:v>
                </c:pt>
                <c:pt idx="122">
                  <c:v>6855</c:v>
                </c:pt>
                <c:pt idx="123">
                  <c:v>6920</c:v>
                </c:pt>
                <c:pt idx="124">
                  <c:v>6920</c:v>
                </c:pt>
                <c:pt idx="125">
                  <c:v>7073</c:v>
                </c:pt>
                <c:pt idx="126">
                  <c:v>7144.5</c:v>
                </c:pt>
                <c:pt idx="127">
                  <c:v>7147</c:v>
                </c:pt>
                <c:pt idx="128">
                  <c:v>7606</c:v>
                </c:pt>
                <c:pt idx="129">
                  <c:v>7680</c:v>
                </c:pt>
                <c:pt idx="130">
                  <c:v>7759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12">
                  <c:v>-0.44002299999556271</c:v>
                </c:pt>
                <c:pt idx="113">
                  <c:v>-0.45407400000840425</c:v>
                </c:pt>
                <c:pt idx="123">
                  <c:v>-0.72503999999753432</c:v>
                </c:pt>
                <c:pt idx="124">
                  <c:v>-0.72063999999954831</c:v>
                </c:pt>
                <c:pt idx="125">
                  <c:v>-0.75865099999646191</c:v>
                </c:pt>
                <c:pt idx="126">
                  <c:v>-0.76917150000372203</c:v>
                </c:pt>
                <c:pt idx="127">
                  <c:v>-0.7714890000061132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2C-4352-9DDD-D5B3FA7802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-2197</c:v>
                </c:pt>
                <c:pt idx="1">
                  <c:v>-2149</c:v>
                </c:pt>
                <c:pt idx="2">
                  <c:v>-2112</c:v>
                </c:pt>
                <c:pt idx="3">
                  <c:v>-1941</c:v>
                </c:pt>
                <c:pt idx="4">
                  <c:v>-1732</c:v>
                </c:pt>
                <c:pt idx="5">
                  <c:v>-1524</c:v>
                </c:pt>
                <c:pt idx="6">
                  <c:v>-1513</c:v>
                </c:pt>
                <c:pt idx="7">
                  <c:v>-1466</c:v>
                </c:pt>
                <c:pt idx="8">
                  <c:v>-1464</c:v>
                </c:pt>
                <c:pt idx="9">
                  <c:v>-1445</c:v>
                </c:pt>
                <c:pt idx="10">
                  <c:v>-1382</c:v>
                </c:pt>
                <c:pt idx="11">
                  <c:v>-1328.5</c:v>
                </c:pt>
                <c:pt idx="12">
                  <c:v>-1290</c:v>
                </c:pt>
                <c:pt idx="13">
                  <c:v>-1232</c:v>
                </c:pt>
                <c:pt idx="14">
                  <c:v>-1216</c:v>
                </c:pt>
                <c:pt idx="15">
                  <c:v>-1168</c:v>
                </c:pt>
                <c:pt idx="16">
                  <c:v>-1152</c:v>
                </c:pt>
                <c:pt idx="17">
                  <c:v>-1107</c:v>
                </c:pt>
                <c:pt idx="18">
                  <c:v>-1004</c:v>
                </c:pt>
                <c:pt idx="19">
                  <c:v>-991</c:v>
                </c:pt>
                <c:pt idx="20">
                  <c:v>-901</c:v>
                </c:pt>
                <c:pt idx="21">
                  <c:v>-899</c:v>
                </c:pt>
                <c:pt idx="22">
                  <c:v>-690</c:v>
                </c:pt>
                <c:pt idx="23">
                  <c:v>-620</c:v>
                </c:pt>
                <c:pt idx="24">
                  <c:v>-599</c:v>
                </c:pt>
                <c:pt idx="25">
                  <c:v>-556</c:v>
                </c:pt>
                <c:pt idx="26">
                  <c:v>-546</c:v>
                </c:pt>
                <c:pt idx="27">
                  <c:v>-535</c:v>
                </c:pt>
                <c:pt idx="28">
                  <c:v>-530</c:v>
                </c:pt>
                <c:pt idx="29">
                  <c:v>-524</c:v>
                </c:pt>
                <c:pt idx="30">
                  <c:v>-523</c:v>
                </c:pt>
                <c:pt idx="31">
                  <c:v>-514</c:v>
                </c:pt>
                <c:pt idx="32">
                  <c:v>-509</c:v>
                </c:pt>
                <c:pt idx="33">
                  <c:v>-498</c:v>
                </c:pt>
                <c:pt idx="34">
                  <c:v>-484</c:v>
                </c:pt>
                <c:pt idx="35">
                  <c:v>-482</c:v>
                </c:pt>
                <c:pt idx="36">
                  <c:v>-468</c:v>
                </c:pt>
                <c:pt idx="37">
                  <c:v>-450</c:v>
                </c:pt>
                <c:pt idx="38">
                  <c:v>-444</c:v>
                </c:pt>
                <c:pt idx="39">
                  <c:v>-398</c:v>
                </c:pt>
                <c:pt idx="40">
                  <c:v>-386</c:v>
                </c:pt>
                <c:pt idx="41">
                  <c:v>-385</c:v>
                </c:pt>
                <c:pt idx="42">
                  <c:v>-322</c:v>
                </c:pt>
                <c:pt idx="43">
                  <c:v>-273</c:v>
                </c:pt>
                <c:pt idx="44">
                  <c:v>-258</c:v>
                </c:pt>
                <c:pt idx="45">
                  <c:v>-251</c:v>
                </c:pt>
                <c:pt idx="46">
                  <c:v>-180</c:v>
                </c:pt>
                <c:pt idx="47">
                  <c:v>-173</c:v>
                </c:pt>
                <c:pt idx="48">
                  <c:v>-172</c:v>
                </c:pt>
                <c:pt idx="49">
                  <c:v>-165</c:v>
                </c:pt>
                <c:pt idx="50">
                  <c:v>-65</c:v>
                </c:pt>
                <c:pt idx="51">
                  <c:v>-4</c:v>
                </c:pt>
                <c:pt idx="52">
                  <c:v>-1</c:v>
                </c:pt>
                <c:pt idx="53">
                  <c:v>0</c:v>
                </c:pt>
                <c:pt idx="54">
                  <c:v>1</c:v>
                </c:pt>
                <c:pt idx="55">
                  <c:v>4</c:v>
                </c:pt>
                <c:pt idx="56">
                  <c:v>6</c:v>
                </c:pt>
                <c:pt idx="57">
                  <c:v>54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73</c:v>
                </c:pt>
                <c:pt idx="62">
                  <c:v>74</c:v>
                </c:pt>
                <c:pt idx="63">
                  <c:v>143</c:v>
                </c:pt>
                <c:pt idx="64">
                  <c:v>160</c:v>
                </c:pt>
                <c:pt idx="65">
                  <c:v>352</c:v>
                </c:pt>
                <c:pt idx="66">
                  <c:v>508</c:v>
                </c:pt>
                <c:pt idx="67">
                  <c:v>560</c:v>
                </c:pt>
                <c:pt idx="68">
                  <c:v>769</c:v>
                </c:pt>
                <c:pt idx="69">
                  <c:v>977</c:v>
                </c:pt>
                <c:pt idx="70">
                  <c:v>1055</c:v>
                </c:pt>
                <c:pt idx="71">
                  <c:v>1186</c:v>
                </c:pt>
                <c:pt idx="72">
                  <c:v>1200</c:v>
                </c:pt>
                <c:pt idx="73">
                  <c:v>1214</c:v>
                </c:pt>
                <c:pt idx="74">
                  <c:v>1218</c:v>
                </c:pt>
                <c:pt idx="75">
                  <c:v>1224</c:v>
                </c:pt>
                <c:pt idx="76">
                  <c:v>1279</c:v>
                </c:pt>
                <c:pt idx="77">
                  <c:v>1304</c:v>
                </c:pt>
                <c:pt idx="78">
                  <c:v>1407</c:v>
                </c:pt>
                <c:pt idx="79">
                  <c:v>2124</c:v>
                </c:pt>
                <c:pt idx="80">
                  <c:v>2127</c:v>
                </c:pt>
                <c:pt idx="81">
                  <c:v>2198</c:v>
                </c:pt>
                <c:pt idx="82">
                  <c:v>2272</c:v>
                </c:pt>
                <c:pt idx="83">
                  <c:v>2426</c:v>
                </c:pt>
                <c:pt idx="84">
                  <c:v>2677</c:v>
                </c:pt>
                <c:pt idx="85">
                  <c:v>2723</c:v>
                </c:pt>
                <c:pt idx="86">
                  <c:v>3034</c:v>
                </c:pt>
                <c:pt idx="87">
                  <c:v>3196</c:v>
                </c:pt>
                <c:pt idx="88">
                  <c:v>3282</c:v>
                </c:pt>
                <c:pt idx="89">
                  <c:v>3351</c:v>
                </c:pt>
                <c:pt idx="90">
                  <c:v>3419</c:v>
                </c:pt>
                <c:pt idx="91">
                  <c:v>3509</c:v>
                </c:pt>
                <c:pt idx="92">
                  <c:v>3572</c:v>
                </c:pt>
                <c:pt idx="93">
                  <c:v>3662</c:v>
                </c:pt>
                <c:pt idx="94">
                  <c:v>3730</c:v>
                </c:pt>
                <c:pt idx="95">
                  <c:v>3806</c:v>
                </c:pt>
                <c:pt idx="96">
                  <c:v>3879</c:v>
                </c:pt>
                <c:pt idx="97">
                  <c:v>3959</c:v>
                </c:pt>
                <c:pt idx="98">
                  <c:v>3959</c:v>
                </c:pt>
                <c:pt idx="99">
                  <c:v>3963</c:v>
                </c:pt>
                <c:pt idx="100">
                  <c:v>3963</c:v>
                </c:pt>
                <c:pt idx="101">
                  <c:v>4102</c:v>
                </c:pt>
                <c:pt idx="102">
                  <c:v>4181</c:v>
                </c:pt>
                <c:pt idx="103">
                  <c:v>4181</c:v>
                </c:pt>
                <c:pt idx="104">
                  <c:v>4201</c:v>
                </c:pt>
                <c:pt idx="105">
                  <c:v>4201</c:v>
                </c:pt>
                <c:pt idx="106">
                  <c:v>4492</c:v>
                </c:pt>
                <c:pt idx="107">
                  <c:v>4641</c:v>
                </c:pt>
                <c:pt idx="108">
                  <c:v>4641</c:v>
                </c:pt>
                <c:pt idx="109">
                  <c:v>4788</c:v>
                </c:pt>
                <c:pt idx="110">
                  <c:v>4814</c:v>
                </c:pt>
                <c:pt idx="111">
                  <c:v>5026</c:v>
                </c:pt>
                <c:pt idx="112">
                  <c:v>5329</c:v>
                </c:pt>
                <c:pt idx="113">
                  <c:v>5402</c:v>
                </c:pt>
                <c:pt idx="114">
                  <c:v>5930</c:v>
                </c:pt>
                <c:pt idx="115">
                  <c:v>5941</c:v>
                </c:pt>
                <c:pt idx="116">
                  <c:v>6084</c:v>
                </c:pt>
                <c:pt idx="117">
                  <c:v>6159</c:v>
                </c:pt>
                <c:pt idx="118">
                  <c:v>6320</c:v>
                </c:pt>
                <c:pt idx="119">
                  <c:v>6321</c:v>
                </c:pt>
                <c:pt idx="120">
                  <c:v>6405</c:v>
                </c:pt>
                <c:pt idx="121">
                  <c:v>6852.5</c:v>
                </c:pt>
                <c:pt idx="122">
                  <c:v>6855</c:v>
                </c:pt>
                <c:pt idx="123">
                  <c:v>6920</c:v>
                </c:pt>
                <c:pt idx="124">
                  <c:v>6920</c:v>
                </c:pt>
                <c:pt idx="125">
                  <c:v>7073</c:v>
                </c:pt>
                <c:pt idx="126">
                  <c:v>7144.5</c:v>
                </c:pt>
                <c:pt idx="127">
                  <c:v>7147</c:v>
                </c:pt>
                <c:pt idx="128">
                  <c:v>7606</c:v>
                </c:pt>
                <c:pt idx="129">
                  <c:v>7680</c:v>
                </c:pt>
                <c:pt idx="130">
                  <c:v>7759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18">
                  <c:v>-0.62204000000201631</c:v>
                </c:pt>
                <c:pt idx="121">
                  <c:v>-0.73482749999675434</c:v>
                </c:pt>
                <c:pt idx="122">
                  <c:v>-0.71368499999516644</c:v>
                </c:pt>
                <c:pt idx="128">
                  <c:v>-0.88374199997633696</c:v>
                </c:pt>
                <c:pt idx="129">
                  <c:v>-0.89922000021033455</c:v>
                </c:pt>
                <c:pt idx="130">
                  <c:v>-0.92185299987613689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2C-4352-9DDD-D5B3FA7802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-2197</c:v>
                </c:pt>
                <c:pt idx="1">
                  <c:v>-2149</c:v>
                </c:pt>
                <c:pt idx="2">
                  <c:v>-2112</c:v>
                </c:pt>
                <c:pt idx="3">
                  <c:v>-1941</c:v>
                </c:pt>
                <c:pt idx="4">
                  <c:v>-1732</c:v>
                </c:pt>
                <c:pt idx="5">
                  <c:v>-1524</c:v>
                </c:pt>
                <c:pt idx="6">
                  <c:v>-1513</c:v>
                </c:pt>
                <c:pt idx="7">
                  <c:v>-1466</c:v>
                </c:pt>
                <c:pt idx="8">
                  <c:v>-1464</c:v>
                </c:pt>
                <c:pt idx="9">
                  <c:v>-1445</c:v>
                </c:pt>
                <c:pt idx="10">
                  <c:v>-1382</c:v>
                </c:pt>
                <c:pt idx="11">
                  <c:v>-1328.5</c:v>
                </c:pt>
                <c:pt idx="12">
                  <c:v>-1290</c:v>
                </c:pt>
                <c:pt idx="13">
                  <c:v>-1232</c:v>
                </c:pt>
                <c:pt idx="14">
                  <c:v>-1216</c:v>
                </c:pt>
                <c:pt idx="15">
                  <c:v>-1168</c:v>
                </c:pt>
                <c:pt idx="16">
                  <c:v>-1152</c:v>
                </c:pt>
                <c:pt idx="17">
                  <c:v>-1107</c:v>
                </c:pt>
                <c:pt idx="18">
                  <c:v>-1004</c:v>
                </c:pt>
                <c:pt idx="19">
                  <c:v>-991</c:v>
                </c:pt>
                <c:pt idx="20">
                  <c:v>-901</c:v>
                </c:pt>
                <c:pt idx="21">
                  <c:v>-899</c:v>
                </c:pt>
                <c:pt idx="22">
                  <c:v>-690</c:v>
                </c:pt>
                <c:pt idx="23">
                  <c:v>-620</c:v>
                </c:pt>
                <c:pt idx="24">
                  <c:v>-599</c:v>
                </c:pt>
                <c:pt idx="25">
                  <c:v>-556</c:v>
                </c:pt>
                <c:pt idx="26">
                  <c:v>-546</c:v>
                </c:pt>
                <c:pt idx="27">
                  <c:v>-535</c:v>
                </c:pt>
                <c:pt idx="28">
                  <c:v>-530</c:v>
                </c:pt>
                <c:pt idx="29">
                  <c:v>-524</c:v>
                </c:pt>
                <c:pt idx="30">
                  <c:v>-523</c:v>
                </c:pt>
                <c:pt idx="31">
                  <c:v>-514</c:v>
                </c:pt>
                <c:pt idx="32">
                  <c:v>-509</c:v>
                </c:pt>
                <c:pt idx="33">
                  <c:v>-498</c:v>
                </c:pt>
                <c:pt idx="34">
                  <c:v>-484</c:v>
                </c:pt>
                <c:pt idx="35">
                  <c:v>-482</c:v>
                </c:pt>
                <c:pt idx="36">
                  <c:v>-468</c:v>
                </c:pt>
                <c:pt idx="37">
                  <c:v>-450</c:v>
                </c:pt>
                <c:pt idx="38">
                  <c:v>-444</c:v>
                </c:pt>
                <c:pt idx="39">
                  <c:v>-398</c:v>
                </c:pt>
                <c:pt idx="40">
                  <c:v>-386</c:v>
                </c:pt>
                <c:pt idx="41">
                  <c:v>-385</c:v>
                </c:pt>
                <c:pt idx="42">
                  <c:v>-322</c:v>
                </c:pt>
                <c:pt idx="43">
                  <c:v>-273</c:v>
                </c:pt>
                <c:pt idx="44">
                  <c:v>-258</c:v>
                </c:pt>
                <c:pt idx="45">
                  <c:v>-251</c:v>
                </c:pt>
                <c:pt idx="46">
                  <c:v>-180</c:v>
                </c:pt>
                <c:pt idx="47">
                  <c:v>-173</c:v>
                </c:pt>
                <c:pt idx="48">
                  <c:v>-172</c:v>
                </c:pt>
                <c:pt idx="49">
                  <c:v>-165</c:v>
                </c:pt>
                <c:pt idx="50">
                  <c:v>-65</c:v>
                </c:pt>
                <c:pt idx="51">
                  <c:v>-4</c:v>
                </c:pt>
                <c:pt idx="52">
                  <c:v>-1</c:v>
                </c:pt>
                <c:pt idx="53">
                  <c:v>0</c:v>
                </c:pt>
                <c:pt idx="54">
                  <c:v>1</c:v>
                </c:pt>
                <c:pt idx="55">
                  <c:v>4</c:v>
                </c:pt>
                <c:pt idx="56">
                  <c:v>6</c:v>
                </c:pt>
                <c:pt idx="57">
                  <c:v>54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73</c:v>
                </c:pt>
                <c:pt idx="62">
                  <c:v>74</c:v>
                </c:pt>
                <c:pt idx="63">
                  <c:v>143</c:v>
                </c:pt>
                <c:pt idx="64">
                  <c:v>160</c:v>
                </c:pt>
                <c:pt idx="65">
                  <c:v>352</c:v>
                </c:pt>
                <c:pt idx="66">
                  <c:v>508</c:v>
                </c:pt>
                <c:pt idx="67">
                  <c:v>560</c:v>
                </c:pt>
                <c:pt idx="68">
                  <c:v>769</c:v>
                </c:pt>
                <c:pt idx="69">
                  <c:v>977</c:v>
                </c:pt>
                <c:pt idx="70">
                  <c:v>1055</c:v>
                </c:pt>
                <c:pt idx="71">
                  <c:v>1186</c:v>
                </c:pt>
                <c:pt idx="72">
                  <c:v>1200</c:v>
                </c:pt>
                <c:pt idx="73">
                  <c:v>1214</c:v>
                </c:pt>
                <c:pt idx="74">
                  <c:v>1218</c:v>
                </c:pt>
                <c:pt idx="75">
                  <c:v>1224</c:v>
                </c:pt>
                <c:pt idx="76">
                  <c:v>1279</c:v>
                </c:pt>
                <c:pt idx="77">
                  <c:v>1304</c:v>
                </c:pt>
                <c:pt idx="78">
                  <c:v>1407</c:v>
                </c:pt>
                <c:pt idx="79">
                  <c:v>2124</c:v>
                </c:pt>
                <c:pt idx="80">
                  <c:v>2127</c:v>
                </c:pt>
                <c:pt idx="81">
                  <c:v>2198</c:v>
                </c:pt>
                <c:pt idx="82">
                  <c:v>2272</c:v>
                </c:pt>
                <c:pt idx="83">
                  <c:v>2426</c:v>
                </c:pt>
                <c:pt idx="84">
                  <c:v>2677</c:v>
                </c:pt>
                <c:pt idx="85">
                  <c:v>2723</c:v>
                </c:pt>
                <c:pt idx="86">
                  <c:v>3034</c:v>
                </c:pt>
                <c:pt idx="87">
                  <c:v>3196</c:v>
                </c:pt>
                <c:pt idx="88">
                  <c:v>3282</c:v>
                </c:pt>
                <c:pt idx="89">
                  <c:v>3351</c:v>
                </c:pt>
                <c:pt idx="90">
                  <c:v>3419</c:v>
                </c:pt>
                <c:pt idx="91">
                  <c:v>3509</c:v>
                </c:pt>
                <c:pt idx="92">
                  <c:v>3572</c:v>
                </c:pt>
                <c:pt idx="93">
                  <c:v>3662</c:v>
                </c:pt>
                <c:pt idx="94">
                  <c:v>3730</c:v>
                </c:pt>
                <c:pt idx="95">
                  <c:v>3806</c:v>
                </c:pt>
                <c:pt idx="96">
                  <c:v>3879</c:v>
                </c:pt>
                <c:pt idx="97">
                  <c:v>3959</c:v>
                </c:pt>
                <c:pt idx="98">
                  <c:v>3959</c:v>
                </c:pt>
                <c:pt idx="99">
                  <c:v>3963</c:v>
                </c:pt>
                <c:pt idx="100">
                  <c:v>3963</c:v>
                </c:pt>
                <c:pt idx="101">
                  <c:v>4102</c:v>
                </c:pt>
                <c:pt idx="102">
                  <c:v>4181</c:v>
                </c:pt>
                <c:pt idx="103">
                  <c:v>4181</c:v>
                </c:pt>
                <c:pt idx="104">
                  <c:v>4201</c:v>
                </c:pt>
                <c:pt idx="105">
                  <c:v>4201</c:v>
                </c:pt>
                <c:pt idx="106">
                  <c:v>4492</c:v>
                </c:pt>
                <c:pt idx="107">
                  <c:v>4641</c:v>
                </c:pt>
                <c:pt idx="108">
                  <c:v>4641</c:v>
                </c:pt>
                <c:pt idx="109">
                  <c:v>4788</c:v>
                </c:pt>
                <c:pt idx="110">
                  <c:v>4814</c:v>
                </c:pt>
                <c:pt idx="111">
                  <c:v>5026</c:v>
                </c:pt>
                <c:pt idx="112">
                  <c:v>5329</c:v>
                </c:pt>
                <c:pt idx="113">
                  <c:v>5402</c:v>
                </c:pt>
                <c:pt idx="114">
                  <c:v>5930</c:v>
                </c:pt>
                <c:pt idx="115">
                  <c:v>5941</c:v>
                </c:pt>
                <c:pt idx="116">
                  <c:v>6084</c:v>
                </c:pt>
                <c:pt idx="117">
                  <c:v>6159</c:v>
                </c:pt>
                <c:pt idx="118">
                  <c:v>6320</c:v>
                </c:pt>
                <c:pt idx="119">
                  <c:v>6321</c:v>
                </c:pt>
                <c:pt idx="120">
                  <c:v>6405</c:v>
                </c:pt>
                <c:pt idx="121">
                  <c:v>6852.5</c:v>
                </c:pt>
                <c:pt idx="122">
                  <c:v>6855</c:v>
                </c:pt>
                <c:pt idx="123">
                  <c:v>6920</c:v>
                </c:pt>
                <c:pt idx="124">
                  <c:v>6920</c:v>
                </c:pt>
                <c:pt idx="125">
                  <c:v>7073</c:v>
                </c:pt>
                <c:pt idx="126">
                  <c:v>7144.5</c:v>
                </c:pt>
                <c:pt idx="127">
                  <c:v>7147</c:v>
                </c:pt>
                <c:pt idx="128">
                  <c:v>7606</c:v>
                </c:pt>
                <c:pt idx="129">
                  <c:v>7680</c:v>
                </c:pt>
                <c:pt idx="130">
                  <c:v>7759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2C-4352-9DDD-D5B3FA7802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-2197</c:v>
                </c:pt>
                <c:pt idx="1">
                  <c:v>-2149</c:v>
                </c:pt>
                <c:pt idx="2">
                  <c:v>-2112</c:v>
                </c:pt>
                <c:pt idx="3">
                  <c:v>-1941</c:v>
                </c:pt>
                <c:pt idx="4">
                  <c:v>-1732</c:v>
                </c:pt>
                <c:pt idx="5">
                  <c:v>-1524</c:v>
                </c:pt>
                <c:pt idx="6">
                  <c:v>-1513</c:v>
                </c:pt>
                <c:pt idx="7">
                  <c:v>-1466</c:v>
                </c:pt>
                <c:pt idx="8">
                  <c:v>-1464</c:v>
                </c:pt>
                <c:pt idx="9">
                  <c:v>-1445</c:v>
                </c:pt>
                <c:pt idx="10">
                  <c:v>-1382</c:v>
                </c:pt>
                <c:pt idx="11">
                  <c:v>-1328.5</c:v>
                </c:pt>
                <c:pt idx="12">
                  <c:v>-1290</c:v>
                </c:pt>
                <c:pt idx="13">
                  <c:v>-1232</c:v>
                </c:pt>
                <c:pt idx="14">
                  <c:v>-1216</c:v>
                </c:pt>
                <c:pt idx="15">
                  <c:v>-1168</c:v>
                </c:pt>
                <c:pt idx="16">
                  <c:v>-1152</c:v>
                </c:pt>
                <c:pt idx="17">
                  <c:v>-1107</c:v>
                </c:pt>
                <c:pt idx="18">
                  <c:v>-1004</c:v>
                </c:pt>
                <c:pt idx="19">
                  <c:v>-991</c:v>
                </c:pt>
                <c:pt idx="20">
                  <c:v>-901</c:v>
                </c:pt>
                <c:pt idx="21">
                  <c:v>-899</c:v>
                </c:pt>
                <c:pt idx="22">
                  <c:v>-690</c:v>
                </c:pt>
                <c:pt idx="23">
                  <c:v>-620</c:v>
                </c:pt>
                <c:pt idx="24">
                  <c:v>-599</c:v>
                </c:pt>
                <c:pt idx="25">
                  <c:v>-556</c:v>
                </c:pt>
                <c:pt idx="26">
                  <c:v>-546</c:v>
                </c:pt>
                <c:pt idx="27">
                  <c:v>-535</c:v>
                </c:pt>
                <c:pt idx="28">
                  <c:v>-530</c:v>
                </c:pt>
                <c:pt idx="29">
                  <c:v>-524</c:v>
                </c:pt>
                <c:pt idx="30">
                  <c:v>-523</c:v>
                </c:pt>
                <c:pt idx="31">
                  <c:v>-514</c:v>
                </c:pt>
                <c:pt idx="32">
                  <c:v>-509</c:v>
                </c:pt>
                <c:pt idx="33">
                  <c:v>-498</c:v>
                </c:pt>
                <c:pt idx="34">
                  <c:v>-484</c:v>
                </c:pt>
                <c:pt idx="35">
                  <c:v>-482</c:v>
                </c:pt>
                <c:pt idx="36">
                  <c:v>-468</c:v>
                </c:pt>
                <c:pt idx="37">
                  <c:v>-450</c:v>
                </c:pt>
                <c:pt idx="38">
                  <c:v>-444</c:v>
                </c:pt>
                <c:pt idx="39">
                  <c:v>-398</c:v>
                </c:pt>
                <c:pt idx="40">
                  <c:v>-386</c:v>
                </c:pt>
                <c:pt idx="41">
                  <c:v>-385</c:v>
                </c:pt>
                <c:pt idx="42">
                  <c:v>-322</c:v>
                </c:pt>
                <c:pt idx="43">
                  <c:v>-273</c:v>
                </c:pt>
                <c:pt idx="44">
                  <c:v>-258</c:v>
                </c:pt>
                <c:pt idx="45">
                  <c:v>-251</c:v>
                </c:pt>
                <c:pt idx="46">
                  <c:v>-180</c:v>
                </c:pt>
                <c:pt idx="47">
                  <c:v>-173</c:v>
                </c:pt>
                <c:pt idx="48">
                  <c:v>-172</c:v>
                </c:pt>
                <c:pt idx="49">
                  <c:v>-165</c:v>
                </c:pt>
                <c:pt idx="50">
                  <c:v>-65</c:v>
                </c:pt>
                <c:pt idx="51">
                  <c:v>-4</c:v>
                </c:pt>
                <c:pt idx="52">
                  <c:v>-1</c:v>
                </c:pt>
                <c:pt idx="53">
                  <c:v>0</c:v>
                </c:pt>
                <c:pt idx="54">
                  <c:v>1</c:v>
                </c:pt>
                <c:pt idx="55">
                  <c:v>4</c:v>
                </c:pt>
                <c:pt idx="56">
                  <c:v>6</c:v>
                </c:pt>
                <c:pt idx="57">
                  <c:v>54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73</c:v>
                </c:pt>
                <c:pt idx="62">
                  <c:v>74</c:v>
                </c:pt>
                <c:pt idx="63">
                  <c:v>143</c:v>
                </c:pt>
                <c:pt idx="64">
                  <c:v>160</c:v>
                </c:pt>
                <c:pt idx="65">
                  <c:v>352</c:v>
                </c:pt>
                <c:pt idx="66">
                  <c:v>508</c:v>
                </c:pt>
                <c:pt idx="67">
                  <c:v>560</c:v>
                </c:pt>
                <c:pt idx="68">
                  <c:v>769</c:v>
                </c:pt>
                <c:pt idx="69">
                  <c:v>977</c:v>
                </c:pt>
                <c:pt idx="70">
                  <c:v>1055</c:v>
                </c:pt>
                <c:pt idx="71">
                  <c:v>1186</c:v>
                </c:pt>
                <c:pt idx="72">
                  <c:v>1200</c:v>
                </c:pt>
                <c:pt idx="73">
                  <c:v>1214</c:v>
                </c:pt>
                <c:pt idx="74">
                  <c:v>1218</c:v>
                </c:pt>
                <c:pt idx="75">
                  <c:v>1224</c:v>
                </c:pt>
                <c:pt idx="76">
                  <c:v>1279</c:v>
                </c:pt>
                <c:pt idx="77">
                  <c:v>1304</c:v>
                </c:pt>
                <c:pt idx="78">
                  <c:v>1407</c:v>
                </c:pt>
                <c:pt idx="79">
                  <c:v>2124</c:v>
                </c:pt>
                <c:pt idx="80">
                  <c:v>2127</c:v>
                </c:pt>
                <c:pt idx="81">
                  <c:v>2198</c:v>
                </c:pt>
                <c:pt idx="82">
                  <c:v>2272</c:v>
                </c:pt>
                <c:pt idx="83">
                  <c:v>2426</c:v>
                </c:pt>
                <c:pt idx="84">
                  <c:v>2677</c:v>
                </c:pt>
                <c:pt idx="85">
                  <c:v>2723</c:v>
                </c:pt>
                <c:pt idx="86">
                  <c:v>3034</c:v>
                </c:pt>
                <c:pt idx="87">
                  <c:v>3196</c:v>
                </c:pt>
                <c:pt idx="88">
                  <c:v>3282</c:v>
                </c:pt>
                <c:pt idx="89">
                  <c:v>3351</c:v>
                </c:pt>
                <c:pt idx="90">
                  <c:v>3419</c:v>
                </c:pt>
                <c:pt idx="91">
                  <c:v>3509</c:v>
                </c:pt>
                <c:pt idx="92">
                  <c:v>3572</c:v>
                </c:pt>
                <c:pt idx="93">
                  <c:v>3662</c:v>
                </c:pt>
                <c:pt idx="94">
                  <c:v>3730</c:v>
                </c:pt>
                <c:pt idx="95">
                  <c:v>3806</c:v>
                </c:pt>
                <c:pt idx="96">
                  <c:v>3879</c:v>
                </c:pt>
                <c:pt idx="97">
                  <c:v>3959</c:v>
                </c:pt>
                <c:pt idx="98">
                  <c:v>3959</c:v>
                </c:pt>
                <c:pt idx="99">
                  <c:v>3963</c:v>
                </c:pt>
                <c:pt idx="100">
                  <c:v>3963</c:v>
                </c:pt>
                <c:pt idx="101">
                  <c:v>4102</c:v>
                </c:pt>
                <c:pt idx="102">
                  <c:v>4181</c:v>
                </c:pt>
                <c:pt idx="103">
                  <c:v>4181</c:v>
                </c:pt>
                <c:pt idx="104">
                  <c:v>4201</c:v>
                </c:pt>
                <c:pt idx="105">
                  <c:v>4201</c:v>
                </c:pt>
                <c:pt idx="106">
                  <c:v>4492</c:v>
                </c:pt>
                <c:pt idx="107">
                  <c:v>4641</c:v>
                </c:pt>
                <c:pt idx="108">
                  <c:v>4641</c:v>
                </c:pt>
                <c:pt idx="109">
                  <c:v>4788</c:v>
                </c:pt>
                <c:pt idx="110">
                  <c:v>4814</c:v>
                </c:pt>
                <c:pt idx="111">
                  <c:v>5026</c:v>
                </c:pt>
                <c:pt idx="112">
                  <c:v>5329</c:v>
                </c:pt>
                <c:pt idx="113">
                  <c:v>5402</c:v>
                </c:pt>
                <c:pt idx="114">
                  <c:v>5930</c:v>
                </c:pt>
                <c:pt idx="115">
                  <c:v>5941</c:v>
                </c:pt>
                <c:pt idx="116">
                  <c:v>6084</c:v>
                </c:pt>
                <c:pt idx="117">
                  <c:v>6159</c:v>
                </c:pt>
                <c:pt idx="118">
                  <c:v>6320</c:v>
                </c:pt>
                <c:pt idx="119">
                  <c:v>6321</c:v>
                </c:pt>
                <c:pt idx="120">
                  <c:v>6405</c:v>
                </c:pt>
                <c:pt idx="121">
                  <c:v>6852.5</c:v>
                </c:pt>
                <c:pt idx="122">
                  <c:v>6855</c:v>
                </c:pt>
                <c:pt idx="123">
                  <c:v>6920</c:v>
                </c:pt>
                <c:pt idx="124">
                  <c:v>6920</c:v>
                </c:pt>
                <c:pt idx="125">
                  <c:v>7073</c:v>
                </c:pt>
                <c:pt idx="126">
                  <c:v>7144.5</c:v>
                </c:pt>
                <c:pt idx="127">
                  <c:v>7147</c:v>
                </c:pt>
                <c:pt idx="128">
                  <c:v>7606</c:v>
                </c:pt>
                <c:pt idx="129">
                  <c:v>7680</c:v>
                </c:pt>
                <c:pt idx="130">
                  <c:v>7759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2C-4352-9DDD-D5B3FA7802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-2197</c:v>
                </c:pt>
                <c:pt idx="1">
                  <c:v>-2149</c:v>
                </c:pt>
                <c:pt idx="2">
                  <c:v>-2112</c:v>
                </c:pt>
                <c:pt idx="3">
                  <c:v>-1941</c:v>
                </c:pt>
                <c:pt idx="4">
                  <c:v>-1732</c:v>
                </c:pt>
                <c:pt idx="5">
                  <c:v>-1524</c:v>
                </c:pt>
                <c:pt idx="6">
                  <c:v>-1513</c:v>
                </c:pt>
                <c:pt idx="7">
                  <c:v>-1466</c:v>
                </c:pt>
                <c:pt idx="8">
                  <c:v>-1464</c:v>
                </c:pt>
                <c:pt idx="9">
                  <c:v>-1445</c:v>
                </c:pt>
                <c:pt idx="10">
                  <c:v>-1382</c:v>
                </c:pt>
                <c:pt idx="11">
                  <c:v>-1328.5</c:v>
                </c:pt>
                <c:pt idx="12">
                  <c:v>-1290</c:v>
                </c:pt>
                <c:pt idx="13">
                  <c:v>-1232</c:v>
                </c:pt>
                <c:pt idx="14">
                  <c:v>-1216</c:v>
                </c:pt>
                <c:pt idx="15">
                  <c:v>-1168</c:v>
                </c:pt>
                <c:pt idx="16">
                  <c:v>-1152</c:v>
                </c:pt>
                <c:pt idx="17">
                  <c:v>-1107</c:v>
                </c:pt>
                <c:pt idx="18">
                  <c:v>-1004</c:v>
                </c:pt>
                <c:pt idx="19">
                  <c:v>-991</c:v>
                </c:pt>
                <c:pt idx="20">
                  <c:v>-901</c:v>
                </c:pt>
                <c:pt idx="21">
                  <c:v>-899</c:v>
                </c:pt>
                <c:pt idx="22">
                  <c:v>-690</c:v>
                </c:pt>
                <c:pt idx="23">
                  <c:v>-620</c:v>
                </c:pt>
                <c:pt idx="24">
                  <c:v>-599</c:v>
                </c:pt>
                <c:pt idx="25">
                  <c:v>-556</c:v>
                </c:pt>
                <c:pt idx="26">
                  <c:v>-546</c:v>
                </c:pt>
                <c:pt idx="27">
                  <c:v>-535</c:v>
                </c:pt>
                <c:pt idx="28">
                  <c:v>-530</c:v>
                </c:pt>
                <c:pt idx="29">
                  <c:v>-524</c:v>
                </c:pt>
                <c:pt idx="30">
                  <c:v>-523</c:v>
                </c:pt>
                <c:pt idx="31">
                  <c:v>-514</c:v>
                </c:pt>
                <c:pt idx="32">
                  <c:v>-509</c:v>
                </c:pt>
                <c:pt idx="33">
                  <c:v>-498</c:v>
                </c:pt>
                <c:pt idx="34">
                  <c:v>-484</c:v>
                </c:pt>
                <c:pt idx="35">
                  <c:v>-482</c:v>
                </c:pt>
                <c:pt idx="36">
                  <c:v>-468</c:v>
                </c:pt>
                <c:pt idx="37">
                  <c:v>-450</c:v>
                </c:pt>
                <c:pt idx="38">
                  <c:v>-444</c:v>
                </c:pt>
                <c:pt idx="39">
                  <c:v>-398</c:v>
                </c:pt>
                <c:pt idx="40">
                  <c:v>-386</c:v>
                </c:pt>
                <c:pt idx="41">
                  <c:v>-385</c:v>
                </c:pt>
                <c:pt idx="42">
                  <c:v>-322</c:v>
                </c:pt>
                <c:pt idx="43">
                  <c:v>-273</c:v>
                </c:pt>
                <c:pt idx="44">
                  <c:v>-258</c:v>
                </c:pt>
                <c:pt idx="45">
                  <c:v>-251</c:v>
                </c:pt>
                <c:pt idx="46">
                  <c:v>-180</c:v>
                </c:pt>
                <c:pt idx="47">
                  <c:v>-173</c:v>
                </c:pt>
                <c:pt idx="48">
                  <c:v>-172</c:v>
                </c:pt>
                <c:pt idx="49">
                  <c:v>-165</c:v>
                </c:pt>
                <c:pt idx="50">
                  <c:v>-65</c:v>
                </c:pt>
                <c:pt idx="51">
                  <c:v>-4</c:v>
                </c:pt>
                <c:pt idx="52">
                  <c:v>-1</c:v>
                </c:pt>
                <c:pt idx="53">
                  <c:v>0</c:v>
                </c:pt>
                <c:pt idx="54">
                  <c:v>1</c:v>
                </c:pt>
                <c:pt idx="55">
                  <c:v>4</c:v>
                </c:pt>
                <c:pt idx="56">
                  <c:v>6</c:v>
                </c:pt>
                <c:pt idx="57">
                  <c:v>54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73</c:v>
                </c:pt>
                <c:pt idx="62">
                  <c:v>74</c:v>
                </c:pt>
                <c:pt idx="63">
                  <c:v>143</c:v>
                </c:pt>
                <c:pt idx="64">
                  <c:v>160</c:v>
                </c:pt>
                <c:pt idx="65">
                  <c:v>352</c:v>
                </c:pt>
                <c:pt idx="66">
                  <c:v>508</c:v>
                </c:pt>
                <c:pt idx="67">
                  <c:v>560</c:v>
                </c:pt>
                <c:pt idx="68">
                  <c:v>769</c:v>
                </c:pt>
                <c:pt idx="69">
                  <c:v>977</c:v>
                </c:pt>
                <c:pt idx="70">
                  <c:v>1055</c:v>
                </c:pt>
                <c:pt idx="71">
                  <c:v>1186</c:v>
                </c:pt>
                <c:pt idx="72">
                  <c:v>1200</c:v>
                </c:pt>
                <c:pt idx="73">
                  <c:v>1214</c:v>
                </c:pt>
                <c:pt idx="74">
                  <c:v>1218</c:v>
                </c:pt>
                <c:pt idx="75">
                  <c:v>1224</c:v>
                </c:pt>
                <c:pt idx="76">
                  <c:v>1279</c:v>
                </c:pt>
                <c:pt idx="77">
                  <c:v>1304</c:v>
                </c:pt>
                <c:pt idx="78">
                  <c:v>1407</c:v>
                </c:pt>
                <c:pt idx="79">
                  <c:v>2124</c:v>
                </c:pt>
                <c:pt idx="80">
                  <c:v>2127</c:v>
                </c:pt>
                <c:pt idx="81">
                  <c:v>2198</c:v>
                </c:pt>
                <c:pt idx="82">
                  <c:v>2272</c:v>
                </c:pt>
                <c:pt idx="83">
                  <c:v>2426</c:v>
                </c:pt>
                <c:pt idx="84">
                  <c:v>2677</c:v>
                </c:pt>
                <c:pt idx="85">
                  <c:v>2723</c:v>
                </c:pt>
                <c:pt idx="86">
                  <c:v>3034</c:v>
                </c:pt>
                <c:pt idx="87">
                  <c:v>3196</c:v>
                </c:pt>
                <c:pt idx="88">
                  <c:v>3282</c:v>
                </c:pt>
                <c:pt idx="89">
                  <c:v>3351</c:v>
                </c:pt>
                <c:pt idx="90">
                  <c:v>3419</c:v>
                </c:pt>
                <c:pt idx="91">
                  <c:v>3509</c:v>
                </c:pt>
                <c:pt idx="92">
                  <c:v>3572</c:v>
                </c:pt>
                <c:pt idx="93">
                  <c:v>3662</c:v>
                </c:pt>
                <c:pt idx="94">
                  <c:v>3730</c:v>
                </c:pt>
                <c:pt idx="95">
                  <c:v>3806</c:v>
                </c:pt>
                <c:pt idx="96">
                  <c:v>3879</c:v>
                </c:pt>
                <c:pt idx="97">
                  <c:v>3959</c:v>
                </c:pt>
                <c:pt idx="98">
                  <c:v>3959</c:v>
                </c:pt>
                <c:pt idx="99">
                  <c:v>3963</c:v>
                </c:pt>
                <c:pt idx="100">
                  <c:v>3963</c:v>
                </c:pt>
                <c:pt idx="101">
                  <c:v>4102</c:v>
                </c:pt>
                <c:pt idx="102">
                  <c:v>4181</c:v>
                </c:pt>
                <c:pt idx="103">
                  <c:v>4181</c:v>
                </c:pt>
                <c:pt idx="104">
                  <c:v>4201</c:v>
                </c:pt>
                <c:pt idx="105">
                  <c:v>4201</c:v>
                </c:pt>
                <c:pt idx="106">
                  <c:v>4492</c:v>
                </c:pt>
                <c:pt idx="107">
                  <c:v>4641</c:v>
                </c:pt>
                <c:pt idx="108">
                  <c:v>4641</c:v>
                </c:pt>
                <c:pt idx="109">
                  <c:v>4788</c:v>
                </c:pt>
                <c:pt idx="110">
                  <c:v>4814</c:v>
                </c:pt>
                <c:pt idx="111">
                  <c:v>5026</c:v>
                </c:pt>
                <c:pt idx="112">
                  <c:v>5329</c:v>
                </c:pt>
                <c:pt idx="113">
                  <c:v>5402</c:v>
                </c:pt>
                <c:pt idx="114">
                  <c:v>5930</c:v>
                </c:pt>
                <c:pt idx="115">
                  <c:v>5941</c:v>
                </c:pt>
                <c:pt idx="116">
                  <c:v>6084</c:v>
                </c:pt>
                <c:pt idx="117">
                  <c:v>6159</c:v>
                </c:pt>
                <c:pt idx="118">
                  <c:v>6320</c:v>
                </c:pt>
                <c:pt idx="119">
                  <c:v>6321</c:v>
                </c:pt>
                <c:pt idx="120">
                  <c:v>6405</c:v>
                </c:pt>
                <c:pt idx="121">
                  <c:v>6852.5</c:v>
                </c:pt>
                <c:pt idx="122">
                  <c:v>6855</c:v>
                </c:pt>
                <c:pt idx="123">
                  <c:v>6920</c:v>
                </c:pt>
                <c:pt idx="124">
                  <c:v>6920</c:v>
                </c:pt>
                <c:pt idx="125">
                  <c:v>7073</c:v>
                </c:pt>
                <c:pt idx="126">
                  <c:v>7144.5</c:v>
                </c:pt>
                <c:pt idx="127">
                  <c:v>7147</c:v>
                </c:pt>
                <c:pt idx="128">
                  <c:v>7606</c:v>
                </c:pt>
                <c:pt idx="129">
                  <c:v>7680</c:v>
                </c:pt>
                <c:pt idx="130">
                  <c:v>7759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18">
                  <c:v>-0.62204000000201631</c:v>
                </c:pt>
                <c:pt idx="119">
                  <c:v>-0.60422700000344776</c:v>
                </c:pt>
                <c:pt idx="121">
                  <c:v>-0.73482749999675434</c:v>
                </c:pt>
                <c:pt idx="123">
                  <c:v>-0.72503999999753432</c:v>
                </c:pt>
                <c:pt idx="124">
                  <c:v>-0.72063999999954831</c:v>
                </c:pt>
                <c:pt idx="125">
                  <c:v>-0.75865099999646191</c:v>
                </c:pt>
                <c:pt idx="126">
                  <c:v>-0.76917150000372203</c:v>
                </c:pt>
                <c:pt idx="127">
                  <c:v>-0.7714890000061132</c:v>
                </c:pt>
                <c:pt idx="128">
                  <c:v>-0.88374199997633696</c:v>
                </c:pt>
                <c:pt idx="129">
                  <c:v>-0.89922000021033455</c:v>
                </c:pt>
                <c:pt idx="130">
                  <c:v>-0.92185299987613689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2C-4352-9DDD-D5B3FA7802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-2197</c:v>
                </c:pt>
                <c:pt idx="1">
                  <c:v>-2149</c:v>
                </c:pt>
                <c:pt idx="2">
                  <c:v>-2112</c:v>
                </c:pt>
                <c:pt idx="3">
                  <c:v>-1941</c:v>
                </c:pt>
                <c:pt idx="4">
                  <c:v>-1732</c:v>
                </c:pt>
                <c:pt idx="5">
                  <c:v>-1524</c:v>
                </c:pt>
                <c:pt idx="6">
                  <c:v>-1513</c:v>
                </c:pt>
                <c:pt idx="7">
                  <c:v>-1466</c:v>
                </c:pt>
                <c:pt idx="8">
                  <c:v>-1464</c:v>
                </c:pt>
                <c:pt idx="9">
                  <c:v>-1445</c:v>
                </c:pt>
                <c:pt idx="10">
                  <c:v>-1382</c:v>
                </c:pt>
                <c:pt idx="11">
                  <c:v>-1328.5</c:v>
                </c:pt>
                <c:pt idx="12">
                  <c:v>-1290</c:v>
                </c:pt>
                <c:pt idx="13">
                  <c:v>-1232</c:v>
                </c:pt>
                <c:pt idx="14">
                  <c:v>-1216</c:v>
                </c:pt>
                <c:pt idx="15">
                  <c:v>-1168</c:v>
                </c:pt>
                <c:pt idx="16">
                  <c:v>-1152</c:v>
                </c:pt>
                <c:pt idx="17">
                  <c:v>-1107</c:v>
                </c:pt>
                <c:pt idx="18">
                  <c:v>-1004</c:v>
                </c:pt>
                <c:pt idx="19">
                  <c:v>-991</c:v>
                </c:pt>
                <c:pt idx="20">
                  <c:v>-901</c:v>
                </c:pt>
                <c:pt idx="21">
                  <c:v>-899</c:v>
                </c:pt>
                <c:pt idx="22">
                  <c:v>-690</c:v>
                </c:pt>
                <c:pt idx="23">
                  <c:v>-620</c:v>
                </c:pt>
                <c:pt idx="24">
                  <c:v>-599</c:v>
                </c:pt>
                <c:pt idx="25">
                  <c:v>-556</c:v>
                </c:pt>
                <c:pt idx="26">
                  <c:v>-546</c:v>
                </c:pt>
                <c:pt idx="27">
                  <c:v>-535</c:v>
                </c:pt>
                <c:pt idx="28">
                  <c:v>-530</c:v>
                </c:pt>
                <c:pt idx="29">
                  <c:v>-524</c:v>
                </c:pt>
                <c:pt idx="30">
                  <c:v>-523</c:v>
                </c:pt>
                <c:pt idx="31">
                  <c:v>-514</c:v>
                </c:pt>
                <c:pt idx="32">
                  <c:v>-509</c:v>
                </c:pt>
                <c:pt idx="33">
                  <c:v>-498</c:v>
                </c:pt>
                <c:pt idx="34">
                  <c:v>-484</c:v>
                </c:pt>
                <c:pt idx="35">
                  <c:v>-482</c:v>
                </c:pt>
                <c:pt idx="36">
                  <c:v>-468</c:v>
                </c:pt>
                <c:pt idx="37">
                  <c:v>-450</c:v>
                </c:pt>
                <c:pt idx="38">
                  <c:v>-444</c:v>
                </c:pt>
                <c:pt idx="39">
                  <c:v>-398</c:v>
                </c:pt>
                <c:pt idx="40">
                  <c:v>-386</c:v>
                </c:pt>
                <c:pt idx="41">
                  <c:v>-385</c:v>
                </c:pt>
                <c:pt idx="42">
                  <c:v>-322</c:v>
                </c:pt>
                <c:pt idx="43">
                  <c:v>-273</c:v>
                </c:pt>
                <c:pt idx="44">
                  <c:v>-258</c:v>
                </c:pt>
                <c:pt idx="45">
                  <c:v>-251</c:v>
                </c:pt>
                <c:pt idx="46">
                  <c:v>-180</c:v>
                </c:pt>
                <c:pt idx="47">
                  <c:v>-173</c:v>
                </c:pt>
                <c:pt idx="48">
                  <c:v>-172</c:v>
                </c:pt>
                <c:pt idx="49">
                  <c:v>-165</c:v>
                </c:pt>
                <c:pt idx="50">
                  <c:v>-65</c:v>
                </c:pt>
                <c:pt idx="51">
                  <c:v>-4</c:v>
                </c:pt>
                <c:pt idx="52">
                  <c:v>-1</c:v>
                </c:pt>
                <c:pt idx="53">
                  <c:v>0</c:v>
                </c:pt>
                <c:pt idx="54">
                  <c:v>1</c:v>
                </c:pt>
                <c:pt idx="55">
                  <c:v>4</c:v>
                </c:pt>
                <c:pt idx="56">
                  <c:v>6</c:v>
                </c:pt>
                <c:pt idx="57">
                  <c:v>54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73</c:v>
                </c:pt>
                <c:pt idx="62">
                  <c:v>74</c:v>
                </c:pt>
                <c:pt idx="63">
                  <c:v>143</c:v>
                </c:pt>
                <c:pt idx="64">
                  <c:v>160</c:v>
                </c:pt>
                <c:pt idx="65">
                  <c:v>352</c:v>
                </c:pt>
                <c:pt idx="66">
                  <c:v>508</c:v>
                </c:pt>
                <c:pt idx="67">
                  <c:v>560</c:v>
                </c:pt>
                <c:pt idx="68">
                  <c:v>769</c:v>
                </c:pt>
                <c:pt idx="69">
                  <c:v>977</c:v>
                </c:pt>
                <c:pt idx="70">
                  <c:v>1055</c:v>
                </c:pt>
                <c:pt idx="71">
                  <c:v>1186</c:v>
                </c:pt>
                <c:pt idx="72">
                  <c:v>1200</c:v>
                </c:pt>
                <c:pt idx="73">
                  <c:v>1214</c:v>
                </c:pt>
                <c:pt idx="74">
                  <c:v>1218</c:v>
                </c:pt>
                <c:pt idx="75">
                  <c:v>1224</c:v>
                </c:pt>
                <c:pt idx="76">
                  <c:v>1279</c:v>
                </c:pt>
                <c:pt idx="77">
                  <c:v>1304</c:v>
                </c:pt>
                <c:pt idx="78">
                  <c:v>1407</c:v>
                </c:pt>
                <c:pt idx="79">
                  <c:v>2124</c:v>
                </c:pt>
                <c:pt idx="80">
                  <c:v>2127</c:v>
                </c:pt>
                <c:pt idx="81">
                  <c:v>2198</c:v>
                </c:pt>
                <c:pt idx="82">
                  <c:v>2272</c:v>
                </c:pt>
                <c:pt idx="83">
                  <c:v>2426</c:v>
                </c:pt>
                <c:pt idx="84">
                  <c:v>2677</c:v>
                </c:pt>
                <c:pt idx="85">
                  <c:v>2723</c:v>
                </c:pt>
                <c:pt idx="86">
                  <c:v>3034</c:v>
                </c:pt>
                <c:pt idx="87">
                  <c:v>3196</c:v>
                </c:pt>
                <c:pt idx="88">
                  <c:v>3282</c:v>
                </c:pt>
                <c:pt idx="89">
                  <c:v>3351</c:v>
                </c:pt>
                <c:pt idx="90">
                  <c:v>3419</c:v>
                </c:pt>
                <c:pt idx="91">
                  <c:v>3509</c:v>
                </c:pt>
                <c:pt idx="92">
                  <c:v>3572</c:v>
                </c:pt>
                <c:pt idx="93">
                  <c:v>3662</c:v>
                </c:pt>
                <c:pt idx="94">
                  <c:v>3730</c:v>
                </c:pt>
                <c:pt idx="95">
                  <c:v>3806</c:v>
                </c:pt>
                <c:pt idx="96">
                  <c:v>3879</c:v>
                </c:pt>
                <c:pt idx="97">
                  <c:v>3959</c:v>
                </c:pt>
                <c:pt idx="98">
                  <c:v>3959</c:v>
                </c:pt>
                <c:pt idx="99">
                  <c:v>3963</c:v>
                </c:pt>
                <c:pt idx="100">
                  <c:v>3963</c:v>
                </c:pt>
                <c:pt idx="101">
                  <c:v>4102</c:v>
                </c:pt>
                <c:pt idx="102">
                  <c:v>4181</c:v>
                </c:pt>
                <c:pt idx="103">
                  <c:v>4181</c:v>
                </c:pt>
                <c:pt idx="104">
                  <c:v>4201</c:v>
                </c:pt>
                <c:pt idx="105">
                  <c:v>4201</c:v>
                </c:pt>
                <c:pt idx="106">
                  <c:v>4492</c:v>
                </c:pt>
                <c:pt idx="107">
                  <c:v>4641</c:v>
                </c:pt>
                <c:pt idx="108">
                  <c:v>4641</c:v>
                </c:pt>
                <c:pt idx="109">
                  <c:v>4788</c:v>
                </c:pt>
                <c:pt idx="110">
                  <c:v>4814</c:v>
                </c:pt>
                <c:pt idx="111">
                  <c:v>5026</c:v>
                </c:pt>
                <c:pt idx="112">
                  <c:v>5329</c:v>
                </c:pt>
                <c:pt idx="113">
                  <c:v>5402</c:v>
                </c:pt>
                <c:pt idx="114">
                  <c:v>5930</c:v>
                </c:pt>
                <c:pt idx="115">
                  <c:v>5941</c:v>
                </c:pt>
                <c:pt idx="116">
                  <c:v>6084</c:v>
                </c:pt>
                <c:pt idx="117">
                  <c:v>6159</c:v>
                </c:pt>
                <c:pt idx="118">
                  <c:v>6320</c:v>
                </c:pt>
                <c:pt idx="119">
                  <c:v>6321</c:v>
                </c:pt>
                <c:pt idx="120">
                  <c:v>6405</c:v>
                </c:pt>
                <c:pt idx="121">
                  <c:v>6852.5</c:v>
                </c:pt>
                <c:pt idx="122">
                  <c:v>6855</c:v>
                </c:pt>
                <c:pt idx="123">
                  <c:v>6920</c:v>
                </c:pt>
                <c:pt idx="124">
                  <c:v>6920</c:v>
                </c:pt>
                <c:pt idx="125">
                  <c:v>7073</c:v>
                </c:pt>
                <c:pt idx="126">
                  <c:v>7144.5</c:v>
                </c:pt>
                <c:pt idx="127">
                  <c:v>7147</c:v>
                </c:pt>
                <c:pt idx="128">
                  <c:v>7606</c:v>
                </c:pt>
                <c:pt idx="129">
                  <c:v>7680</c:v>
                </c:pt>
                <c:pt idx="130">
                  <c:v>7759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86">
                  <c:v>-0.24756651776640745</c:v>
                </c:pt>
                <c:pt idx="87">
                  <c:v>-0.2598237000260129</c:v>
                </c:pt>
                <c:pt idx="88">
                  <c:v>-0.26633059925024793</c:v>
                </c:pt>
                <c:pt idx="89">
                  <c:v>-0.27155125095341326</c:v>
                </c:pt>
                <c:pt idx="90">
                  <c:v>-0.27669624103769208</c:v>
                </c:pt>
                <c:pt idx="91">
                  <c:v>-0.28350578673747284</c:v>
                </c:pt>
                <c:pt idx="92">
                  <c:v>-0.28827246872731949</c:v>
                </c:pt>
                <c:pt idx="93">
                  <c:v>-0.29508201442710025</c:v>
                </c:pt>
                <c:pt idx="94">
                  <c:v>-0.30022700451137907</c:v>
                </c:pt>
                <c:pt idx="95">
                  <c:v>-0.30597728754674958</c:v>
                </c:pt>
                <c:pt idx="96">
                  <c:v>-0.31150058572546069</c:v>
                </c:pt>
                <c:pt idx="97">
                  <c:v>-0.31755351523637698</c:v>
                </c:pt>
                <c:pt idx="98">
                  <c:v>-0.31755351523637698</c:v>
                </c:pt>
                <c:pt idx="99">
                  <c:v>-0.31785616171192277</c:v>
                </c:pt>
                <c:pt idx="100">
                  <c:v>-0.31785616171192277</c:v>
                </c:pt>
                <c:pt idx="101">
                  <c:v>-0.32837312673713981</c:v>
                </c:pt>
                <c:pt idx="102">
                  <c:v>-0.3343503946291696</c:v>
                </c:pt>
                <c:pt idx="103">
                  <c:v>-0.3343503946291696</c:v>
                </c:pt>
                <c:pt idx="104">
                  <c:v>-0.33586362700689876</c:v>
                </c:pt>
                <c:pt idx="105">
                  <c:v>-0.33586362700689876</c:v>
                </c:pt>
                <c:pt idx="106">
                  <c:v>-0.3578811581028567</c:v>
                </c:pt>
                <c:pt idx="107">
                  <c:v>-0.36915473931693832</c:v>
                </c:pt>
                <c:pt idx="108">
                  <c:v>-0.36915473931693832</c:v>
                </c:pt>
                <c:pt idx="109">
                  <c:v>-0.38027699729324693</c:v>
                </c:pt>
                <c:pt idx="110">
                  <c:v>-0.38224419938429477</c:v>
                </c:pt>
                <c:pt idx="111">
                  <c:v>-0.39828446258822292</c:v>
                </c:pt>
                <c:pt idx="112">
                  <c:v>-0.42120993311081834</c:v>
                </c:pt>
                <c:pt idx="113">
                  <c:v>-0.42673323128952945</c:v>
                </c:pt>
                <c:pt idx="114">
                  <c:v>-0.46668256606157688</c:v>
                </c:pt>
                <c:pt idx="115">
                  <c:v>-0.46751484386932785</c:v>
                </c:pt>
                <c:pt idx="116">
                  <c:v>-0.47833445537009078</c:v>
                </c:pt>
                <c:pt idx="117">
                  <c:v>-0.48400907678657479</c:v>
                </c:pt>
                <c:pt idx="118">
                  <c:v>-0.49619059742729377</c:v>
                </c:pt>
                <c:pt idx="119">
                  <c:v>-0.49626625904618027</c:v>
                </c:pt>
                <c:pt idx="120">
                  <c:v>-0.50262183503264235</c:v>
                </c:pt>
                <c:pt idx="121">
                  <c:v>-0.53648040948433029</c:v>
                </c:pt>
                <c:pt idx="122">
                  <c:v>-0.53666956353154649</c:v>
                </c:pt>
                <c:pt idx="123">
                  <c:v>-0.54158756875916592</c:v>
                </c:pt>
                <c:pt idx="124">
                  <c:v>-0.54158756875916592</c:v>
                </c:pt>
                <c:pt idx="125">
                  <c:v>-0.55316379644879332</c:v>
                </c:pt>
                <c:pt idx="126">
                  <c:v>-0.55857360219917473</c:v>
                </c:pt>
                <c:pt idx="127">
                  <c:v>-0.55876275624639082</c:v>
                </c:pt>
                <c:pt idx="128">
                  <c:v>-0.59349143931527304</c:v>
                </c:pt>
                <c:pt idx="129">
                  <c:v>-0.59909039911287065</c:v>
                </c:pt>
                <c:pt idx="130">
                  <c:v>-0.60506766700490044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2C-4352-9DDD-D5B3FA78027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-2197</c:v>
                </c:pt>
                <c:pt idx="1">
                  <c:v>-2149</c:v>
                </c:pt>
                <c:pt idx="2">
                  <c:v>-2112</c:v>
                </c:pt>
                <c:pt idx="3">
                  <c:v>-1941</c:v>
                </c:pt>
                <c:pt idx="4">
                  <c:v>-1732</c:v>
                </c:pt>
                <c:pt idx="5">
                  <c:v>-1524</c:v>
                </c:pt>
                <c:pt idx="6">
                  <c:v>-1513</c:v>
                </c:pt>
                <c:pt idx="7">
                  <c:v>-1466</c:v>
                </c:pt>
                <c:pt idx="8">
                  <c:v>-1464</c:v>
                </c:pt>
                <c:pt idx="9">
                  <c:v>-1445</c:v>
                </c:pt>
                <c:pt idx="10">
                  <c:v>-1382</c:v>
                </c:pt>
                <c:pt idx="11">
                  <c:v>-1328.5</c:v>
                </c:pt>
                <c:pt idx="12">
                  <c:v>-1290</c:v>
                </c:pt>
                <c:pt idx="13">
                  <c:v>-1232</c:v>
                </c:pt>
                <c:pt idx="14">
                  <c:v>-1216</c:v>
                </c:pt>
                <c:pt idx="15">
                  <c:v>-1168</c:v>
                </c:pt>
                <c:pt idx="16">
                  <c:v>-1152</c:v>
                </c:pt>
                <c:pt idx="17">
                  <c:v>-1107</c:v>
                </c:pt>
                <c:pt idx="18">
                  <c:v>-1004</c:v>
                </c:pt>
                <c:pt idx="19">
                  <c:v>-991</c:v>
                </c:pt>
                <c:pt idx="20">
                  <c:v>-901</c:v>
                </c:pt>
                <c:pt idx="21">
                  <c:v>-899</c:v>
                </c:pt>
                <c:pt idx="22">
                  <c:v>-690</c:v>
                </c:pt>
                <c:pt idx="23">
                  <c:v>-620</c:v>
                </c:pt>
                <c:pt idx="24">
                  <c:v>-599</c:v>
                </c:pt>
                <c:pt idx="25">
                  <c:v>-556</c:v>
                </c:pt>
                <c:pt idx="26">
                  <c:v>-546</c:v>
                </c:pt>
                <c:pt idx="27">
                  <c:v>-535</c:v>
                </c:pt>
                <c:pt idx="28">
                  <c:v>-530</c:v>
                </c:pt>
                <c:pt idx="29">
                  <c:v>-524</c:v>
                </c:pt>
                <c:pt idx="30">
                  <c:v>-523</c:v>
                </c:pt>
                <c:pt idx="31">
                  <c:v>-514</c:v>
                </c:pt>
                <c:pt idx="32">
                  <c:v>-509</c:v>
                </c:pt>
                <c:pt idx="33">
                  <c:v>-498</c:v>
                </c:pt>
                <c:pt idx="34">
                  <c:v>-484</c:v>
                </c:pt>
                <c:pt idx="35">
                  <c:v>-482</c:v>
                </c:pt>
                <c:pt idx="36">
                  <c:v>-468</c:v>
                </c:pt>
                <c:pt idx="37">
                  <c:v>-450</c:v>
                </c:pt>
                <c:pt idx="38">
                  <c:v>-444</c:v>
                </c:pt>
                <c:pt idx="39">
                  <c:v>-398</c:v>
                </c:pt>
                <c:pt idx="40">
                  <c:v>-386</c:v>
                </c:pt>
                <c:pt idx="41">
                  <c:v>-385</c:v>
                </c:pt>
                <c:pt idx="42">
                  <c:v>-322</c:v>
                </c:pt>
                <c:pt idx="43">
                  <c:v>-273</c:v>
                </c:pt>
                <c:pt idx="44">
                  <c:v>-258</c:v>
                </c:pt>
                <c:pt idx="45">
                  <c:v>-251</c:v>
                </c:pt>
                <c:pt idx="46">
                  <c:v>-180</c:v>
                </c:pt>
                <c:pt idx="47">
                  <c:v>-173</c:v>
                </c:pt>
                <c:pt idx="48">
                  <c:v>-172</c:v>
                </c:pt>
                <c:pt idx="49">
                  <c:v>-165</c:v>
                </c:pt>
                <c:pt idx="50">
                  <c:v>-65</c:v>
                </c:pt>
                <c:pt idx="51">
                  <c:v>-4</c:v>
                </c:pt>
                <c:pt idx="52">
                  <c:v>-1</c:v>
                </c:pt>
                <c:pt idx="53">
                  <c:v>0</c:v>
                </c:pt>
                <c:pt idx="54">
                  <c:v>1</c:v>
                </c:pt>
                <c:pt idx="55">
                  <c:v>4</c:v>
                </c:pt>
                <c:pt idx="56">
                  <c:v>6</c:v>
                </c:pt>
                <c:pt idx="57">
                  <c:v>54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73</c:v>
                </c:pt>
                <c:pt idx="62">
                  <c:v>74</c:v>
                </c:pt>
                <c:pt idx="63">
                  <c:v>143</c:v>
                </c:pt>
                <c:pt idx="64">
                  <c:v>160</c:v>
                </c:pt>
                <c:pt idx="65">
                  <c:v>352</c:v>
                </c:pt>
                <c:pt idx="66">
                  <c:v>508</c:v>
                </c:pt>
                <c:pt idx="67">
                  <c:v>560</c:v>
                </c:pt>
                <c:pt idx="68">
                  <c:v>769</c:v>
                </c:pt>
                <c:pt idx="69">
                  <c:v>977</c:v>
                </c:pt>
                <c:pt idx="70">
                  <c:v>1055</c:v>
                </c:pt>
                <c:pt idx="71">
                  <c:v>1186</c:v>
                </c:pt>
                <c:pt idx="72">
                  <c:v>1200</c:v>
                </c:pt>
                <c:pt idx="73">
                  <c:v>1214</c:v>
                </c:pt>
                <c:pt idx="74">
                  <c:v>1218</c:v>
                </c:pt>
                <c:pt idx="75">
                  <c:v>1224</c:v>
                </c:pt>
                <c:pt idx="76">
                  <c:v>1279</c:v>
                </c:pt>
                <c:pt idx="77">
                  <c:v>1304</c:v>
                </c:pt>
                <c:pt idx="78">
                  <c:v>1407</c:v>
                </c:pt>
                <c:pt idx="79">
                  <c:v>2124</c:v>
                </c:pt>
                <c:pt idx="80">
                  <c:v>2127</c:v>
                </c:pt>
                <c:pt idx="81">
                  <c:v>2198</c:v>
                </c:pt>
                <c:pt idx="82">
                  <c:v>2272</c:v>
                </c:pt>
                <c:pt idx="83">
                  <c:v>2426</c:v>
                </c:pt>
                <c:pt idx="84">
                  <c:v>2677</c:v>
                </c:pt>
                <c:pt idx="85">
                  <c:v>2723</c:v>
                </c:pt>
                <c:pt idx="86">
                  <c:v>3034</c:v>
                </c:pt>
                <c:pt idx="87">
                  <c:v>3196</c:v>
                </c:pt>
                <c:pt idx="88">
                  <c:v>3282</c:v>
                </c:pt>
                <c:pt idx="89">
                  <c:v>3351</c:v>
                </c:pt>
                <c:pt idx="90">
                  <c:v>3419</c:v>
                </c:pt>
                <c:pt idx="91">
                  <c:v>3509</c:v>
                </c:pt>
                <c:pt idx="92">
                  <c:v>3572</c:v>
                </c:pt>
                <c:pt idx="93">
                  <c:v>3662</c:v>
                </c:pt>
                <c:pt idx="94">
                  <c:v>3730</c:v>
                </c:pt>
                <c:pt idx="95">
                  <c:v>3806</c:v>
                </c:pt>
                <c:pt idx="96">
                  <c:v>3879</c:v>
                </c:pt>
                <c:pt idx="97">
                  <c:v>3959</c:v>
                </c:pt>
                <c:pt idx="98">
                  <c:v>3959</c:v>
                </c:pt>
                <c:pt idx="99">
                  <c:v>3963</c:v>
                </c:pt>
                <c:pt idx="100">
                  <c:v>3963</c:v>
                </c:pt>
                <c:pt idx="101">
                  <c:v>4102</c:v>
                </c:pt>
                <c:pt idx="102">
                  <c:v>4181</c:v>
                </c:pt>
                <c:pt idx="103">
                  <c:v>4181</c:v>
                </c:pt>
                <c:pt idx="104">
                  <c:v>4201</c:v>
                </c:pt>
                <c:pt idx="105">
                  <c:v>4201</c:v>
                </c:pt>
                <c:pt idx="106">
                  <c:v>4492</c:v>
                </c:pt>
                <c:pt idx="107">
                  <c:v>4641</c:v>
                </c:pt>
                <c:pt idx="108">
                  <c:v>4641</c:v>
                </c:pt>
                <c:pt idx="109">
                  <c:v>4788</c:v>
                </c:pt>
                <c:pt idx="110">
                  <c:v>4814</c:v>
                </c:pt>
                <c:pt idx="111">
                  <c:v>5026</c:v>
                </c:pt>
                <c:pt idx="112">
                  <c:v>5329</c:v>
                </c:pt>
                <c:pt idx="113">
                  <c:v>5402</c:v>
                </c:pt>
                <c:pt idx="114">
                  <c:v>5930</c:v>
                </c:pt>
                <c:pt idx="115">
                  <c:v>5941</c:v>
                </c:pt>
                <c:pt idx="116">
                  <c:v>6084</c:v>
                </c:pt>
                <c:pt idx="117">
                  <c:v>6159</c:v>
                </c:pt>
                <c:pt idx="118">
                  <c:v>6320</c:v>
                </c:pt>
                <c:pt idx="119">
                  <c:v>6321</c:v>
                </c:pt>
                <c:pt idx="120">
                  <c:v>6405</c:v>
                </c:pt>
                <c:pt idx="121">
                  <c:v>6852.5</c:v>
                </c:pt>
                <c:pt idx="122">
                  <c:v>6855</c:v>
                </c:pt>
                <c:pt idx="123">
                  <c:v>6920</c:v>
                </c:pt>
                <c:pt idx="124">
                  <c:v>6920</c:v>
                </c:pt>
                <c:pt idx="125">
                  <c:v>7073</c:v>
                </c:pt>
                <c:pt idx="126">
                  <c:v>7144.5</c:v>
                </c:pt>
                <c:pt idx="127">
                  <c:v>7147</c:v>
                </c:pt>
                <c:pt idx="128">
                  <c:v>7606</c:v>
                </c:pt>
                <c:pt idx="129">
                  <c:v>7680</c:v>
                </c:pt>
                <c:pt idx="130">
                  <c:v>7759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78">
                  <c:v>0.65549100000134786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2C-4352-9DDD-D5B3FA78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973200"/>
        <c:axId val="1"/>
      </c:scatterChart>
      <c:valAx>
        <c:axId val="737973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6977650520957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8484848484848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7973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72759086932313"/>
          <c:y val="0.92000129214617399"/>
          <c:w val="0.7500011134971764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85725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321B80B6-36B9-3CB5-28DE-C703F3991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4" TargetMode="External"/><Relationship Id="rId13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bav-astro.de/sfs/BAVM_link.php?BAVMnr=34" TargetMode="External"/><Relationship Id="rId7" Type="http://schemas.openxmlformats.org/officeDocument/2006/relationships/hyperlink" Target="http://www.konkoly.hu/cgi-bin/IBVS?5595" TargetMode="External"/><Relationship Id="rId12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bav-astro.de/sfs/BAVM_link.php?BAVMnr=15" TargetMode="External"/><Relationship Id="rId6" Type="http://schemas.openxmlformats.org/officeDocument/2006/relationships/hyperlink" Target="http://www.bav-astro.de/sfs/BAVM_link.php?BAVMnr=154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43" TargetMode="External"/><Relationship Id="rId15" Type="http://schemas.openxmlformats.org/officeDocument/2006/relationships/hyperlink" Target="http://www.bav-astro.de/sfs/BAVM_link.php?BAVMnr=241" TargetMode="External"/><Relationship Id="rId10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bav-astro.de/sfs/BAVM_link.php?BAVMnr=131" TargetMode="External"/><Relationship Id="rId9" Type="http://schemas.openxmlformats.org/officeDocument/2006/relationships/hyperlink" Target="http://www.bav-astro.de/sfs/BAVM_link.php?BAVMnr=192" TargetMode="External"/><Relationship Id="rId14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439"/>
  <sheetViews>
    <sheetView tabSelected="1" workbookViewId="0">
      <pane xSplit="14" ySplit="21" topLeftCell="O135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7" customWidth="1"/>
    <col min="2" max="2" width="5.140625" customWidth="1"/>
    <col min="3" max="3" width="12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49</v>
      </c>
    </row>
    <row r="2" spans="1:6">
      <c r="A2" t="s">
        <v>24</v>
      </c>
      <c r="B2" s="10" t="s">
        <v>47</v>
      </c>
    </row>
    <row r="4" spans="1:6" ht="14.25" thickTop="1" thickBot="1">
      <c r="A4" s="6" t="s">
        <v>0</v>
      </c>
      <c r="C4" s="3">
        <v>22811.699499999999</v>
      </c>
      <c r="D4" s="4">
        <v>4.7978870000000002</v>
      </c>
    </row>
    <row r="5" spans="1:6" ht="13.5" thickTop="1">
      <c r="A5" s="13" t="s">
        <v>50</v>
      </c>
      <c r="B5" s="14"/>
      <c r="C5" s="15">
        <v>-9.5</v>
      </c>
      <c r="D5" s="14" t="s">
        <v>51</v>
      </c>
    </row>
    <row r="6" spans="1:6">
      <c r="A6" s="6" t="s">
        <v>1</v>
      </c>
    </row>
    <row r="7" spans="1:6">
      <c r="A7" t="s">
        <v>2</v>
      </c>
      <c r="C7">
        <v>22811.699499999999</v>
      </c>
    </row>
    <row r="8" spans="1:6">
      <c r="A8" t="s">
        <v>3</v>
      </c>
      <c r="C8">
        <v>4.7978870000000002</v>
      </c>
    </row>
    <row r="9" spans="1:6">
      <c r="A9" s="28" t="s">
        <v>57</v>
      </c>
      <c r="C9" s="29">
        <v>22</v>
      </c>
      <c r="D9" s="18" t="str">
        <f>"F"&amp;C9</f>
        <v>F22</v>
      </c>
      <c r="E9" s="9" t="str">
        <f>"G"&amp;C9</f>
        <v>G22</v>
      </c>
    </row>
    <row r="10" spans="1:6" ht="13.5" thickBot="1">
      <c r="A10" s="14"/>
      <c r="B10" s="14"/>
      <c r="C10" s="5" t="s">
        <v>20</v>
      </c>
      <c r="D10" s="5" t="s">
        <v>21</v>
      </c>
      <c r="E10" s="14"/>
    </row>
    <row r="11" spans="1:6">
      <c r="A11" s="14" t="s">
        <v>16</v>
      </c>
      <c r="B11" s="14"/>
      <c r="C11" s="16">
        <f ca="1">INTERCEPT(INDIRECT($E$9):G992,INDIRECT($D$9):F992)</f>
        <v>-1.8009166064907406E-2</v>
      </c>
      <c r="D11" s="17"/>
      <c r="E11" s="14"/>
    </row>
    <row r="12" spans="1:6">
      <c r="A12" s="14" t="s">
        <v>17</v>
      </c>
      <c r="B12" s="14"/>
      <c r="C12" s="16">
        <f ca="1">SLOPE(INDIRECT($E$9):G992,INDIRECT($D$9):F992)</f>
        <v>-7.5661618886453539E-5</v>
      </c>
      <c r="D12" s="17"/>
      <c r="E12" s="14"/>
    </row>
    <row r="13" spans="1:6">
      <c r="A13" s="14" t="s">
        <v>19</v>
      </c>
      <c r="B13" s="14"/>
      <c r="C13" s="17" t="s">
        <v>14</v>
      </c>
    </row>
    <row r="14" spans="1:6">
      <c r="A14" s="14"/>
      <c r="B14" s="14"/>
      <c r="C14" s="14"/>
    </row>
    <row r="15" spans="1:6">
      <c r="A15" s="21" t="s">
        <v>18</v>
      </c>
      <c r="B15" s="14"/>
      <c r="C15" s="22">
        <f ca="1">(C7+C11)+(C8+C12)*INT(MAX(F21:F3533))</f>
        <v>60037.899665332996</v>
      </c>
      <c r="E15" s="19" t="s">
        <v>52</v>
      </c>
      <c r="F15" s="15">
        <v>1</v>
      </c>
    </row>
    <row r="16" spans="1:6">
      <c r="A16" s="23" t="s">
        <v>4</v>
      </c>
      <c r="B16" s="14"/>
      <c r="C16" s="24">
        <f ca="1">+C8+C12</f>
        <v>4.7978113383811136</v>
      </c>
      <c r="E16" s="19" t="s">
        <v>53</v>
      </c>
      <c r="F16" s="20">
        <f ca="1">NOW()+15018.5+$C$5/24</f>
        <v>60170.765955324074</v>
      </c>
    </row>
    <row r="17" spans="1:21" ht="13.5" thickBot="1">
      <c r="A17" s="19" t="s">
        <v>48</v>
      </c>
      <c r="B17" s="14"/>
      <c r="C17" s="14">
        <f>COUNT(C21:C2191)</f>
        <v>131</v>
      </c>
      <c r="E17" s="19" t="s">
        <v>54</v>
      </c>
      <c r="F17" s="20">
        <f ca="1">ROUND(2*(F16-$C$7)/$C$8,0)/2+F15</f>
        <v>7787.5</v>
      </c>
    </row>
    <row r="18" spans="1:21" ht="14.25" thickTop="1" thickBot="1">
      <c r="A18" s="23" t="s">
        <v>5</v>
      </c>
      <c r="B18" s="14"/>
      <c r="C18" s="26">
        <f ca="1">+C15</f>
        <v>60037.899665332996</v>
      </c>
      <c r="D18" s="27">
        <f ca="1">+C16</f>
        <v>4.7978113383811136</v>
      </c>
      <c r="E18" s="19" t="s">
        <v>55</v>
      </c>
      <c r="F18" s="9">
        <f ca="1">ROUND(2*(F16-$C$15)/$C$16,0)/2+F15</f>
        <v>28.5</v>
      </c>
    </row>
    <row r="19" spans="1:21" ht="13.5" thickTop="1">
      <c r="E19" s="19" t="s">
        <v>56</v>
      </c>
      <c r="F19" s="25">
        <f ca="1">+$C$15+$C$16*F18-15018.5-$C$5/24</f>
        <v>45156.533121810193</v>
      </c>
    </row>
    <row r="20" spans="1:2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72</v>
      </c>
      <c r="I20" s="8" t="s">
        <v>61</v>
      </c>
      <c r="J20" s="8" t="s">
        <v>69</v>
      </c>
      <c r="K20" s="8" t="s">
        <v>67</v>
      </c>
      <c r="L20" s="8" t="s">
        <v>62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  <c r="U20" s="55" t="s">
        <v>526</v>
      </c>
    </row>
    <row r="21" spans="1:21">
      <c r="A21" s="53" t="s">
        <v>81</v>
      </c>
      <c r="B21" s="54" t="s">
        <v>46</v>
      </c>
      <c r="C21" s="53">
        <v>12270.762000000001</v>
      </c>
      <c r="D21" s="53" t="s">
        <v>61</v>
      </c>
      <c r="E21">
        <f t="shared" ref="E21:E52" si="0">+(C21-C$7)/C$8</f>
        <v>-2196.9957816847286</v>
      </c>
      <c r="F21">
        <f t="shared" ref="F21:F52" si="1">ROUND(2*E21,0)/2</f>
        <v>-2197</v>
      </c>
      <c r="G21">
        <f t="shared" ref="G21:G52" si="2">+C21-(C$7+F21*C$8)</f>
        <v>2.0239000003130059E-2</v>
      </c>
      <c r="I21">
        <f t="shared" ref="I21:I52" si="3">+G21</f>
        <v>2.0239000003130059E-2</v>
      </c>
      <c r="Q21" s="66" t="s">
        <v>531</v>
      </c>
    </row>
    <row r="22" spans="1:21">
      <c r="A22" s="53" t="s">
        <v>86</v>
      </c>
      <c r="B22" s="54" t="s">
        <v>46</v>
      </c>
      <c r="C22" s="53">
        <v>12500.971</v>
      </c>
      <c r="D22" s="53" t="s">
        <v>61</v>
      </c>
      <c r="E22">
        <f t="shared" si="0"/>
        <v>-2149.0144515700345</v>
      </c>
      <c r="F22">
        <f t="shared" si="1"/>
        <v>-2149</v>
      </c>
      <c r="G22">
        <f t="shared" si="2"/>
        <v>-6.9336999998995452E-2</v>
      </c>
      <c r="I22">
        <f t="shared" si="3"/>
        <v>-6.9336999998995452E-2</v>
      </c>
      <c r="Q22" s="66" t="s">
        <v>532</v>
      </c>
    </row>
    <row r="23" spans="1:21">
      <c r="A23" s="53" t="s">
        <v>81</v>
      </c>
      <c r="B23" s="54" t="s">
        <v>46</v>
      </c>
      <c r="C23" s="53">
        <v>12678.647999999999</v>
      </c>
      <c r="D23" s="53" t="s">
        <v>61</v>
      </c>
      <c r="E23">
        <f t="shared" si="0"/>
        <v>-2111.9821079571066</v>
      </c>
      <c r="F23">
        <f t="shared" si="1"/>
        <v>-2112</v>
      </c>
      <c r="G23">
        <f t="shared" si="2"/>
        <v>8.5844000001088716E-2</v>
      </c>
      <c r="I23">
        <f t="shared" si="3"/>
        <v>8.5844000001088716E-2</v>
      </c>
      <c r="Q23" s="66" t="s">
        <v>533</v>
      </c>
    </row>
    <row r="24" spans="1:21">
      <c r="A24" s="53" t="s">
        <v>86</v>
      </c>
      <c r="B24" s="54" t="s">
        <v>46</v>
      </c>
      <c r="C24" s="53">
        <v>13498.967000000001</v>
      </c>
      <c r="D24" s="53" t="s">
        <v>61</v>
      </c>
      <c r="E24">
        <f t="shared" si="0"/>
        <v>-1941.0070516458595</v>
      </c>
      <c r="F24">
        <f t="shared" si="1"/>
        <v>-1941</v>
      </c>
      <c r="G24">
        <f t="shared" si="2"/>
        <v>-3.3832999997684965E-2</v>
      </c>
      <c r="I24">
        <f t="shared" si="3"/>
        <v>-3.3832999997684965E-2</v>
      </c>
      <c r="Q24" s="66" t="s">
        <v>534</v>
      </c>
    </row>
    <row r="25" spans="1:21">
      <c r="A25" s="53" t="s">
        <v>86</v>
      </c>
      <c r="B25" s="54" t="s">
        <v>46</v>
      </c>
      <c r="C25" s="53">
        <v>14501.727999999999</v>
      </c>
      <c r="D25" s="53" t="s">
        <v>61</v>
      </c>
      <c r="E25">
        <f t="shared" si="0"/>
        <v>-1732.0065061974155</v>
      </c>
      <c r="F25">
        <f t="shared" si="1"/>
        <v>-1732</v>
      </c>
      <c r="G25">
        <f t="shared" si="2"/>
        <v>-3.1215999999403721E-2</v>
      </c>
      <c r="I25">
        <f t="shared" si="3"/>
        <v>-3.1215999999403721E-2</v>
      </c>
      <c r="Q25" s="66" t="s">
        <v>535</v>
      </c>
    </row>
    <row r="26" spans="1:21">
      <c r="A26" s="53" t="s">
        <v>86</v>
      </c>
      <c r="B26" s="54" t="s">
        <v>46</v>
      </c>
      <c r="C26" s="53">
        <v>15499.72</v>
      </c>
      <c r="D26" s="53" t="s">
        <v>61</v>
      </c>
      <c r="E26">
        <f t="shared" si="0"/>
        <v>-1523.9999399735757</v>
      </c>
      <c r="F26">
        <f t="shared" si="1"/>
        <v>-1524</v>
      </c>
      <c r="G26">
        <f t="shared" si="2"/>
        <v>2.880000010918593E-4</v>
      </c>
      <c r="I26">
        <f t="shared" si="3"/>
        <v>2.880000010918593E-4</v>
      </c>
      <c r="Q26" s="2">
        <f t="shared" ref="Q21:Q52" si="4">+C26-15018.5</f>
        <v>481.21999999999935</v>
      </c>
    </row>
    <row r="27" spans="1:21">
      <c r="A27" s="53" t="s">
        <v>81</v>
      </c>
      <c r="B27" s="54" t="s">
        <v>46</v>
      </c>
      <c r="C27" s="53">
        <v>15552.532999999999</v>
      </c>
      <c r="D27" s="53" t="s">
        <v>61</v>
      </c>
      <c r="E27">
        <f t="shared" si="0"/>
        <v>-1512.9923860232639</v>
      </c>
      <c r="F27">
        <f t="shared" si="1"/>
        <v>-1513</v>
      </c>
      <c r="G27">
        <f t="shared" si="2"/>
        <v>3.6531000001559732E-2</v>
      </c>
      <c r="I27">
        <f t="shared" si="3"/>
        <v>3.6531000001559732E-2</v>
      </c>
      <c r="Q27" s="2">
        <f t="shared" si="4"/>
        <v>534.03299999999945</v>
      </c>
    </row>
    <row r="28" spans="1:21">
      <c r="A28" s="53" t="s">
        <v>81</v>
      </c>
      <c r="B28" s="54" t="s">
        <v>46</v>
      </c>
      <c r="C28" s="53">
        <v>15778.022999999999</v>
      </c>
      <c r="D28" s="53" t="s">
        <v>61</v>
      </c>
      <c r="E28">
        <f t="shared" si="0"/>
        <v>-1465.9946138789844</v>
      </c>
      <c r="F28">
        <f t="shared" si="1"/>
        <v>-1466</v>
      </c>
      <c r="G28">
        <f t="shared" si="2"/>
        <v>2.5842000000920962E-2</v>
      </c>
      <c r="I28">
        <f t="shared" si="3"/>
        <v>2.5842000000920962E-2</v>
      </c>
      <c r="Q28" s="2">
        <f t="shared" si="4"/>
        <v>759.52299999999923</v>
      </c>
    </row>
    <row r="29" spans="1:21">
      <c r="A29" s="53" t="s">
        <v>81</v>
      </c>
      <c r="B29" s="54" t="s">
        <v>46</v>
      </c>
      <c r="C29" s="53">
        <v>15787.61</v>
      </c>
      <c r="D29" s="53" t="s">
        <v>61</v>
      </c>
      <c r="E29">
        <f t="shared" si="0"/>
        <v>-1463.9964426006693</v>
      </c>
      <c r="F29">
        <f t="shared" si="1"/>
        <v>-1464</v>
      </c>
      <c r="G29">
        <f t="shared" si="2"/>
        <v>1.7068000001017936E-2</v>
      </c>
      <c r="I29">
        <f t="shared" si="3"/>
        <v>1.7068000001017936E-2</v>
      </c>
      <c r="Q29" s="2">
        <f t="shared" si="4"/>
        <v>769.11000000000058</v>
      </c>
    </row>
    <row r="30" spans="1:21">
      <c r="A30" s="53" t="s">
        <v>81</v>
      </c>
      <c r="B30" s="54" t="s">
        <v>46</v>
      </c>
      <c r="C30" s="53">
        <v>15878.799000000001</v>
      </c>
      <c r="D30" s="53" t="s">
        <v>61</v>
      </c>
      <c r="E30">
        <f t="shared" si="0"/>
        <v>-1444.9903676347521</v>
      </c>
      <c r="F30">
        <f t="shared" si="1"/>
        <v>-1445</v>
      </c>
      <c r="G30">
        <f t="shared" si="2"/>
        <v>4.6215000002121087E-2</v>
      </c>
      <c r="I30">
        <f t="shared" si="3"/>
        <v>4.6215000002121087E-2</v>
      </c>
      <c r="Q30" s="2">
        <f t="shared" si="4"/>
        <v>860.29900000000089</v>
      </c>
    </row>
    <row r="31" spans="1:21">
      <c r="A31" s="53" t="s">
        <v>81</v>
      </c>
      <c r="B31" s="54" t="s">
        <v>46</v>
      </c>
      <c r="C31" s="53">
        <v>16181.04</v>
      </c>
      <c r="D31" s="53" t="s">
        <v>61</v>
      </c>
      <c r="E31">
        <f t="shared" si="0"/>
        <v>-1381.9957618843457</v>
      </c>
      <c r="F31">
        <f t="shared" si="1"/>
        <v>-1382</v>
      </c>
      <c r="G31">
        <f t="shared" si="2"/>
        <v>2.0334000002549146E-2</v>
      </c>
      <c r="I31">
        <f t="shared" si="3"/>
        <v>2.0334000002549146E-2</v>
      </c>
      <c r="Q31" s="2">
        <f t="shared" si="4"/>
        <v>1162.5400000000009</v>
      </c>
    </row>
    <row r="32" spans="1:21">
      <c r="A32" s="53" t="s">
        <v>86</v>
      </c>
      <c r="B32" s="54" t="s">
        <v>59</v>
      </c>
      <c r="C32" s="53">
        <v>16437.73</v>
      </c>
      <c r="D32" s="53" t="s">
        <v>61</v>
      </c>
      <c r="E32">
        <f t="shared" si="0"/>
        <v>-1328.4951271257532</v>
      </c>
      <c r="F32">
        <f t="shared" si="1"/>
        <v>-1328.5</v>
      </c>
      <c r="G32">
        <f t="shared" si="2"/>
        <v>2.3379500002192799E-2</v>
      </c>
      <c r="I32">
        <f t="shared" si="3"/>
        <v>2.3379500002192799E-2</v>
      </c>
      <c r="Q32" s="2">
        <f t="shared" si="4"/>
        <v>1419.2299999999996</v>
      </c>
    </row>
    <row r="33" spans="1:17">
      <c r="A33" s="53" t="s">
        <v>81</v>
      </c>
      <c r="B33" s="54" t="s">
        <v>46</v>
      </c>
      <c r="C33" s="53">
        <v>16622.46</v>
      </c>
      <c r="D33" s="53" t="s">
        <v>61</v>
      </c>
      <c r="E33">
        <f t="shared" si="0"/>
        <v>-1289.9927613968398</v>
      </c>
      <c r="F33">
        <f t="shared" si="1"/>
        <v>-1290</v>
      </c>
      <c r="G33">
        <f t="shared" si="2"/>
        <v>3.4729999999399297E-2</v>
      </c>
      <c r="I33">
        <f t="shared" si="3"/>
        <v>3.4729999999399297E-2</v>
      </c>
      <c r="Q33" s="2">
        <f t="shared" si="4"/>
        <v>1603.9599999999991</v>
      </c>
    </row>
    <row r="34" spans="1:17">
      <c r="A34" s="53" t="s">
        <v>81</v>
      </c>
      <c r="B34" s="54" t="s">
        <v>46</v>
      </c>
      <c r="C34" s="53">
        <v>16900.706999999999</v>
      </c>
      <c r="D34" s="53" t="s">
        <v>61</v>
      </c>
      <c r="E34">
        <f t="shared" si="0"/>
        <v>-1231.999107106941</v>
      </c>
      <c r="F34">
        <f t="shared" si="1"/>
        <v>-1232</v>
      </c>
      <c r="G34">
        <f t="shared" si="2"/>
        <v>4.2839999987336341E-3</v>
      </c>
      <c r="I34">
        <f t="shared" si="3"/>
        <v>4.2839999987336341E-3</v>
      </c>
      <c r="Q34" s="2">
        <f t="shared" si="4"/>
        <v>1882.2069999999985</v>
      </c>
    </row>
    <row r="35" spans="1:17">
      <c r="A35" s="53" t="s">
        <v>81</v>
      </c>
      <c r="B35" s="54" t="s">
        <v>46</v>
      </c>
      <c r="C35" s="53">
        <v>16977.493999999999</v>
      </c>
      <c r="D35" s="53" t="s">
        <v>61</v>
      </c>
      <c r="E35">
        <f t="shared" si="0"/>
        <v>-1215.9947701977974</v>
      </c>
      <c r="F35">
        <f t="shared" si="1"/>
        <v>-1216</v>
      </c>
      <c r="G35">
        <f t="shared" si="2"/>
        <v>2.5091999999858672E-2</v>
      </c>
      <c r="I35">
        <f t="shared" si="3"/>
        <v>2.5091999999858672E-2</v>
      </c>
      <c r="Q35" s="2">
        <f t="shared" si="4"/>
        <v>1958.9939999999988</v>
      </c>
    </row>
    <row r="36" spans="1:17">
      <c r="A36" s="53" t="s">
        <v>81</v>
      </c>
      <c r="B36" s="54" t="s">
        <v>46</v>
      </c>
      <c r="C36" s="53">
        <v>17207.759999999998</v>
      </c>
      <c r="D36" s="53" t="s">
        <v>61</v>
      </c>
      <c r="E36">
        <f t="shared" si="0"/>
        <v>-1168.0015598533271</v>
      </c>
      <c r="F36">
        <f t="shared" si="1"/>
        <v>-1168</v>
      </c>
      <c r="G36">
        <f t="shared" si="2"/>
        <v>-7.4839999979303684E-3</v>
      </c>
      <c r="I36">
        <f t="shared" si="3"/>
        <v>-7.4839999979303684E-3</v>
      </c>
      <c r="Q36" s="2">
        <f t="shared" si="4"/>
        <v>2189.2599999999984</v>
      </c>
    </row>
    <row r="37" spans="1:17">
      <c r="A37" s="53" t="s">
        <v>81</v>
      </c>
      <c r="B37" s="54" t="s">
        <v>46</v>
      </c>
      <c r="C37" s="53">
        <v>17284.52</v>
      </c>
      <c r="D37" s="53" t="s">
        <v>61</v>
      </c>
      <c r="E37">
        <f t="shared" si="0"/>
        <v>-1152.0028504214456</v>
      </c>
      <c r="F37">
        <f t="shared" si="1"/>
        <v>-1152</v>
      </c>
      <c r="G37">
        <f t="shared" si="2"/>
        <v>-1.3675999998667976E-2</v>
      </c>
      <c r="I37">
        <f t="shared" si="3"/>
        <v>-1.3675999998667976E-2</v>
      </c>
      <c r="Q37" s="2">
        <f t="shared" si="4"/>
        <v>2266.0200000000004</v>
      </c>
    </row>
    <row r="38" spans="1:17">
      <c r="A38" s="53" t="s">
        <v>86</v>
      </c>
      <c r="B38" s="54" t="s">
        <v>46</v>
      </c>
      <c r="C38" s="53">
        <v>17500.453000000001</v>
      </c>
      <c r="D38" s="53" t="s">
        <v>61</v>
      </c>
      <c r="E38">
        <f t="shared" si="0"/>
        <v>-1106.996996802967</v>
      </c>
      <c r="F38">
        <f t="shared" si="1"/>
        <v>-1107</v>
      </c>
      <c r="G38">
        <f t="shared" si="2"/>
        <v>1.4409000003070105E-2</v>
      </c>
      <c r="I38">
        <f t="shared" si="3"/>
        <v>1.4409000003070105E-2</v>
      </c>
      <c r="Q38" s="2">
        <f t="shared" si="4"/>
        <v>2481.9530000000013</v>
      </c>
    </row>
    <row r="39" spans="1:17">
      <c r="A39" s="53" t="s">
        <v>81</v>
      </c>
      <c r="B39" s="54" t="s">
        <v>46</v>
      </c>
      <c r="C39" s="53">
        <v>17994.632000000001</v>
      </c>
      <c r="D39" s="53" t="s">
        <v>61</v>
      </c>
      <c r="E39">
        <f t="shared" si="0"/>
        <v>-1003.9976973196736</v>
      </c>
      <c r="F39">
        <f t="shared" si="1"/>
        <v>-1004</v>
      </c>
      <c r="G39">
        <f t="shared" si="2"/>
        <v>1.1048000003938796E-2</v>
      </c>
      <c r="I39">
        <f t="shared" si="3"/>
        <v>1.1048000003938796E-2</v>
      </c>
      <c r="Q39" s="2">
        <f t="shared" si="4"/>
        <v>2976.1320000000014</v>
      </c>
    </row>
    <row r="40" spans="1:17">
      <c r="A40" s="53" t="s">
        <v>81</v>
      </c>
      <c r="B40" s="54" t="s">
        <v>46</v>
      </c>
      <c r="C40" s="53">
        <v>18057.004000000001</v>
      </c>
      <c r="D40" s="53" t="s">
        <v>61</v>
      </c>
      <c r="E40">
        <f t="shared" si="0"/>
        <v>-990.99780799339328</v>
      </c>
      <c r="F40">
        <f t="shared" si="1"/>
        <v>-991</v>
      </c>
      <c r="G40">
        <f t="shared" si="2"/>
        <v>1.0517000002437271E-2</v>
      </c>
      <c r="I40">
        <f t="shared" si="3"/>
        <v>1.0517000002437271E-2</v>
      </c>
      <c r="Q40" s="2">
        <f t="shared" si="4"/>
        <v>3038.5040000000008</v>
      </c>
    </row>
    <row r="41" spans="1:17">
      <c r="A41" s="53" t="s">
        <v>81</v>
      </c>
      <c r="B41" s="54" t="s">
        <v>46</v>
      </c>
      <c r="C41" s="53">
        <v>18488.797999999999</v>
      </c>
      <c r="D41" s="53" t="s">
        <v>61</v>
      </c>
      <c r="E41">
        <f t="shared" si="0"/>
        <v>-901.00110736247018</v>
      </c>
      <c r="F41">
        <f t="shared" si="1"/>
        <v>-901</v>
      </c>
      <c r="G41">
        <f t="shared" si="2"/>
        <v>-5.3129999978409614E-3</v>
      </c>
      <c r="I41">
        <f t="shared" si="3"/>
        <v>-5.3129999978409614E-3</v>
      </c>
      <c r="Q41" s="2">
        <f t="shared" si="4"/>
        <v>3470.2979999999989</v>
      </c>
    </row>
    <row r="42" spans="1:17">
      <c r="A42" s="53" t="s">
        <v>86</v>
      </c>
      <c r="B42" s="54" t="s">
        <v>46</v>
      </c>
      <c r="C42" s="53">
        <v>18498.352999999999</v>
      </c>
      <c r="D42" s="53" t="s">
        <v>61</v>
      </c>
      <c r="E42">
        <f t="shared" si="0"/>
        <v>-899.00960568683661</v>
      </c>
      <c r="F42">
        <f t="shared" si="1"/>
        <v>-899</v>
      </c>
      <c r="G42">
        <f t="shared" si="2"/>
        <v>-4.6086999998806277E-2</v>
      </c>
      <c r="I42">
        <f t="shared" si="3"/>
        <v>-4.6086999998806277E-2</v>
      </c>
      <c r="Q42" s="2">
        <f t="shared" si="4"/>
        <v>3479.8529999999992</v>
      </c>
    </row>
    <row r="43" spans="1:17">
      <c r="A43" s="53" t="s">
        <v>86</v>
      </c>
      <c r="B43" s="54" t="s">
        <v>46</v>
      </c>
      <c r="C43" s="53">
        <v>19501.123</v>
      </c>
      <c r="D43" s="53" t="s">
        <v>61</v>
      </c>
      <c r="E43">
        <f t="shared" si="0"/>
        <v>-690.00718441263814</v>
      </c>
      <c r="F43">
        <f t="shared" si="1"/>
        <v>-690</v>
      </c>
      <c r="G43">
        <f t="shared" si="2"/>
        <v>-3.4469999998691492E-2</v>
      </c>
      <c r="I43">
        <f t="shared" si="3"/>
        <v>-3.4469999998691492E-2</v>
      </c>
      <c r="Q43" s="2">
        <f t="shared" si="4"/>
        <v>4482.6229999999996</v>
      </c>
    </row>
    <row r="44" spans="1:17">
      <c r="A44" s="53" t="s">
        <v>81</v>
      </c>
      <c r="B44" s="54" t="s">
        <v>46</v>
      </c>
      <c r="C44" s="53">
        <v>19836.978999999999</v>
      </c>
      <c r="D44" s="53" t="s">
        <v>61</v>
      </c>
      <c r="E44">
        <f t="shared" si="0"/>
        <v>-620.00636947056057</v>
      </c>
      <c r="F44">
        <f t="shared" si="1"/>
        <v>-620</v>
      </c>
      <c r="G44">
        <f t="shared" si="2"/>
        <v>-3.0559999999240972E-2</v>
      </c>
      <c r="I44">
        <f t="shared" si="3"/>
        <v>-3.0559999999240972E-2</v>
      </c>
      <c r="Q44" s="2">
        <f t="shared" si="4"/>
        <v>4818.4789999999994</v>
      </c>
    </row>
    <row r="45" spans="1:17">
      <c r="A45" s="53" t="s">
        <v>81</v>
      </c>
      <c r="B45" s="54" t="s">
        <v>46</v>
      </c>
      <c r="C45" s="53">
        <v>19937.753000000001</v>
      </c>
      <c r="D45" s="53" t="s">
        <v>61</v>
      </c>
      <c r="E45">
        <f t="shared" si="0"/>
        <v>-599.00254007649573</v>
      </c>
      <c r="F45">
        <f t="shared" si="1"/>
        <v>-599</v>
      </c>
      <c r="G45">
        <f t="shared" si="2"/>
        <v>-1.2186999996629311E-2</v>
      </c>
      <c r="I45">
        <f t="shared" si="3"/>
        <v>-1.2186999996629311E-2</v>
      </c>
      <c r="Q45" s="2">
        <f t="shared" si="4"/>
        <v>4919.2530000000006</v>
      </c>
    </row>
    <row r="46" spans="1:17">
      <c r="A46" s="53" t="s">
        <v>81</v>
      </c>
      <c r="B46" s="54" t="s">
        <v>46</v>
      </c>
      <c r="C46" s="53">
        <v>20144.042000000001</v>
      </c>
      <c r="D46" s="53" t="s">
        <v>61</v>
      </c>
      <c r="E46">
        <f t="shared" si="0"/>
        <v>-556.00673796610829</v>
      </c>
      <c r="F46">
        <f t="shared" si="1"/>
        <v>-556</v>
      </c>
      <c r="G46">
        <f t="shared" si="2"/>
        <v>-3.2327999997505685E-2</v>
      </c>
      <c r="I46">
        <f t="shared" si="3"/>
        <v>-3.2327999997505685E-2</v>
      </c>
      <c r="Q46" s="2">
        <f t="shared" si="4"/>
        <v>5125.5420000000013</v>
      </c>
    </row>
    <row r="47" spans="1:17">
      <c r="A47" s="53" t="s">
        <v>81</v>
      </c>
      <c r="B47" s="54" t="s">
        <v>46</v>
      </c>
      <c r="C47" s="53">
        <v>20192.030999999999</v>
      </c>
      <c r="D47" s="53" t="s">
        <v>61</v>
      </c>
      <c r="E47">
        <f t="shared" si="0"/>
        <v>-546.00462662000996</v>
      </c>
      <c r="F47">
        <f t="shared" si="1"/>
        <v>-546</v>
      </c>
      <c r="G47">
        <f t="shared" si="2"/>
        <v>-2.2197999998752493E-2</v>
      </c>
      <c r="I47">
        <f t="shared" si="3"/>
        <v>-2.2197999998752493E-2</v>
      </c>
      <c r="Q47" s="2">
        <f t="shared" si="4"/>
        <v>5173.530999999999</v>
      </c>
    </row>
    <row r="48" spans="1:17">
      <c r="A48" s="53" t="s">
        <v>81</v>
      </c>
      <c r="B48" s="54" t="s">
        <v>46</v>
      </c>
      <c r="C48" s="53">
        <v>20244.812000000002</v>
      </c>
      <c r="D48" s="53" t="s">
        <v>61</v>
      </c>
      <c r="E48">
        <f t="shared" si="0"/>
        <v>-535.00374227237887</v>
      </c>
      <c r="F48">
        <f t="shared" si="1"/>
        <v>-535</v>
      </c>
      <c r="G48">
        <f t="shared" si="2"/>
        <v>-1.7954999995708931E-2</v>
      </c>
      <c r="I48">
        <f t="shared" si="3"/>
        <v>-1.7954999995708931E-2</v>
      </c>
      <c r="Q48" s="2">
        <f t="shared" si="4"/>
        <v>5226.3120000000017</v>
      </c>
    </row>
    <row r="49" spans="1:17">
      <c r="A49" s="53" t="s">
        <v>81</v>
      </c>
      <c r="B49" s="54" t="s">
        <v>46</v>
      </c>
      <c r="C49" s="53">
        <v>20268.8</v>
      </c>
      <c r="D49" s="53" t="s">
        <v>61</v>
      </c>
      <c r="E49">
        <f t="shared" si="0"/>
        <v>-530.00404136237455</v>
      </c>
      <c r="F49">
        <f t="shared" si="1"/>
        <v>-530</v>
      </c>
      <c r="G49">
        <f t="shared" si="2"/>
        <v>-1.938999999765656E-2</v>
      </c>
      <c r="I49">
        <f t="shared" si="3"/>
        <v>-1.938999999765656E-2</v>
      </c>
      <c r="Q49" s="2">
        <f t="shared" si="4"/>
        <v>5250.2999999999993</v>
      </c>
    </row>
    <row r="50" spans="1:17">
      <c r="A50" s="53" t="s">
        <v>169</v>
      </c>
      <c r="B50" s="54" t="s">
        <v>46</v>
      </c>
      <c r="C50" s="53">
        <v>20297.553</v>
      </c>
      <c r="D50" s="53" t="s">
        <v>61</v>
      </c>
      <c r="E50">
        <f t="shared" si="0"/>
        <v>-524.01119492810039</v>
      </c>
      <c r="F50">
        <f t="shared" si="1"/>
        <v>-524</v>
      </c>
      <c r="G50">
        <f t="shared" si="2"/>
        <v>-5.3712000000814442E-2</v>
      </c>
      <c r="I50">
        <f t="shared" si="3"/>
        <v>-5.3712000000814442E-2</v>
      </c>
      <c r="Q50" s="2">
        <f t="shared" si="4"/>
        <v>5279.0529999999999</v>
      </c>
    </row>
    <row r="51" spans="1:17">
      <c r="A51" s="53" t="s">
        <v>169</v>
      </c>
      <c r="B51" s="54" t="s">
        <v>46</v>
      </c>
      <c r="C51" s="53">
        <v>20302.322</v>
      </c>
      <c r="D51" s="53" t="s">
        <v>61</v>
      </c>
      <c r="E51">
        <f t="shared" si="0"/>
        <v>-523.01721570349582</v>
      </c>
      <c r="F51">
        <f t="shared" si="1"/>
        <v>-523</v>
      </c>
      <c r="G51">
        <f t="shared" si="2"/>
        <v>-8.2598999997571809E-2</v>
      </c>
      <c r="I51">
        <f t="shared" si="3"/>
        <v>-8.2598999997571809E-2</v>
      </c>
      <c r="Q51" s="2">
        <f t="shared" si="4"/>
        <v>5283.8220000000001</v>
      </c>
    </row>
    <row r="52" spans="1:17">
      <c r="A52" s="53" t="s">
        <v>169</v>
      </c>
      <c r="B52" s="54" t="s">
        <v>46</v>
      </c>
      <c r="C52" s="53">
        <v>20345.543000000001</v>
      </c>
      <c r="D52" s="53" t="s">
        <v>61</v>
      </c>
      <c r="E52">
        <f t="shared" si="0"/>
        <v>-514.0088751569175</v>
      </c>
      <c r="F52">
        <f t="shared" si="1"/>
        <v>-514</v>
      </c>
      <c r="G52">
        <f t="shared" si="2"/>
        <v>-4.2581999998219544E-2</v>
      </c>
      <c r="I52">
        <f t="shared" si="3"/>
        <v>-4.2581999998219544E-2</v>
      </c>
      <c r="Q52" s="2">
        <f t="shared" si="4"/>
        <v>5327.0430000000015</v>
      </c>
    </row>
    <row r="53" spans="1:17">
      <c r="A53" s="53" t="s">
        <v>169</v>
      </c>
      <c r="B53" s="54" t="s">
        <v>46</v>
      </c>
      <c r="C53" s="53">
        <v>20369.526999999998</v>
      </c>
      <c r="D53" s="53" t="s">
        <v>61</v>
      </c>
      <c r="E53">
        <f t="shared" ref="E53:E84" si="5">+(C53-C$7)/C$8</f>
        <v>-509.01000794724854</v>
      </c>
      <c r="F53">
        <f t="shared" ref="F53:F84" si="6">ROUND(2*E53,0)/2</f>
        <v>-509</v>
      </c>
      <c r="G53">
        <f t="shared" ref="G53:G84" si="7">+C53-(C$7+F53*C$8)</f>
        <v>-4.801700000098208E-2</v>
      </c>
      <c r="I53">
        <f t="shared" ref="I53:I73" si="8">+G53</f>
        <v>-4.801700000098208E-2</v>
      </c>
      <c r="Q53" s="2">
        <f t="shared" ref="Q53:Q84" si="9">+C53-15018.5</f>
        <v>5351.0269999999982</v>
      </c>
    </row>
    <row r="54" spans="1:17">
      <c r="A54" s="53" t="s">
        <v>169</v>
      </c>
      <c r="B54" s="54" t="s">
        <v>46</v>
      </c>
      <c r="C54" s="53">
        <v>20422.258999999998</v>
      </c>
      <c r="D54" s="53" t="s">
        <v>61</v>
      </c>
      <c r="E54">
        <f t="shared" si="5"/>
        <v>-498.01933642872382</v>
      </c>
      <c r="F54">
        <f t="shared" si="6"/>
        <v>-498</v>
      </c>
      <c r="G54">
        <f t="shared" si="7"/>
        <v>-9.2774000000645174E-2</v>
      </c>
      <c r="I54">
        <f t="shared" si="8"/>
        <v>-9.2774000000645174E-2</v>
      </c>
      <c r="Q54" s="2">
        <f t="shared" si="9"/>
        <v>5403.7589999999982</v>
      </c>
    </row>
    <row r="55" spans="1:17">
      <c r="A55" s="53" t="s">
        <v>169</v>
      </c>
      <c r="B55" s="54" t="s">
        <v>46</v>
      </c>
      <c r="C55" s="53">
        <v>20489.486000000001</v>
      </c>
      <c r="D55" s="53" t="s">
        <v>61</v>
      </c>
      <c r="E55">
        <f t="shared" si="5"/>
        <v>-484.00754332063218</v>
      </c>
      <c r="F55">
        <f t="shared" si="6"/>
        <v>-484</v>
      </c>
      <c r="G55">
        <f t="shared" si="7"/>
        <v>-3.6191999995935475E-2</v>
      </c>
      <c r="I55">
        <f t="shared" si="8"/>
        <v>-3.6191999995935475E-2</v>
      </c>
      <c r="Q55" s="2">
        <f t="shared" si="9"/>
        <v>5470.9860000000008</v>
      </c>
    </row>
    <row r="56" spans="1:17">
      <c r="A56" s="53" t="s">
        <v>86</v>
      </c>
      <c r="B56" s="54" t="s">
        <v>46</v>
      </c>
      <c r="C56" s="53">
        <v>20499.072</v>
      </c>
      <c r="D56" s="53" t="s">
        <v>61</v>
      </c>
      <c r="E56">
        <f t="shared" si="5"/>
        <v>-482.00958046740129</v>
      </c>
      <c r="F56">
        <f t="shared" si="6"/>
        <v>-482</v>
      </c>
      <c r="G56">
        <f t="shared" si="7"/>
        <v>-4.5965999997861218E-2</v>
      </c>
      <c r="I56">
        <f t="shared" si="8"/>
        <v>-4.5965999997861218E-2</v>
      </c>
      <c r="Q56" s="2">
        <f t="shared" si="9"/>
        <v>5480.5720000000001</v>
      </c>
    </row>
    <row r="57" spans="1:17">
      <c r="A57" s="53" t="s">
        <v>169</v>
      </c>
      <c r="B57" s="54" t="s">
        <v>46</v>
      </c>
      <c r="C57" s="53">
        <v>20566.271000000001</v>
      </c>
      <c r="D57" s="53" t="s">
        <v>61</v>
      </c>
      <c r="E57">
        <f t="shared" si="5"/>
        <v>-468.00362326165623</v>
      </c>
      <c r="F57">
        <f t="shared" si="6"/>
        <v>-468</v>
      </c>
      <c r="G57">
        <f t="shared" si="7"/>
        <v>-1.738399999885587E-2</v>
      </c>
      <c r="I57">
        <f t="shared" si="8"/>
        <v>-1.738399999885587E-2</v>
      </c>
      <c r="Q57" s="2">
        <f t="shared" si="9"/>
        <v>5547.7710000000006</v>
      </c>
    </row>
    <row r="58" spans="1:17">
      <c r="A58" s="53" t="s">
        <v>169</v>
      </c>
      <c r="B58" s="54" t="s">
        <v>46</v>
      </c>
      <c r="C58" s="53">
        <v>20652.563999999998</v>
      </c>
      <c r="D58" s="53" t="s">
        <v>61</v>
      </c>
      <c r="E58">
        <f t="shared" si="5"/>
        <v>-450.01799750598548</v>
      </c>
      <c r="F58">
        <f t="shared" si="6"/>
        <v>-450</v>
      </c>
      <c r="G58">
        <f t="shared" si="7"/>
        <v>-8.6350000001402805E-2</v>
      </c>
      <c r="I58">
        <f t="shared" si="8"/>
        <v>-8.6350000001402805E-2</v>
      </c>
      <c r="Q58" s="2">
        <f t="shared" si="9"/>
        <v>5634.0639999999985</v>
      </c>
    </row>
    <row r="59" spans="1:17">
      <c r="A59" s="53" t="s">
        <v>169</v>
      </c>
      <c r="B59" s="54" t="s">
        <v>46</v>
      </c>
      <c r="C59" s="53">
        <v>20681.437000000002</v>
      </c>
      <c r="D59" s="53" t="s">
        <v>61</v>
      </c>
      <c r="E59">
        <f t="shared" si="5"/>
        <v>-444.00014006165566</v>
      </c>
      <c r="F59">
        <f t="shared" si="6"/>
        <v>-444</v>
      </c>
      <c r="G59">
        <f t="shared" si="7"/>
        <v>-6.719999983033631E-4</v>
      </c>
      <c r="I59">
        <f t="shared" si="8"/>
        <v>-6.719999983033631E-4</v>
      </c>
      <c r="Q59" s="2">
        <f t="shared" si="9"/>
        <v>5662.9370000000017</v>
      </c>
    </row>
    <row r="60" spans="1:17">
      <c r="A60" s="53" t="s">
        <v>81</v>
      </c>
      <c r="B60" s="54" t="s">
        <v>46</v>
      </c>
      <c r="C60" s="53">
        <v>20902.116999999998</v>
      </c>
      <c r="D60" s="53" t="s">
        <v>61</v>
      </c>
      <c r="E60">
        <f t="shared" si="5"/>
        <v>-398.00489257041698</v>
      </c>
      <c r="F60">
        <f t="shared" si="6"/>
        <v>-398</v>
      </c>
      <c r="G60">
        <f t="shared" si="7"/>
        <v>-2.3474000001442619E-2</v>
      </c>
      <c r="I60">
        <f t="shared" si="8"/>
        <v>-2.3474000001442619E-2</v>
      </c>
      <c r="Q60" s="2">
        <f t="shared" si="9"/>
        <v>5883.6169999999984</v>
      </c>
    </row>
    <row r="61" spans="1:17">
      <c r="A61" s="53" t="s">
        <v>81</v>
      </c>
      <c r="B61" s="54" t="s">
        <v>46</v>
      </c>
      <c r="C61" s="53">
        <v>20959.669999999998</v>
      </c>
      <c r="D61" s="53" t="s">
        <v>61</v>
      </c>
      <c r="E61">
        <f t="shared" si="5"/>
        <v>-386.00940372293064</v>
      </c>
      <c r="F61">
        <f t="shared" si="6"/>
        <v>-386</v>
      </c>
      <c r="G61">
        <f t="shared" si="7"/>
        <v>-4.5118000001821201E-2</v>
      </c>
      <c r="I61">
        <f t="shared" si="8"/>
        <v>-4.5118000001821201E-2</v>
      </c>
      <c r="Q61" s="2">
        <f t="shared" si="9"/>
        <v>5941.1699999999983</v>
      </c>
    </row>
    <row r="62" spans="1:17">
      <c r="A62" s="53" t="s">
        <v>81</v>
      </c>
      <c r="B62" s="54" t="s">
        <v>46</v>
      </c>
      <c r="C62" s="53">
        <v>20964.491000000002</v>
      </c>
      <c r="D62" s="53" t="s">
        <v>61</v>
      </c>
      <c r="E62">
        <f t="shared" si="5"/>
        <v>-385.00458639396822</v>
      </c>
      <c r="F62">
        <f t="shared" si="6"/>
        <v>-385</v>
      </c>
      <c r="G62">
        <f t="shared" si="7"/>
        <v>-2.2004999995260732E-2</v>
      </c>
      <c r="I62">
        <f t="shared" si="8"/>
        <v>-2.2004999995260732E-2</v>
      </c>
      <c r="Q62" s="2">
        <f t="shared" si="9"/>
        <v>5945.9910000000018</v>
      </c>
    </row>
    <row r="63" spans="1:17">
      <c r="A63" s="53" t="s">
        <v>209</v>
      </c>
      <c r="B63" s="54" t="s">
        <v>46</v>
      </c>
      <c r="C63" s="53">
        <v>21266.744999999999</v>
      </c>
      <c r="D63" s="53" t="s">
        <v>61</v>
      </c>
      <c r="E63">
        <f t="shared" si="5"/>
        <v>-322.00727111747312</v>
      </c>
      <c r="F63">
        <f t="shared" si="6"/>
        <v>-322</v>
      </c>
      <c r="G63">
        <f t="shared" si="7"/>
        <v>-3.4886000001279172E-2</v>
      </c>
      <c r="I63">
        <f t="shared" si="8"/>
        <v>-3.4886000001279172E-2</v>
      </c>
      <c r="Q63" s="2">
        <f t="shared" si="9"/>
        <v>6248.244999999999</v>
      </c>
    </row>
    <row r="64" spans="1:17">
      <c r="A64" s="53" t="s">
        <v>86</v>
      </c>
      <c r="B64" s="54" t="s">
        <v>46</v>
      </c>
      <c r="C64" s="53">
        <v>21501.817999999999</v>
      </c>
      <c r="D64" s="53" t="s">
        <v>61</v>
      </c>
      <c r="E64">
        <f t="shared" si="5"/>
        <v>-273.01216139521409</v>
      </c>
      <c r="F64">
        <f t="shared" si="6"/>
        <v>-273</v>
      </c>
      <c r="G64">
        <f t="shared" si="7"/>
        <v>-5.8348999998997897E-2</v>
      </c>
      <c r="I64">
        <f t="shared" si="8"/>
        <v>-5.8348999998997897E-2</v>
      </c>
      <c r="Q64" s="2">
        <f t="shared" si="9"/>
        <v>6483.3179999999993</v>
      </c>
    </row>
    <row r="65" spans="1:17">
      <c r="A65" s="53" t="s">
        <v>81</v>
      </c>
      <c r="B65" s="54" t="s">
        <v>46</v>
      </c>
      <c r="C65" s="53">
        <v>21573.82</v>
      </c>
      <c r="D65" s="53" t="s">
        <v>61</v>
      </c>
      <c r="E65">
        <f t="shared" si="5"/>
        <v>-258.00513851201561</v>
      </c>
      <c r="F65">
        <f t="shared" si="6"/>
        <v>-258</v>
      </c>
      <c r="G65">
        <f t="shared" si="7"/>
        <v>-2.4654000000737142E-2</v>
      </c>
      <c r="I65">
        <f t="shared" si="8"/>
        <v>-2.4654000000737142E-2</v>
      </c>
      <c r="Q65" s="2">
        <f t="shared" si="9"/>
        <v>6555.32</v>
      </c>
    </row>
    <row r="66" spans="1:17">
      <c r="A66" s="53" t="s">
        <v>209</v>
      </c>
      <c r="B66" s="54" t="s">
        <v>46</v>
      </c>
      <c r="C66" s="53">
        <v>21607.407999999999</v>
      </c>
      <c r="D66" s="53" t="s">
        <v>61</v>
      </c>
      <c r="E66">
        <f t="shared" si="5"/>
        <v>-251.0045567976068</v>
      </c>
      <c r="F66">
        <f t="shared" si="6"/>
        <v>-251</v>
      </c>
      <c r="G66">
        <f t="shared" si="7"/>
        <v>-2.1862999998120358E-2</v>
      </c>
      <c r="I66">
        <f t="shared" si="8"/>
        <v>-2.1862999998120358E-2</v>
      </c>
      <c r="Q66" s="2">
        <f t="shared" si="9"/>
        <v>6588.9079999999994</v>
      </c>
    </row>
    <row r="67" spans="1:17">
      <c r="A67" s="53" t="s">
        <v>81</v>
      </c>
      <c r="B67" s="54" t="s">
        <v>46</v>
      </c>
      <c r="C67" s="53">
        <v>21948.039000000001</v>
      </c>
      <c r="D67" s="53" t="s">
        <v>61</v>
      </c>
      <c r="E67">
        <f t="shared" si="5"/>
        <v>-180.00851208042167</v>
      </c>
      <c r="F67">
        <f t="shared" si="6"/>
        <v>-180</v>
      </c>
      <c r="G67">
        <f t="shared" si="7"/>
        <v>-4.0839999997842824E-2</v>
      </c>
      <c r="I67">
        <f t="shared" si="8"/>
        <v>-4.0839999997842824E-2</v>
      </c>
      <c r="Q67" s="2">
        <f t="shared" si="9"/>
        <v>6929.5390000000007</v>
      </c>
    </row>
    <row r="68" spans="1:17">
      <c r="A68" s="53" t="s">
        <v>209</v>
      </c>
      <c r="B68" s="54" t="s">
        <v>46</v>
      </c>
      <c r="C68" s="53">
        <v>21981.620999999999</v>
      </c>
      <c r="D68" s="53" t="s">
        <v>61</v>
      </c>
      <c r="E68">
        <f t="shared" si="5"/>
        <v>-173.00918091651587</v>
      </c>
      <c r="F68">
        <f t="shared" si="6"/>
        <v>-173</v>
      </c>
      <c r="G68">
        <f t="shared" si="7"/>
        <v>-4.404900000008638E-2</v>
      </c>
      <c r="I68">
        <f t="shared" si="8"/>
        <v>-4.404900000008638E-2</v>
      </c>
      <c r="Q68" s="2">
        <f t="shared" si="9"/>
        <v>6963.1209999999992</v>
      </c>
    </row>
    <row r="69" spans="1:17">
      <c r="A69" s="53" t="s">
        <v>209</v>
      </c>
      <c r="B69" s="54" t="s">
        <v>46</v>
      </c>
      <c r="C69" s="53">
        <v>21986.419000000002</v>
      </c>
      <c r="D69" s="53" t="s">
        <v>61</v>
      </c>
      <c r="E69">
        <f t="shared" si="5"/>
        <v>-172.00915736448087</v>
      </c>
      <c r="F69">
        <f t="shared" si="6"/>
        <v>-172</v>
      </c>
      <c r="G69">
        <f t="shared" si="7"/>
        <v>-4.3935999998211628E-2</v>
      </c>
      <c r="I69">
        <f t="shared" si="8"/>
        <v>-4.3935999998211628E-2</v>
      </c>
      <c r="Q69" s="2">
        <f t="shared" si="9"/>
        <v>6967.9190000000017</v>
      </c>
    </row>
    <row r="70" spans="1:17">
      <c r="A70" s="53" t="s">
        <v>81</v>
      </c>
      <c r="B70" s="54" t="s">
        <v>46</v>
      </c>
      <c r="C70" s="53">
        <v>22020.008000000002</v>
      </c>
      <c r="D70" s="53" t="s">
        <v>61</v>
      </c>
      <c r="E70">
        <f t="shared" si="5"/>
        <v>-165.00836722498823</v>
      </c>
      <c r="F70">
        <f t="shared" si="6"/>
        <v>-165</v>
      </c>
      <c r="G70">
        <f t="shared" si="7"/>
        <v>-4.0144999995391117E-2</v>
      </c>
      <c r="I70">
        <f t="shared" si="8"/>
        <v>-4.0144999995391117E-2</v>
      </c>
      <c r="Q70" s="2">
        <f t="shared" si="9"/>
        <v>7001.5080000000016</v>
      </c>
    </row>
    <row r="71" spans="1:17">
      <c r="A71" s="53" t="s">
        <v>86</v>
      </c>
      <c r="B71" s="54" t="s">
        <v>46</v>
      </c>
      <c r="C71" s="53">
        <v>22499.767</v>
      </c>
      <c r="D71" s="53" t="s">
        <v>61</v>
      </c>
      <c r="E71">
        <f t="shared" si="5"/>
        <v>-65.014557449977247</v>
      </c>
      <c r="F71">
        <f t="shared" si="6"/>
        <v>-65</v>
      </c>
      <c r="G71">
        <f t="shared" si="7"/>
        <v>-6.9844999998167623E-2</v>
      </c>
      <c r="I71">
        <f t="shared" si="8"/>
        <v>-6.9844999998167623E-2</v>
      </c>
      <c r="Q71" s="2">
        <f t="shared" si="9"/>
        <v>7481.2669999999998</v>
      </c>
    </row>
    <row r="72" spans="1:17">
      <c r="A72" s="53" t="s">
        <v>81</v>
      </c>
      <c r="B72" s="54" t="s">
        <v>46</v>
      </c>
      <c r="C72" s="53">
        <v>22792.473999999998</v>
      </c>
      <c r="D72" s="53" t="s">
        <v>61</v>
      </c>
      <c r="E72">
        <f t="shared" si="5"/>
        <v>-4.0070764484450061</v>
      </c>
      <c r="F72">
        <f t="shared" si="6"/>
        <v>-4</v>
      </c>
      <c r="G72">
        <f t="shared" si="7"/>
        <v>-3.3952000001590932E-2</v>
      </c>
      <c r="I72">
        <f t="shared" si="8"/>
        <v>-3.3952000001590932E-2</v>
      </c>
      <c r="Q72" s="2">
        <f t="shared" si="9"/>
        <v>7773.9739999999983</v>
      </c>
    </row>
    <row r="73" spans="1:17">
      <c r="A73" s="53" t="s">
        <v>81</v>
      </c>
      <c r="B73" s="54" t="s">
        <v>46</v>
      </c>
      <c r="C73" s="53">
        <v>22806.866000000002</v>
      </c>
      <c r="D73" s="53" t="s">
        <v>61</v>
      </c>
      <c r="E73">
        <f t="shared" si="5"/>
        <v>-1.0074226425084629</v>
      </c>
      <c r="F73">
        <f t="shared" si="6"/>
        <v>-1</v>
      </c>
      <c r="G73">
        <f t="shared" si="7"/>
        <v>-3.5612999996374128E-2</v>
      </c>
      <c r="I73">
        <f t="shared" si="8"/>
        <v>-3.5612999996374128E-2</v>
      </c>
      <c r="Q73" s="2">
        <f t="shared" si="9"/>
        <v>7788.3660000000018</v>
      </c>
    </row>
    <row r="74" spans="1:17">
      <c r="A74" t="s">
        <v>12</v>
      </c>
      <c r="C74" s="11">
        <v>22811.699499999999</v>
      </c>
      <c r="D74" s="11" t="s">
        <v>14</v>
      </c>
      <c r="E74">
        <f t="shared" si="5"/>
        <v>0</v>
      </c>
      <c r="F74">
        <f t="shared" si="6"/>
        <v>0</v>
      </c>
      <c r="G74">
        <f t="shared" si="7"/>
        <v>0</v>
      </c>
      <c r="H74" s="9">
        <f>G74</f>
        <v>0</v>
      </c>
      <c r="Q74" s="2">
        <f t="shared" si="9"/>
        <v>7793.1994999999988</v>
      </c>
    </row>
    <row r="75" spans="1:17">
      <c r="A75" s="53" t="s">
        <v>81</v>
      </c>
      <c r="B75" s="54" t="s">
        <v>46</v>
      </c>
      <c r="C75" s="53">
        <v>22816.467000000001</v>
      </c>
      <c r="D75" s="53" t="s">
        <v>61</v>
      </c>
      <c r="E75">
        <f t="shared" si="5"/>
        <v>0.99366658697917354</v>
      </c>
      <c r="F75">
        <f t="shared" si="6"/>
        <v>1</v>
      </c>
      <c r="G75">
        <f t="shared" si="7"/>
        <v>-3.0386999998881947E-2</v>
      </c>
      <c r="I75">
        <f t="shared" ref="I75:I98" si="10">+G75</f>
        <v>-3.0386999998881947E-2</v>
      </c>
      <c r="Q75" s="2">
        <f t="shared" si="9"/>
        <v>7797.9670000000006</v>
      </c>
    </row>
    <row r="76" spans="1:17">
      <c r="A76" s="53" t="s">
        <v>81</v>
      </c>
      <c r="B76" s="54" t="s">
        <v>46</v>
      </c>
      <c r="C76" s="53">
        <v>22830.853999999999</v>
      </c>
      <c r="D76" s="53" t="s">
        <v>61</v>
      </c>
      <c r="E76">
        <f t="shared" si="5"/>
        <v>3.9922782674957857</v>
      </c>
      <c r="F76">
        <f t="shared" si="6"/>
        <v>4</v>
      </c>
      <c r="G76">
        <f t="shared" si="7"/>
        <v>-3.7047999998321757E-2</v>
      </c>
      <c r="I76">
        <f t="shared" si="10"/>
        <v>-3.7047999998321757E-2</v>
      </c>
      <c r="Q76" s="2">
        <f t="shared" si="9"/>
        <v>7812.3539999999994</v>
      </c>
    </row>
    <row r="77" spans="1:17">
      <c r="A77" s="53" t="s">
        <v>81</v>
      </c>
      <c r="B77" s="54" t="s">
        <v>46</v>
      </c>
      <c r="C77" s="53">
        <v>22840.456999999999</v>
      </c>
      <c r="D77" s="53" t="s">
        <v>61</v>
      </c>
      <c r="E77">
        <f t="shared" si="5"/>
        <v>5.9937843471510917</v>
      </c>
      <c r="F77">
        <f t="shared" si="6"/>
        <v>6</v>
      </c>
      <c r="G77">
        <f t="shared" si="7"/>
        <v>-2.9822000000422122E-2</v>
      </c>
      <c r="I77">
        <f t="shared" si="10"/>
        <v>-2.9822000000422122E-2</v>
      </c>
      <c r="Q77" s="2">
        <f t="shared" si="9"/>
        <v>7821.9569999999985</v>
      </c>
    </row>
    <row r="78" spans="1:17">
      <c r="A78" s="53" t="s">
        <v>81</v>
      </c>
      <c r="B78" s="54" t="s">
        <v>46</v>
      </c>
      <c r="C78" s="53">
        <v>23070.739000000001</v>
      </c>
      <c r="D78" s="53" t="s">
        <v>61</v>
      </c>
      <c r="E78">
        <f t="shared" si="5"/>
        <v>53.990329492962751</v>
      </c>
      <c r="F78">
        <f t="shared" si="6"/>
        <v>54</v>
      </c>
      <c r="G78">
        <f t="shared" si="7"/>
        <v>-4.6397999998589512E-2</v>
      </c>
      <c r="I78">
        <f t="shared" si="10"/>
        <v>-4.6397999998589512E-2</v>
      </c>
      <c r="Q78" s="2">
        <f t="shared" si="9"/>
        <v>8052.2390000000014</v>
      </c>
    </row>
    <row r="79" spans="1:17">
      <c r="A79" s="53" t="s">
        <v>81</v>
      </c>
      <c r="B79" s="54" t="s">
        <v>46</v>
      </c>
      <c r="C79" s="53">
        <v>23089.969000000001</v>
      </c>
      <c r="D79" s="53" t="s">
        <v>61</v>
      </c>
      <c r="E79">
        <f t="shared" si="5"/>
        <v>57.998343854284634</v>
      </c>
      <c r="F79">
        <f t="shared" si="6"/>
        <v>58</v>
      </c>
      <c r="G79">
        <f t="shared" si="7"/>
        <v>-7.9459999979007989E-3</v>
      </c>
      <c r="I79">
        <f t="shared" si="10"/>
        <v>-7.9459999979007989E-3</v>
      </c>
      <c r="Q79" s="2">
        <f t="shared" si="9"/>
        <v>8071.469000000001</v>
      </c>
    </row>
    <row r="80" spans="1:17">
      <c r="A80" s="53" t="s">
        <v>81</v>
      </c>
      <c r="B80" s="54" t="s">
        <v>46</v>
      </c>
      <c r="C80" s="53">
        <v>23094.738000000001</v>
      </c>
      <c r="D80" s="53" t="s">
        <v>61</v>
      </c>
      <c r="E80">
        <f t="shared" si="5"/>
        <v>58.992323078889179</v>
      </c>
      <c r="F80">
        <f t="shared" si="6"/>
        <v>59</v>
      </c>
      <c r="G80">
        <f t="shared" si="7"/>
        <v>-3.6832999998296145E-2</v>
      </c>
      <c r="I80">
        <f t="shared" si="10"/>
        <v>-3.6832999998296145E-2</v>
      </c>
      <c r="Q80" s="2">
        <f t="shared" si="9"/>
        <v>8076.2380000000012</v>
      </c>
    </row>
    <row r="81" spans="1:17">
      <c r="A81" s="53" t="s">
        <v>81</v>
      </c>
      <c r="B81" s="54" t="s">
        <v>46</v>
      </c>
      <c r="C81" s="53">
        <v>23099.544000000002</v>
      </c>
      <c r="D81" s="53" t="s">
        <v>61</v>
      </c>
      <c r="E81">
        <f t="shared" si="5"/>
        <v>59.994014031594091</v>
      </c>
      <c r="F81">
        <f t="shared" si="6"/>
        <v>60</v>
      </c>
      <c r="G81">
        <f t="shared" si="7"/>
        <v>-2.8719999998429557E-2</v>
      </c>
      <c r="I81">
        <f t="shared" si="10"/>
        <v>-2.8719999998429557E-2</v>
      </c>
      <c r="Q81" s="2">
        <f t="shared" si="9"/>
        <v>8081.0440000000017</v>
      </c>
    </row>
    <row r="82" spans="1:17">
      <c r="A82" s="53" t="s">
        <v>81</v>
      </c>
      <c r="B82" s="54" t="s">
        <v>46</v>
      </c>
      <c r="C82" s="53">
        <v>23161.919999999998</v>
      </c>
      <c r="D82" s="53" t="s">
        <v>61</v>
      </c>
      <c r="E82">
        <f t="shared" si="5"/>
        <v>72.99473705820904</v>
      </c>
      <c r="F82">
        <f t="shared" si="6"/>
        <v>73</v>
      </c>
      <c r="G82">
        <f t="shared" si="7"/>
        <v>-2.5250999999116175E-2</v>
      </c>
      <c r="I82">
        <f t="shared" si="10"/>
        <v>-2.5250999999116175E-2</v>
      </c>
      <c r="Q82" s="2">
        <f t="shared" si="9"/>
        <v>8143.4199999999983</v>
      </c>
    </row>
    <row r="83" spans="1:17">
      <c r="A83" s="53" t="s">
        <v>81</v>
      </c>
      <c r="B83" s="54" t="s">
        <v>46</v>
      </c>
      <c r="C83" s="53">
        <v>23166.706999999999</v>
      </c>
      <c r="D83" s="53" t="s">
        <v>61</v>
      </c>
      <c r="E83">
        <f t="shared" si="5"/>
        <v>73.992467934321851</v>
      </c>
      <c r="F83">
        <f t="shared" si="6"/>
        <v>74</v>
      </c>
      <c r="G83">
        <f t="shared" si="7"/>
        <v>-3.6137999999482417E-2</v>
      </c>
      <c r="I83">
        <f t="shared" si="10"/>
        <v>-3.6137999999482417E-2</v>
      </c>
      <c r="Q83" s="2">
        <f t="shared" si="9"/>
        <v>8148.2069999999985</v>
      </c>
    </row>
    <row r="84" spans="1:17">
      <c r="A84" s="53" t="s">
        <v>86</v>
      </c>
      <c r="B84" s="54" t="s">
        <v>46</v>
      </c>
      <c r="C84" s="53">
        <v>23497.739000000001</v>
      </c>
      <c r="D84" s="53" t="s">
        <v>61</v>
      </c>
      <c r="E84">
        <f t="shared" si="5"/>
        <v>142.98784027218701</v>
      </c>
      <c r="F84">
        <f t="shared" si="6"/>
        <v>143</v>
      </c>
      <c r="G84">
        <f t="shared" si="7"/>
        <v>-5.8340999996289611E-2</v>
      </c>
      <c r="I84">
        <f t="shared" si="10"/>
        <v>-5.8340999996289611E-2</v>
      </c>
      <c r="Q84" s="2">
        <f t="shared" si="9"/>
        <v>8479.2390000000014</v>
      </c>
    </row>
    <row r="85" spans="1:17">
      <c r="A85" s="53" t="s">
        <v>272</v>
      </c>
      <c r="B85" s="54" t="s">
        <v>46</v>
      </c>
      <c r="C85" s="53">
        <v>23579.347000000002</v>
      </c>
      <c r="D85" s="53" t="s">
        <v>61</v>
      </c>
      <c r="E85">
        <f t="shared" ref="E85:E116" si="11">+(C85-C$7)/C$8</f>
        <v>159.9969945102923</v>
      </c>
      <c r="F85">
        <f t="shared" ref="F85:F116" si="12">ROUND(2*E85,0)/2</f>
        <v>160</v>
      </c>
      <c r="G85">
        <f t="shared" ref="G85:G98" si="13">+C85-(C$7+F85*C$8)</f>
        <v>-1.4419999995880062E-2</v>
      </c>
      <c r="I85">
        <f t="shared" si="10"/>
        <v>-1.4419999995880062E-2</v>
      </c>
      <c r="Q85" s="2">
        <f t="shared" ref="Q85:Q116" si="14">+C85-15018.5</f>
        <v>8560.8470000000016</v>
      </c>
    </row>
    <row r="86" spans="1:17">
      <c r="A86" s="53" t="s">
        <v>86</v>
      </c>
      <c r="B86" s="54" t="s">
        <v>46</v>
      </c>
      <c r="C86" s="53">
        <v>24500.532999999999</v>
      </c>
      <c r="D86" s="53" t="s">
        <v>61</v>
      </c>
      <c r="E86">
        <f t="shared" si="11"/>
        <v>351.99526374839604</v>
      </c>
      <c r="F86">
        <f t="shared" si="12"/>
        <v>352</v>
      </c>
      <c r="G86">
        <f t="shared" si="13"/>
        <v>-2.2723999998561339E-2</v>
      </c>
      <c r="I86">
        <f t="shared" si="10"/>
        <v>-2.2723999998561339E-2</v>
      </c>
      <c r="Q86" s="2">
        <f t="shared" si="14"/>
        <v>9482.0329999999994</v>
      </c>
    </row>
    <row r="87" spans="1:17">
      <c r="A87" s="53" t="s">
        <v>280</v>
      </c>
      <c r="B87" s="54" t="s">
        <v>46</v>
      </c>
      <c r="C87" s="53">
        <v>25249.027999999998</v>
      </c>
      <c r="D87" s="53" t="s">
        <v>61</v>
      </c>
      <c r="E87">
        <f t="shared" si="11"/>
        <v>508.00039684135942</v>
      </c>
      <c r="F87">
        <f t="shared" si="12"/>
        <v>508</v>
      </c>
      <c r="G87">
        <f t="shared" si="13"/>
        <v>1.9040000006498303E-3</v>
      </c>
      <c r="I87">
        <f t="shared" si="10"/>
        <v>1.9040000006498303E-3</v>
      </c>
      <c r="Q87" s="2">
        <f t="shared" si="14"/>
        <v>10230.527999999998</v>
      </c>
    </row>
    <row r="88" spans="1:17">
      <c r="A88" s="53" t="s">
        <v>86</v>
      </c>
      <c r="B88" s="54" t="s">
        <v>46</v>
      </c>
      <c r="C88" s="53">
        <v>25498.482</v>
      </c>
      <c r="D88" s="53" t="s">
        <v>61</v>
      </c>
      <c r="E88">
        <f t="shared" si="11"/>
        <v>559.99286769363289</v>
      </c>
      <c r="F88">
        <f t="shared" si="12"/>
        <v>560</v>
      </c>
      <c r="G88">
        <f t="shared" si="13"/>
        <v>-3.4219999997731065E-2</v>
      </c>
      <c r="I88">
        <f t="shared" si="10"/>
        <v>-3.4219999997731065E-2</v>
      </c>
      <c r="Q88" s="2">
        <f t="shared" si="14"/>
        <v>10479.982</v>
      </c>
    </row>
    <row r="89" spans="1:17">
      <c r="A89" s="53" t="s">
        <v>86</v>
      </c>
      <c r="B89" s="54" t="s">
        <v>46</v>
      </c>
      <c r="C89" s="53">
        <v>26501.3</v>
      </c>
      <c r="D89" s="53" t="s">
        <v>72</v>
      </c>
      <c r="E89">
        <f t="shared" si="11"/>
        <v>769.0052933718531</v>
      </c>
      <c r="F89">
        <f t="shared" si="12"/>
        <v>769</v>
      </c>
      <c r="G89">
        <f t="shared" si="13"/>
        <v>2.5397000001248671E-2</v>
      </c>
      <c r="I89">
        <f t="shared" si="10"/>
        <v>2.5397000001248671E-2</v>
      </c>
      <c r="Q89" s="2">
        <f t="shared" si="14"/>
        <v>11482.8</v>
      </c>
    </row>
    <row r="90" spans="1:17">
      <c r="A90" s="53" t="s">
        <v>86</v>
      </c>
      <c r="B90" s="54" t="s">
        <v>46</v>
      </c>
      <c r="C90" s="53">
        <v>27499.281999999999</v>
      </c>
      <c r="D90" s="53" t="s">
        <v>72</v>
      </c>
      <c r="E90">
        <f t="shared" si="11"/>
        <v>977.00977534485503</v>
      </c>
      <c r="F90">
        <f t="shared" si="12"/>
        <v>977</v>
      </c>
      <c r="G90">
        <f t="shared" si="13"/>
        <v>4.6901000001525972E-2</v>
      </c>
      <c r="I90">
        <f t="shared" si="10"/>
        <v>4.6901000001525972E-2</v>
      </c>
      <c r="Q90" s="2">
        <f t="shared" si="14"/>
        <v>12480.781999999999</v>
      </c>
    </row>
    <row r="91" spans="1:17">
      <c r="A91" s="53" t="s">
        <v>294</v>
      </c>
      <c r="B91" s="54" t="s">
        <v>46</v>
      </c>
      <c r="C91" s="53">
        <v>27873.524000000001</v>
      </c>
      <c r="D91" s="53" t="s">
        <v>61</v>
      </c>
      <c r="E91">
        <f t="shared" si="11"/>
        <v>1055.0111955533764</v>
      </c>
      <c r="F91">
        <f t="shared" si="12"/>
        <v>1055</v>
      </c>
      <c r="G91">
        <f t="shared" si="13"/>
        <v>5.3715000001830049E-2</v>
      </c>
      <c r="I91">
        <f t="shared" si="10"/>
        <v>5.3715000001830049E-2</v>
      </c>
      <c r="Q91" s="2">
        <f t="shared" si="14"/>
        <v>12855.024000000001</v>
      </c>
    </row>
    <row r="92" spans="1:17">
      <c r="A92" s="53" t="s">
        <v>86</v>
      </c>
      <c r="B92" s="54" t="s">
        <v>46</v>
      </c>
      <c r="C92" s="53">
        <v>28502.052</v>
      </c>
      <c r="D92" s="53" t="s">
        <v>72</v>
      </c>
      <c r="E92">
        <f t="shared" si="11"/>
        <v>1186.0121966190534</v>
      </c>
      <c r="F92">
        <f t="shared" si="12"/>
        <v>1186</v>
      </c>
      <c r="G92">
        <f t="shared" si="13"/>
        <v>5.8518000001640758E-2</v>
      </c>
      <c r="I92">
        <f t="shared" si="10"/>
        <v>5.8518000001640758E-2</v>
      </c>
      <c r="Q92" s="2">
        <f t="shared" si="14"/>
        <v>13483.552</v>
      </c>
    </row>
    <row r="93" spans="1:17">
      <c r="A93" s="53" t="s">
        <v>302</v>
      </c>
      <c r="B93" s="54" t="s">
        <v>46</v>
      </c>
      <c r="C93" s="53">
        <v>28569.21</v>
      </c>
      <c r="D93" s="53" t="s">
        <v>61</v>
      </c>
      <c r="E93">
        <f t="shared" si="11"/>
        <v>1200.0096083963629</v>
      </c>
      <c r="F93">
        <f t="shared" si="12"/>
        <v>1200</v>
      </c>
      <c r="G93">
        <f t="shared" si="13"/>
        <v>4.6099999999569263E-2</v>
      </c>
      <c r="I93">
        <f t="shared" si="10"/>
        <v>4.6099999999569263E-2</v>
      </c>
      <c r="Q93" s="2">
        <f t="shared" si="14"/>
        <v>13550.71</v>
      </c>
    </row>
    <row r="94" spans="1:17">
      <c r="A94" s="53" t="s">
        <v>302</v>
      </c>
      <c r="B94" s="54" t="s">
        <v>46</v>
      </c>
      <c r="C94" s="53">
        <v>28636.381000000001</v>
      </c>
      <c r="D94" s="53" t="s">
        <v>61</v>
      </c>
      <c r="E94">
        <f t="shared" si="11"/>
        <v>1214.0097296997619</v>
      </c>
      <c r="F94">
        <f t="shared" si="12"/>
        <v>1214</v>
      </c>
      <c r="G94">
        <f t="shared" si="13"/>
        <v>4.6682000000146218E-2</v>
      </c>
      <c r="I94">
        <f t="shared" si="10"/>
        <v>4.6682000000146218E-2</v>
      </c>
      <c r="Q94" s="2">
        <f t="shared" si="14"/>
        <v>13617.881000000001</v>
      </c>
    </row>
    <row r="95" spans="1:17">
      <c r="A95" s="53" t="s">
        <v>302</v>
      </c>
      <c r="B95" s="54" t="s">
        <v>46</v>
      </c>
      <c r="C95" s="53">
        <v>28655.563999999998</v>
      </c>
      <c r="D95" s="53" t="s">
        <v>61</v>
      </c>
      <c r="E95">
        <f t="shared" si="11"/>
        <v>1218.0079480821453</v>
      </c>
      <c r="F95">
        <f t="shared" si="12"/>
        <v>1218</v>
      </c>
      <c r="G95">
        <f t="shared" si="13"/>
        <v>3.8133999998535728E-2</v>
      </c>
      <c r="I95">
        <f t="shared" si="10"/>
        <v>3.8133999998535728E-2</v>
      </c>
      <c r="Q95" s="2">
        <f t="shared" si="14"/>
        <v>13637.063999999998</v>
      </c>
    </row>
    <row r="96" spans="1:17">
      <c r="A96" s="53" t="s">
        <v>302</v>
      </c>
      <c r="B96" s="54" t="s">
        <v>46</v>
      </c>
      <c r="C96" s="53">
        <v>28684.346000000001</v>
      </c>
      <c r="D96" s="53" t="s">
        <v>61</v>
      </c>
      <c r="E96">
        <f t="shared" si="11"/>
        <v>1224.0068388438499</v>
      </c>
      <c r="F96">
        <f t="shared" si="12"/>
        <v>1224</v>
      </c>
      <c r="G96">
        <f t="shared" si="13"/>
        <v>3.2812000001285924E-2</v>
      </c>
      <c r="I96">
        <f t="shared" si="10"/>
        <v>3.2812000001285924E-2</v>
      </c>
      <c r="Q96" s="2">
        <f t="shared" si="14"/>
        <v>13665.846000000001</v>
      </c>
    </row>
    <row r="97" spans="1:21">
      <c r="A97" s="53" t="s">
        <v>302</v>
      </c>
      <c r="B97" s="54" t="s">
        <v>46</v>
      </c>
      <c r="C97" s="53">
        <v>28948.238000000001</v>
      </c>
      <c r="D97" s="53" t="s">
        <v>61</v>
      </c>
      <c r="E97">
        <f t="shared" si="11"/>
        <v>1279.0085510559131</v>
      </c>
      <c r="F97">
        <f t="shared" si="12"/>
        <v>1279</v>
      </c>
      <c r="G97">
        <f t="shared" si="13"/>
        <v>4.102700000294135E-2</v>
      </c>
      <c r="I97">
        <f t="shared" si="10"/>
        <v>4.102700000294135E-2</v>
      </c>
      <c r="Q97" s="2">
        <f t="shared" si="14"/>
        <v>13929.738000000001</v>
      </c>
    </row>
    <row r="98" spans="1:21">
      <c r="A98" s="53" t="s">
        <v>302</v>
      </c>
      <c r="B98" s="54" t="s">
        <v>46</v>
      </c>
      <c r="C98" s="53">
        <v>29068.163</v>
      </c>
      <c r="D98" s="53" t="s">
        <v>61</v>
      </c>
      <c r="E98">
        <f t="shared" si="11"/>
        <v>1304.0039292296799</v>
      </c>
      <c r="F98">
        <f t="shared" si="12"/>
        <v>1304</v>
      </c>
      <c r="G98">
        <f t="shared" si="13"/>
        <v>1.8852000001061242E-2</v>
      </c>
      <c r="I98">
        <f t="shared" si="10"/>
        <v>1.8852000001061242E-2</v>
      </c>
      <c r="Q98" s="2">
        <f t="shared" si="14"/>
        <v>14049.663</v>
      </c>
    </row>
    <row r="99" spans="1:21">
      <c r="A99" s="53" t="s">
        <v>322</v>
      </c>
      <c r="B99" s="54" t="s">
        <v>46</v>
      </c>
      <c r="C99" s="53">
        <v>29562.982</v>
      </c>
      <c r="D99" s="53" t="s">
        <v>61</v>
      </c>
      <c r="E99">
        <f t="shared" si="11"/>
        <v>1407.1366207666001</v>
      </c>
      <c r="F99">
        <f t="shared" si="12"/>
        <v>1407</v>
      </c>
      <c r="Q99" s="2">
        <f t="shared" si="14"/>
        <v>14544.482</v>
      </c>
      <c r="U99">
        <f>+C99-(C$7+F99*C$8)</f>
        <v>0.65549100000134786</v>
      </c>
    </row>
    <row r="100" spans="1:21">
      <c r="A100" s="53" t="s">
        <v>327</v>
      </c>
      <c r="B100" s="54" t="s">
        <v>46</v>
      </c>
      <c r="C100" s="53">
        <v>33002.428999999996</v>
      </c>
      <c r="D100" s="53" t="s">
        <v>61</v>
      </c>
      <c r="E100">
        <f t="shared" si="11"/>
        <v>2124.0036499400667</v>
      </c>
      <c r="F100">
        <f t="shared" si="12"/>
        <v>2124</v>
      </c>
      <c r="G100">
        <f t="shared" ref="G100:G131" si="15">+C100-(C$7+F100*C$8)</f>
        <v>1.7511999998532701E-2</v>
      </c>
      <c r="I100">
        <f t="shared" ref="I100:I132" si="16">+G100</f>
        <v>1.7511999998532701E-2</v>
      </c>
      <c r="Q100" s="2">
        <f t="shared" si="14"/>
        <v>17983.928999999996</v>
      </c>
    </row>
    <row r="101" spans="1:21">
      <c r="A101" s="53" t="s">
        <v>334</v>
      </c>
      <c r="B101" s="54" t="s">
        <v>46</v>
      </c>
      <c r="C101" s="53">
        <v>33016.819000000003</v>
      </c>
      <c r="D101" s="53" t="s">
        <v>61</v>
      </c>
      <c r="E101">
        <f t="shared" si="11"/>
        <v>2127.0028868958366</v>
      </c>
      <c r="F101">
        <f t="shared" si="12"/>
        <v>2127</v>
      </c>
      <c r="G101">
        <f t="shared" si="15"/>
        <v>1.3851000003342051E-2</v>
      </c>
      <c r="I101">
        <f t="shared" si="16"/>
        <v>1.3851000003342051E-2</v>
      </c>
      <c r="Q101" s="2">
        <f t="shared" si="14"/>
        <v>17998.319000000003</v>
      </c>
    </row>
    <row r="102" spans="1:21">
      <c r="A102" s="53" t="s">
        <v>338</v>
      </c>
      <c r="B102" s="54" t="s">
        <v>46</v>
      </c>
      <c r="C102" s="53">
        <v>33357.457000000002</v>
      </c>
      <c r="D102" s="53" t="s">
        <v>61</v>
      </c>
      <c r="E102">
        <f t="shared" si="11"/>
        <v>2198.0003905886078</v>
      </c>
      <c r="F102">
        <f t="shared" si="12"/>
        <v>2198</v>
      </c>
      <c r="G102">
        <f t="shared" si="15"/>
        <v>1.8740000014076941E-3</v>
      </c>
      <c r="I102">
        <f t="shared" si="16"/>
        <v>1.8740000014076941E-3</v>
      </c>
      <c r="Q102" s="2">
        <f t="shared" si="14"/>
        <v>18338.957000000002</v>
      </c>
    </row>
    <row r="103" spans="1:21">
      <c r="A103" s="53" t="s">
        <v>343</v>
      </c>
      <c r="B103" s="54" t="s">
        <v>46</v>
      </c>
      <c r="C103" s="53">
        <v>33712.498</v>
      </c>
      <c r="D103" s="53" t="s">
        <v>61</v>
      </c>
      <c r="E103">
        <f t="shared" si="11"/>
        <v>2271.9998407632361</v>
      </c>
      <c r="F103">
        <f t="shared" si="12"/>
        <v>2272</v>
      </c>
      <c r="G103">
        <f t="shared" si="15"/>
        <v>-7.6400000398280099E-4</v>
      </c>
      <c r="I103">
        <f t="shared" si="16"/>
        <v>-7.6400000398280099E-4</v>
      </c>
      <c r="Q103" s="2">
        <f t="shared" si="14"/>
        <v>18693.998</v>
      </c>
    </row>
    <row r="104" spans="1:21">
      <c r="A104" s="53" t="s">
        <v>347</v>
      </c>
      <c r="B104" s="54" t="s">
        <v>46</v>
      </c>
      <c r="C104" s="53">
        <v>34451.375</v>
      </c>
      <c r="D104" s="53" t="s">
        <v>61</v>
      </c>
      <c r="E104">
        <f t="shared" si="11"/>
        <v>2426.0003414002872</v>
      </c>
      <c r="F104">
        <f t="shared" si="12"/>
        <v>2426</v>
      </c>
      <c r="G104">
        <f t="shared" si="15"/>
        <v>1.6380000015487894E-3</v>
      </c>
      <c r="I104">
        <f t="shared" si="16"/>
        <v>1.6380000015487894E-3</v>
      </c>
      <c r="Q104" s="2">
        <f t="shared" si="14"/>
        <v>19432.875</v>
      </c>
    </row>
    <row r="105" spans="1:21">
      <c r="A105" s="53" t="s">
        <v>352</v>
      </c>
      <c r="B105" s="54" t="s">
        <v>46</v>
      </c>
      <c r="C105" s="53">
        <v>35655.614000000001</v>
      </c>
      <c r="D105" s="53" t="s">
        <v>61</v>
      </c>
      <c r="E105">
        <f t="shared" si="11"/>
        <v>2676.9939558809956</v>
      </c>
      <c r="F105">
        <f t="shared" si="12"/>
        <v>2677</v>
      </c>
      <c r="G105">
        <f t="shared" si="15"/>
        <v>-2.8999000001931563E-2</v>
      </c>
      <c r="I105">
        <f t="shared" si="16"/>
        <v>-2.8999000001931563E-2</v>
      </c>
      <c r="Q105" s="2">
        <f t="shared" si="14"/>
        <v>20637.114000000001</v>
      </c>
    </row>
    <row r="106" spans="1:21">
      <c r="A106" s="53" t="s">
        <v>356</v>
      </c>
      <c r="B106" s="54" t="s">
        <v>46</v>
      </c>
      <c r="C106" s="53">
        <v>35876.275999999998</v>
      </c>
      <c r="D106" s="53" t="s">
        <v>61</v>
      </c>
      <c r="E106">
        <f t="shared" si="11"/>
        <v>2722.9854517207259</v>
      </c>
      <c r="F106">
        <f t="shared" si="12"/>
        <v>2723</v>
      </c>
      <c r="G106">
        <f t="shared" si="15"/>
        <v>-6.9801000005099922E-2</v>
      </c>
      <c r="I106">
        <f t="shared" si="16"/>
        <v>-6.9801000005099922E-2</v>
      </c>
      <c r="Q106" s="2">
        <f t="shared" si="14"/>
        <v>20857.775999999998</v>
      </c>
    </row>
    <row r="107" spans="1:21">
      <c r="A107" s="53" t="s">
        <v>361</v>
      </c>
      <c r="B107" s="54" t="s">
        <v>46</v>
      </c>
      <c r="C107" s="53">
        <v>37368.438000000002</v>
      </c>
      <c r="D107" s="53" t="s">
        <v>61</v>
      </c>
      <c r="E107">
        <f t="shared" si="11"/>
        <v>3033.9894416021057</v>
      </c>
      <c r="F107">
        <f t="shared" si="12"/>
        <v>3034</v>
      </c>
      <c r="G107">
        <f t="shared" si="15"/>
        <v>-5.0658000000112224E-2</v>
      </c>
      <c r="I107">
        <f t="shared" si="16"/>
        <v>-5.0658000000112224E-2</v>
      </c>
      <c r="O107">
        <f t="shared" ref="O107:O146" ca="1" si="17">+C$11+C$12*F107</f>
        <v>-0.24756651776640745</v>
      </c>
      <c r="Q107" s="2">
        <f t="shared" si="14"/>
        <v>22349.938000000002</v>
      </c>
    </row>
    <row r="108" spans="1:21">
      <c r="A108" s="53" t="s">
        <v>366</v>
      </c>
      <c r="B108" s="54" t="s">
        <v>46</v>
      </c>
      <c r="C108" s="53">
        <v>38145.678</v>
      </c>
      <c r="D108" s="53" t="s">
        <v>61</v>
      </c>
      <c r="E108">
        <f t="shared" si="11"/>
        <v>3195.9857537286725</v>
      </c>
      <c r="F108">
        <f t="shared" si="12"/>
        <v>3196</v>
      </c>
      <c r="G108">
        <f t="shared" si="15"/>
        <v>-6.8352000002050772E-2</v>
      </c>
      <c r="I108">
        <f t="shared" si="16"/>
        <v>-6.8352000002050772E-2</v>
      </c>
      <c r="O108">
        <f t="shared" ca="1" si="17"/>
        <v>-0.2598237000260129</v>
      </c>
      <c r="Q108" s="2">
        <f t="shared" si="14"/>
        <v>23127.178</v>
      </c>
    </row>
    <row r="109" spans="1:21">
      <c r="A109" s="53" t="s">
        <v>366</v>
      </c>
      <c r="B109" s="54" t="s">
        <v>46</v>
      </c>
      <c r="C109" s="53">
        <v>38558.288</v>
      </c>
      <c r="D109" s="53" t="s">
        <v>61</v>
      </c>
      <c r="E109">
        <f t="shared" si="11"/>
        <v>3281.9840275521287</v>
      </c>
      <c r="F109">
        <f t="shared" si="12"/>
        <v>3282</v>
      </c>
      <c r="G109">
        <f t="shared" si="15"/>
        <v>-7.6633999997284263E-2</v>
      </c>
      <c r="I109">
        <f t="shared" si="16"/>
        <v>-7.6633999997284263E-2</v>
      </c>
      <c r="O109">
        <f t="shared" ca="1" si="17"/>
        <v>-0.26633059925024793</v>
      </c>
      <c r="Q109" s="2">
        <f t="shared" si="14"/>
        <v>23539.788</v>
      </c>
    </row>
    <row r="110" spans="1:21">
      <c r="A110" s="53" t="s">
        <v>374</v>
      </c>
      <c r="B110" s="54" t="s">
        <v>46</v>
      </c>
      <c r="C110" s="53">
        <v>38889.33</v>
      </c>
      <c r="D110" s="53" t="s">
        <v>61</v>
      </c>
      <c r="E110">
        <f t="shared" si="11"/>
        <v>3350.9814841408315</v>
      </c>
      <c r="F110">
        <f t="shared" si="12"/>
        <v>3351</v>
      </c>
      <c r="G110">
        <f t="shared" si="15"/>
        <v>-8.8836999995692167E-2</v>
      </c>
      <c r="I110">
        <f t="shared" si="16"/>
        <v>-8.8836999995692167E-2</v>
      </c>
      <c r="O110">
        <f t="shared" ca="1" si="17"/>
        <v>-0.27155125095341326</v>
      </c>
      <c r="Q110" s="2">
        <f t="shared" si="14"/>
        <v>23870.83</v>
      </c>
    </row>
    <row r="111" spans="1:21">
      <c r="A111" s="53" t="s">
        <v>374</v>
      </c>
      <c r="B111" s="54" t="s">
        <v>46</v>
      </c>
      <c r="C111" s="53">
        <v>39215.561900000001</v>
      </c>
      <c r="D111" s="53" t="s">
        <v>61</v>
      </c>
      <c r="E111">
        <f t="shared" si="11"/>
        <v>3418.9763952339854</v>
      </c>
      <c r="F111">
        <f t="shared" si="12"/>
        <v>3419</v>
      </c>
      <c r="G111">
        <f t="shared" si="15"/>
        <v>-0.11325300000316929</v>
      </c>
      <c r="I111">
        <f t="shared" si="16"/>
        <v>-0.11325300000316929</v>
      </c>
      <c r="O111">
        <f t="shared" ca="1" si="17"/>
        <v>-0.27669624103769208</v>
      </c>
      <c r="Q111" s="2">
        <f t="shared" si="14"/>
        <v>24197.061900000001</v>
      </c>
    </row>
    <row r="112" spans="1:21">
      <c r="A112" s="53" t="s">
        <v>381</v>
      </c>
      <c r="B112" s="54" t="s">
        <v>46</v>
      </c>
      <c r="C112" s="53">
        <v>39647.360000000001</v>
      </c>
      <c r="D112" s="53" t="s">
        <v>61</v>
      </c>
      <c r="E112">
        <f t="shared" si="11"/>
        <v>3508.9739504077525</v>
      </c>
      <c r="F112">
        <f t="shared" si="12"/>
        <v>3509</v>
      </c>
      <c r="G112">
        <f t="shared" si="15"/>
        <v>-0.12498300000152085</v>
      </c>
      <c r="I112">
        <f t="shared" si="16"/>
        <v>-0.12498300000152085</v>
      </c>
      <c r="O112">
        <f t="shared" ca="1" si="17"/>
        <v>-0.28350578673747284</v>
      </c>
      <c r="Q112" s="2">
        <f t="shared" si="14"/>
        <v>24628.86</v>
      </c>
    </row>
    <row r="113" spans="1:31">
      <c r="A113" s="53" t="s">
        <v>381</v>
      </c>
      <c r="B113" s="54" t="s">
        <v>46</v>
      </c>
      <c r="C113" s="53">
        <v>39949.618999999999</v>
      </c>
      <c r="D113" s="53" t="s">
        <v>61</v>
      </c>
      <c r="E113">
        <f t="shared" si="11"/>
        <v>3571.9723078096667</v>
      </c>
      <c r="F113">
        <f t="shared" si="12"/>
        <v>3572</v>
      </c>
      <c r="G113">
        <f t="shared" si="15"/>
        <v>-0.1328639999992447</v>
      </c>
      <c r="I113">
        <f t="shared" si="16"/>
        <v>-0.1328639999992447</v>
      </c>
      <c r="O113">
        <f t="shared" ca="1" si="17"/>
        <v>-0.28827246872731949</v>
      </c>
      <c r="Q113" s="2">
        <f t="shared" si="14"/>
        <v>24931.118999999999</v>
      </c>
    </row>
    <row r="114" spans="1:31">
      <c r="A114" s="53" t="s">
        <v>381</v>
      </c>
      <c r="B114" s="54" t="s">
        <v>46</v>
      </c>
      <c r="C114" s="53">
        <v>40381.406000000003</v>
      </c>
      <c r="D114" s="53" t="s">
        <v>61</v>
      </c>
      <c r="E114">
        <f t="shared" si="11"/>
        <v>3661.9675494650046</v>
      </c>
      <c r="F114">
        <f t="shared" si="12"/>
        <v>3662</v>
      </c>
      <c r="G114">
        <f t="shared" si="15"/>
        <v>-0.15569400000094902</v>
      </c>
      <c r="I114">
        <f t="shared" si="16"/>
        <v>-0.15569400000094902</v>
      </c>
      <c r="O114">
        <f t="shared" ca="1" si="17"/>
        <v>-0.29508201442710025</v>
      </c>
      <c r="Q114" s="2">
        <f t="shared" si="14"/>
        <v>25362.906000000003</v>
      </c>
    </row>
    <row r="115" spans="1:31">
      <c r="A115" s="53" t="s">
        <v>381</v>
      </c>
      <c r="B115" s="54" t="s">
        <v>46</v>
      </c>
      <c r="C115" s="53">
        <v>40707.665000000001</v>
      </c>
      <c r="D115" s="53" t="s">
        <v>61</v>
      </c>
      <c r="E115">
        <f t="shared" si="11"/>
        <v>3729.9681088779294</v>
      </c>
      <c r="F115">
        <f t="shared" si="12"/>
        <v>3730</v>
      </c>
      <c r="G115">
        <f t="shared" si="15"/>
        <v>-0.15301000000181375</v>
      </c>
      <c r="I115">
        <f t="shared" si="16"/>
        <v>-0.15301000000181375</v>
      </c>
      <c r="O115">
        <f t="shared" ca="1" si="17"/>
        <v>-0.30022700451137907</v>
      </c>
      <c r="Q115" s="2">
        <f t="shared" si="14"/>
        <v>25689.165000000001</v>
      </c>
    </row>
    <row r="116" spans="1:31">
      <c r="A116" s="53" t="s">
        <v>381</v>
      </c>
      <c r="B116" s="54" t="s">
        <v>46</v>
      </c>
      <c r="C116" s="53">
        <v>41072.298000000003</v>
      </c>
      <c r="D116" s="53" t="s">
        <v>61</v>
      </c>
      <c r="E116">
        <f t="shared" si="11"/>
        <v>3805.9667724562923</v>
      </c>
      <c r="F116">
        <f t="shared" si="12"/>
        <v>3806</v>
      </c>
      <c r="G116">
        <f t="shared" si="15"/>
        <v>-0.15942199999699369</v>
      </c>
      <c r="I116">
        <f t="shared" si="16"/>
        <v>-0.15942199999699369</v>
      </c>
      <c r="O116">
        <f t="shared" ca="1" si="17"/>
        <v>-0.30597728754674958</v>
      </c>
      <c r="Q116" s="2">
        <f t="shared" si="14"/>
        <v>26053.798000000003</v>
      </c>
    </row>
    <row r="117" spans="1:31">
      <c r="A117" s="53" t="s">
        <v>381</v>
      </c>
      <c r="B117" s="54" t="s">
        <v>46</v>
      </c>
      <c r="C117" s="53">
        <v>41422.535000000003</v>
      </c>
      <c r="D117" s="53" t="s">
        <v>61</v>
      </c>
      <c r="E117">
        <f t="shared" ref="E117:E146" si="18">+(C117-C$7)/C$8</f>
        <v>3878.9649485283844</v>
      </c>
      <c r="F117">
        <f t="shared" ref="F117:F146" si="19">ROUND(2*E117,0)/2</f>
        <v>3879</v>
      </c>
      <c r="G117">
        <f t="shared" si="15"/>
        <v>-0.16817299999820534</v>
      </c>
      <c r="I117">
        <f t="shared" si="16"/>
        <v>-0.16817299999820534</v>
      </c>
      <c r="O117">
        <f t="shared" ca="1" si="17"/>
        <v>-0.31150058572546069</v>
      </c>
      <c r="Q117" s="2">
        <f t="shared" ref="Q117:Q146" si="20">+C117-15018.5</f>
        <v>26404.035000000003</v>
      </c>
    </row>
    <row r="118" spans="1:31">
      <c r="A118" t="s">
        <v>28</v>
      </c>
      <c r="C118" s="12">
        <v>41806.400000000001</v>
      </c>
      <c r="D118" s="11"/>
      <c r="E118">
        <f t="shared" si="18"/>
        <v>3958.972043318236</v>
      </c>
      <c r="F118">
        <f t="shared" si="19"/>
        <v>3959</v>
      </c>
      <c r="G118">
        <f t="shared" si="15"/>
        <v>-0.13413299999956507</v>
      </c>
      <c r="I118">
        <f t="shared" si="16"/>
        <v>-0.13413299999956507</v>
      </c>
      <c r="O118">
        <f t="shared" ca="1" si="17"/>
        <v>-0.31755351523637698</v>
      </c>
      <c r="Q118" s="2">
        <f t="shared" si="20"/>
        <v>26787.9</v>
      </c>
      <c r="AB118">
        <v>11</v>
      </c>
      <c r="AC118" t="s">
        <v>27</v>
      </c>
      <c r="AE118" t="s">
        <v>29</v>
      </c>
    </row>
    <row r="119" spans="1:31">
      <c r="A119" t="s">
        <v>28</v>
      </c>
      <c r="C119" s="12">
        <v>41806.413999999997</v>
      </c>
      <c r="D119" s="11"/>
      <c r="E119">
        <f t="shared" si="18"/>
        <v>3958.9749612694081</v>
      </c>
      <c r="F119">
        <f t="shared" si="19"/>
        <v>3959</v>
      </c>
      <c r="G119">
        <f t="shared" si="15"/>
        <v>-0.12013300000398885</v>
      </c>
      <c r="I119">
        <f t="shared" si="16"/>
        <v>-0.12013300000398885</v>
      </c>
      <c r="O119">
        <f t="shared" ca="1" si="17"/>
        <v>-0.31755351523637698</v>
      </c>
      <c r="Q119" s="2">
        <f t="shared" si="20"/>
        <v>26787.913999999997</v>
      </c>
      <c r="AB119">
        <v>11</v>
      </c>
      <c r="AC119" t="s">
        <v>30</v>
      </c>
      <c r="AE119" t="s">
        <v>29</v>
      </c>
    </row>
    <row r="120" spans="1:31">
      <c r="A120" s="53" t="s">
        <v>410</v>
      </c>
      <c r="B120" s="54" t="s">
        <v>46</v>
      </c>
      <c r="C120" s="53">
        <v>41825.542000000001</v>
      </c>
      <c r="D120" s="53" t="s">
        <v>61</v>
      </c>
      <c r="E120">
        <f t="shared" si="18"/>
        <v>3962.9617162721843</v>
      </c>
      <c r="F120">
        <f t="shared" si="19"/>
        <v>3963</v>
      </c>
      <c r="G120">
        <f t="shared" si="15"/>
        <v>-0.18368099999497645</v>
      </c>
      <c r="I120">
        <f t="shared" si="16"/>
        <v>-0.18368099999497645</v>
      </c>
      <c r="O120">
        <f t="shared" ca="1" si="17"/>
        <v>-0.31785616171192277</v>
      </c>
      <c r="Q120" s="2">
        <f t="shared" si="20"/>
        <v>26807.042000000001</v>
      </c>
    </row>
    <row r="121" spans="1:31">
      <c r="A121" s="53" t="s">
        <v>381</v>
      </c>
      <c r="B121" s="54" t="s">
        <v>46</v>
      </c>
      <c r="C121" s="53">
        <v>41825.542000000001</v>
      </c>
      <c r="D121" s="53" t="s">
        <v>61</v>
      </c>
      <c r="E121">
        <f t="shared" si="18"/>
        <v>3962.9617162721843</v>
      </c>
      <c r="F121">
        <f t="shared" si="19"/>
        <v>3963</v>
      </c>
      <c r="G121">
        <f t="shared" si="15"/>
        <v>-0.18368099999497645</v>
      </c>
      <c r="I121">
        <f t="shared" si="16"/>
        <v>-0.18368099999497645</v>
      </c>
      <c r="O121">
        <f t="shared" ca="1" si="17"/>
        <v>-0.31785616171192277</v>
      </c>
      <c r="Q121" s="2">
        <f t="shared" si="20"/>
        <v>26807.042000000001</v>
      </c>
    </row>
    <row r="122" spans="1:31" ht="12.75" customHeight="1">
      <c r="A122" s="53" t="s">
        <v>415</v>
      </c>
      <c r="B122" s="54" t="s">
        <v>46</v>
      </c>
      <c r="C122" s="53">
        <v>42492.438000000002</v>
      </c>
      <c r="D122" s="53" t="s">
        <v>61</v>
      </c>
      <c r="E122">
        <f t="shared" si="18"/>
        <v>4101.9595709527966</v>
      </c>
      <c r="F122">
        <f t="shared" si="19"/>
        <v>4102</v>
      </c>
      <c r="G122">
        <f t="shared" si="15"/>
        <v>-0.19397400000161724</v>
      </c>
      <c r="I122">
        <f t="shared" si="16"/>
        <v>-0.19397400000161724</v>
      </c>
      <c r="O122">
        <f t="shared" ca="1" si="17"/>
        <v>-0.32837312673713981</v>
      </c>
      <c r="Q122" s="2">
        <f t="shared" si="20"/>
        <v>27473.938000000002</v>
      </c>
    </row>
    <row r="123" spans="1:31" ht="12.75" customHeight="1">
      <c r="A123" s="53" t="s">
        <v>415</v>
      </c>
      <c r="B123" s="54" t="s">
        <v>46</v>
      </c>
      <c r="C123" s="53">
        <v>42871.462</v>
      </c>
      <c r="D123" s="53" t="s">
        <v>61</v>
      </c>
      <c r="E123">
        <f t="shared" si="18"/>
        <v>4180.9576799120114</v>
      </c>
      <c r="F123">
        <f t="shared" si="19"/>
        <v>4181</v>
      </c>
      <c r="G123">
        <f t="shared" si="15"/>
        <v>-0.20304700000269804</v>
      </c>
      <c r="I123">
        <f t="shared" si="16"/>
        <v>-0.20304700000269804</v>
      </c>
      <c r="O123">
        <f t="shared" ca="1" si="17"/>
        <v>-0.3343503946291696</v>
      </c>
      <c r="Q123" s="2">
        <f t="shared" si="20"/>
        <v>27852.962</v>
      </c>
    </row>
    <row r="124" spans="1:31" ht="12.75" customHeight="1">
      <c r="A124" s="53" t="s">
        <v>422</v>
      </c>
      <c r="B124" s="54" t="s">
        <v>46</v>
      </c>
      <c r="C124" s="53">
        <v>42871.47</v>
      </c>
      <c r="D124" s="53" t="s">
        <v>61</v>
      </c>
      <c r="E124">
        <f t="shared" si="18"/>
        <v>4180.9593473126815</v>
      </c>
      <c r="F124">
        <f t="shared" si="19"/>
        <v>4181</v>
      </c>
      <c r="G124">
        <f t="shared" si="15"/>
        <v>-0.19504700000106823</v>
      </c>
      <c r="I124">
        <f t="shared" si="16"/>
        <v>-0.19504700000106823</v>
      </c>
      <c r="O124">
        <f t="shared" ca="1" si="17"/>
        <v>-0.3343503946291696</v>
      </c>
      <c r="Q124" s="2">
        <f t="shared" si="20"/>
        <v>27852.97</v>
      </c>
    </row>
    <row r="125" spans="1:31" ht="12.75" customHeight="1">
      <c r="A125" t="s">
        <v>32</v>
      </c>
      <c r="C125" s="12">
        <v>42967.472999999998</v>
      </c>
      <c r="D125" s="11"/>
      <c r="E125">
        <f t="shared" si="18"/>
        <v>4200.9687806319735</v>
      </c>
      <c r="F125">
        <f t="shared" si="19"/>
        <v>4201</v>
      </c>
      <c r="G125">
        <f t="shared" si="15"/>
        <v>-0.14978700000210665</v>
      </c>
      <c r="I125">
        <f t="shared" si="16"/>
        <v>-0.14978700000210665</v>
      </c>
      <c r="O125">
        <f t="shared" ca="1" si="17"/>
        <v>-0.33586362700689876</v>
      </c>
      <c r="Q125" s="2">
        <f t="shared" si="20"/>
        <v>27948.972999999998</v>
      </c>
      <c r="AA125" t="s">
        <v>31</v>
      </c>
      <c r="AE125" t="s">
        <v>33</v>
      </c>
    </row>
    <row r="126" spans="1:31" ht="12.75" customHeight="1">
      <c r="A126" t="s">
        <v>32</v>
      </c>
      <c r="C126" s="12">
        <v>42967.497000000003</v>
      </c>
      <c r="D126" s="11"/>
      <c r="E126">
        <f t="shared" si="18"/>
        <v>4200.9737828339858</v>
      </c>
      <c r="F126">
        <f t="shared" si="19"/>
        <v>4201</v>
      </c>
      <c r="G126">
        <f t="shared" si="15"/>
        <v>-0.12578699999721721</v>
      </c>
      <c r="I126">
        <f t="shared" si="16"/>
        <v>-0.12578699999721721</v>
      </c>
      <c r="O126">
        <f t="shared" ca="1" si="17"/>
        <v>-0.33586362700689876</v>
      </c>
      <c r="Q126" s="2">
        <f t="shared" si="20"/>
        <v>27948.997000000003</v>
      </c>
      <c r="AA126" t="s">
        <v>31</v>
      </c>
      <c r="AE126" t="s">
        <v>33</v>
      </c>
    </row>
    <row r="127" spans="1:31">
      <c r="A127" t="s">
        <v>34</v>
      </c>
      <c r="C127" s="12">
        <v>44363.584000000003</v>
      </c>
      <c r="D127" s="11"/>
      <c r="E127">
        <f t="shared" si="18"/>
        <v>4491.953332790039</v>
      </c>
      <c r="F127">
        <f t="shared" si="19"/>
        <v>4492</v>
      </c>
      <c r="G127">
        <f t="shared" si="15"/>
        <v>-0.22390399999858346</v>
      </c>
      <c r="I127">
        <f t="shared" si="16"/>
        <v>-0.22390399999858346</v>
      </c>
      <c r="O127">
        <f t="shared" ca="1" si="17"/>
        <v>-0.3578811581028567</v>
      </c>
      <c r="Q127" s="2">
        <f t="shared" si="20"/>
        <v>29345.084000000003</v>
      </c>
      <c r="AA127" t="s">
        <v>31</v>
      </c>
      <c r="AE127" t="s">
        <v>33</v>
      </c>
    </row>
    <row r="128" spans="1:31">
      <c r="A128" t="s">
        <v>36</v>
      </c>
      <c r="C128" s="12">
        <v>45078.341</v>
      </c>
      <c r="D128" s="11" t="s">
        <v>35</v>
      </c>
      <c r="E128">
        <f t="shared" si="18"/>
        <v>4640.926620406025</v>
      </c>
      <c r="F128">
        <f t="shared" si="19"/>
        <v>4641</v>
      </c>
      <c r="G128">
        <f t="shared" si="15"/>
        <v>-0.35206699999980628</v>
      </c>
      <c r="I128">
        <f t="shared" si="16"/>
        <v>-0.35206699999980628</v>
      </c>
      <c r="O128">
        <f t="shared" ca="1" si="17"/>
        <v>-0.36915473931693832</v>
      </c>
      <c r="Q128" s="2">
        <f t="shared" si="20"/>
        <v>30059.841</v>
      </c>
      <c r="AA128" t="s">
        <v>31</v>
      </c>
      <c r="AE128" t="s">
        <v>33</v>
      </c>
    </row>
    <row r="129" spans="1:31">
      <c r="A129" t="s">
        <v>36</v>
      </c>
      <c r="C129" s="12">
        <v>45078.370999999999</v>
      </c>
      <c r="D129" s="11" t="s">
        <v>35</v>
      </c>
      <c r="E129">
        <f t="shared" si="18"/>
        <v>4640.9328731585383</v>
      </c>
      <c r="F129">
        <f t="shared" si="19"/>
        <v>4641</v>
      </c>
      <c r="G129">
        <f t="shared" si="15"/>
        <v>-0.32206700000097044</v>
      </c>
      <c r="I129">
        <f t="shared" si="16"/>
        <v>-0.32206700000097044</v>
      </c>
      <c r="O129">
        <f t="shared" ca="1" si="17"/>
        <v>-0.36915473931693832</v>
      </c>
      <c r="Q129" s="2">
        <f t="shared" si="20"/>
        <v>30059.870999999999</v>
      </c>
      <c r="AA129" t="s">
        <v>31</v>
      </c>
      <c r="AE129" t="s">
        <v>33</v>
      </c>
    </row>
    <row r="130" spans="1:31">
      <c r="A130" t="s">
        <v>38</v>
      </c>
      <c r="C130" s="12">
        <v>45783.59</v>
      </c>
      <c r="D130" s="11" t="s">
        <v>35</v>
      </c>
      <c r="E130">
        <f t="shared" si="18"/>
        <v>4787.9182023253143</v>
      </c>
      <c r="F130">
        <f t="shared" si="19"/>
        <v>4788</v>
      </c>
      <c r="G130">
        <f t="shared" si="15"/>
        <v>-0.39245600000140257</v>
      </c>
      <c r="I130">
        <f t="shared" si="16"/>
        <v>-0.39245600000140257</v>
      </c>
      <c r="O130">
        <f t="shared" ca="1" si="17"/>
        <v>-0.38027699729324693</v>
      </c>
      <c r="Q130" s="2">
        <f t="shared" si="20"/>
        <v>30765.089999999997</v>
      </c>
      <c r="AA130" t="s">
        <v>31</v>
      </c>
      <c r="AB130">
        <v>5</v>
      </c>
      <c r="AC130" t="s">
        <v>37</v>
      </c>
      <c r="AE130" t="s">
        <v>29</v>
      </c>
    </row>
    <row r="131" spans="1:31">
      <c r="A131" t="s">
        <v>40</v>
      </c>
      <c r="C131" s="12">
        <v>45908.330999999998</v>
      </c>
      <c r="D131" s="11"/>
      <c r="E131">
        <f t="shared" si="18"/>
        <v>4813.9173557026243</v>
      </c>
      <c r="F131">
        <f t="shared" si="19"/>
        <v>4814</v>
      </c>
      <c r="G131">
        <f t="shared" si="15"/>
        <v>-0.39651800000137882</v>
      </c>
      <c r="I131">
        <f t="shared" si="16"/>
        <v>-0.39651800000137882</v>
      </c>
      <c r="O131">
        <f t="shared" ca="1" si="17"/>
        <v>-0.38224419938429477</v>
      </c>
      <c r="Q131" s="2">
        <f t="shared" si="20"/>
        <v>30889.830999999998</v>
      </c>
      <c r="AA131" t="s">
        <v>31</v>
      </c>
      <c r="AB131">
        <v>4</v>
      </c>
      <c r="AC131" t="s">
        <v>39</v>
      </c>
      <c r="AE131" t="s">
        <v>29</v>
      </c>
    </row>
    <row r="132" spans="1:31">
      <c r="A132" t="s">
        <v>43</v>
      </c>
      <c r="C132" s="12">
        <v>46925.485999999997</v>
      </c>
      <c r="D132" s="11"/>
      <c r="E132">
        <f t="shared" si="18"/>
        <v>5025.9179718071719</v>
      </c>
      <c r="F132">
        <f t="shared" si="19"/>
        <v>5026</v>
      </c>
      <c r="G132">
        <f t="shared" ref="G132:G146" si="21">+C132-(C$7+F132*C$8)</f>
        <v>-0.39356200000474928</v>
      </c>
      <c r="I132">
        <f t="shared" si="16"/>
        <v>-0.39356200000474928</v>
      </c>
      <c r="O132">
        <f t="shared" ca="1" si="17"/>
        <v>-0.39828446258822292</v>
      </c>
      <c r="Q132" s="2">
        <f t="shared" si="20"/>
        <v>31906.985999999997</v>
      </c>
      <c r="AA132" t="s">
        <v>41</v>
      </c>
      <c r="AB132">
        <v>12</v>
      </c>
      <c r="AC132" t="s">
        <v>42</v>
      </c>
      <c r="AE132" t="s">
        <v>29</v>
      </c>
    </row>
    <row r="133" spans="1:31">
      <c r="A133" s="30" t="s">
        <v>44</v>
      </c>
      <c r="B133" s="30"/>
      <c r="C133" s="31">
        <v>48379.1993</v>
      </c>
      <c r="D133" s="32"/>
      <c r="E133">
        <f t="shared" si="18"/>
        <v>5328.9082881693548</v>
      </c>
      <c r="F133">
        <f t="shared" si="19"/>
        <v>5329</v>
      </c>
      <c r="G133">
        <f t="shared" si="21"/>
        <v>-0.44002299999556271</v>
      </c>
      <c r="J133">
        <f>+G133</f>
        <v>-0.44002299999556271</v>
      </c>
      <c r="O133">
        <f t="shared" ca="1" si="17"/>
        <v>-0.42120993311081834</v>
      </c>
      <c r="Q133" s="2">
        <f t="shared" si="20"/>
        <v>33360.6993</v>
      </c>
      <c r="AA133" t="s">
        <v>41</v>
      </c>
      <c r="AE133" t="s">
        <v>33</v>
      </c>
    </row>
    <row r="134" spans="1:31">
      <c r="A134" s="30" t="s">
        <v>44</v>
      </c>
      <c r="B134" s="30"/>
      <c r="C134" s="31">
        <v>48729.430999999997</v>
      </c>
      <c r="D134" s="32"/>
      <c r="E134">
        <f t="shared" si="18"/>
        <v>5401.9053595885016</v>
      </c>
      <c r="F134">
        <f t="shared" si="19"/>
        <v>5402</v>
      </c>
      <c r="G134">
        <f t="shared" si="21"/>
        <v>-0.45407400000840425</v>
      </c>
      <c r="J134">
        <f>+G134</f>
        <v>-0.45407400000840425</v>
      </c>
      <c r="O134">
        <f t="shared" ca="1" si="17"/>
        <v>-0.42673323128952945</v>
      </c>
      <c r="Q134" s="2">
        <f t="shared" si="20"/>
        <v>33710.930999999997</v>
      </c>
      <c r="AA134" t="s">
        <v>41</v>
      </c>
      <c r="AE134" t="s">
        <v>33</v>
      </c>
    </row>
    <row r="135" spans="1:31" ht="12.75" customHeight="1">
      <c r="A135" s="53" t="s">
        <v>464</v>
      </c>
      <c r="B135" s="54" t="s">
        <v>46</v>
      </c>
      <c r="C135" s="53">
        <v>51262.644999999997</v>
      </c>
      <c r="D135" s="53" t="s">
        <v>61</v>
      </c>
      <c r="E135">
        <f t="shared" si="18"/>
        <v>5929.8906998018083</v>
      </c>
      <c r="F135">
        <f t="shared" si="19"/>
        <v>5930</v>
      </c>
      <c r="G135">
        <f t="shared" si="21"/>
        <v>-0.52441000000544591</v>
      </c>
      <c r="I135">
        <f>+G135</f>
        <v>-0.52441000000544591</v>
      </c>
      <c r="O135">
        <f t="shared" ca="1" si="17"/>
        <v>-0.46668256606157688</v>
      </c>
      <c r="Q135" s="2">
        <f t="shared" si="20"/>
        <v>36244.144999999997</v>
      </c>
    </row>
    <row r="136" spans="1:31" ht="12.75" customHeight="1">
      <c r="A136" s="53" t="s">
        <v>469</v>
      </c>
      <c r="B136" s="54" t="s">
        <v>46</v>
      </c>
      <c r="C136" s="53">
        <v>51315.435100000002</v>
      </c>
      <c r="D136" s="53" t="s">
        <v>61</v>
      </c>
      <c r="E136">
        <f t="shared" si="18"/>
        <v>5940.8934808177019</v>
      </c>
      <c r="F136">
        <f t="shared" si="19"/>
        <v>5941</v>
      </c>
      <c r="G136">
        <f t="shared" si="21"/>
        <v>-0.51106699999945704</v>
      </c>
      <c r="I136">
        <f>+G136</f>
        <v>-0.51106699999945704</v>
      </c>
      <c r="O136">
        <f t="shared" ca="1" si="17"/>
        <v>-0.46751484386932785</v>
      </c>
      <c r="Q136" s="2">
        <f t="shared" si="20"/>
        <v>36296.935100000002</v>
      </c>
    </row>
    <row r="137" spans="1:31" ht="12.75" customHeight="1">
      <c r="A137" s="53" t="s">
        <v>473</v>
      </c>
      <c r="B137" s="54" t="s">
        <v>46</v>
      </c>
      <c r="C137" s="53">
        <v>52001.463000000003</v>
      </c>
      <c r="D137" s="53" t="s">
        <v>61</v>
      </c>
      <c r="E137">
        <f t="shared" si="18"/>
        <v>6083.8789033589164</v>
      </c>
      <c r="F137">
        <f t="shared" si="19"/>
        <v>6084</v>
      </c>
      <c r="G137">
        <f t="shared" si="21"/>
        <v>-0.58100799999374431</v>
      </c>
      <c r="I137">
        <f>+G137</f>
        <v>-0.58100799999374431</v>
      </c>
      <c r="O137">
        <f t="shared" ca="1" si="17"/>
        <v>-0.47833445537009078</v>
      </c>
      <c r="Q137" s="2">
        <f t="shared" si="20"/>
        <v>36982.963000000003</v>
      </c>
    </row>
    <row r="138" spans="1:31" ht="12.75" customHeight="1">
      <c r="A138" s="53" t="s">
        <v>477</v>
      </c>
      <c r="B138" s="54" t="s">
        <v>46</v>
      </c>
      <c r="C138" s="53">
        <v>52361.296000000002</v>
      </c>
      <c r="D138" s="53" t="s">
        <v>61</v>
      </c>
      <c r="E138">
        <f t="shared" si="18"/>
        <v>6158.877126535077</v>
      </c>
      <c r="F138">
        <f t="shared" si="19"/>
        <v>6159</v>
      </c>
      <c r="G138">
        <f t="shared" si="21"/>
        <v>-0.58953299999848241</v>
      </c>
      <c r="I138">
        <f>+G138</f>
        <v>-0.58953299999848241</v>
      </c>
      <c r="O138">
        <f t="shared" ca="1" si="17"/>
        <v>-0.48400907678657479</v>
      </c>
      <c r="Q138" s="2">
        <f t="shared" si="20"/>
        <v>37342.796000000002</v>
      </c>
    </row>
    <row r="139" spans="1:31" ht="12.75" customHeight="1">
      <c r="A139" s="33" t="s">
        <v>45</v>
      </c>
      <c r="B139" s="34" t="s">
        <v>46</v>
      </c>
      <c r="C139" s="33">
        <v>53133.723299999998</v>
      </c>
      <c r="D139" s="33">
        <v>2.9999999999999997E-4</v>
      </c>
      <c r="E139">
        <f t="shared" si="18"/>
        <v>6319.8703512608772</v>
      </c>
      <c r="F139">
        <f t="shared" si="19"/>
        <v>6320</v>
      </c>
      <c r="G139">
        <f t="shared" si="21"/>
        <v>-0.62204000000201631</v>
      </c>
      <c r="K139">
        <f>+C139-(C$7+F139*C$8)</f>
        <v>-0.62204000000201631</v>
      </c>
      <c r="N139">
        <f>+K139</f>
        <v>-0.62204000000201631</v>
      </c>
      <c r="O139">
        <f t="shared" ca="1" si="17"/>
        <v>-0.49619059742729377</v>
      </c>
      <c r="Q139" s="2">
        <f t="shared" si="20"/>
        <v>38115.223299999998</v>
      </c>
    </row>
    <row r="140" spans="1:31" ht="12.75" customHeight="1">
      <c r="A140" s="33" t="s">
        <v>60</v>
      </c>
      <c r="B140" s="34" t="s">
        <v>46</v>
      </c>
      <c r="C140" s="33">
        <v>53138.538999999997</v>
      </c>
      <c r="D140" s="33" t="s">
        <v>61</v>
      </c>
      <c r="E140">
        <f t="shared" si="18"/>
        <v>6320.8740639368953</v>
      </c>
      <c r="F140">
        <f t="shared" si="19"/>
        <v>6321</v>
      </c>
      <c r="G140">
        <f t="shared" si="21"/>
        <v>-0.60422700000344776</v>
      </c>
      <c r="I140">
        <f>+C140-(C$7+F140*C$8)</f>
        <v>-0.60422700000344776</v>
      </c>
      <c r="N140">
        <f>+I140</f>
        <v>-0.60422700000344776</v>
      </c>
      <c r="O140">
        <f t="shared" ca="1" si="17"/>
        <v>-0.49626625904618027</v>
      </c>
      <c r="Q140" s="2">
        <f t="shared" si="20"/>
        <v>38120.038999999997</v>
      </c>
    </row>
    <row r="141" spans="1:31" ht="12.75" customHeight="1">
      <c r="A141" s="53" t="s">
        <v>490</v>
      </c>
      <c r="B141" s="54" t="s">
        <v>46</v>
      </c>
      <c r="C141" s="53">
        <v>53541.527999999998</v>
      </c>
      <c r="D141" s="53" t="s">
        <v>61</v>
      </c>
      <c r="E141">
        <f t="shared" si="18"/>
        <v>6404.8670800291875</v>
      </c>
      <c r="F141">
        <f t="shared" si="19"/>
        <v>6405</v>
      </c>
      <c r="G141">
        <f t="shared" si="21"/>
        <v>-0.63773500000388594</v>
      </c>
      <c r="I141">
        <f>+G141</f>
        <v>-0.63773500000388594</v>
      </c>
      <c r="O141">
        <f t="shared" ca="1" si="17"/>
        <v>-0.50262183503264235</v>
      </c>
      <c r="Q141" s="2">
        <f t="shared" si="20"/>
        <v>38523.027999999998</v>
      </c>
    </row>
    <row r="142" spans="1:31" ht="12.75" customHeight="1">
      <c r="A142" s="33" t="s">
        <v>58</v>
      </c>
      <c r="B142" s="34" t="s">
        <v>59</v>
      </c>
      <c r="C142" s="33">
        <v>55688.485339999999</v>
      </c>
      <c r="D142" s="33">
        <v>7.3499999999999998E-3</v>
      </c>
      <c r="E142">
        <f t="shared" si="18"/>
        <v>6852.3468435167388</v>
      </c>
      <c r="F142">
        <f t="shared" si="19"/>
        <v>6852.5</v>
      </c>
      <c r="G142">
        <f t="shared" si="21"/>
        <v>-0.73482749999675434</v>
      </c>
      <c r="K142">
        <f>+C142-(C$7+F142*C$8)</f>
        <v>-0.73482749999675434</v>
      </c>
      <c r="N142">
        <f>+K142</f>
        <v>-0.73482749999675434</v>
      </c>
      <c r="O142">
        <f t="shared" ca="1" si="17"/>
        <v>-0.53648040948433029</v>
      </c>
      <c r="Q142" s="2">
        <f t="shared" si="20"/>
        <v>40669.985339999999</v>
      </c>
    </row>
    <row r="143" spans="1:31" ht="12.75" customHeight="1">
      <c r="A143" s="53" t="s">
        <v>502</v>
      </c>
      <c r="B143" s="54" t="s">
        <v>46</v>
      </c>
      <c r="C143" s="53">
        <v>55700.501199999999</v>
      </c>
      <c r="D143" s="53" t="s">
        <v>61</v>
      </c>
      <c r="E143">
        <f t="shared" si="18"/>
        <v>6854.8512501440728</v>
      </c>
      <c r="F143">
        <f t="shared" si="19"/>
        <v>6855</v>
      </c>
      <c r="G143">
        <f t="shared" si="21"/>
        <v>-0.71368499999516644</v>
      </c>
      <c r="K143">
        <f>+G143</f>
        <v>-0.71368499999516644</v>
      </c>
      <c r="O143">
        <f t="shared" ca="1" si="17"/>
        <v>-0.53666956353154649</v>
      </c>
      <c r="Q143" s="2">
        <f t="shared" si="20"/>
        <v>40682.001199999999</v>
      </c>
    </row>
    <row r="144" spans="1:31" ht="12.75" customHeight="1">
      <c r="A144" s="35" t="s">
        <v>63</v>
      </c>
      <c r="B144" s="36" t="s">
        <v>46</v>
      </c>
      <c r="C144" s="37">
        <v>56012.352500000001</v>
      </c>
      <c r="D144" s="37">
        <v>2.9999999999999997E-4</v>
      </c>
      <c r="E144">
        <f t="shared" si="18"/>
        <v>6919.8488834772479</v>
      </c>
      <c r="F144">
        <f t="shared" si="19"/>
        <v>6920</v>
      </c>
      <c r="G144">
        <f t="shared" si="21"/>
        <v>-0.72503999999753432</v>
      </c>
      <c r="J144">
        <f>+C144-(C$7+F144*C$8)</f>
        <v>-0.72503999999753432</v>
      </c>
      <c r="N144">
        <f>+J144</f>
        <v>-0.72503999999753432</v>
      </c>
      <c r="O144">
        <f t="shared" ca="1" si="17"/>
        <v>-0.54158756875916592</v>
      </c>
      <c r="Q144" s="2">
        <f t="shared" si="20"/>
        <v>40993.852500000001</v>
      </c>
    </row>
    <row r="145" spans="1:17">
      <c r="A145" s="35" t="s">
        <v>63</v>
      </c>
      <c r="B145" s="36" t="s">
        <v>46</v>
      </c>
      <c r="C145" s="37">
        <v>56012.356899999999</v>
      </c>
      <c r="D145" s="37">
        <v>8.9999999999999998E-4</v>
      </c>
      <c r="E145">
        <f t="shared" si="18"/>
        <v>6919.8498005476149</v>
      </c>
      <c r="F145">
        <f t="shared" si="19"/>
        <v>6920</v>
      </c>
      <c r="G145">
        <f t="shared" si="21"/>
        <v>-0.72063999999954831</v>
      </c>
      <c r="J145">
        <f>+C145-(C$7+F145*C$8)</f>
        <v>-0.72063999999954831</v>
      </c>
      <c r="N145">
        <f>+J145</f>
        <v>-0.72063999999954831</v>
      </c>
      <c r="O145">
        <f t="shared" ca="1" si="17"/>
        <v>-0.54158756875916592</v>
      </c>
      <c r="Q145" s="2">
        <f t="shared" si="20"/>
        <v>40993.856899999999</v>
      </c>
    </row>
    <row r="146" spans="1:17">
      <c r="A146" s="38" t="s">
        <v>64</v>
      </c>
      <c r="B146" s="39" t="s">
        <v>46</v>
      </c>
      <c r="C146" s="38">
        <v>56746.395600000003</v>
      </c>
      <c r="D146" s="38">
        <v>8.0000000000000004E-4</v>
      </c>
      <c r="E146">
        <f t="shared" si="18"/>
        <v>7072.8418781017563</v>
      </c>
      <c r="F146">
        <f t="shared" si="19"/>
        <v>7073</v>
      </c>
      <c r="G146">
        <f t="shared" si="21"/>
        <v>-0.75865099999646191</v>
      </c>
      <c r="J146">
        <f>+C146-(C$7+F146*C$8)</f>
        <v>-0.75865099999646191</v>
      </c>
      <c r="N146">
        <f>+J146</f>
        <v>-0.75865099999646191</v>
      </c>
      <c r="O146">
        <f t="shared" ca="1" si="17"/>
        <v>-0.55316379644879332</v>
      </c>
      <c r="Q146" s="2">
        <f t="shared" si="20"/>
        <v>41727.895600000003</v>
      </c>
    </row>
    <row r="147" spans="1:17">
      <c r="A147" s="56" t="s">
        <v>527</v>
      </c>
      <c r="B147" s="57"/>
      <c r="C147" s="56">
        <v>57089.434000000001</v>
      </c>
      <c r="D147" s="56">
        <v>3.5000000000000001E-3</v>
      </c>
      <c r="E147">
        <f>+(C147-C$7)/C$8</f>
        <v>7144.3396853656632</v>
      </c>
      <c r="F147">
        <f>ROUND(2*E147,0)/2</f>
        <v>7144.5</v>
      </c>
      <c r="G147">
        <f>+C147-(C$7+F147*C$8)</f>
        <v>-0.76917150000372203</v>
      </c>
      <c r="J147">
        <f>+C147-(C$7+F147*C$8)</f>
        <v>-0.76917150000372203</v>
      </c>
      <c r="N147">
        <f>+J147</f>
        <v>-0.76917150000372203</v>
      </c>
      <c r="O147">
        <f ca="1">+C$11+C$12*F147</f>
        <v>-0.55857360219917473</v>
      </c>
      <c r="Q147" s="2">
        <f>+C147-15018.5</f>
        <v>42070.934000000001</v>
      </c>
    </row>
    <row r="148" spans="1:17" ht="12" customHeight="1">
      <c r="A148" s="56" t="s">
        <v>527</v>
      </c>
      <c r="B148" s="57"/>
      <c r="C148" s="62">
        <v>57101.426399999997</v>
      </c>
      <c r="D148" s="56">
        <v>6.4999999999999997E-3</v>
      </c>
      <c r="E148">
        <f>+(C148-C$7)/C$8</f>
        <v>7146.8392023405286</v>
      </c>
      <c r="F148">
        <f>ROUND(2*E148,0)/2</f>
        <v>7147</v>
      </c>
      <c r="G148">
        <f>+C148-(C$7+F148*C$8)</f>
        <v>-0.7714890000061132</v>
      </c>
      <c r="J148">
        <f>+C148-(C$7+F148*C$8)</f>
        <v>-0.7714890000061132</v>
      </c>
      <c r="N148">
        <f>+J148</f>
        <v>-0.7714890000061132</v>
      </c>
      <c r="O148">
        <f ca="1">+C$11+C$12*F148</f>
        <v>-0.55876275624639082</v>
      </c>
      <c r="Q148" s="2">
        <f>+C148-15018.5</f>
        <v>42082.926399999997</v>
      </c>
    </row>
    <row r="149" spans="1:17" ht="12" customHeight="1">
      <c r="A149" s="59" t="s">
        <v>529</v>
      </c>
      <c r="B149" s="58" t="s">
        <v>46</v>
      </c>
      <c r="C149" s="63">
        <v>59303.544280000031</v>
      </c>
      <c r="D149" s="60">
        <v>4.2999999999999999E-4</v>
      </c>
      <c r="E149">
        <f t="shared" ref="E149:E150" si="22">+(C149-C$7)/C$8</f>
        <v>7605.8158059996049</v>
      </c>
      <c r="F149">
        <f t="shared" ref="F149:F150" si="23">ROUND(2*E149,0)/2</f>
        <v>7606</v>
      </c>
      <c r="G149">
        <f t="shared" ref="G149:G150" si="24">+C149-(C$7+F149*C$8)</f>
        <v>-0.88374199997633696</v>
      </c>
      <c r="K149">
        <f>+C149-(C$7+F149*C$8)</f>
        <v>-0.88374199997633696</v>
      </c>
      <c r="N149">
        <f>+K149</f>
        <v>-0.88374199997633696</v>
      </c>
      <c r="O149">
        <f t="shared" ref="O149:O150" ca="1" si="25">+C$11+C$12*F149</f>
        <v>-0.59349143931527304</v>
      </c>
      <c r="Q149" s="2">
        <f t="shared" ref="Q149:Q150" si="26">+C149-15018.5</f>
        <v>44285.044280000031</v>
      </c>
    </row>
    <row r="150" spans="1:17" ht="12" customHeight="1">
      <c r="A150" s="59" t="s">
        <v>528</v>
      </c>
      <c r="B150" s="58" t="s">
        <v>46</v>
      </c>
      <c r="C150" s="63">
        <v>59658.572439999785</v>
      </c>
      <c r="D150" s="60">
        <v>7.1000000000000002E-4</v>
      </c>
      <c r="E150">
        <f t="shared" si="22"/>
        <v>7679.8125799961072</v>
      </c>
      <c r="F150">
        <f t="shared" si="23"/>
        <v>7680</v>
      </c>
      <c r="G150">
        <f t="shared" si="24"/>
        <v>-0.89922000021033455</v>
      </c>
      <c r="K150">
        <f>+C150-(C$7+F150*C$8)</f>
        <v>-0.89922000021033455</v>
      </c>
      <c r="N150">
        <f>+K150</f>
        <v>-0.89922000021033455</v>
      </c>
      <c r="O150">
        <f t="shared" ca="1" si="25"/>
        <v>-0.59909039911287065</v>
      </c>
      <c r="Q150" s="2">
        <f t="shared" si="26"/>
        <v>44640.072439999785</v>
      </c>
    </row>
    <row r="151" spans="1:17" ht="12" customHeight="1">
      <c r="A151" s="59" t="s">
        <v>530</v>
      </c>
      <c r="B151" s="61" t="s">
        <v>46</v>
      </c>
      <c r="C151" s="64">
        <v>60037.582880000118</v>
      </c>
      <c r="D151" s="59">
        <v>1.25E-3</v>
      </c>
      <c r="E151">
        <f t="shared" ref="E151" si="27">+(C151-C$7)/C$8</f>
        <v>7758.8078627112545</v>
      </c>
      <c r="F151">
        <f t="shared" ref="F151" si="28">ROUND(2*E151,0)/2</f>
        <v>7759</v>
      </c>
      <c r="G151">
        <f t="shared" ref="G151" si="29">+C151-(C$7+F151*C$8)</f>
        <v>-0.92185299987613689</v>
      </c>
      <c r="K151">
        <f>+C151-(C$7+F151*C$8)</f>
        <v>-0.92185299987613689</v>
      </c>
      <c r="N151">
        <f>+K151</f>
        <v>-0.92185299987613689</v>
      </c>
      <c r="O151">
        <f t="shared" ref="O151" ca="1" si="30">+C$11+C$12*F151</f>
        <v>-0.60506766700490044</v>
      </c>
      <c r="Q151" s="2">
        <f t="shared" ref="Q151" si="31">+C151-15018.5</f>
        <v>45019.082880000118</v>
      </c>
    </row>
    <row r="152" spans="1:17" ht="12" customHeight="1">
      <c r="B152" s="17"/>
      <c r="C152" s="65"/>
      <c r="D152" s="11"/>
    </row>
    <row r="153" spans="1:17" ht="12" customHeight="1">
      <c r="B153" s="17"/>
      <c r="C153" s="65"/>
      <c r="D153" s="11"/>
    </row>
    <row r="154" spans="1:17" ht="12" customHeight="1">
      <c r="B154" s="17"/>
      <c r="C154" s="65"/>
      <c r="D154" s="11"/>
    </row>
    <row r="155" spans="1:17" ht="12" customHeight="1">
      <c r="B155" s="17"/>
      <c r="C155" s="65"/>
      <c r="D155" s="11"/>
    </row>
    <row r="156" spans="1:17" ht="12" customHeight="1">
      <c r="B156" s="17"/>
      <c r="C156" s="65"/>
      <c r="D156" s="11"/>
    </row>
    <row r="157" spans="1:17" ht="12" customHeight="1">
      <c r="B157" s="17"/>
      <c r="C157" s="65"/>
      <c r="D157" s="11"/>
    </row>
    <row r="158" spans="1:17" ht="12" customHeight="1">
      <c r="B158" s="17"/>
      <c r="C158" s="11"/>
      <c r="D158" s="11"/>
    </row>
    <row r="159" spans="1:17" ht="12" customHeight="1">
      <c r="B159" s="17"/>
      <c r="C159" s="11"/>
      <c r="D159" s="11"/>
    </row>
    <row r="160" spans="1:17">
      <c r="B160" s="17"/>
      <c r="C160" s="11"/>
      <c r="D160" s="11"/>
    </row>
    <row r="161" spans="2:4">
      <c r="B161" s="17"/>
      <c r="C161" s="11"/>
      <c r="D161" s="11"/>
    </row>
    <row r="162" spans="2:4">
      <c r="B162" s="17"/>
      <c r="C162" s="11"/>
      <c r="D162" s="11"/>
    </row>
    <row r="163" spans="2:4">
      <c r="B163" s="17"/>
      <c r="C163" s="11"/>
      <c r="D163" s="11"/>
    </row>
    <row r="164" spans="2:4">
      <c r="B164" s="17"/>
      <c r="C164" s="11"/>
      <c r="D164" s="11"/>
    </row>
    <row r="165" spans="2:4">
      <c r="B165" s="17"/>
      <c r="C165" s="11"/>
      <c r="D165" s="11"/>
    </row>
    <row r="166" spans="2:4">
      <c r="B166" s="17"/>
      <c r="C166" s="11"/>
      <c r="D166" s="11"/>
    </row>
    <row r="167" spans="2:4">
      <c r="B167" s="17"/>
      <c r="C167" s="11"/>
      <c r="D167" s="11"/>
    </row>
    <row r="168" spans="2:4">
      <c r="B168" s="17"/>
      <c r="C168" s="11"/>
      <c r="D168" s="11"/>
    </row>
    <row r="169" spans="2:4">
      <c r="B169" s="17"/>
      <c r="C169" s="11"/>
      <c r="D169" s="11"/>
    </row>
    <row r="170" spans="2:4">
      <c r="B170" s="17"/>
      <c r="C170" s="11"/>
      <c r="D170" s="11"/>
    </row>
    <row r="171" spans="2:4">
      <c r="B171" s="17"/>
      <c r="C171" s="11"/>
      <c r="D171" s="11"/>
    </row>
    <row r="172" spans="2:4">
      <c r="B172" s="17"/>
      <c r="C172" s="11"/>
      <c r="D172" s="11"/>
    </row>
    <row r="173" spans="2:4">
      <c r="B173" s="17"/>
      <c r="C173" s="11"/>
      <c r="D173" s="11"/>
    </row>
    <row r="174" spans="2:4">
      <c r="B174" s="17"/>
      <c r="C174" s="11"/>
      <c r="D174" s="11"/>
    </row>
    <row r="175" spans="2:4">
      <c r="B175" s="17"/>
      <c r="C175" s="11"/>
      <c r="D175" s="11"/>
    </row>
    <row r="176" spans="2:4">
      <c r="B176" s="17"/>
      <c r="C176" s="11"/>
      <c r="D176" s="11"/>
    </row>
    <row r="177" spans="2:4">
      <c r="B177" s="17"/>
      <c r="C177" s="11"/>
      <c r="D177" s="11"/>
    </row>
    <row r="178" spans="2:4">
      <c r="B178" s="17"/>
      <c r="C178" s="11"/>
      <c r="D178" s="11"/>
    </row>
    <row r="179" spans="2:4">
      <c r="B179" s="17"/>
      <c r="C179" s="11"/>
      <c r="D179" s="11"/>
    </row>
    <row r="180" spans="2:4">
      <c r="B180" s="17"/>
      <c r="C180" s="11"/>
      <c r="D180" s="11"/>
    </row>
    <row r="181" spans="2:4">
      <c r="B181" s="17"/>
      <c r="C181" s="11"/>
      <c r="D181" s="11"/>
    </row>
    <row r="182" spans="2:4">
      <c r="B182" s="17"/>
      <c r="C182" s="11"/>
      <c r="D182" s="11"/>
    </row>
    <row r="183" spans="2:4">
      <c r="B183" s="17"/>
      <c r="C183" s="11"/>
      <c r="D183" s="11"/>
    </row>
    <row r="184" spans="2:4">
      <c r="B184" s="17"/>
      <c r="C184" s="11"/>
      <c r="D184" s="11"/>
    </row>
    <row r="185" spans="2:4">
      <c r="B185" s="17"/>
      <c r="C185" s="11"/>
      <c r="D185" s="11"/>
    </row>
    <row r="186" spans="2:4">
      <c r="B186" s="17"/>
      <c r="C186" s="11"/>
      <c r="D186" s="11"/>
    </row>
    <row r="187" spans="2:4">
      <c r="B187" s="17"/>
      <c r="C187" s="11"/>
      <c r="D187" s="11"/>
    </row>
    <row r="188" spans="2:4">
      <c r="B188" s="17"/>
      <c r="C188" s="11"/>
      <c r="D188" s="11"/>
    </row>
    <row r="189" spans="2:4">
      <c r="B189" s="17"/>
      <c r="C189" s="11"/>
      <c r="D189" s="11"/>
    </row>
    <row r="190" spans="2:4">
      <c r="B190" s="17"/>
      <c r="C190" s="11"/>
      <c r="D190" s="11"/>
    </row>
    <row r="191" spans="2:4">
      <c r="B191" s="17"/>
      <c r="C191" s="11"/>
      <c r="D191" s="11"/>
    </row>
    <row r="192" spans="2:4">
      <c r="B192" s="17"/>
      <c r="C192" s="11"/>
      <c r="D192" s="11"/>
    </row>
    <row r="193" spans="2:4">
      <c r="B193" s="17"/>
      <c r="C193" s="11"/>
      <c r="D193" s="11"/>
    </row>
    <row r="194" spans="2:4">
      <c r="B194" s="17"/>
      <c r="C194" s="11"/>
      <c r="D194" s="11"/>
    </row>
    <row r="195" spans="2:4">
      <c r="B195" s="17"/>
      <c r="C195" s="11"/>
      <c r="D195" s="11"/>
    </row>
    <row r="196" spans="2:4">
      <c r="B196" s="17"/>
      <c r="C196" s="11"/>
      <c r="D196" s="11"/>
    </row>
    <row r="197" spans="2:4">
      <c r="B197" s="17"/>
      <c r="C197" s="11"/>
      <c r="D197" s="11"/>
    </row>
    <row r="198" spans="2:4">
      <c r="B198" s="17"/>
      <c r="C198" s="11"/>
      <c r="D198" s="11"/>
    </row>
    <row r="199" spans="2:4">
      <c r="B199" s="17"/>
      <c r="C199" s="11"/>
      <c r="D199" s="11"/>
    </row>
    <row r="200" spans="2:4">
      <c r="B200" s="17"/>
      <c r="C200" s="11"/>
      <c r="D200" s="11"/>
    </row>
    <row r="201" spans="2:4">
      <c r="B201" s="17"/>
      <c r="C201" s="11"/>
      <c r="D201" s="11"/>
    </row>
    <row r="202" spans="2:4">
      <c r="B202" s="17"/>
      <c r="C202" s="11"/>
      <c r="D202" s="11"/>
    </row>
    <row r="203" spans="2:4">
      <c r="B203" s="17"/>
      <c r="C203" s="11"/>
      <c r="D203" s="11"/>
    </row>
    <row r="204" spans="2:4">
      <c r="B204" s="17"/>
      <c r="C204" s="11"/>
      <c r="D204" s="11"/>
    </row>
    <row r="205" spans="2:4">
      <c r="B205" s="17"/>
      <c r="C205" s="11"/>
      <c r="D205" s="11"/>
    </row>
    <row r="206" spans="2:4">
      <c r="B206" s="17"/>
      <c r="C206" s="11"/>
      <c r="D206" s="11"/>
    </row>
    <row r="207" spans="2:4">
      <c r="B207" s="17"/>
      <c r="C207" s="11"/>
      <c r="D207" s="11"/>
    </row>
    <row r="208" spans="2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0"/>
  <sheetViews>
    <sheetView topLeftCell="A88" workbookViewId="0">
      <selection activeCell="A27" sqref="A27:D135"/>
    </sheetView>
  </sheetViews>
  <sheetFormatPr defaultRowHeight="12.75"/>
  <cols>
    <col min="1" max="1" width="19.7109375" style="11" customWidth="1"/>
    <col min="2" max="2" width="4.42578125" style="14" customWidth="1"/>
    <col min="3" max="3" width="12.7109375" style="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40" t="s">
        <v>65</v>
      </c>
      <c r="I1" s="41" t="s">
        <v>66</v>
      </c>
      <c r="J1" s="42" t="s">
        <v>67</v>
      </c>
    </row>
    <row r="2" spans="1:16">
      <c r="I2" s="43" t="s">
        <v>68</v>
      </c>
      <c r="J2" s="44" t="s">
        <v>69</v>
      </c>
    </row>
    <row r="3" spans="1:16">
      <c r="A3" s="45" t="s">
        <v>70</v>
      </c>
      <c r="I3" s="43" t="s">
        <v>71</v>
      </c>
      <c r="J3" s="44" t="s">
        <v>72</v>
      </c>
    </row>
    <row r="4" spans="1:16">
      <c r="I4" s="43" t="s">
        <v>73</v>
      </c>
      <c r="J4" s="44" t="s">
        <v>72</v>
      </c>
    </row>
    <row r="5" spans="1:16" ht="13.5" thickBot="1">
      <c r="I5" s="46" t="s">
        <v>74</v>
      </c>
      <c r="J5" s="47" t="s">
        <v>61</v>
      </c>
    </row>
    <row r="10" spans="1:16" ht="13.5" thickBot="1"/>
    <row r="11" spans="1:16" ht="12.75" customHeight="1" thickBot="1">
      <c r="A11" s="11" t="str">
        <f t="shared" ref="A11:A42" si="0">P11</f>
        <v> BBS 9 </v>
      </c>
      <c r="B11" s="17" t="str">
        <f t="shared" ref="B11:B42" si="1">IF(H11=INT(H11),"I","II")</f>
        <v>I</v>
      </c>
      <c r="C11" s="11">
        <f t="shared" ref="C11:C42" si="2">1*G11</f>
        <v>41806.400000000001</v>
      </c>
      <c r="D11" s="14" t="str">
        <f t="shared" ref="D11:D42" si="3">VLOOKUP(F11,I$1:J$5,2,FALSE)</f>
        <v>vis</v>
      </c>
      <c r="E11" s="48">
        <f>VLOOKUP(C11,Active!C$21:E$973,3,FALSE)</f>
        <v>3958.972043318236</v>
      </c>
      <c r="F11" s="17" t="s">
        <v>74</v>
      </c>
      <c r="G11" s="14" t="str">
        <f t="shared" ref="G11:G42" si="4">MID(I11,3,LEN(I11)-3)</f>
        <v>41806.400</v>
      </c>
      <c r="H11" s="11">
        <f t="shared" ref="H11:H42" si="5">1*K11</f>
        <v>-2961</v>
      </c>
      <c r="I11" s="49" t="s">
        <v>397</v>
      </c>
      <c r="J11" s="50" t="s">
        <v>398</v>
      </c>
      <c r="K11" s="49">
        <v>-2961</v>
      </c>
      <c r="L11" s="49" t="s">
        <v>399</v>
      </c>
      <c r="M11" s="50" t="s">
        <v>167</v>
      </c>
      <c r="N11" s="50"/>
      <c r="O11" s="51" t="s">
        <v>400</v>
      </c>
      <c r="P11" s="51" t="s">
        <v>401</v>
      </c>
    </row>
    <row r="12" spans="1:16" ht="12.75" customHeight="1" thickBot="1">
      <c r="A12" s="11" t="str">
        <f t="shared" si="0"/>
        <v> BBS 9 </v>
      </c>
      <c r="B12" s="17" t="str">
        <f t="shared" si="1"/>
        <v>I</v>
      </c>
      <c r="C12" s="11">
        <f t="shared" si="2"/>
        <v>41806.413999999997</v>
      </c>
      <c r="D12" s="14" t="str">
        <f t="shared" si="3"/>
        <v>vis</v>
      </c>
      <c r="E12" s="48">
        <f>VLOOKUP(C12,Active!C$21:E$973,3,FALSE)</f>
        <v>3958.9749612694081</v>
      </c>
      <c r="F12" s="17" t="s">
        <v>74</v>
      </c>
      <c r="G12" s="14" t="str">
        <f t="shared" si="4"/>
        <v>41806.414</v>
      </c>
      <c r="H12" s="11">
        <f t="shared" si="5"/>
        <v>-2961</v>
      </c>
      <c r="I12" s="49" t="s">
        <v>402</v>
      </c>
      <c r="J12" s="50" t="s">
        <v>403</v>
      </c>
      <c r="K12" s="49">
        <v>-2961</v>
      </c>
      <c r="L12" s="49" t="s">
        <v>404</v>
      </c>
      <c r="M12" s="50" t="s">
        <v>167</v>
      </c>
      <c r="N12" s="50"/>
      <c r="O12" s="51" t="s">
        <v>405</v>
      </c>
      <c r="P12" s="51" t="s">
        <v>401</v>
      </c>
    </row>
    <row r="13" spans="1:16" ht="12.75" customHeight="1" thickBot="1">
      <c r="A13" s="11" t="str">
        <f t="shared" si="0"/>
        <v> VSSC 58.13 </v>
      </c>
      <c r="B13" s="17" t="str">
        <f t="shared" si="1"/>
        <v>I</v>
      </c>
      <c r="C13" s="11">
        <f t="shared" si="2"/>
        <v>42967.472999999998</v>
      </c>
      <c r="D13" s="14" t="str">
        <f t="shared" si="3"/>
        <v>vis</v>
      </c>
      <c r="E13" s="48">
        <f>VLOOKUP(C13,Active!C$21:E$973,3,FALSE)</f>
        <v>4200.9687806319735</v>
      </c>
      <c r="F13" s="17" t="s">
        <v>74</v>
      </c>
      <c r="G13" s="14" t="str">
        <f t="shared" si="4"/>
        <v>42967.473</v>
      </c>
      <c r="H13" s="11">
        <f t="shared" si="5"/>
        <v>-2719</v>
      </c>
      <c r="I13" s="49" t="s">
        <v>423</v>
      </c>
      <c r="J13" s="50" t="s">
        <v>424</v>
      </c>
      <c r="K13" s="49">
        <v>-2719</v>
      </c>
      <c r="L13" s="49" t="s">
        <v>425</v>
      </c>
      <c r="M13" s="50" t="s">
        <v>167</v>
      </c>
      <c r="N13" s="50"/>
      <c r="O13" s="51" t="s">
        <v>426</v>
      </c>
      <c r="P13" s="51" t="s">
        <v>427</v>
      </c>
    </row>
    <row r="14" spans="1:16" ht="12.75" customHeight="1" thickBot="1">
      <c r="A14" s="11" t="str">
        <f t="shared" si="0"/>
        <v> VSSC 58.13 </v>
      </c>
      <c r="B14" s="17" t="str">
        <f t="shared" si="1"/>
        <v>I</v>
      </c>
      <c r="C14" s="11">
        <f t="shared" si="2"/>
        <v>42967.497000000003</v>
      </c>
      <c r="D14" s="14" t="str">
        <f t="shared" si="3"/>
        <v>vis</v>
      </c>
      <c r="E14" s="48">
        <f>VLOOKUP(C14,Active!C$21:E$973,3,FALSE)</f>
        <v>4200.9737828339858</v>
      </c>
      <c r="F14" s="17" t="s">
        <v>74</v>
      </c>
      <c r="G14" s="14" t="str">
        <f t="shared" si="4"/>
        <v>42967.497</v>
      </c>
      <c r="H14" s="11">
        <f t="shared" si="5"/>
        <v>-2719</v>
      </c>
      <c r="I14" s="49" t="s">
        <v>428</v>
      </c>
      <c r="J14" s="50" t="s">
        <v>429</v>
      </c>
      <c r="K14" s="49">
        <v>-2719</v>
      </c>
      <c r="L14" s="49" t="s">
        <v>430</v>
      </c>
      <c r="M14" s="50" t="s">
        <v>167</v>
      </c>
      <c r="N14" s="50"/>
      <c r="O14" s="51" t="s">
        <v>431</v>
      </c>
      <c r="P14" s="51" t="s">
        <v>427</v>
      </c>
    </row>
    <row r="15" spans="1:16" ht="12.75" customHeight="1" thickBot="1">
      <c r="A15" s="11" t="str">
        <f t="shared" si="0"/>
        <v> VSSC 59.16 </v>
      </c>
      <c r="B15" s="17" t="str">
        <f t="shared" si="1"/>
        <v>I</v>
      </c>
      <c r="C15" s="11">
        <f t="shared" si="2"/>
        <v>44363.584000000003</v>
      </c>
      <c r="D15" s="14" t="str">
        <f t="shared" si="3"/>
        <v>vis</v>
      </c>
      <c r="E15" s="48">
        <f>VLOOKUP(C15,Active!C$21:E$973,3,FALSE)</f>
        <v>4491.953332790039</v>
      </c>
      <c r="F15" s="17" t="s">
        <v>74</v>
      </c>
      <c r="G15" s="14" t="str">
        <f t="shared" si="4"/>
        <v>44363.584</v>
      </c>
      <c r="H15" s="11">
        <f t="shared" si="5"/>
        <v>-2428</v>
      </c>
      <c r="I15" s="49" t="s">
        <v>432</v>
      </c>
      <c r="J15" s="50" t="s">
        <v>433</v>
      </c>
      <c r="K15" s="49">
        <v>-2428</v>
      </c>
      <c r="L15" s="49" t="s">
        <v>434</v>
      </c>
      <c r="M15" s="50" t="s">
        <v>167</v>
      </c>
      <c r="N15" s="50"/>
      <c r="O15" s="51" t="s">
        <v>431</v>
      </c>
      <c r="P15" s="51" t="s">
        <v>435</v>
      </c>
    </row>
    <row r="16" spans="1:16" ht="12.75" customHeight="1" thickBot="1">
      <c r="A16" s="11" t="str">
        <f t="shared" si="0"/>
        <v>BAVM 34 </v>
      </c>
      <c r="B16" s="17" t="str">
        <f t="shared" si="1"/>
        <v>I</v>
      </c>
      <c r="C16" s="11">
        <f t="shared" si="2"/>
        <v>45078.341</v>
      </c>
      <c r="D16" s="14" t="str">
        <f t="shared" si="3"/>
        <v>vis</v>
      </c>
      <c r="E16" s="48">
        <f>VLOOKUP(C16,Active!C$21:E$973,3,FALSE)</f>
        <v>4640.926620406025</v>
      </c>
      <c r="F16" s="17" t="s">
        <v>74</v>
      </c>
      <c r="G16" s="14" t="str">
        <f t="shared" si="4"/>
        <v>45078.341</v>
      </c>
      <c r="H16" s="11">
        <f t="shared" si="5"/>
        <v>-2279</v>
      </c>
      <c r="I16" s="49" t="s">
        <v>436</v>
      </c>
      <c r="J16" s="50" t="s">
        <v>437</v>
      </c>
      <c r="K16" s="49">
        <v>-2279</v>
      </c>
      <c r="L16" s="49" t="s">
        <v>438</v>
      </c>
      <c r="M16" s="50" t="s">
        <v>167</v>
      </c>
      <c r="N16" s="50"/>
      <c r="O16" s="51" t="s">
        <v>439</v>
      </c>
      <c r="P16" s="52" t="s">
        <v>440</v>
      </c>
    </row>
    <row r="17" spans="1:16" ht="12.75" customHeight="1" thickBot="1">
      <c r="A17" s="11" t="str">
        <f t="shared" si="0"/>
        <v>BAVM 34 </v>
      </c>
      <c r="B17" s="17" t="str">
        <f t="shared" si="1"/>
        <v>I</v>
      </c>
      <c r="C17" s="11">
        <f t="shared" si="2"/>
        <v>45078.370999999999</v>
      </c>
      <c r="D17" s="14" t="str">
        <f t="shared" si="3"/>
        <v>vis</v>
      </c>
      <c r="E17" s="48">
        <f>VLOOKUP(C17,Active!C$21:E$973,3,FALSE)</f>
        <v>4640.9328731585383</v>
      </c>
      <c r="F17" s="17" t="s">
        <v>74</v>
      </c>
      <c r="G17" s="14" t="str">
        <f t="shared" si="4"/>
        <v>45078.371</v>
      </c>
      <c r="H17" s="11">
        <f t="shared" si="5"/>
        <v>-2279</v>
      </c>
      <c r="I17" s="49" t="s">
        <v>441</v>
      </c>
      <c r="J17" s="50" t="s">
        <v>442</v>
      </c>
      <c r="K17" s="49">
        <v>-2279</v>
      </c>
      <c r="L17" s="49" t="s">
        <v>443</v>
      </c>
      <c r="M17" s="50" t="s">
        <v>167</v>
      </c>
      <c r="N17" s="50"/>
      <c r="O17" s="51" t="s">
        <v>444</v>
      </c>
      <c r="P17" s="52" t="s">
        <v>440</v>
      </c>
    </row>
    <row r="18" spans="1:16" ht="12.75" customHeight="1" thickBot="1">
      <c r="A18" s="11" t="str">
        <f t="shared" si="0"/>
        <v> BBS 71 </v>
      </c>
      <c r="B18" s="17" t="str">
        <f t="shared" si="1"/>
        <v>I</v>
      </c>
      <c r="C18" s="11">
        <f t="shared" si="2"/>
        <v>45783.59</v>
      </c>
      <c r="D18" s="14" t="str">
        <f t="shared" si="3"/>
        <v>vis</v>
      </c>
      <c r="E18" s="48">
        <f>VLOOKUP(C18,Active!C$21:E$973,3,FALSE)</f>
        <v>4787.9182023253143</v>
      </c>
      <c r="F18" s="17" t="s">
        <v>74</v>
      </c>
      <c r="G18" s="14" t="str">
        <f t="shared" si="4"/>
        <v>45783.590</v>
      </c>
      <c r="H18" s="11">
        <f t="shared" si="5"/>
        <v>-2132</v>
      </c>
      <c r="I18" s="49" t="s">
        <v>445</v>
      </c>
      <c r="J18" s="50" t="s">
        <v>446</v>
      </c>
      <c r="K18" s="49">
        <v>-2132</v>
      </c>
      <c r="L18" s="49" t="s">
        <v>447</v>
      </c>
      <c r="M18" s="50" t="s">
        <v>167</v>
      </c>
      <c r="N18" s="50"/>
      <c r="O18" s="51" t="s">
        <v>448</v>
      </c>
      <c r="P18" s="51" t="s">
        <v>449</v>
      </c>
    </row>
    <row r="19" spans="1:16" ht="12.75" customHeight="1" thickBot="1">
      <c r="A19" s="11" t="str">
        <f t="shared" si="0"/>
        <v> BBS 73 </v>
      </c>
      <c r="B19" s="17" t="str">
        <f t="shared" si="1"/>
        <v>I</v>
      </c>
      <c r="C19" s="11">
        <f t="shared" si="2"/>
        <v>45908.330999999998</v>
      </c>
      <c r="D19" s="14" t="str">
        <f t="shared" si="3"/>
        <v>vis</v>
      </c>
      <c r="E19" s="48">
        <f>VLOOKUP(C19,Active!C$21:E$973,3,FALSE)</f>
        <v>4813.9173557026243</v>
      </c>
      <c r="F19" s="17" t="s">
        <v>74</v>
      </c>
      <c r="G19" s="14" t="str">
        <f t="shared" si="4"/>
        <v>45908.331</v>
      </c>
      <c r="H19" s="11">
        <f t="shared" si="5"/>
        <v>-2106</v>
      </c>
      <c r="I19" s="49" t="s">
        <v>450</v>
      </c>
      <c r="J19" s="50" t="s">
        <v>451</v>
      </c>
      <c r="K19" s="49">
        <v>-2106</v>
      </c>
      <c r="L19" s="49" t="s">
        <v>452</v>
      </c>
      <c r="M19" s="50" t="s">
        <v>167</v>
      </c>
      <c r="N19" s="50"/>
      <c r="O19" s="51" t="s">
        <v>453</v>
      </c>
      <c r="P19" s="51" t="s">
        <v>454</v>
      </c>
    </row>
    <row r="20" spans="1:16" ht="12.75" customHeight="1" thickBot="1">
      <c r="A20" s="11" t="str">
        <f t="shared" si="0"/>
        <v> BBS 84 </v>
      </c>
      <c r="B20" s="17" t="str">
        <f t="shared" si="1"/>
        <v>I</v>
      </c>
      <c r="C20" s="11">
        <f t="shared" si="2"/>
        <v>46925.485999999997</v>
      </c>
      <c r="D20" s="14" t="str">
        <f t="shared" si="3"/>
        <v>vis</v>
      </c>
      <c r="E20" s="48">
        <f>VLOOKUP(C20,Active!C$21:E$973,3,FALSE)</f>
        <v>5025.9179718071719</v>
      </c>
      <c r="F20" s="17" t="s">
        <v>74</v>
      </c>
      <c r="G20" s="14" t="str">
        <f t="shared" si="4"/>
        <v>46925.486</v>
      </c>
      <c r="H20" s="11">
        <f t="shared" si="5"/>
        <v>-1894</v>
      </c>
      <c r="I20" s="49" t="s">
        <v>455</v>
      </c>
      <c r="J20" s="50" t="s">
        <v>456</v>
      </c>
      <c r="K20" s="49">
        <v>-1894</v>
      </c>
      <c r="L20" s="49" t="s">
        <v>457</v>
      </c>
      <c r="M20" s="50" t="s">
        <v>331</v>
      </c>
      <c r="N20" s="50" t="s">
        <v>332</v>
      </c>
      <c r="O20" s="51" t="s">
        <v>458</v>
      </c>
      <c r="P20" s="51" t="s">
        <v>459</v>
      </c>
    </row>
    <row r="21" spans="1:16" ht="12.75" customHeight="1" thickBot="1">
      <c r="A21" s="11" t="str">
        <f t="shared" si="0"/>
        <v>IBVS 5595 </v>
      </c>
      <c r="B21" s="17" t="str">
        <f t="shared" si="1"/>
        <v>I</v>
      </c>
      <c r="C21" s="11">
        <f t="shared" si="2"/>
        <v>53133.723299999998</v>
      </c>
      <c r="D21" s="14" t="str">
        <f t="shared" si="3"/>
        <v>vis</v>
      </c>
      <c r="E21" s="48">
        <f>VLOOKUP(C21,Active!C$21:E$973,3,FALSE)</f>
        <v>6319.8703512608772</v>
      </c>
      <c r="F21" s="17" t="s">
        <v>74</v>
      </c>
      <c r="G21" s="14" t="str">
        <f t="shared" si="4"/>
        <v>53133.7233</v>
      </c>
      <c r="H21" s="11">
        <f t="shared" si="5"/>
        <v>-600</v>
      </c>
      <c r="I21" s="49" t="s">
        <v>478</v>
      </c>
      <c r="J21" s="50" t="s">
        <v>479</v>
      </c>
      <c r="K21" s="49">
        <v>-600</v>
      </c>
      <c r="L21" s="49" t="s">
        <v>480</v>
      </c>
      <c r="M21" s="50" t="s">
        <v>331</v>
      </c>
      <c r="N21" s="50" t="s">
        <v>332</v>
      </c>
      <c r="O21" s="51" t="s">
        <v>481</v>
      </c>
      <c r="P21" s="52" t="s">
        <v>482</v>
      </c>
    </row>
    <row r="22" spans="1:16" ht="12.75" customHeight="1" thickBot="1">
      <c r="A22" s="11" t="str">
        <f t="shared" si="0"/>
        <v>BAVM 174 </v>
      </c>
      <c r="B22" s="17" t="str">
        <f t="shared" si="1"/>
        <v>I</v>
      </c>
      <c r="C22" s="11">
        <f t="shared" si="2"/>
        <v>53138.538999999997</v>
      </c>
      <c r="D22" s="14" t="str">
        <f t="shared" si="3"/>
        <v>vis</v>
      </c>
      <c r="E22" s="48">
        <f>VLOOKUP(C22,Active!C$21:E$973,3,FALSE)</f>
        <v>6320.8740639368953</v>
      </c>
      <c r="F22" s="17" t="s">
        <v>74</v>
      </c>
      <c r="G22" s="14" t="str">
        <f t="shared" si="4"/>
        <v>53138.539</v>
      </c>
      <c r="H22" s="11">
        <f t="shared" si="5"/>
        <v>-599</v>
      </c>
      <c r="I22" s="49" t="s">
        <v>483</v>
      </c>
      <c r="J22" s="50" t="s">
        <v>484</v>
      </c>
      <c r="K22" s="49">
        <v>-599</v>
      </c>
      <c r="L22" s="49" t="s">
        <v>485</v>
      </c>
      <c r="M22" s="50" t="s">
        <v>167</v>
      </c>
      <c r="N22" s="50"/>
      <c r="O22" s="51" t="s">
        <v>463</v>
      </c>
      <c r="P22" s="52" t="s">
        <v>486</v>
      </c>
    </row>
    <row r="23" spans="1:16" ht="12.75" customHeight="1" thickBot="1">
      <c r="A23" s="11" t="str">
        <f t="shared" si="0"/>
        <v>IBVS 6007 </v>
      </c>
      <c r="B23" s="17" t="str">
        <f t="shared" si="1"/>
        <v>II</v>
      </c>
      <c r="C23" s="11">
        <f t="shared" si="2"/>
        <v>55688.485339999999</v>
      </c>
      <c r="D23" s="14" t="str">
        <f t="shared" si="3"/>
        <v>vis</v>
      </c>
      <c r="E23" s="48">
        <f>VLOOKUP(C23,Active!C$21:E$973,3,FALSE)</f>
        <v>6852.3468435167388</v>
      </c>
      <c r="F23" s="17" t="s">
        <v>74</v>
      </c>
      <c r="G23" s="14" t="str">
        <f t="shared" si="4"/>
        <v>55688.48534</v>
      </c>
      <c r="H23" s="11">
        <f t="shared" si="5"/>
        <v>-67.5</v>
      </c>
      <c r="I23" s="49" t="s">
        <v>491</v>
      </c>
      <c r="J23" s="50" t="s">
        <v>492</v>
      </c>
      <c r="K23" s="49">
        <v>-67.5</v>
      </c>
      <c r="L23" s="49" t="s">
        <v>493</v>
      </c>
      <c r="M23" s="50" t="s">
        <v>494</v>
      </c>
      <c r="N23" s="50" t="s">
        <v>66</v>
      </c>
      <c r="O23" s="51" t="s">
        <v>495</v>
      </c>
      <c r="P23" s="52" t="s">
        <v>496</v>
      </c>
    </row>
    <row r="24" spans="1:16" ht="12.75" customHeight="1" thickBot="1">
      <c r="A24" s="11" t="str">
        <f t="shared" si="0"/>
        <v>BAVM 228 </v>
      </c>
      <c r="B24" s="17" t="str">
        <f t="shared" si="1"/>
        <v>I</v>
      </c>
      <c r="C24" s="11">
        <f t="shared" si="2"/>
        <v>56012.352500000001</v>
      </c>
      <c r="D24" s="14" t="str">
        <f t="shared" si="3"/>
        <v>vis</v>
      </c>
      <c r="E24" s="48">
        <f>VLOOKUP(C24,Active!C$21:E$973,3,FALSE)</f>
        <v>6919.8488834772479</v>
      </c>
      <c r="F24" s="17" t="s">
        <v>74</v>
      </c>
      <c r="G24" s="14" t="str">
        <f t="shared" si="4"/>
        <v>56012.3525</v>
      </c>
      <c r="H24" s="11">
        <f t="shared" si="5"/>
        <v>0</v>
      </c>
      <c r="I24" s="49" t="s">
        <v>503</v>
      </c>
      <c r="J24" s="50" t="s">
        <v>504</v>
      </c>
      <c r="K24" s="49" t="s">
        <v>505</v>
      </c>
      <c r="L24" s="49" t="s">
        <v>506</v>
      </c>
      <c r="M24" s="50" t="s">
        <v>494</v>
      </c>
      <c r="N24" s="50" t="s">
        <v>500</v>
      </c>
      <c r="O24" s="51" t="s">
        <v>501</v>
      </c>
      <c r="P24" s="52" t="s">
        <v>507</v>
      </c>
    </row>
    <row r="25" spans="1:16" ht="12.75" customHeight="1" thickBot="1">
      <c r="A25" s="11" t="str">
        <f t="shared" si="0"/>
        <v>BAVM 228 </v>
      </c>
      <c r="B25" s="17" t="str">
        <f t="shared" si="1"/>
        <v>I</v>
      </c>
      <c r="C25" s="11">
        <f t="shared" si="2"/>
        <v>56012.356899999999</v>
      </c>
      <c r="D25" s="14" t="str">
        <f t="shared" si="3"/>
        <v>vis</v>
      </c>
      <c r="E25" s="48">
        <f>VLOOKUP(C25,Active!C$21:E$973,3,FALSE)</f>
        <v>6919.8498005476149</v>
      </c>
      <c r="F25" s="17" t="s">
        <v>74</v>
      </c>
      <c r="G25" s="14" t="str">
        <f t="shared" si="4"/>
        <v>56012.3569</v>
      </c>
      <c r="H25" s="11">
        <f t="shared" si="5"/>
        <v>0</v>
      </c>
      <c r="I25" s="49" t="s">
        <v>508</v>
      </c>
      <c r="J25" s="50" t="s">
        <v>509</v>
      </c>
      <c r="K25" s="49" t="s">
        <v>505</v>
      </c>
      <c r="L25" s="49" t="s">
        <v>510</v>
      </c>
      <c r="M25" s="50" t="s">
        <v>494</v>
      </c>
      <c r="N25" s="50" t="s">
        <v>500</v>
      </c>
      <c r="O25" s="51" t="s">
        <v>511</v>
      </c>
      <c r="P25" s="52" t="s">
        <v>507</v>
      </c>
    </row>
    <row r="26" spans="1:16" ht="12.75" customHeight="1" thickBot="1">
      <c r="A26" s="11" t="str">
        <f t="shared" si="0"/>
        <v>BAVM 238 </v>
      </c>
      <c r="B26" s="17" t="str">
        <f t="shared" si="1"/>
        <v>I</v>
      </c>
      <c r="C26" s="11">
        <f t="shared" si="2"/>
        <v>56746.395600000003</v>
      </c>
      <c r="D26" s="14" t="str">
        <f t="shared" si="3"/>
        <v>vis</v>
      </c>
      <c r="E26" s="48">
        <f>VLOOKUP(C26,Active!C$21:E$973,3,FALSE)</f>
        <v>7072.8418781017563</v>
      </c>
      <c r="F26" s="17" t="s">
        <v>74</v>
      </c>
      <c r="G26" s="14" t="str">
        <f t="shared" si="4"/>
        <v>56746.3956</v>
      </c>
      <c r="H26" s="11">
        <f t="shared" si="5"/>
        <v>153</v>
      </c>
      <c r="I26" s="49" t="s">
        <v>512</v>
      </c>
      <c r="J26" s="50" t="s">
        <v>513</v>
      </c>
      <c r="K26" s="49" t="s">
        <v>514</v>
      </c>
      <c r="L26" s="49" t="s">
        <v>515</v>
      </c>
      <c r="M26" s="50" t="s">
        <v>494</v>
      </c>
      <c r="N26" s="50" t="s">
        <v>500</v>
      </c>
      <c r="O26" s="51" t="s">
        <v>511</v>
      </c>
      <c r="P26" s="52" t="s">
        <v>516</v>
      </c>
    </row>
    <row r="27" spans="1:16" ht="12.75" customHeight="1" thickBot="1">
      <c r="A27" s="11" t="str">
        <f t="shared" si="0"/>
        <v> CPRI 11.21 </v>
      </c>
      <c r="B27" s="17" t="str">
        <f t="shared" si="1"/>
        <v>I</v>
      </c>
      <c r="C27" s="11">
        <f t="shared" si="2"/>
        <v>12270.762000000001</v>
      </c>
      <c r="D27" s="14" t="str">
        <f t="shared" si="3"/>
        <v>vis</v>
      </c>
      <c r="E27" s="48">
        <f>VLOOKUP(C27,Active!C$21:E$973,3,FALSE)</f>
        <v>-2196.9957816847286</v>
      </c>
      <c r="F27" s="17" t="s">
        <v>74</v>
      </c>
      <c r="G27" s="14" t="str">
        <f t="shared" si="4"/>
        <v>12270.762</v>
      </c>
      <c r="H27" s="11">
        <f t="shared" si="5"/>
        <v>-9117</v>
      </c>
      <c r="I27" s="49" t="s">
        <v>77</v>
      </c>
      <c r="J27" s="50" t="s">
        <v>78</v>
      </c>
      <c r="K27" s="49">
        <v>-9117</v>
      </c>
      <c r="L27" s="49" t="s">
        <v>79</v>
      </c>
      <c r="M27" s="50" t="s">
        <v>76</v>
      </c>
      <c r="N27" s="50"/>
      <c r="O27" s="51" t="s">
        <v>80</v>
      </c>
      <c r="P27" s="51" t="s">
        <v>81</v>
      </c>
    </row>
    <row r="28" spans="1:16" ht="12.75" customHeight="1" thickBot="1">
      <c r="A28" s="11" t="str">
        <f t="shared" si="0"/>
        <v> HR 170 </v>
      </c>
      <c r="B28" s="17" t="str">
        <f t="shared" si="1"/>
        <v>I</v>
      </c>
      <c r="C28" s="11">
        <f t="shared" si="2"/>
        <v>12500.971</v>
      </c>
      <c r="D28" s="14" t="str">
        <f t="shared" si="3"/>
        <v>vis</v>
      </c>
      <c r="E28" s="48">
        <f>VLOOKUP(C28,Active!C$21:E$973,3,FALSE)</f>
        <v>-2149.0144515700345</v>
      </c>
      <c r="F28" s="17" t="s">
        <v>74</v>
      </c>
      <c r="G28" s="14" t="str">
        <f t="shared" si="4"/>
        <v>12500.971</v>
      </c>
      <c r="H28" s="11">
        <f t="shared" si="5"/>
        <v>-9069</v>
      </c>
      <c r="I28" s="49" t="s">
        <v>82</v>
      </c>
      <c r="J28" s="50" t="s">
        <v>83</v>
      </c>
      <c r="K28" s="49">
        <v>-9069</v>
      </c>
      <c r="L28" s="49" t="s">
        <v>84</v>
      </c>
      <c r="M28" s="50" t="s">
        <v>76</v>
      </c>
      <c r="N28" s="50"/>
      <c r="O28" s="51" t="s">
        <v>85</v>
      </c>
      <c r="P28" s="51" t="s">
        <v>86</v>
      </c>
    </row>
    <row r="29" spans="1:16" ht="12.75" customHeight="1" thickBot="1">
      <c r="A29" s="11" t="str">
        <f t="shared" si="0"/>
        <v> CPRI 11.21 </v>
      </c>
      <c r="B29" s="17" t="str">
        <f t="shared" si="1"/>
        <v>I</v>
      </c>
      <c r="C29" s="11">
        <f t="shared" si="2"/>
        <v>12678.647999999999</v>
      </c>
      <c r="D29" s="14" t="str">
        <f t="shared" si="3"/>
        <v>vis</v>
      </c>
      <c r="E29" s="48">
        <f>VLOOKUP(C29,Active!C$21:E$973,3,FALSE)</f>
        <v>-2111.9821079571066</v>
      </c>
      <c r="F29" s="17" t="s">
        <v>74</v>
      </c>
      <c r="G29" s="14" t="str">
        <f t="shared" si="4"/>
        <v>12678.648</v>
      </c>
      <c r="H29" s="11">
        <f t="shared" si="5"/>
        <v>-9032</v>
      </c>
      <c r="I29" s="49" t="s">
        <v>87</v>
      </c>
      <c r="J29" s="50" t="s">
        <v>88</v>
      </c>
      <c r="K29" s="49">
        <v>-9032</v>
      </c>
      <c r="L29" s="49" t="s">
        <v>89</v>
      </c>
      <c r="M29" s="50" t="s">
        <v>76</v>
      </c>
      <c r="N29" s="50"/>
      <c r="O29" s="51" t="s">
        <v>80</v>
      </c>
      <c r="P29" s="51" t="s">
        <v>81</v>
      </c>
    </row>
    <row r="30" spans="1:16" ht="12.75" customHeight="1" thickBot="1">
      <c r="A30" s="11" t="str">
        <f t="shared" si="0"/>
        <v> HR 170 </v>
      </c>
      <c r="B30" s="17" t="str">
        <f t="shared" si="1"/>
        <v>I</v>
      </c>
      <c r="C30" s="11">
        <f t="shared" si="2"/>
        <v>13498.967000000001</v>
      </c>
      <c r="D30" s="14" t="str">
        <f t="shared" si="3"/>
        <v>vis</v>
      </c>
      <c r="E30" s="48">
        <f>VLOOKUP(C30,Active!C$21:E$973,3,FALSE)</f>
        <v>-1941.0070516458595</v>
      </c>
      <c r="F30" s="17" t="s">
        <v>74</v>
      </c>
      <c r="G30" s="14" t="str">
        <f t="shared" si="4"/>
        <v>13498.967</v>
      </c>
      <c r="H30" s="11">
        <f t="shared" si="5"/>
        <v>-8861</v>
      </c>
      <c r="I30" s="49" t="s">
        <v>90</v>
      </c>
      <c r="J30" s="50" t="s">
        <v>91</v>
      </c>
      <c r="K30" s="49">
        <v>-8861</v>
      </c>
      <c r="L30" s="49" t="s">
        <v>92</v>
      </c>
      <c r="M30" s="50" t="s">
        <v>76</v>
      </c>
      <c r="N30" s="50"/>
      <c r="O30" s="51" t="s">
        <v>85</v>
      </c>
      <c r="P30" s="51" t="s">
        <v>86</v>
      </c>
    </row>
    <row r="31" spans="1:16" ht="12.75" customHeight="1" thickBot="1">
      <c r="A31" s="11" t="str">
        <f t="shared" si="0"/>
        <v> HR 170 </v>
      </c>
      <c r="B31" s="17" t="str">
        <f t="shared" si="1"/>
        <v>I</v>
      </c>
      <c r="C31" s="11">
        <f t="shared" si="2"/>
        <v>14501.727999999999</v>
      </c>
      <c r="D31" s="14" t="str">
        <f t="shared" si="3"/>
        <v>vis</v>
      </c>
      <c r="E31" s="48">
        <f>VLOOKUP(C31,Active!C$21:E$973,3,FALSE)</f>
        <v>-1732.0065061974155</v>
      </c>
      <c r="F31" s="17" t="s">
        <v>74</v>
      </c>
      <c r="G31" s="14" t="str">
        <f t="shared" si="4"/>
        <v>14501.728</v>
      </c>
      <c r="H31" s="11">
        <f t="shared" si="5"/>
        <v>-8652</v>
      </c>
      <c r="I31" s="49" t="s">
        <v>93</v>
      </c>
      <c r="J31" s="50" t="s">
        <v>94</v>
      </c>
      <c r="K31" s="49">
        <v>-8652</v>
      </c>
      <c r="L31" s="49" t="s">
        <v>95</v>
      </c>
      <c r="M31" s="50" t="s">
        <v>76</v>
      </c>
      <c r="N31" s="50"/>
      <c r="O31" s="51" t="s">
        <v>85</v>
      </c>
      <c r="P31" s="51" t="s">
        <v>86</v>
      </c>
    </row>
    <row r="32" spans="1:16" ht="12.75" customHeight="1" thickBot="1">
      <c r="A32" s="11" t="str">
        <f t="shared" si="0"/>
        <v> HR 170 </v>
      </c>
      <c r="B32" s="17" t="str">
        <f t="shared" si="1"/>
        <v>I</v>
      </c>
      <c r="C32" s="11">
        <f t="shared" si="2"/>
        <v>15499.72</v>
      </c>
      <c r="D32" s="14" t="str">
        <f t="shared" si="3"/>
        <v>vis</v>
      </c>
      <c r="E32" s="48">
        <f>VLOOKUP(C32,Active!C$21:E$973,3,FALSE)</f>
        <v>-1523.9999399735757</v>
      </c>
      <c r="F32" s="17" t="s">
        <v>74</v>
      </c>
      <c r="G32" s="14" t="str">
        <f t="shared" si="4"/>
        <v>15499.720</v>
      </c>
      <c r="H32" s="11">
        <f t="shared" si="5"/>
        <v>-8444</v>
      </c>
      <c r="I32" s="49" t="s">
        <v>96</v>
      </c>
      <c r="J32" s="50" t="s">
        <v>97</v>
      </c>
      <c r="K32" s="49">
        <v>-8444</v>
      </c>
      <c r="L32" s="49" t="s">
        <v>98</v>
      </c>
      <c r="M32" s="50" t="s">
        <v>76</v>
      </c>
      <c r="N32" s="50"/>
      <c r="O32" s="51" t="s">
        <v>85</v>
      </c>
      <c r="P32" s="51" t="s">
        <v>86</v>
      </c>
    </row>
    <row r="33" spans="1:16" ht="12.75" customHeight="1" thickBot="1">
      <c r="A33" s="11" t="str">
        <f t="shared" si="0"/>
        <v> CPRI 11.21 </v>
      </c>
      <c r="B33" s="17" t="str">
        <f t="shared" si="1"/>
        <v>I</v>
      </c>
      <c r="C33" s="11">
        <f t="shared" si="2"/>
        <v>15552.532999999999</v>
      </c>
      <c r="D33" s="14" t="str">
        <f t="shared" si="3"/>
        <v>vis</v>
      </c>
      <c r="E33" s="48">
        <f>VLOOKUP(C33,Active!C$21:E$973,3,FALSE)</f>
        <v>-1512.9923860232639</v>
      </c>
      <c r="F33" s="17" t="s">
        <v>74</v>
      </c>
      <c r="G33" s="14" t="str">
        <f t="shared" si="4"/>
        <v>15552.533</v>
      </c>
      <c r="H33" s="11">
        <f t="shared" si="5"/>
        <v>-8433</v>
      </c>
      <c r="I33" s="49" t="s">
        <v>99</v>
      </c>
      <c r="J33" s="50" t="s">
        <v>100</v>
      </c>
      <c r="K33" s="49">
        <v>-8433</v>
      </c>
      <c r="L33" s="49" t="s">
        <v>101</v>
      </c>
      <c r="M33" s="50" t="s">
        <v>76</v>
      </c>
      <c r="N33" s="50"/>
      <c r="O33" s="51" t="s">
        <v>80</v>
      </c>
      <c r="P33" s="51" t="s">
        <v>81</v>
      </c>
    </row>
    <row r="34" spans="1:16" ht="12.75" customHeight="1" thickBot="1">
      <c r="A34" s="11" t="str">
        <f t="shared" si="0"/>
        <v> CPRI 11.21 </v>
      </c>
      <c r="B34" s="17" t="str">
        <f t="shared" si="1"/>
        <v>I</v>
      </c>
      <c r="C34" s="11">
        <f t="shared" si="2"/>
        <v>15778.022999999999</v>
      </c>
      <c r="D34" s="14" t="str">
        <f t="shared" si="3"/>
        <v>vis</v>
      </c>
      <c r="E34" s="48">
        <f>VLOOKUP(C34,Active!C$21:E$973,3,FALSE)</f>
        <v>-1465.9946138789844</v>
      </c>
      <c r="F34" s="17" t="s">
        <v>74</v>
      </c>
      <c r="G34" s="14" t="str">
        <f t="shared" si="4"/>
        <v>15778.023</v>
      </c>
      <c r="H34" s="11">
        <f t="shared" si="5"/>
        <v>-8386</v>
      </c>
      <c r="I34" s="49" t="s">
        <v>102</v>
      </c>
      <c r="J34" s="50" t="s">
        <v>103</v>
      </c>
      <c r="K34" s="49">
        <v>-8386</v>
      </c>
      <c r="L34" s="49" t="s">
        <v>104</v>
      </c>
      <c r="M34" s="50" t="s">
        <v>76</v>
      </c>
      <c r="N34" s="50"/>
      <c r="O34" s="51" t="s">
        <v>80</v>
      </c>
      <c r="P34" s="51" t="s">
        <v>81</v>
      </c>
    </row>
    <row r="35" spans="1:16" ht="12.75" customHeight="1" thickBot="1">
      <c r="A35" s="11" t="str">
        <f t="shared" si="0"/>
        <v> CPRI 11.21 </v>
      </c>
      <c r="B35" s="17" t="str">
        <f t="shared" si="1"/>
        <v>I</v>
      </c>
      <c r="C35" s="11">
        <f t="shared" si="2"/>
        <v>15787.61</v>
      </c>
      <c r="D35" s="14" t="str">
        <f t="shared" si="3"/>
        <v>vis</v>
      </c>
      <c r="E35" s="48">
        <f>VLOOKUP(C35,Active!C$21:E$973,3,FALSE)</f>
        <v>-1463.9964426006693</v>
      </c>
      <c r="F35" s="17" t="s">
        <v>74</v>
      </c>
      <c r="G35" s="14" t="str">
        <f t="shared" si="4"/>
        <v>15787.610</v>
      </c>
      <c r="H35" s="11">
        <f t="shared" si="5"/>
        <v>-8384</v>
      </c>
      <c r="I35" s="49" t="s">
        <v>105</v>
      </c>
      <c r="J35" s="50" t="s">
        <v>106</v>
      </c>
      <c r="K35" s="49">
        <v>-8384</v>
      </c>
      <c r="L35" s="49" t="s">
        <v>107</v>
      </c>
      <c r="M35" s="50" t="s">
        <v>76</v>
      </c>
      <c r="N35" s="50"/>
      <c r="O35" s="51" t="s">
        <v>80</v>
      </c>
      <c r="P35" s="51" t="s">
        <v>81</v>
      </c>
    </row>
    <row r="36" spans="1:16" ht="12.75" customHeight="1" thickBot="1">
      <c r="A36" s="11" t="str">
        <f t="shared" si="0"/>
        <v> CPRI 11.21 </v>
      </c>
      <c r="B36" s="17" t="str">
        <f t="shared" si="1"/>
        <v>I</v>
      </c>
      <c r="C36" s="11">
        <f t="shared" si="2"/>
        <v>15878.799000000001</v>
      </c>
      <c r="D36" s="14" t="str">
        <f t="shared" si="3"/>
        <v>vis</v>
      </c>
      <c r="E36" s="48">
        <f>VLOOKUP(C36,Active!C$21:E$973,3,FALSE)</f>
        <v>-1444.9903676347521</v>
      </c>
      <c r="F36" s="17" t="s">
        <v>74</v>
      </c>
      <c r="G36" s="14" t="str">
        <f t="shared" si="4"/>
        <v>15878.799</v>
      </c>
      <c r="H36" s="11">
        <f t="shared" si="5"/>
        <v>-8365</v>
      </c>
      <c r="I36" s="49" t="s">
        <v>108</v>
      </c>
      <c r="J36" s="50" t="s">
        <v>109</v>
      </c>
      <c r="K36" s="49">
        <v>-8365</v>
      </c>
      <c r="L36" s="49" t="s">
        <v>110</v>
      </c>
      <c r="M36" s="50" t="s">
        <v>76</v>
      </c>
      <c r="N36" s="50"/>
      <c r="O36" s="51" t="s">
        <v>80</v>
      </c>
      <c r="P36" s="51" t="s">
        <v>81</v>
      </c>
    </row>
    <row r="37" spans="1:16" ht="12.75" customHeight="1" thickBot="1">
      <c r="A37" s="11" t="str">
        <f t="shared" si="0"/>
        <v> CPRI 11.21 </v>
      </c>
      <c r="B37" s="17" t="str">
        <f t="shared" si="1"/>
        <v>I</v>
      </c>
      <c r="C37" s="11">
        <f t="shared" si="2"/>
        <v>16181.04</v>
      </c>
      <c r="D37" s="14" t="str">
        <f t="shared" si="3"/>
        <v>vis</v>
      </c>
      <c r="E37" s="48">
        <f>VLOOKUP(C37,Active!C$21:E$973,3,FALSE)</f>
        <v>-1381.9957618843457</v>
      </c>
      <c r="F37" s="17" t="s">
        <v>74</v>
      </c>
      <c r="G37" s="14" t="str">
        <f t="shared" si="4"/>
        <v>16181.040</v>
      </c>
      <c r="H37" s="11">
        <f t="shared" si="5"/>
        <v>-8302</v>
      </c>
      <c r="I37" s="49" t="s">
        <v>111</v>
      </c>
      <c r="J37" s="50" t="s">
        <v>112</v>
      </c>
      <c r="K37" s="49">
        <v>-8302</v>
      </c>
      <c r="L37" s="49" t="s">
        <v>113</v>
      </c>
      <c r="M37" s="50" t="s">
        <v>76</v>
      </c>
      <c r="N37" s="50"/>
      <c r="O37" s="51" t="s">
        <v>80</v>
      </c>
      <c r="P37" s="51" t="s">
        <v>81</v>
      </c>
    </row>
    <row r="38" spans="1:16" ht="12.75" customHeight="1" thickBot="1">
      <c r="A38" s="11" t="str">
        <f t="shared" si="0"/>
        <v> HR 170 </v>
      </c>
      <c r="B38" s="17" t="str">
        <f t="shared" si="1"/>
        <v>II</v>
      </c>
      <c r="C38" s="11">
        <f t="shared" si="2"/>
        <v>16437.73</v>
      </c>
      <c r="D38" s="14" t="str">
        <f t="shared" si="3"/>
        <v>vis</v>
      </c>
      <c r="E38" s="48">
        <f>VLOOKUP(C38,Active!C$21:E$973,3,FALSE)</f>
        <v>-1328.4951271257532</v>
      </c>
      <c r="F38" s="17" t="s">
        <v>74</v>
      </c>
      <c r="G38" s="14" t="str">
        <f t="shared" si="4"/>
        <v>16437.730</v>
      </c>
      <c r="H38" s="11">
        <f t="shared" si="5"/>
        <v>-8248.5</v>
      </c>
      <c r="I38" s="49" t="s">
        <v>114</v>
      </c>
      <c r="J38" s="50" t="s">
        <v>115</v>
      </c>
      <c r="K38" s="49">
        <v>-8248.5</v>
      </c>
      <c r="L38" s="49" t="s">
        <v>116</v>
      </c>
      <c r="M38" s="50" t="s">
        <v>76</v>
      </c>
      <c r="N38" s="50"/>
      <c r="O38" s="51" t="s">
        <v>85</v>
      </c>
      <c r="P38" s="51" t="s">
        <v>86</v>
      </c>
    </row>
    <row r="39" spans="1:16" ht="12.75" customHeight="1" thickBot="1">
      <c r="A39" s="11" t="str">
        <f t="shared" si="0"/>
        <v> CPRI 11.21 </v>
      </c>
      <c r="B39" s="17" t="str">
        <f t="shared" si="1"/>
        <v>I</v>
      </c>
      <c r="C39" s="11">
        <f t="shared" si="2"/>
        <v>16622.46</v>
      </c>
      <c r="D39" s="14" t="str">
        <f t="shared" si="3"/>
        <v>vis</v>
      </c>
      <c r="E39" s="48">
        <f>VLOOKUP(C39,Active!C$21:E$973,3,FALSE)</f>
        <v>-1289.9927613968398</v>
      </c>
      <c r="F39" s="17" t="s">
        <v>74</v>
      </c>
      <c r="G39" s="14" t="str">
        <f t="shared" si="4"/>
        <v>16622.460</v>
      </c>
      <c r="H39" s="11">
        <f t="shared" si="5"/>
        <v>-8210</v>
      </c>
      <c r="I39" s="49" t="s">
        <v>117</v>
      </c>
      <c r="J39" s="50" t="s">
        <v>118</v>
      </c>
      <c r="K39" s="49">
        <v>-8210</v>
      </c>
      <c r="L39" s="49" t="s">
        <v>119</v>
      </c>
      <c r="M39" s="50" t="s">
        <v>76</v>
      </c>
      <c r="N39" s="50"/>
      <c r="O39" s="51" t="s">
        <v>80</v>
      </c>
      <c r="P39" s="51" t="s">
        <v>81</v>
      </c>
    </row>
    <row r="40" spans="1:16" ht="12.75" customHeight="1" thickBot="1">
      <c r="A40" s="11" t="str">
        <f t="shared" si="0"/>
        <v> CPRI 11.21 </v>
      </c>
      <c r="B40" s="17" t="str">
        <f t="shared" si="1"/>
        <v>I</v>
      </c>
      <c r="C40" s="11">
        <f t="shared" si="2"/>
        <v>16900.706999999999</v>
      </c>
      <c r="D40" s="14" t="str">
        <f t="shared" si="3"/>
        <v>vis</v>
      </c>
      <c r="E40" s="48">
        <f>VLOOKUP(C40,Active!C$21:E$973,3,FALSE)</f>
        <v>-1231.999107106941</v>
      </c>
      <c r="F40" s="17" t="s">
        <v>74</v>
      </c>
      <c r="G40" s="14" t="str">
        <f t="shared" si="4"/>
        <v>16900.707</v>
      </c>
      <c r="H40" s="11">
        <f t="shared" si="5"/>
        <v>-8152</v>
      </c>
      <c r="I40" s="49" t="s">
        <v>120</v>
      </c>
      <c r="J40" s="50" t="s">
        <v>121</v>
      </c>
      <c r="K40" s="49">
        <v>-8152</v>
      </c>
      <c r="L40" s="49" t="s">
        <v>116</v>
      </c>
      <c r="M40" s="50" t="s">
        <v>76</v>
      </c>
      <c r="N40" s="50"/>
      <c r="O40" s="51" t="s">
        <v>80</v>
      </c>
      <c r="P40" s="51" t="s">
        <v>81</v>
      </c>
    </row>
    <row r="41" spans="1:16" ht="12.75" customHeight="1" thickBot="1">
      <c r="A41" s="11" t="str">
        <f t="shared" si="0"/>
        <v> CPRI 11.21 </v>
      </c>
      <c r="B41" s="17" t="str">
        <f t="shared" si="1"/>
        <v>I</v>
      </c>
      <c r="C41" s="11">
        <f t="shared" si="2"/>
        <v>16977.493999999999</v>
      </c>
      <c r="D41" s="14" t="str">
        <f t="shared" si="3"/>
        <v>vis</v>
      </c>
      <c r="E41" s="48">
        <f>VLOOKUP(C41,Active!C$21:E$973,3,FALSE)</f>
        <v>-1215.9947701977974</v>
      </c>
      <c r="F41" s="17" t="s">
        <v>74</v>
      </c>
      <c r="G41" s="14" t="str">
        <f t="shared" si="4"/>
        <v>16977.494</v>
      </c>
      <c r="H41" s="11">
        <f t="shared" si="5"/>
        <v>-8136</v>
      </c>
      <c r="I41" s="49" t="s">
        <v>122</v>
      </c>
      <c r="J41" s="50" t="s">
        <v>123</v>
      </c>
      <c r="K41" s="49">
        <v>-8136</v>
      </c>
      <c r="L41" s="49" t="s">
        <v>124</v>
      </c>
      <c r="M41" s="50" t="s">
        <v>76</v>
      </c>
      <c r="N41" s="50"/>
      <c r="O41" s="51" t="s">
        <v>80</v>
      </c>
      <c r="P41" s="51" t="s">
        <v>81</v>
      </c>
    </row>
    <row r="42" spans="1:16" ht="12.75" customHeight="1" thickBot="1">
      <c r="A42" s="11" t="str">
        <f t="shared" si="0"/>
        <v> CPRI 11.21 </v>
      </c>
      <c r="B42" s="17" t="str">
        <f t="shared" si="1"/>
        <v>I</v>
      </c>
      <c r="C42" s="11">
        <f t="shared" si="2"/>
        <v>17207.759999999998</v>
      </c>
      <c r="D42" s="14" t="str">
        <f t="shared" si="3"/>
        <v>vis</v>
      </c>
      <c r="E42" s="48">
        <f>VLOOKUP(C42,Active!C$21:E$973,3,FALSE)</f>
        <v>-1168.0015598533271</v>
      </c>
      <c r="F42" s="17" t="s">
        <v>74</v>
      </c>
      <c r="G42" s="14" t="str">
        <f t="shared" si="4"/>
        <v>17207.760</v>
      </c>
      <c r="H42" s="11">
        <f t="shared" si="5"/>
        <v>-8088</v>
      </c>
      <c r="I42" s="49" t="s">
        <v>125</v>
      </c>
      <c r="J42" s="50" t="s">
        <v>126</v>
      </c>
      <c r="K42" s="49">
        <v>-8088</v>
      </c>
      <c r="L42" s="49" t="s">
        <v>116</v>
      </c>
      <c r="M42" s="50" t="s">
        <v>76</v>
      </c>
      <c r="N42" s="50"/>
      <c r="O42" s="51" t="s">
        <v>80</v>
      </c>
      <c r="P42" s="51" t="s">
        <v>81</v>
      </c>
    </row>
    <row r="43" spans="1:16" ht="12.75" customHeight="1" thickBot="1">
      <c r="A43" s="11" t="str">
        <f t="shared" ref="A43:A74" si="6">P43</f>
        <v> CPRI 11.21 </v>
      </c>
      <c r="B43" s="17" t="str">
        <f t="shared" ref="B43:B74" si="7">IF(H43=INT(H43),"I","II")</f>
        <v>I</v>
      </c>
      <c r="C43" s="11">
        <f t="shared" ref="C43:C74" si="8">1*G43</f>
        <v>17284.52</v>
      </c>
      <c r="D43" s="14" t="str">
        <f t="shared" ref="D43:D74" si="9">VLOOKUP(F43,I$1:J$5,2,FALSE)</f>
        <v>vis</v>
      </c>
      <c r="E43" s="48">
        <f>VLOOKUP(C43,Active!C$21:E$973,3,FALSE)</f>
        <v>-1152.0028504214456</v>
      </c>
      <c r="F43" s="17" t="s">
        <v>74</v>
      </c>
      <c r="G43" s="14" t="str">
        <f t="shared" ref="G43:G74" si="10">MID(I43,3,LEN(I43)-3)</f>
        <v>17284.520</v>
      </c>
      <c r="H43" s="11">
        <f t="shared" ref="H43:H74" si="11">1*K43</f>
        <v>-8072</v>
      </c>
      <c r="I43" s="49" t="s">
        <v>127</v>
      </c>
      <c r="J43" s="50" t="s">
        <v>128</v>
      </c>
      <c r="K43" s="49">
        <v>-8072</v>
      </c>
      <c r="L43" s="49" t="s">
        <v>129</v>
      </c>
      <c r="M43" s="50" t="s">
        <v>76</v>
      </c>
      <c r="N43" s="50"/>
      <c r="O43" s="51" t="s">
        <v>80</v>
      </c>
      <c r="P43" s="51" t="s">
        <v>81</v>
      </c>
    </row>
    <row r="44" spans="1:16" ht="12.75" customHeight="1" thickBot="1">
      <c r="A44" s="11" t="str">
        <f t="shared" si="6"/>
        <v> HR 170 </v>
      </c>
      <c r="B44" s="17" t="str">
        <f t="shared" si="7"/>
        <v>I</v>
      </c>
      <c r="C44" s="11">
        <f t="shared" si="8"/>
        <v>17500.453000000001</v>
      </c>
      <c r="D44" s="14" t="str">
        <f t="shared" si="9"/>
        <v>vis</v>
      </c>
      <c r="E44" s="48">
        <f>VLOOKUP(C44,Active!C$21:E$973,3,FALSE)</f>
        <v>-1106.996996802967</v>
      </c>
      <c r="F44" s="17" t="s">
        <v>74</v>
      </c>
      <c r="G44" s="14" t="str">
        <f t="shared" si="10"/>
        <v>17500.453</v>
      </c>
      <c r="H44" s="11">
        <f t="shared" si="11"/>
        <v>-8027</v>
      </c>
      <c r="I44" s="49" t="s">
        <v>130</v>
      </c>
      <c r="J44" s="50" t="s">
        <v>131</v>
      </c>
      <c r="K44" s="49">
        <v>-8027</v>
      </c>
      <c r="L44" s="49" t="s">
        <v>132</v>
      </c>
      <c r="M44" s="50" t="s">
        <v>76</v>
      </c>
      <c r="N44" s="50"/>
      <c r="O44" s="51" t="s">
        <v>85</v>
      </c>
      <c r="P44" s="51" t="s">
        <v>86</v>
      </c>
    </row>
    <row r="45" spans="1:16" ht="12.75" customHeight="1" thickBot="1">
      <c r="A45" s="11" t="str">
        <f t="shared" si="6"/>
        <v> CPRI 11.21 </v>
      </c>
      <c r="B45" s="17" t="str">
        <f t="shared" si="7"/>
        <v>I</v>
      </c>
      <c r="C45" s="11">
        <f t="shared" si="8"/>
        <v>17994.632000000001</v>
      </c>
      <c r="D45" s="14" t="str">
        <f t="shared" si="9"/>
        <v>vis</v>
      </c>
      <c r="E45" s="48">
        <f>VLOOKUP(C45,Active!C$21:E$973,3,FALSE)</f>
        <v>-1003.9976973196736</v>
      </c>
      <c r="F45" s="17" t="s">
        <v>74</v>
      </c>
      <c r="G45" s="14" t="str">
        <f t="shared" si="10"/>
        <v>17994.632</v>
      </c>
      <c r="H45" s="11">
        <f t="shared" si="11"/>
        <v>-7924</v>
      </c>
      <c r="I45" s="49" t="s">
        <v>133</v>
      </c>
      <c r="J45" s="50" t="s">
        <v>134</v>
      </c>
      <c r="K45" s="49">
        <v>-7924</v>
      </c>
      <c r="L45" s="49" t="s">
        <v>135</v>
      </c>
      <c r="M45" s="50" t="s">
        <v>76</v>
      </c>
      <c r="N45" s="50"/>
      <c r="O45" s="51" t="s">
        <v>80</v>
      </c>
      <c r="P45" s="51" t="s">
        <v>81</v>
      </c>
    </row>
    <row r="46" spans="1:16" ht="12.75" customHeight="1" thickBot="1">
      <c r="A46" s="11" t="str">
        <f t="shared" si="6"/>
        <v> CPRI 11.21 </v>
      </c>
      <c r="B46" s="17" t="str">
        <f t="shared" si="7"/>
        <v>I</v>
      </c>
      <c r="C46" s="11">
        <f t="shared" si="8"/>
        <v>18057.004000000001</v>
      </c>
      <c r="D46" s="14" t="str">
        <f t="shared" si="9"/>
        <v>vis</v>
      </c>
      <c r="E46" s="48">
        <f>VLOOKUP(C46,Active!C$21:E$973,3,FALSE)</f>
        <v>-990.99780799339328</v>
      </c>
      <c r="F46" s="17" t="s">
        <v>74</v>
      </c>
      <c r="G46" s="14" t="str">
        <f t="shared" si="10"/>
        <v>18057.004</v>
      </c>
      <c r="H46" s="11">
        <f t="shared" si="11"/>
        <v>-7911</v>
      </c>
      <c r="I46" s="49" t="s">
        <v>136</v>
      </c>
      <c r="J46" s="50" t="s">
        <v>137</v>
      </c>
      <c r="K46" s="49">
        <v>-7911</v>
      </c>
      <c r="L46" s="49" t="s">
        <v>138</v>
      </c>
      <c r="M46" s="50" t="s">
        <v>76</v>
      </c>
      <c r="N46" s="50"/>
      <c r="O46" s="51" t="s">
        <v>80</v>
      </c>
      <c r="P46" s="51" t="s">
        <v>81</v>
      </c>
    </row>
    <row r="47" spans="1:16" ht="12.75" customHeight="1" thickBot="1">
      <c r="A47" s="11" t="str">
        <f t="shared" si="6"/>
        <v> CPRI 11.21 </v>
      </c>
      <c r="B47" s="17" t="str">
        <f t="shared" si="7"/>
        <v>I</v>
      </c>
      <c r="C47" s="11">
        <f t="shared" si="8"/>
        <v>18488.797999999999</v>
      </c>
      <c r="D47" s="14" t="str">
        <f t="shared" si="9"/>
        <v>vis</v>
      </c>
      <c r="E47" s="48">
        <f>VLOOKUP(C47,Active!C$21:E$973,3,FALSE)</f>
        <v>-901.00110736247018</v>
      </c>
      <c r="F47" s="17" t="s">
        <v>74</v>
      </c>
      <c r="G47" s="14" t="str">
        <f t="shared" si="10"/>
        <v>18488.798</v>
      </c>
      <c r="H47" s="11">
        <f t="shared" si="11"/>
        <v>-7821</v>
      </c>
      <c r="I47" s="49" t="s">
        <v>139</v>
      </c>
      <c r="J47" s="50" t="s">
        <v>140</v>
      </c>
      <c r="K47" s="49">
        <v>-7821</v>
      </c>
      <c r="L47" s="49" t="s">
        <v>141</v>
      </c>
      <c r="M47" s="50" t="s">
        <v>76</v>
      </c>
      <c r="N47" s="50"/>
      <c r="O47" s="51" t="s">
        <v>80</v>
      </c>
      <c r="P47" s="51" t="s">
        <v>81</v>
      </c>
    </row>
    <row r="48" spans="1:16" ht="12.75" customHeight="1" thickBot="1">
      <c r="A48" s="11" t="str">
        <f t="shared" si="6"/>
        <v> HR 170 </v>
      </c>
      <c r="B48" s="17" t="str">
        <f t="shared" si="7"/>
        <v>I</v>
      </c>
      <c r="C48" s="11">
        <f t="shared" si="8"/>
        <v>18498.352999999999</v>
      </c>
      <c r="D48" s="14" t="str">
        <f t="shared" si="9"/>
        <v>vis</v>
      </c>
      <c r="E48" s="48">
        <f>VLOOKUP(C48,Active!C$21:E$973,3,FALSE)</f>
        <v>-899.00960568683661</v>
      </c>
      <c r="F48" s="17" t="s">
        <v>74</v>
      </c>
      <c r="G48" s="14" t="str">
        <f t="shared" si="10"/>
        <v>18498.353</v>
      </c>
      <c r="H48" s="11">
        <f t="shared" si="11"/>
        <v>-7819</v>
      </c>
      <c r="I48" s="49" t="s">
        <v>142</v>
      </c>
      <c r="J48" s="50" t="s">
        <v>143</v>
      </c>
      <c r="K48" s="49">
        <v>-7819</v>
      </c>
      <c r="L48" s="49" t="s">
        <v>144</v>
      </c>
      <c r="M48" s="50" t="s">
        <v>76</v>
      </c>
      <c r="N48" s="50"/>
      <c r="O48" s="51" t="s">
        <v>85</v>
      </c>
      <c r="P48" s="51" t="s">
        <v>86</v>
      </c>
    </row>
    <row r="49" spans="1:16" ht="12.75" customHeight="1" thickBot="1">
      <c r="A49" s="11" t="str">
        <f t="shared" si="6"/>
        <v> HR 170 </v>
      </c>
      <c r="B49" s="17" t="str">
        <f t="shared" si="7"/>
        <v>I</v>
      </c>
      <c r="C49" s="11">
        <f t="shared" si="8"/>
        <v>19501.123</v>
      </c>
      <c r="D49" s="14" t="str">
        <f t="shared" si="9"/>
        <v>vis</v>
      </c>
      <c r="E49" s="48">
        <f>VLOOKUP(C49,Active!C$21:E$973,3,FALSE)</f>
        <v>-690.00718441263814</v>
      </c>
      <c r="F49" s="17" t="s">
        <v>74</v>
      </c>
      <c r="G49" s="14" t="str">
        <f t="shared" si="10"/>
        <v>19501.123</v>
      </c>
      <c r="H49" s="11">
        <f t="shared" si="11"/>
        <v>-7610</v>
      </c>
      <c r="I49" s="49" t="s">
        <v>145</v>
      </c>
      <c r="J49" s="50" t="s">
        <v>146</v>
      </c>
      <c r="K49" s="49">
        <v>-7610</v>
      </c>
      <c r="L49" s="49" t="s">
        <v>147</v>
      </c>
      <c r="M49" s="50" t="s">
        <v>76</v>
      </c>
      <c r="N49" s="50"/>
      <c r="O49" s="51" t="s">
        <v>85</v>
      </c>
      <c r="P49" s="51" t="s">
        <v>86</v>
      </c>
    </row>
    <row r="50" spans="1:16" ht="12.75" customHeight="1" thickBot="1">
      <c r="A50" s="11" t="str">
        <f t="shared" si="6"/>
        <v> CPRI 11.21 </v>
      </c>
      <c r="B50" s="17" t="str">
        <f t="shared" si="7"/>
        <v>I</v>
      </c>
      <c r="C50" s="11">
        <f t="shared" si="8"/>
        <v>19836.978999999999</v>
      </c>
      <c r="D50" s="14" t="str">
        <f t="shared" si="9"/>
        <v>vis</v>
      </c>
      <c r="E50" s="48">
        <f>VLOOKUP(C50,Active!C$21:E$973,3,FALSE)</f>
        <v>-620.00636947056057</v>
      </c>
      <c r="F50" s="17" t="s">
        <v>74</v>
      </c>
      <c r="G50" s="14" t="str">
        <f t="shared" si="10"/>
        <v>19836.979</v>
      </c>
      <c r="H50" s="11">
        <f t="shared" si="11"/>
        <v>-7540</v>
      </c>
      <c r="I50" s="49" t="s">
        <v>148</v>
      </c>
      <c r="J50" s="50" t="s">
        <v>149</v>
      </c>
      <c r="K50" s="49">
        <v>-7540</v>
      </c>
      <c r="L50" s="49" t="s">
        <v>150</v>
      </c>
      <c r="M50" s="50" t="s">
        <v>76</v>
      </c>
      <c r="N50" s="50"/>
      <c r="O50" s="51" t="s">
        <v>80</v>
      </c>
      <c r="P50" s="51" t="s">
        <v>81</v>
      </c>
    </row>
    <row r="51" spans="1:16" ht="12.75" customHeight="1" thickBot="1">
      <c r="A51" s="11" t="str">
        <f t="shared" si="6"/>
        <v> CPRI 11.21 </v>
      </c>
      <c r="B51" s="17" t="str">
        <f t="shared" si="7"/>
        <v>I</v>
      </c>
      <c r="C51" s="11">
        <f t="shared" si="8"/>
        <v>19937.753000000001</v>
      </c>
      <c r="D51" s="14" t="str">
        <f t="shared" si="9"/>
        <v>vis</v>
      </c>
      <c r="E51" s="48">
        <f>VLOOKUP(C51,Active!C$21:E$973,3,FALSE)</f>
        <v>-599.00254007649573</v>
      </c>
      <c r="F51" s="17" t="s">
        <v>74</v>
      </c>
      <c r="G51" s="14" t="str">
        <f t="shared" si="10"/>
        <v>19937.753</v>
      </c>
      <c r="H51" s="11">
        <f t="shared" si="11"/>
        <v>-7519</v>
      </c>
      <c r="I51" s="49" t="s">
        <v>151</v>
      </c>
      <c r="J51" s="50" t="s">
        <v>152</v>
      </c>
      <c r="K51" s="49">
        <v>-7519</v>
      </c>
      <c r="L51" s="49" t="s">
        <v>153</v>
      </c>
      <c r="M51" s="50" t="s">
        <v>76</v>
      </c>
      <c r="N51" s="50"/>
      <c r="O51" s="51" t="s">
        <v>80</v>
      </c>
      <c r="P51" s="51" t="s">
        <v>81</v>
      </c>
    </row>
    <row r="52" spans="1:16" ht="12.75" customHeight="1" thickBot="1">
      <c r="A52" s="11" t="str">
        <f t="shared" si="6"/>
        <v> CPRI 11.21 </v>
      </c>
      <c r="B52" s="17" t="str">
        <f t="shared" si="7"/>
        <v>I</v>
      </c>
      <c r="C52" s="11">
        <f t="shared" si="8"/>
        <v>20144.042000000001</v>
      </c>
      <c r="D52" s="14" t="str">
        <f t="shared" si="9"/>
        <v>vis</v>
      </c>
      <c r="E52" s="48">
        <f>VLOOKUP(C52,Active!C$21:E$973,3,FALSE)</f>
        <v>-556.00673796610829</v>
      </c>
      <c r="F52" s="17" t="s">
        <v>74</v>
      </c>
      <c r="G52" s="14" t="str">
        <f t="shared" si="10"/>
        <v>20144.042</v>
      </c>
      <c r="H52" s="11">
        <f t="shared" si="11"/>
        <v>-7476</v>
      </c>
      <c r="I52" s="49" t="s">
        <v>154</v>
      </c>
      <c r="J52" s="50" t="s">
        <v>155</v>
      </c>
      <c r="K52" s="49">
        <v>-7476</v>
      </c>
      <c r="L52" s="49" t="s">
        <v>156</v>
      </c>
      <c r="M52" s="50" t="s">
        <v>76</v>
      </c>
      <c r="N52" s="50"/>
      <c r="O52" s="51" t="s">
        <v>80</v>
      </c>
      <c r="P52" s="51" t="s">
        <v>81</v>
      </c>
    </row>
    <row r="53" spans="1:16" ht="12.75" customHeight="1" thickBot="1">
      <c r="A53" s="11" t="str">
        <f t="shared" si="6"/>
        <v> CPRI 11.21 </v>
      </c>
      <c r="B53" s="17" t="str">
        <f t="shared" si="7"/>
        <v>I</v>
      </c>
      <c r="C53" s="11">
        <f t="shared" si="8"/>
        <v>20192.030999999999</v>
      </c>
      <c r="D53" s="14" t="str">
        <f t="shared" si="9"/>
        <v>vis</v>
      </c>
      <c r="E53" s="48">
        <f>VLOOKUP(C53,Active!C$21:E$973,3,FALSE)</f>
        <v>-546.00462662000996</v>
      </c>
      <c r="F53" s="17" t="s">
        <v>74</v>
      </c>
      <c r="G53" s="14" t="str">
        <f t="shared" si="10"/>
        <v>20192.031</v>
      </c>
      <c r="H53" s="11">
        <f t="shared" si="11"/>
        <v>-7466</v>
      </c>
      <c r="I53" s="49" t="s">
        <v>157</v>
      </c>
      <c r="J53" s="50" t="s">
        <v>158</v>
      </c>
      <c r="K53" s="49">
        <v>-7466</v>
      </c>
      <c r="L53" s="49" t="s">
        <v>153</v>
      </c>
      <c r="M53" s="50" t="s">
        <v>76</v>
      </c>
      <c r="N53" s="50"/>
      <c r="O53" s="51" t="s">
        <v>80</v>
      </c>
      <c r="P53" s="51" t="s">
        <v>81</v>
      </c>
    </row>
    <row r="54" spans="1:16" ht="12.75" customHeight="1" thickBot="1">
      <c r="A54" s="11" t="str">
        <f t="shared" si="6"/>
        <v> CPRI 11.21 </v>
      </c>
      <c r="B54" s="17" t="str">
        <f t="shared" si="7"/>
        <v>I</v>
      </c>
      <c r="C54" s="11">
        <f t="shared" si="8"/>
        <v>20244.812000000002</v>
      </c>
      <c r="D54" s="14" t="str">
        <f t="shared" si="9"/>
        <v>vis</v>
      </c>
      <c r="E54" s="48">
        <f>VLOOKUP(C54,Active!C$21:E$973,3,FALSE)</f>
        <v>-535.00374227237887</v>
      </c>
      <c r="F54" s="17" t="s">
        <v>74</v>
      </c>
      <c r="G54" s="14" t="str">
        <f t="shared" si="10"/>
        <v>20244.812</v>
      </c>
      <c r="H54" s="11">
        <f t="shared" si="11"/>
        <v>-7455</v>
      </c>
      <c r="I54" s="49" t="s">
        <v>159</v>
      </c>
      <c r="J54" s="50" t="s">
        <v>160</v>
      </c>
      <c r="K54" s="49">
        <v>-7455</v>
      </c>
      <c r="L54" s="49" t="s">
        <v>161</v>
      </c>
      <c r="M54" s="50" t="s">
        <v>76</v>
      </c>
      <c r="N54" s="50"/>
      <c r="O54" s="51" t="s">
        <v>80</v>
      </c>
      <c r="P54" s="51" t="s">
        <v>81</v>
      </c>
    </row>
    <row r="55" spans="1:16" ht="12.75" customHeight="1" thickBot="1">
      <c r="A55" s="11" t="str">
        <f t="shared" si="6"/>
        <v> CPRI 11.21 </v>
      </c>
      <c r="B55" s="17" t="str">
        <f t="shared" si="7"/>
        <v>I</v>
      </c>
      <c r="C55" s="11">
        <f t="shared" si="8"/>
        <v>20268.8</v>
      </c>
      <c r="D55" s="14" t="str">
        <f t="shared" si="9"/>
        <v>vis</v>
      </c>
      <c r="E55" s="48">
        <f>VLOOKUP(C55,Active!C$21:E$973,3,FALSE)</f>
        <v>-530.00404136237455</v>
      </c>
      <c r="F55" s="17" t="s">
        <v>74</v>
      </c>
      <c r="G55" s="14" t="str">
        <f t="shared" si="10"/>
        <v>20268.800</v>
      </c>
      <c r="H55" s="11">
        <f t="shared" si="11"/>
        <v>-7450</v>
      </c>
      <c r="I55" s="49" t="s">
        <v>162</v>
      </c>
      <c r="J55" s="50" t="s">
        <v>163</v>
      </c>
      <c r="K55" s="49">
        <v>-7450</v>
      </c>
      <c r="L55" s="49" t="s">
        <v>161</v>
      </c>
      <c r="M55" s="50" t="s">
        <v>76</v>
      </c>
      <c r="N55" s="50"/>
      <c r="O55" s="51" t="s">
        <v>80</v>
      </c>
      <c r="P55" s="51" t="s">
        <v>81</v>
      </c>
    </row>
    <row r="56" spans="1:16" ht="12.75" customHeight="1" thickBot="1">
      <c r="A56" s="11" t="str">
        <f t="shared" si="6"/>
        <v> AN 208.258 </v>
      </c>
      <c r="B56" s="17" t="str">
        <f t="shared" si="7"/>
        <v>I</v>
      </c>
      <c r="C56" s="11">
        <f t="shared" si="8"/>
        <v>20297.553</v>
      </c>
      <c r="D56" s="14" t="str">
        <f t="shared" si="9"/>
        <v>vis</v>
      </c>
      <c r="E56" s="48">
        <f>VLOOKUP(C56,Active!C$21:E$973,3,FALSE)</f>
        <v>-524.01119492810039</v>
      </c>
      <c r="F56" s="17" t="s">
        <v>74</v>
      </c>
      <c r="G56" s="14" t="str">
        <f t="shared" si="10"/>
        <v>20297.553</v>
      </c>
      <c r="H56" s="11">
        <f t="shared" si="11"/>
        <v>-7444</v>
      </c>
      <c r="I56" s="49" t="s">
        <v>164</v>
      </c>
      <c r="J56" s="50" t="s">
        <v>165</v>
      </c>
      <c r="K56" s="49">
        <v>-7444</v>
      </c>
      <c r="L56" s="49" t="s">
        <v>166</v>
      </c>
      <c r="M56" s="50" t="s">
        <v>167</v>
      </c>
      <c r="N56" s="50"/>
      <c r="O56" s="51" t="s">
        <v>168</v>
      </c>
      <c r="P56" s="51" t="s">
        <v>169</v>
      </c>
    </row>
    <row r="57" spans="1:16" ht="12.75" customHeight="1" thickBot="1">
      <c r="A57" s="11" t="str">
        <f t="shared" si="6"/>
        <v> AN 208.258 </v>
      </c>
      <c r="B57" s="17" t="str">
        <f t="shared" si="7"/>
        <v>I</v>
      </c>
      <c r="C57" s="11">
        <f t="shared" si="8"/>
        <v>20302.322</v>
      </c>
      <c r="D57" s="14" t="str">
        <f t="shared" si="9"/>
        <v>vis</v>
      </c>
      <c r="E57" s="48">
        <f>VLOOKUP(C57,Active!C$21:E$973,3,FALSE)</f>
        <v>-523.01721570349582</v>
      </c>
      <c r="F57" s="17" t="s">
        <v>74</v>
      </c>
      <c r="G57" s="14" t="str">
        <f t="shared" si="10"/>
        <v>20302.322</v>
      </c>
      <c r="H57" s="11">
        <f t="shared" si="11"/>
        <v>-7443</v>
      </c>
      <c r="I57" s="49" t="s">
        <v>170</v>
      </c>
      <c r="J57" s="50" t="s">
        <v>171</v>
      </c>
      <c r="K57" s="49">
        <v>-7443</v>
      </c>
      <c r="L57" s="49" t="s">
        <v>172</v>
      </c>
      <c r="M57" s="50" t="s">
        <v>167</v>
      </c>
      <c r="N57" s="50"/>
      <c r="O57" s="51" t="s">
        <v>168</v>
      </c>
      <c r="P57" s="51" t="s">
        <v>169</v>
      </c>
    </row>
    <row r="58" spans="1:16" ht="12.75" customHeight="1" thickBot="1">
      <c r="A58" s="11" t="str">
        <f t="shared" si="6"/>
        <v> AN 208.258 </v>
      </c>
      <c r="B58" s="17" t="str">
        <f t="shared" si="7"/>
        <v>I</v>
      </c>
      <c r="C58" s="11">
        <f t="shared" si="8"/>
        <v>20345.543000000001</v>
      </c>
      <c r="D58" s="14" t="str">
        <f t="shared" si="9"/>
        <v>vis</v>
      </c>
      <c r="E58" s="48">
        <f>VLOOKUP(C58,Active!C$21:E$973,3,FALSE)</f>
        <v>-514.0088751569175</v>
      </c>
      <c r="F58" s="17" t="s">
        <v>74</v>
      </c>
      <c r="G58" s="14" t="str">
        <f t="shared" si="10"/>
        <v>20345.543</v>
      </c>
      <c r="H58" s="11">
        <f t="shared" si="11"/>
        <v>-7434</v>
      </c>
      <c r="I58" s="49" t="s">
        <v>173</v>
      </c>
      <c r="J58" s="50" t="s">
        <v>174</v>
      </c>
      <c r="K58" s="49">
        <v>-7434</v>
      </c>
      <c r="L58" s="49" t="s">
        <v>175</v>
      </c>
      <c r="M58" s="50" t="s">
        <v>167</v>
      </c>
      <c r="N58" s="50"/>
      <c r="O58" s="51" t="s">
        <v>168</v>
      </c>
      <c r="P58" s="51" t="s">
        <v>169</v>
      </c>
    </row>
    <row r="59" spans="1:16" ht="12.75" customHeight="1" thickBot="1">
      <c r="A59" s="11" t="str">
        <f t="shared" si="6"/>
        <v> AN 208.258 </v>
      </c>
      <c r="B59" s="17" t="str">
        <f t="shared" si="7"/>
        <v>I</v>
      </c>
      <c r="C59" s="11">
        <f t="shared" si="8"/>
        <v>20369.526999999998</v>
      </c>
      <c r="D59" s="14" t="str">
        <f t="shared" si="9"/>
        <v>vis</v>
      </c>
      <c r="E59" s="48">
        <f>VLOOKUP(C59,Active!C$21:E$973,3,FALSE)</f>
        <v>-509.01000794724854</v>
      </c>
      <c r="F59" s="17" t="s">
        <v>74</v>
      </c>
      <c r="G59" s="14" t="str">
        <f t="shared" si="10"/>
        <v>20369.527</v>
      </c>
      <c r="H59" s="11">
        <f t="shared" si="11"/>
        <v>-7429</v>
      </c>
      <c r="I59" s="49" t="s">
        <v>176</v>
      </c>
      <c r="J59" s="50" t="s">
        <v>177</v>
      </c>
      <c r="K59" s="49">
        <v>-7429</v>
      </c>
      <c r="L59" s="49" t="s">
        <v>178</v>
      </c>
      <c r="M59" s="50" t="s">
        <v>167</v>
      </c>
      <c r="N59" s="50"/>
      <c r="O59" s="51" t="s">
        <v>168</v>
      </c>
      <c r="P59" s="51" t="s">
        <v>169</v>
      </c>
    </row>
    <row r="60" spans="1:16" ht="12.75" customHeight="1" thickBot="1">
      <c r="A60" s="11" t="str">
        <f t="shared" si="6"/>
        <v> AN 208.258 </v>
      </c>
      <c r="B60" s="17" t="str">
        <f t="shared" si="7"/>
        <v>I</v>
      </c>
      <c r="C60" s="11">
        <f t="shared" si="8"/>
        <v>20422.258999999998</v>
      </c>
      <c r="D60" s="14" t="str">
        <f t="shared" si="9"/>
        <v>vis</v>
      </c>
      <c r="E60" s="48">
        <f>VLOOKUP(C60,Active!C$21:E$973,3,FALSE)</f>
        <v>-498.01933642872382</v>
      </c>
      <c r="F60" s="17" t="s">
        <v>74</v>
      </c>
      <c r="G60" s="14" t="str">
        <f t="shared" si="10"/>
        <v>20422.259</v>
      </c>
      <c r="H60" s="11">
        <f t="shared" si="11"/>
        <v>-7418</v>
      </c>
      <c r="I60" s="49" t="s">
        <v>179</v>
      </c>
      <c r="J60" s="50" t="s">
        <v>180</v>
      </c>
      <c r="K60" s="49">
        <v>-7418</v>
      </c>
      <c r="L60" s="49" t="s">
        <v>181</v>
      </c>
      <c r="M60" s="50" t="s">
        <v>167</v>
      </c>
      <c r="N60" s="50"/>
      <c r="O60" s="51" t="s">
        <v>168</v>
      </c>
      <c r="P60" s="51" t="s">
        <v>169</v>
      </c>
    </row>
    <row r="61" spans="1:16" ht="12.75" customHeight="1" thickBot="1">
      <c r="A61" s="11" t="str">
        <f t="shared" si="6"/>
        <v> AN 208.258 </v>
      </c>
      <c r="B61" s="17" t="str">
        <f t="shared" si="7"/>
        <v>I</v>
      </c>
      <c r="C61" s="11">
        <f t="shared" si="8"/>
        <v>20489.486000000001</v>
      </c>
      <c r="D61" s="14" t="str">
        <f t="shared" si="9"/>
        <v>vis</v>
      </c>
      <c r="E61" s="48">
        <f>VLOOKUP(C61,Active!C$21:E$973,3,FALSE)</f>
        <v>-484.00754332063218</v>
      </c>
      <c r="F61" s="17" t="s">
        <v>74</v>
      </c>
      <c r="G61" s="14" t="str">
        <f t="shared" si="10"/>
        <v>20489.486</v>
      </c>
      <c r="H61" s="11">
        <f t="shared" si="11"/>
        <v>-7404</v>
      </c>
      <c r="I61" s="49" t="s">
        <v>182</v>
      </c>
      <c r="J61" s="50" t="s">
        <v>183</v>
      </c>
      <c r="K61" s="49">
        <v>-7404</v>
      </c>
      <c r="L61" s="49" t="s">
        <v>184</v>
      </c>
      <c r="M61" s="50" t="s">
        <v>167</v>
      </c>
      <c r="N61" s="50"/>
      <c r="O61" s="51" t="s">
        <v>168</v>
      </c>
      <c r="P61" s="51" t="s">
        <v>169</v>
      </c>
    </row>
    <row r="62" spans="1:16" ht="12.75" customHeight="1" thickBot="1">
      <c r="A62" s="11" t="str">
        <f t="shared" si="6"/>
        <v> HR 170 </v>
      </c>
      <c r="B62" s="17" t="str">
        <f t="shared" si="7"/>
        <v>I</v>
      </c>
      <c r="C62" s="11">
        <f t="shared" si="8"/>
        <v>20499.072</v>
      </c>
      <c r="D62" s="14" t="str">
        <f t="shared" si="9"/>
        <v>vis</v>
      </c>
      <c r="E62" s="48">
        <f>VLOOKUP(C62,Active!C$21:E$973,3,FALSE)</f>
        <v>-482.00958046740129</v>
      </c>
      <c r="F62" s="17" t="s">
        <v>74</v>
      </c>
      <c r="G62" s="14" t="str">
        <f t="shared" si="10"/>
        <v>20499.072</v>
      </c>
      <c r="H62" s="11">
        <f t="shared" si="11"/>
        <v>-7402</v>
      </c>
      <c r="I62" s="49" t="s">
        <v>185</v>
      </c>
      <c r="J62" s="50" t="s">
        <v>186</v>
      </c>
      <c r="K62" s="49">
        <v>-7402</v>
      </c>
      <c r="L62" s="49" t="s">
        <v>156</v>
      </c>
      <c r="M62" s="50" t="s">
        <v>76</v>
      </c>
      <c r="N62" s="50"/>
      <c r="O62" s="51" t="s">
        <v>85</v>
      </c>
      <c r="P62" s="51" t="s">
        <v>86</v>
      </c>
    </row>
    <row r="63" spans="1:16" ht="12.75" customHeight="1" thickBot="1">
      <c r="A63" s="11" t="str">
        <f t="shared" si="6"/>
        <v> AN 208.258 </v>
      </c>
      <c r="B63" s="17" t="str">
        <f t="shared" si="7"/>
        <v>I</v>
      </c>
      <c r="C63" s="11">
        <f t="shared" si="8"/>
        <v>20566.271000000001</v>
      </c>
      <c r="D63" s="14" t="str">
        <f t="shared" si="9"/>
        <v>vis</v>
      </c>
      <c r="E63" s="48">
        <f>VLOOKUP(C63,Active!C$21:E$973,3,FALSE)</f>
        <v>-468.00362326165623</v>
      </c>
      <c r="F63" s="17" t="s">
        <v>74</v>
      </c>
      <c r="G63" s="14" t="str">
        <f t="shared" si="10"/>
        <v>20566.271</v>
      </c>
      <c r="H63" s="11">
        <f t="shared" si="11"/>
        <v>-7388</v>
      </c>
      <c r="I63" s="49" t="s">
        <v>187</v>
      </c>
      <c r="J63" s="50" t="s">
        <v>188</v>
      </c>
      <c r="K63" s="49">
        <v>-7388</v>
      </c>
      <c r="L63" s="49" t="s">
        <v>189</v>
      </c>
      <c r="M63" s="50" t="s">
        <v>167</v>
      </c>
      <c r="N63" s="50"/>
      <c r="O63" s="51" t="s">
        <v>168</v>
      </c>
      <c r="P63" s="51" t="s">
        <v>169</v>
      </c>
    </row>
    <row r="64" spans="1:16" ht="12.75" customHeight="1" thickBot="1">
      <c r="A64" s="11" t="str">
        <f t="shared" si="6"/>
        <v> AN 208.258 </v>
      </c>
      <c r="B64" s="17" t="str">
        <f t="shared" si="7"/>
        <v>I</v>
      </c>
      <c r="C64" s="11">
        <f t="shared" si="8"/>
        <v>20652.563999999998</v>
      </c>
      <c r="D64" s="14" t="str">
        <f t="shared" si="9"/>
        <v>vis</v>
      </c>
      <c r="E64" s="48">
        <f>VLOOKUP(C64,Active!C$21:E$973,3,FALSE)</f>
        <v>-450.01799750598548</v>
      </c>
      <c r="F64" s="17" t="s">
        <v>74</v>
      </c>
      <c r="G64" s="14" t="str">
        <f t="shared" si="10"/>
        <v>20652.564</v>
      </c>
      <c r="H64" s="11">
        <f t="shared" si="11"/>
        <v>-7370</v>
      </c>
      <c r="I64" s="49" t="s">
        <v>190</v>
      </c>
      <c r="J64" s="50" t="s">
        <v>191</v>
      </c>
      <c r="K64" s="49">
        <v>-7370</v>
      </c>
      <c r="L64" s="49" t="s">
        <v>192</v>
      </c>
      <c r="M64" s="50" t="s">
        <v>167</v>
      </c>
      <c r="N64" s="50"/>
      <c r="O64" s="51" t="s">
        <v>168</v>
      </c>
      <c r="P64" s="51" t="s">
        <v>169</v>
      </c>
    </row>
    <row r="65" spans="1:16" ht="12.75" customHeight="1" thickBot="1">
      <c r="A65" s="11" t="str">
        <f t="shared" si="6"/>
        <v> AN 208.258 </v>
      </c>
      <c r="B65" s="17" t="str">
        <f t="shared" si="7"/>
        <v>I</v>
      </c>
      <c r="C65" s="11">
        <f t="shared" si="8"/>
        <v>20681.437000000002</v>
      </c>
      <c r="D65" s="14" t="str">
        <f t="shared" si="9"/>
        <v>vis</v>
      </c>
      <c r="E65" s="48">
        <f>VLOOKUP(C65,Active!C$21:E$973,3,FALSE)</f>
        <v>-444.00014006165566</v>
      </c>
      <c r="F65" s="17" t="s">
        <v>74</v>
      </c>
      <c r="G65" s="14" t="str">
        <f t="shared" si="10"/>
        <v>20681.437</v>
      </c>
      <c r="H65" s="11">
        <f t="shared" si="11"/>
        <v>-7364</v>
      </c>
      <c r="I65" s="49" t="s">
        <v>193</v>
      </c>
      <c r="J65" s="50" t="s">
        <v>194</v>
      </c>
      <c r="K65" s="49">
        <v>-7364</v>
      </c>
      <c r="L65" s="49" t="s">
        <v>195</v>
      </c>
      <c r="M65" s="50" t="s">
        <v>167</v>
      </c>
      <c r="N65" s="50"/>
      <c r="O65" s="51" t="s">
        <v>168</v>
      </c>
      <c r="P65" s="51" t="s">
        <v>169</v>
      </c>
    </row>
    <row r="66" spans="1:16" ht="12.75" customHeight="1" thickBot="1">
      <c r="A66" s="11" t="str">
        <f t="shared" si="6"/>
        <v> CPRI 11.21 </v>
      </c>
      <c r="B66" s="17" t="str">
        <f t="shared" si="7"/>
        <v>I</v>
      </c>
      <c r="C66" s="11">
        <f t="shared" si="8"/>
        <v>20902.116999999998</v>
      </c>
      <c r="D66" s="14" t="str">
        <f t="shared" si="9"/>
        <v>vis</v>
      </c>
      <c r="E66" s="48">
        <f>VLOOKUP(C66,Active!C$21:E$973,3,FALSE)</f>
        <v>-398.00489257041698</v>
      </c>
      <c r="F66" s="17" t="s">
        <v>74</v>
      </c>
      <c r="G66" s="14" t="str">
        <f t="shared" si="10"/>
        <v>20902.117</v>
      </c>
      <c r="H66" s="11">
        <f t="shared" si="11"/>
        <v>-7318</v>
      </c>
      <c r="I66" s="49" t="s">
        <v>196</v>
      </c>
      <c r="J66" s="50" t="s">
        <v>197</v>
      </c>
      <c r="K66" s="49">
        <v>-7318</v>
      </c>
      <c r="L66" s="49" t="s">
        <v>198</v>
      </c>
      <c r="M66" s="50" t="s">
        <v>76</v>
      </c>
      <c r="N66" s="50"/>
      <c r="O66" s="51" t="s">
        <v>80</v>
      </c>
      <c r="P66" s="51" t="s">
        <v>81</v>
      </c>
    </row>
    <row r="67" spans="1:16" ht="12.75" customHeight="1" thickBot="1">
      <c r="A67" s="11" t="str">
        <f t="shared" si="6"/>
        <v> CPRI 11.21 </v>
      </c>
      <c r="B67" s="17" t="str">
        <f t="shared" si="7"/>
        <v>I</v>
      </c>
      <c r="C67" s="11">
        <f t="shared" si="8"/>
        <v>20959.669999999998</v>
      </c>
      <c r="D67" s="14" t="str">
        <f t="shared" si="9"/>
        <v>vis</v>
      </c>
      <c r="E67" s="48">
        <f>VLOOKUP(C67,Active!C$21:E$973,3,FALSE)</f>
        <v>-386.00940372293064</v>
      </c>
      <c r="F67" s="17" t="s">
        <v>74</v>
      </c>
      <c r="G67" s="14" t="str">
        <f t="shared" si="10"/>
        <v>20959.670</v>
      </c>
      <c r="H67" s="11">
        <f t="shared" si="11"/>
        <v>-7306</v>
      </c>
      <c r="I67" s="49" t="s">
        <v>199</v>
      </c>
      <c r="J67" s="50" t="s">
        <v>200</v>
      </c>
      <c r="K67" s="49">
        <v>-7306</v>
      </c>
      <c r="L67" s="49" t="s">
        <v>201</v>
      </c>
      <c r="M67" s="50" t="s">
        <v>76</v>
      </c>
      <c r="N67" s="50"/>
      <c r="O67" s="51" t="s">
        <v>80</v>
      </c>
      <c r="P67" s="51" t="s">
        <v>81</v>
      </c>
    </row>
    <row r="68" spans="1:16" ht="12.75" customHeight="1" thickBot="1">
      <c r="A68" s="11" t="str">
        <f t="shared" si="6"/>
        <v> CPRI 11.21 </v>
      </c>
      <c r="B68" s="17" t="str">
        <f t="shared" si="7"/>
        <v>I</v>
      </c>
      <c r="C68" s="11">
        <f t="shared" si="8"/>
        <v>20964.491000000002</v>
      </c>
      <c r="D68" s="14" t="str">
        <f t="shared" si="9"/>
        <v>vis</v>
      </c>
      <c r="E68" s="48">
        <f>VLOOKUP(C68,Active!C$21:E$973,3,FALSE)</f>
        <v>-385.00458639396822</v>
      </c>
      <c r="F68" s="17" t="s">
        <v>74</v>
      </c>
      <c r="G68" s="14" t="str">
        <f t="shared" si="10"/>
        <v>20964.491</v>
      </c>
      <c r="H68" s="11">
        <f t="shared" si="11"/>
        <v>-7305</v>
      </c>
      <c r="I68" s="49" t="s">
        <v>202</v>
      </c>
      <c r="J68" s="50" t="s">
        <v>203</v>
      </c>
      <c r="K68" s="49">
        <v>-7305</v>
      </c>
      <c r="L68" s="49" t="s">
        <v>204</v>
      </c>
      <c r="M68" s="50" t="s">
        <v>76</v>
      </c>
      <c r="N68" s="50"/>
      <c r="O68" s="51" t="s">
        <v>80</v>
      </c>
      <c r="P68" s="51" t="s">
        <v>81</v>
      </c>
    </row>
    <row r="69" spans="1:16" ht="12.75" customHeight="1" thickBot="1">
      <c r="A69" s="11" t="str">
        <f t="shared" si="6"/>
        <v> AN 211.357 </v>
      </c>
      <c r="B69" s="17" t="str">
        <f t="shared" si="7"/>
        <v>I</v>
      </c>
      <c r="C69" s="11">
        <f t="shared" si="8"/>
        <v>21266.744999999999</v>
      </c>
      <c r="D69" s="14" t="str">
        <f t="shared" si="9"/>
        <v>vis</v>
      </c>
      <c r="E69" s="48">
        <f>VLOOKUP(C69,Active!C$21:E$973,3,FALSE)</f>
        <v>-322.00727111747312</v>
      </c>
      <c r="F69" s="17" t="s">
        <v>74</v>
      </c>
      <c r="G69" s="14" t="str">
        <f t="shared" si="10"/>
        <v>21266.745</v>
      </c>
      <c r="H69" s="11">
        <f t="shared" si="11"/>
        <v>-7242</v>
      </c>
      <c r="I69" s="49" t="s">
        <v>205</v>
      </c>
      <c r="J69" s="50" t="s">
        <v>206</v>
      </c>
      <c r="K69" s="49">
        <v>-7242</v>
      </c>
      <c r="L69" s="49" t="s">
        <v>207</v>
      </c>
      <c r="M69" s="50" t="s">
        <v>167</v>
      </c>
      <c r="N69" s="50"/>
      <c r="O69" s="51" t="s">
        <v>208</v>
      </c>
      <c r="P69" s="51" t="s">
        <v>209</v>
      </c>
    </row>
    <row r="70" spans="1:16" ht="12.75" customHeight="1" thickBot="1">
      <c r="A70" s="11" t="str">
        <f t="shared" si="6"/>
        <v> HR 170 </v>
      </c>
      <c r="B70" s="17" t="str">
        <f t="shared" si="7"/>
        <v>I</v>
      </c>
      <c r="C70" s="11">
        <f t="shared" si="8"/>
        <v>21501.817999999999</v>
      </c>
      <c r="D70" s="14" t="str">
        <f t="shared" si="9"/>
        <v>vis</v>
      </c>
      <c r="E70" s="48">
        <f>VLOOKUP(C70,Active!C$21:E$973,3,FALSE)</f>
        <v>-273.01216139521409</v>
      </c>
      <c r="F70" s="17" t="s">
        <v>74</v>
      </c>
      <c r="G70" s="14" t="str">
        <f t="shared" si="10"/>
        <v>21501.818</v>
      </c>
      <c r="H70" s="11">
        <f t="shared" si="11"/>
        <v>-7193</v>
      </c>
      <c r="I70" s="49" t="s">
        <v>210</v>
      </c>
      <c r="J70" s="50" t="s">
        <v>211</v>
      </c>
      <c r="K70" s="49">
        <v>-7193</v>
      </c>
      <c r="L70" s="49" t="s">
        <v>212</v>
      </c>
      <c r="M70" s="50" t="s">
        <v>76</v>
      </c>
      <c r="N70" s="50"/>
      <c r="O70" s="51" t="s">
        <v>85</v>
      </c>
      <c r="P70" s="51" t="s">
        <v>86</v>
      </c>
    </row>
    <row r="71" spans="1:16" ht="12.75" customHeight="1" thickBot="1">
      <c r="A71" s="11" t="str">
        <f t="shared" si="6"/>
        <v> CPRI 11.21 </v>
      </c>
      <c r="B71" s="17" t="str">
        <f t="shared" si="7"/>
        <v>I</v>
      </c>
      <c r="C71" s="11">
        <f t="shared" si="8"/>
        <v>21573.82</v>
      </c>
      <c r="D71" s="14" t="str">
        <f t="shared" si="9"/>
        <v>vis</v>
      </c>
      <c r="E71" s="48">
        <f>VLOOKUP(C71,Active!C$21:E$973,3,FALSE)</f>
        <v>-258.00513851201561</v>
      </c>
      <c r="F71" s="17" t="s">
        <v>74</v>
      </c>
      <c r="G71" s="14" t="str">
        <f t="shared" si="10"/>
        <v>21573.820</v>
      </c>
      <c r="H71" s="11">
        <f t="shared" si="11"/>
        <v>-7178</v>
      </c>
      <c r="I71" s="49" t="s">
        <v>213</v>
      </c>
      <c r="J71" s="50" t="s">
        <v>214</v>
      </c>
      <c r="K71" s="49">
        <v>-7178</v>
      </c>
      <c r="L71" s="49" t="s">
        <v>215</v>
      </c>
      <c r="M71" s="50" t="s">
        <v>76</v>
      </c>
      <c r="N71" s="50"/>
      <c r="O71" s="51" t="s">
        <v>80</v>
      </c>
      <c r="P71" s="51" t="s">
        <v>81</v>
      </c>
    </row>
    <row r="72" spans="1:16" ht="12.75" customHeight="1" thickBot="1">
      <c r="A72" s="11" t="str">
        <f t="shared" si="6"/>
        <v> AN 211.357 </v>
      </c>
      <c r="B72" s="17" t="str">
        <f t="shared" si="7"/>
        <v>I</v>
      </c>
      <c r="C72" s="11">
        <f t="shared" si="8"/>
        <v>21607.407999999999</v>
      </c>
      <c r="D72" s="14" t="str">
        <f t="shared" si="9"/>
        <v>vis</v>
      </c>
      <c r="E72" s="48">
        <f>VLOOKUP(C72,Active!C$21:E$973,3,FALSE)</f>
        <v>-251.0045567976068</v>
      </c>
      <c r="F72" s="17" t="s">
        <v>74</v>
      </c>
      <c r="G72" s="14" t="str">
        <f t="shared" si="10"/>
        <v>21607.408</v>
      </c>
      <c r="H72" s="11">
        <f t="shared" si="11"/>
        <v>-7171</v>
      </c>
      <c r="I72" s="49" t="s">
        <v>216</v>
      </c>
      <c r="J72" s="50" t="s">
        <v>217</v>
      </c>
      <c r="K72" s="49">
        <v>-7171</v>
      </c>
      <c r="L72" s="49" t="s">
        <v>218</v>
      </c>
      <c r="M72" s="50" t="s">
        <v>167</v>
      </c>
      <c r="N72" s="50"/>
      <c r="O72" s="51" t="s">
        <v>208</v>
      </c>
      <c r="P72" s="51" t="s">
        <v>209</v>
      </c>
    </row>
    <row r="73" spans="1:16" ht="12.75" customHeight="1" thickBot="1">
      <c r="A73" s="11" t="str">
        <f t="shared" si="6"/>
        <v> CPRI 11.21 </v>
      </c>
      <c r="B73" s="17" t="str">
        <f t="shared" si="7"/>
        <v>I</v>
      </c>
      <c r="C73" s="11">
        <f t="shared" si="8"/>
        <v>21948.039000000001</v>
      </c>
      <c r="D73" s="14" t="str">
        <f t="shared" si="9"/>
        <v>vis</v>
      </c>
      <c r="E73" s="48">
        <f>VLOOKUP(C73,Active!C$21:E$973,3,FALSE)</f>
        <v>-180.00851208042167</v>
      </c>
      <c r="F73" s="17" t="s">
        <v>74</v>
      </c>
      <c r="G73" s="14" t="str">
        <f t="shared" si="10"/>
        <v>21948.039</v>
      </c>
      <c r="H73" s="11">
        <f t="shared" si="11"/>
        <v>-7100</v>
      </c>
      <c r="I73" s="49" t="s">
        <v>219</v>
      </c>
      <c r="J73" s="50" t="s">
        <v>220</v>
      </c>
      <c r="K73" s="49">
        <v>-7100</v>
      </c>
      <c r="L73" s="49" t="s">
        <v>221</v>
      </c>
      <c r="M73" s="50" t="s">
        <v>76</v>
      </c>
      <c r="N73" s="50"/>
      <c r="O73" s="51" t="s">
        <v>80</v>
      </c>
      <c r="P73" s="51" t="s">
        <v>81</v>
      </c>
    </row>
    <row r="74" spans="1:16" ht="12.75" customHeight="1" thickBot="1">
      <c r="A74" s="11" t="str">
        <f t="shared" si="6"/>
        <v> AN 211.357 </v>
      </c>
      <c r="B74" s="17" t="str">
        <f t="shared" si="7"/>
        <v>I</v>
      </c>
      <c r="C74" s="11">
        <f t="shared" si="8"/>
        <v>21981.620999999999</v>
      </c>
      <c r="D74" s="14" t="str">
        <f t="shared" si="9"/>
        <v>vis</v>
      </c>
      <c r="E74" s="48">
        <f>VLOOKUP(C74,Active!C$21:E$973,3,FALSE)</f>
        <v>-173.00918091651587</v>
      </c>
      <c r="F74" s="17" t="s">
        <v>74</v>
      </c>
      <c r="G74" s="14" t="str">
        <f t="shared" si="10"/>
        <v>21981.621</v>
      </c>
      <c r="H74" s="11">
        <f t="shared" si="11"/>
        <v>-7093</v>
      </c>
      <c r="I74" s="49" t="s">
        <v>222</v>
      </c>
      <c r="J74" s="50" t="s">
        <v>223</v>
      </c>
      <c r="K74" s="49">
        <v>-7093</v>
      </c>
      <c r="L74" s="49" t="s">
        <v>224</v>
      </c>
      <c r="M74" s="50" t="s">
        <v>167</v>
      </c>
      <c r="N74" s="50"/>
      <c r="O74" s="51" t="s">
        <v>208</v>
      </c>
      <c r="P74" s="51" t="s">
        <v>209</v>
      </c>
    </row>
    <row r="75" spans="1:16" ht="12.75" customHeight="1" thickBot="1">
      <c r="A75" s="11" t="str">
        <f t="shared" ref="A75:A106" si="12">P75</f>
        <v> AN 211.357 </v>
      </c>
      <c r="B75" s="17" t="str">
        <f t="shared" ref="B75:B106" si="13">IF(H75=INT(H75),"I","II")</f>
        <v>I</v>
      </c>
      <c r="C75" s="11">
        <f t="shared" ref="C75:C106" si="14">1*G75</f>
        <v>21986.419000000002</v>
      </c>
      <c r="D75" s="14" t="str">
        <f t="shared" ref="D75:D106" si="15">VLOOKUP(F75,I$1:J$5,2,FALSE)</f>
        <v>vis</v>
      </c>
      <c r="E75" s="48">
        <f>VLOOKUP(C75,Active!C$21:E$973,3,FALSE)</f>
        <v>-172.00915736448087</v>
      </c>
      <c r="F75" s="17" t="s">
        <v>74</v>
      </c>
      <c r="G75" s="14" t="str">
        <f t="shared" ref="G75:G106" si="16">MID(I75,3,LEN(I75)-3)</f>
        <v>21986.419</v>
      </c>
      <c r="H75" s="11">
        <f t="shared" ref="H75:H106" si="17">1*K75</f>
        <v>-7092</v>
      </c>
      <c r="I75" s="49" t="s">
        <v>225</v>
      </c>
      <c r="J75" s="50" t="s">
        <v>226</v>
      </c>
      <c r="K75" s="49">
        <v>-7092</v>
      </c>
      <c r="L75" s="49" t="s">
        <v>224</v>
      </c>
      <c r="M75" s="50" t="s">
        <v>167</v>
      </c>
      <c r="N75" s="50"/>
      <c r="O75" s="51" t="s">
        <v>208</v>
      </c>
      <c r="P75" s="51" t="s">
        <v>209</v>
      </c>
    </row>
    <row r="76" spans="1:16" ht="12.75" customHeight="1" thickBot="1">
      <c r="A76" s="11" t="str">
        <f t="shared" si="12"/>
        <v> CPRI 11.21 </v>
      </c>
      <c r="B76" s="17" t="str">
        <f t="shared" si="13"/>
        <v>I</v>
      </c>
      <c r="C76" s="11">
        <f t="shared" si="14"/>
        <v>22020.008000000002</v>
      </c>
      <c r="D76" s="14" t="str">
        <f t="shared" si="15"/>
        <v>vis</v>
      </c>
      <c r="E76" s="48">
        <f>VLOOKUP(C76,Active!C$21:E$973,3,FALSE)</f>
        <v>-165.00836722498823</v>
      </c>
      <c r="F76" s="17" t="s">
        <v>74</v>
      </c>
      <c r="G76" s="14" t="str">
        <f t="shared" si="16"/>
        <v>22020.008</v>
      </c>
      <c r="H76" s="11">
        <f t="shared" si="17"/>
        <v>-7085</v>
      </c>
      <c r="I76" s="49" t="s">
        <v>227</v>
      </c>
      <c r="J76" s="50" t="s">
        <v>228</v>
      </c>
      <c r="K76" s="49">
        <v>-7085</v>
      </c>
      <c r="L76" s="49" t="s">
        <v>229</v>
      </c>
      <c r="M76" s="50" t="s">
        <v>76</v>
      </c>
      <c r="N76" s="50"/>
      <c r="O76" s="51" t="s">
        <v>80</v>
      </c>
      <c r="P76" s="51" t="s">
        <v>81</v>
      </c>
    </row>
    <row r="77" spans="1:16" ht="12.75" customHeight="1" thickBot="1">
      <c r="A77" s="11" t="str">
        <f t="shared" si="12"/>
        <v> HR 170 </v>
      </c>
      <c r="B77" s="17" t="str">
        <f t="shared" si="13"/>
        <v>I</v>
      </c>
      <c r="C77" s="11">
        <f t="shared" si="14"/>
        <v>22499.767</v>
      </c>
      <c r="D77" s="14" t="str">
        <f t="shared" si="15"/>
        <v>vis</v>
      </c>
      <c r="E77" s="48">
        <f>VLOOKUP(C77,Active!C$21:E$973,3,FALSE)</f>
        <v>-65.014557449977247</v>
      </c>
      <c r="F77" s="17" t="s">
        <v>74</v>
      </c>
      <c r="G77" s="14" t="str">
        <f t="shared" si="16"/>
        <v>22499.767</v>
      </c>
      <c r="H77" s="11">
        <f t="shared" si="17"/>
        <v>-6985</v>
      </c>
      <c r="I77" s="49" t="s">
        <v>230</v>
      </c>
      <c r="J77" s="50" t="s">
        <v>231</v>
      </c>
      <c r="K77" s="49">
        <v>-6985</v>
      </c>
      <c r="L77" s="49" t="s">
        <v>232</v>
      </c>
      <c r="M77" s="50" t="s">
        <v>76</v>
      </c>
      <c r="N77" s="50"/>
      <c r="O77" s="51" t="s">
        <v>85</v>
      </c>
      <c r="P77" s="51" t="s">
        <v>86</v>
      </c>
    </row>
    <row r="78" spans="1:16" ht="12.75" customHeight="1" thickBot="1">
      <c r="A78" s="11" t="str">
        <f t="shared" si="12"/>
        <v> CPRI 11.21 </v>
      </c>
      <c r="B78" s="17" t="str">
        <f t="shared" si="13"/>
        <v>I</v>
      </c>
      <c r="C78" s="11">
        <f t="shared" si="14"/>
        <v>22792.473999999998</v>
      </c>
      <c r="D78" s="14" t="str">
        <f t="shared" si="15"/>
        <v>vis</v>
      </c>
      <c r="E78" s="48">
        <f>VLOOKUP(C78,Active!C$21:E$973,3,FALSE)</f>
        <v>-4.0070764484450061</v>
      </c>
      <c r="F78" s="17" t="s">
        <v>74</v>
      </c>
      <c r="G78" s="14" t="str">
        <f t="shared" si="16"/>
        <v>22792.474</v>
      </c>
      <c r="H78" s="11">
        <f t="shared" si="17"/>
        <v>-6924</v>
      </c>
      <c r="I78" s="49" t="s">
        <v>233</v>
      </c>
      <c r="J78" s="50" t="s">
        <v>234</v>
      </c>
      <c r="K78" s="49">
        <v>-6924</v>
      </c>
      <c r="L78" s="49" t="s">
        <v>235</v>
      </c>
      <c r="M78" s="50" t="s">
        <v>167</v>
      </c>
      <c r="N78" s="50"/>
      <c r="O78" s="51" t="s">
        <v>236</v>
      </c>
      <c r="P78" s="51" t="s">
        <v>81</v>
      </c>
    </row>
    <row r="79" spans="1:16" ht="12.75" customHeight="1" thickBot="1">
      <c r="A79" s="11" t="str">
        <f t="shared" si="12"/>
        <v> CPRI 11.21 </v>
      </c>
      <c r="B79" s="17" t="str">
        <f t="shared" si="13"/>
        <v>I</v>
      </c>
      <c r="C79" s="11">
        <f t="shared" si="14"/>
        <v>22806.866000000002</v>
      </c>
      <c r="D79" s="14" t="str">
        <f t="shared" si="15"/>
        <v>vis</v>
      </c>
      <c r="E79" s="48">
        <f>VLOOKUP(C79,Active!C$21:E$973,3,FALSE)</f>
        <v>-1.0074226425084629</v>
      </c>
      <c r="F79" s="17" t="s">
        <v>74</v>
      </c>
      <c r="G79" s="14" t="str">
        <f t="shared" si="16"/>
        <v>22806.866</v>
      </c>
      <c r="H79" s="11">
        <f t="shared" si="17"/>
        <v>-6921</v>
      </c>
      <c r="I79" s="49" t="s">
        <v>237</v>
      </c>
      <c r="J79" s="50" t="s">
        <v>238</v>
      </c>
      <c r="K79" s="49">
        <v>-6921</v>
      </c>
      <c r="L79" s="49" t="s">
        <v>239</v>
      </c>
      <c r="M79" s="50" t="s">
        <v>167</v>
      </c>
      <c r="N79" s="50"/>
      <c r="O79" s="51" t="s">
        <v>236</v>
      </c>
      <c r="P79" s="51" t="s">
        <v>81</v>
      </c>
    </row>
    <row r="80" spans="1:16" ht="12.75" customHeight="1" thickBot="1">
      <c r="A80" s="11" t="str">
        <f t="shared" si="12"/>
        <v> CPRI 11.21 </v>
      </c>
      <c r="B80" s="17" t="str">
        <f t="shared" si="13"/>
        <v>I</v>
      </c>
      <c r="C80" s="11">
        <f t="shared" si="14"/>
        <v>22816.467000000001</v>
      </c>
      <c r="D80" s="14" t="str">
        <f t="shared" si="15"/>
        <v>vis</v>
      </c>
      <c r="E80" s="48">
        <f>VLOOKUP(C80,Active!C$21:E$973,3,FALSE)</f>
        <v>0.99366658697917354</v>
      </c>
      <c r="F80" s="17" t="s">
        <v>74</v>
      </c>
      <c r="G80" s="14" t="str">
        <f t="shared" si="16"/>
        <v>22816.467</v>
      </c>
      <c r="H80" s="11">
        <f t="shared" si="17"/>
        <v>-6919</v>
      </c>
      <c r="I80" s="49" t="s">
        <v>240</v>
      </c>
      <c r="J80" s="50" t="s">
        <v>241</v>
      </c>
      <c r="K80" s="49">
        <v>-6919</v>
      </c>
      <c r="L80" s="49" t="s">
        <v>242</v>
      </c>
      <c r="M80" s="50" t="s">
        <v>167</v>
      </c>
      <c r="N80" s="50"/>
      <c r="O80" s="51" t="s">
        <v>236</v>
      </c>
      <c r="P80" s="51" t="s">
        <v>81</v>
      </c>
    </row>
    <row r="81" spans="1:16" ht="12.75" customHeight="1" thickBot="1">
      <c r="A81" s="11" t="str">
        <f t="shared" si="12"/>
        <v> CPRI 11.21 </v>
      </c>
      <c r="B81" s="17" t="str">
        <f t="shared" si="13"/>
        <v>I</v>
      </c>
      <c r="C81" s="11">
        <f t="shared" si="14"/>
        <v>22830.853999999999</v>
      </c>
      <c r="D81" s="14" t="str">
        <f t="shared" si="15"/>
        <v>vis</v>
      </c>
      <c r="E81" s="48">
        <f>VLOOKUP(C81,Active!C$21:E$973,3,FALSE)</f>
        <v>3.9922782674957857</v>
      </c>
      <c r="F81" s="17" t="s">
        <v>74</v>
      </c>
      <c r="G81" s="14" t="str">
        <f t="shared" si="16"/>
        <v>22830.854</v>
      </c>
      <c r="H81" s="11">
        <f t="shared" si="17"/>
        <v>-6916</v>
      </c>
      <c r="I81" s="49" t="s">
        <v>243</v>
      </c>
      <c r="J81" s="50" t="s">
        <v>244</v>
      </c>
      <c r="K81" s="49">
        <v>-6916</v>
      </c>
      <c r="L81" s="49" t="s">
        <v>239</v>
      </c>
      <c r="M81" s="50" t="s">
        <v>167</v>
      </c>
      <c r="N81" s="50"/>
      <c r="O81" s="51" t="s">
        <v>236</v>
      </c>
      <c r="P81" s="51" t="s">
        <v>81</v>
      </c>
    </row>
    <row r="82" spans="1:16" ht="12.75" customHeight="1" thickBot="1">
      <c r="A82" s="11" t="str">
        <f t="shared" si="12"/>
        <v> CPRI 11.21 </v>
      </c>
      <c r="B82" s="17" t="str">
        <f t="shared" si="13"/>
        <v>I</v>
      </c>
      <c r="C82" s="11">
        <f t="shared" si="14"/>
        <v>22840.456999999999</v>
      </c>
      <c r="D82" s="14" t="str">
        <f t="shared" si="15"/>
        <v>vis</v>
      </c>
      <c r="E82" s="48">
        <f>VLOOKUP(C82,Active!C$21:E$973,3,FALSE)</f>
        <v>5.9937843471510917</v>
      </c>
      <c r="F82" s="17" t="s">
        <v>74</v>
      </c>
      <c r="G82" s="14" t="str">
        <f t="shared" si="16"/>
        <v>22840.457</v>
      </c>
      <c r="H82" s="11">
        <f t="shared" si="17"/>
        <v>-6914</v>
      </c>
      <c r="I82" s="49" t="s">
        <v>245</v>
      </c>
      <c r="J82" s="50" t="s">
        <v>246</v>
      </c>
      <c r="K82" s="49">
        <v>-6914</v>
      </c>
      <c r="L82" s="49" t="s">
        <v>247</v>
      </c>
      <c r="M82" s="50" t="s">
        <v>167</v>
      </c>
      <c r="N82" s="50"/>
      <c r="O82" s="51" t="s">
        <v>236</v>
      </c>
      <c r="P82" s="51" t="s">
        <v>81</v>
      </c>
    </row>
    <row r="83" spans="1:16" ht="12.75" customHeight="1" thickBot="1">
      <c r="A83" s="11" t="str">
        <f t="shared" si="12"/>
        <v> CPRI 11.21 </v>
      </c>
      <c r="B83" s="17" t="str">
        <f t="shared" si="13"/>
        <v>I</v>
      </c>
      <c r="C83" s="11">
        <f t="shared" si="14"/>
        <v>23070.739000000001</v>
      </c>
      <c r="D83" s="14" t="str">
        <f t="shared" si="15"/>
        <v>vis</v>
      </c>
      <c r="E83" s="48">
        <f>VLOOKUP(C83,Active!C$21:E$973,3,FALSE)</f>
        <v>53.990329492962751</v>
      </c>
      <c r="F83" s="17" t="s">
        <v>74</v>
      </c>
      <c r="G83" s="14" t="str">
        <f t="shared" si="16"/>
        <v>23070.739</v>
      </c>
      <c r="H83" s="11">
        <f t="shared" si="17"/>
        <v>-6866</v>
      </c>
      <c r="I83" s="49" t="s">
        <v>248</v>
      </c>
      <c r="J83" s="50" t="s">
        <v>249</v>
      </c>
      <c r="K83" s="49">
        <v>-6866</v>
      </c>
      <c r="L83" s="49" t="s">
        <v>239</v>
      </c>
      <c r="M83" s="50" t="s">
        <v>76</v>
      </c>
      <c r="N83" s="50"/>
      <c r="O83" s="51" t="s">
        <v>80</v>
      </c>
      <c r="P83" s="51" t="s">
        <v>81</v>
      </c>
    </row>
    <row r="84" spans="1:16" ht="12.75" customHeight="1" thickBot="1">
      <c r="A84" s="11" t="str">
        <f t="shared" si="12"/>
        <v> CPRI 11.21 </v>
      </c>
      <c r="B84" s="17" t="str">
        <f t="shared" si="13"/>
        <v>I</v>
      </c>
      <c r="C84" s="11">
        <f t="shared" si="14"/>
        <v>23089.969000000001</v>
      </c>
      <c r="D84" s="14" t="str">
        <f t="shared" si="15"/>
        <v>vis</v>
      </c>
      <c r="E84" s="48">
        <f>VLOOKUP(C84,Active!C$21:E$973,3,FALSE)</f>
        <v>57.998343854284634</v>
      </c>
      <c r="F84" s="17" t="s">
        <v>74</v>
      </c>
      <c r="G84" s="14" t="str">
        <f t="shared" si="16"/>
        <v>23089.969</v>
      </c>
      <c r="H84" s="11">
        <f t="shared" si="17"/>
        <v>-6862</v>
      </c>
      <c r="I84" s="49" t="s">
        <v>250</v>
      </c>
      <c r="J84" s="50" t="s">
        <v>251</v>
      </c>
      <c r="K84" s="49">
        <v>-6862</v>
      </c>
      <c r="L84" s="49" t="s">
        <v>252</v>
      </c>
      <c r="M84" s="50" t="s">
        <v>76</v>
      </c>
      <c r="N84" s="50"/>
      <c r="O84" s="51" t="s">
        <v>80</v>
      </c>
      <c r="P84" s="51" t="s">
        <v>81</v>
      </c>
    </row>
    <row r="85" spans="1:16" ht="12.75" customHeight="1" thickBot="1">
      <c r="A85" s="11" t="str">
        <f t="shared" si="12"/>
        <v> CPRI 11.21 </v>
      </c>
      <c r="B85" s="17" t="str">
        <f t="shared" si="13"/>
        <v>I</v>
      </c>
      <c r="C85" s="11">
        <f t="shared" si="14"/>
        <v>23094.738000000001</v>
      </c>
      <c r="D85" s="14" t="str">
        <f t="shared" si="15"/>
        <v>vis</v>
      </c>
      <c r="E85" s="48">
        <f>VLOOKUP(C85,Active!C$21:E$973,3,FALSE)</f>
        <v>58.992323078889179</v>
      </c>
      <c r="F85" s="17" t="s">
        <v>74</v>
      </c>
      <c r="G85" s="14" t="str">
        <f t="shared" si="16"/>
        <v>23094.738</v>
      </c>
      <c r="H85" s="11">
        <f t="shared" si="17"/>
        <v>-6861</v>
      </c>
      <c r="I85" s="49" t="s">
        <v>253</v>
      </c>
      <c r="J85" s="50" t="s">
        <v>254</v>
      </c>
      <c r="K85" s="49">
        <v>-6861</v>
      </c>
      <c r="L85" s="49" t="s">
        <v>255</v>
      </c>
      <c r="M85" s="50" t="s">
        <v>167</v>
      </c>
      <c r="N85" s="50"/>
      <c r="O85" s="51" t="s">
        <v>236</v>
      </c>
      <c r="P85" s="51" t="s">
        <v>81</v>
      </c>
    </row>
    <row r="86" spans="1:16" ht="12.75" customHeight="1" thickBot="1">
      <c r="A86" s="11" t="str">
        <f t="shared" si="12"/>
        <v> CPRI 11.21 </v>
      </c>
      <c r="B86" s="17" t="str">
        <f t="shared" si="13"/>
        <v>I</v>
      </c>
      <c r="C86" s="11">
        <f t="shared" si="14"/>
        <v>23099.544000000002</v>
      </c>
      <c r="D86" s="14" t="str">
        <f t="shared" si="15"/>
        <v>vis</v>
      </c>
      <c r="E86" s="48">
        <f>VLOOKUP(C86,Active!C$21:E$973,3,FALSE)</f>
        <v>59.994014031594091</v>
      </c>
      <c r="F86" s="17" t="s">
        <v>74</v>
      </c>
      <c r="G86" s="14" t="str">
        <f t="shared" si="16"/>
        <v>23099.544</v>
      </c>
      <c r="H86" s="11">
        <f t="shared" si="17"/>
        <v>-6860</v>
      </c>
      <c r="I86" s="49" t="s">
        <v>256</v>
      </c>
      <c r="J86" s="50" t="s">
        <v>257</v>
      </c>
      <c r="K86" s="49">
        <v>-6860</v>
      </c>
      <c r="L86" s="49" t="s">
        <v>258</v>
      </c>
      <c r="M86" s="50" t="s">
        <v>167</v>
      </c>
      <c r="N86" s="50"/>
      <c r="O86" s="51" t="s">
        <v>236</v>
      </c>
      <c r="P86" s="51" t="s">
        <v>81</v>
      </c>
    </row>
    <row r="87" spans="1:16" ht="12.75" customHeight="1" thickBot="1">
      <c r="A87" s="11" t="str">
        <f t="shared" si="12"/>
        <v> CPRI 11.21 </v>
      </c>
      <c r="B87" s="17" t="str">
        <f t="shared" si="13"/>
        <v>I</v>
      </c>
      <c r="C87" s="11">
        <f t="shared" si="14"/>
        <v>23161.919999999998</v>
      </c>
      <c r="D87" s="14" t="str">
        <f t="shared" si="15"/>
        <v>vis</v>
      </c>
      <c r="E87" s="48">
        <f>VLOOKUP(C87,Active!C$21:E$973,3,FALSE)</f>
        <v>72.99473705820904</v>
      </c>
      <c r="F87" s="17" t="s">
        <v>74</v>
      </c>
      <c r="G87" s="14" t="str">
        <f t="shared" si="16"/>
        <v>23161.920</v>
      </c>
      <c r="H87" s="11">
        <f t="shared" si="17"/>
        <v>-6847</v>
      </c>
      <c r="I87" s="49" t="s">
        <v>259</v>
      </c>
      <c r="J87" s="50" t="s">
        <v>260</v>
      </c>
      <c r="K87" s="49">
        <v>-6847</v>
      </c>
      <c r="L87" s="49" t="s">
        <v>261</v>
      </c>
      <c r="M87" s="50" t="s">
        <v>167</v>
      </c>
      <c r="N87" s="50"/>
      <c r="O87" s="51" t="s">
        <v>236</v>
      </c>
      <c r="P87" s="51" t="s">
        <v>81</v>
      </c>
    </row>
    <row r="88" spans="1:16" ht="12.75" customHeight="1" thickBot="1">
      <c r="A88" s="11" t="str">
        <f t="shared" si="12"/>
        <v> CPRI 11.21 </v>
      </c>
      <c r="B88" s="17" t="str">
        <f t="shared" si="13"/>
        <v>I</v>
      </c>
      <c r="C88" s="11">
        <f t="shared" si="14"/>
        <v>23166.706999999999</v>
      </c>
      <c r="D88" s="14" t="str">
        <f t="shared" si="15"/>
        <v>vis</v>
      </c>
      <c r="E88" s="48">
        <f>VLOOKUP(C88,Active!C$21:E$973,3,FALSE)</f>
        <v>73.992467934321851</v>
      </c>
      <c r="F88" s="17" t="s">
        <v>74</v>
      </c>
      <c r="G88" s="14" t="str">
        <f t="shared" si="16"/>
        <v>23166.707</v>
      </c>
      <c r="H88" s="11">
        <f t="shared" si="17"/>
        <v>-6846</v>
      </c>
      <c r="I88" s="49" t="s">
        <v>262</v>
      </c>
      <c r="J88" s="50" t="s">
        <v>263</v>
      </c>
      <c r="K88" s="49">
        <v>-6846</v>
      </c>
      <c r="L88" s="49" t="s">
        <v>264</v>
      </c>
      <c r="M88" s="50" t="s">
        <v>167</v>
      </c>
      <c r="N88" s="50"/>
      <c r="O88" s="51" t="s">
        <v>236</v>
      </c>
      <c r="P88" s="51" t="s">
        <v>81</v>
      </c>
    </row>
    <row r="89" spans="1:16" ht="12.75" customHeight="1" thickBot="1">
      <c r="A89" s="11" t="str">
        <f t="shared" si="12"/>
        <v> HR 170 </v>
      </c>
      <c r="B89" s="17" t="str">
        <f t="shared" si="13"/>
        <v>I</v>
      </c>
      <c r="C89" s="11">
        <f t="shared" si="14"/>
        <v>23497.739000000001</v>
      </c>
      <c r="D89" s="14" t="str">
        <f t="shared" si="15"/>
        <v>vis</v>
      </c>
      <c r="E89" s="48">
        <f>VLOOKUP(C89,Active!C$21:E$973,3,FALSE)</f>
        <v>142.98784027218701</v>
      </c>
      <c r="F89" s="17" t="s">
        <v>74</v>
      </c>
      <c r="G89" s="14" t="str">
        <f t="shared" si="16"/>
        <v>23497.739</v>
      </c>
      <c r="H89" s="11">
        <f t="shared" si="17"/>
        <v>-6777</v>
      </c>
      <c r="I89" s="49" t="s">
        <v>265</v>
      </c>
      <c r="J89" s="50" t="s">
        <v>266</v>
      </c>
      <c r="K89" s="49">
        <v>-6777</v>
      </c>
      <c r="L89" s="49" t="s">
        <v>267</v>
      </c>
      <c r="M89" s="50" t="s">
        <v>76</v>
      </c>
      <c r="N89" s="50"/>
      <c r="O89" s="51" t="s">
        <v>85</v>
      </c>
      <c r="P89" s="51" t="s">
        <v>86</v>
      </c>
    </row>
    <row r="90" spans="1:16" ht="12.75" customHeight="1" thickBot="1">
      <c r="A90" s="11" t="str">
        <f t="shared" si="12"/>
        <v> CRAC 22.12 </v>
      </c>
      <c r="B90" s="17" t="str">
        <f t="shared" si="13"/>
        <v>I</v>
      </c>
      <c r="C90" s="11">
        <f t="shared" si="14"/>
        <v>23579.347000000002</v>
      </c>
      <c r="D90" s="14" t="str">
        <f t="shared" si="15"/>
        <v>vis</v>
      </c>
      <c r="E90" s="48">
        <f>VLOOKUP(C90,Active!C$21:E$973,3,FALSE)</f>
        <v>159.9969945102923</v>
      </c>
      <c r="F90" s="17" t="s">
        <v>74</v>
      </c>
      <c r="G90" s="14" t="str">
        <f t="shared" si="16"/>
        <v>23579.347</v>
      </c>
      <c r="H90" s="11">
        <f t="shared" si="17"/>
        <v>-6760</v>
      </c>
      <c r="I90" s="49" t="s">
        <v>268</v>
      </c>
      <c r="J90" s="50" t="s">
        <v>269</v>
      </c>
      <c r="K90" s="49">
        <v>-6760</v>
      </c>
      <c r="L90" s="49" t="s">
        <v>270</v>
      </c>
      <c r="M90" s="50" t="s">
        <v>167</v>
      </c>
      <c r="N90" s="50"/>
      <c r="O90" s="51" t="s">
        <v>271</v>
      </c>
      <c r="P90" s="51" t="s">
        <v>272</v>
      </c>
    </row>
    <row r="91" spans="1:16" ht="12.75" customHeight="1" thickBot="1">
      <c r="A91" s="11" t="str">
        <f t="shared" si="12"/>
        <v> HR 170 </v>
      </c>
      <c r="B91" s="17" t="str">
        <f t="shared" si="13"/>
        <v>I</v>
      </c>
      <c r="C91" s="11">
        <f t="shared" si="14"/>
        <v>24500.532999999999</v>
      </c>
      <c r="D91" s="14" t="str">
        <f t="shared" si="15"/>
        <v>vis</v>
      </c>
      <c r="E91" s="48">
        <f>VLOOKUP(C91,Active!C$21:E$973,3,FALSE)</f>
        <v>351.99526374839604</v>
      </c>
      <c r="F91" s="17" t="s">
        <v>74</v>
      </c>
      <c r="G91" s="14" t="str">
        <f t="shared" si="16"/>
        <v>24500.533</v>
      </c>
      <c r="H91" s="11">
        <f t="shared" si="17"/>
        <v>-6568</v>
      </c>
      <c r="I91" s="49" t="s">
        <v>273</v>
      </c>
      <c r="J91" s="50" t="s">
        <v>274</v>
      </c>
      <c r="K91" s="49">
        <v>-6568</v>
      </c>
      <c r="L91" s="49" t="s">
        <v>275</v>
      </c>
      <c r="M91" s="50" t="s">
        <v>76</v>
      </c>
      <c r="N91" s="50"/>
      <c r="O91" s="51" t="s">
        <v>85</v>
      </c>
      <c r="P91" s="51" t="s">
        <v>86</v>
      </c>
    </row>
    <row r="92" spans="1:16" ht="12.75" customHeight="1" thickBot="1">
      <c r="A92" s="11" t="str">
        <f t="shared" si="12"/>
        <v> AN 233.363 </v>
      </c>
      <c r="B92" s="17" t="str">
        <f t="shared" si="13"/>
        <v>I</v>
      </c>
      <c r="C92" s="11">
        <f t="shared" si="14"/>
        <v>25249.027999999998</v>
      </c>
      <c r="D92" s="14" t="str">
        <f t="shared" si="15"/>
        <v>vis</v>
      </c>
      <c r="E92" s="48">
        <f>VLOOKUP(C92,Active!C$21:E$973,3,FALSE)</f>
        <v>508.00039684135942</v>
      </c>
      <c r="F92" s="17" t="s">
        <v>74</v>
      </c>
      <c r="G92" s="14" t="str">
        <f t="shared" si="16"/>
        <v>25249.028</v>
      </c>
      <c r="H92" s="11">
        <f t="shared" si="17"/>
        <v>-6412</v>
      </c>
      <c r="I92" s="49" t="s">
        <v>276</v>
      </c>
      <c r="J92" s="50" t="s">
        <v>277</v>
      </c>
      <c r="K92" s="49">
        <v>-6412</v>
      </c>
      <c r="L92" s="49" t="s">
        <v>278</v>
      </c>
      <c r="M92" s="50" t="s">
        <v>76</v>
      </c>
      <c r="N92" s="50"/>
      <c r="O92" s="51" t="s">
        <v>279</v>
      </c>
      <c r="P92" s="51" t="s">
        <v>280</v>
      </c>
    </row>
    <row r="93" spans="1:16" ht="12.75" customHeight="1" thickBot="1">
      <c r="A93" s="11" t="str">
        <f t="shared" si="12"/>
        <v> HR 170 </v>
      </c>
      <c r="B93" s="17" t="str">
        <f t="shared" si="13"/>
        <v>I</v>
      </c>
      <c r="C93" s="11">
        <f t="shared" si="14"/>
        <v>25498.482</v>
      </c>
      <c r="D93" s="14" t="str">
        <f t="shared" si="15"/>
        <v>vis</v>
      </c>
      <c r="E93" s="48">
        <f>VLOOKUP(C93,Active!C$21:E$973,3,FALSE)</f>
        <v>559.99286769363289</v>
      </c>
      <c r="F93" s="17" t="s">
        <v>74</v>
      </c>
      <c r="G93" s="14" t="str">
        <f t="shared" si="16"/>
        <v>25498.482</v>
      </c>
      <c r="H93" s="11">
        <f t="shared" si="17"/>
        <v>-6360</v>
      </c>
      <c r="I93" s="49" t="s">
        <v>281</v>
      </c>
      <c r="J93" s="50" t="s">
        <v>282</v>
      </c>
      <c r="K93" s="49">
        <v>-6360</v>
      </c>
      <c r="L93" s="49" t="s">
        <v>283</v>
      </c>
      <c r="M93" s="50" t="s">
        <v>76</v>
      </c>
      <c r="N93" s="50"/>
      <c r="O93" s="51" t="s">
        <v>85</v>
      </c>
      <c r="P93" s="51" t="s">
        <v>86</v>
      </c>
    </row>
    <row r="94" spans="1:16" ht="12.75" customHeight="1" thickBot="1">
      <c r="A94" s="11" t="str">
        <f t="shared" si="12"/>
        <v> HR 170 </v>
      </c>
      <c r="B94" s="17" t="str">
        <f t="shared" si="13"/>
        <v>I</v>
      </c>
      <c r="C94" s="11">
        <f t="shared" si="14"/>
        <v>26501.3</v>
      </c>
      <c r="D94" s="14" t="str">
        <f t="shared" si="15"/>
        <v>pg</v>
      </c>
      <c r="E94" s="48">
        <f>VLOOKUP(C94,Active!C$21:E$973,3,FALSE)</f>
        <v>769.0052933718531</v>
      </c>
      <c r="F94" s="17" t="str">
        <f>LEFT(M94,1)</f>
        <v>F</v>
      </c>
      <c r="G94" s="14" t="str">
        <f t="shared" si="16"/>
        <v>26501.300</v>
      </c>
      <c r="H94" s="11">
        <f t="shared" si="17"/>
        <v>-6151</v>
      </c>
      <c r="I94" s="49" t="s">
        <v>284</v>
      </c>
      <c r="J94" s="50" t="s">
        <v>285</v>
      </c>
      <c r="K94" s="49">
        <v>-6151</v>
      </c>
      <c r="L94" s="49" t="s">
        <v>286</v>
      </c>
      <c r="M94" s="50" t="s">
        <v>76</v>
      </c>
      <c r="N94" s="50"/>
      <c r="O94" s="51" t="s">
        <v>85</v>
      </c>
      <c r="P94" s="51" t="s">
        <v>86</v>
      </c>
    </row>
    <row r="95" spans="1:16" ht="12.75" customHeight="1" thickBot="1">
      <c r="A95" s="11" t="str">
        <f t="shared" si="12"/>
        <v> HR 170 </v>
      </c>
      <c r="B95" s="17" t="str">
        <f t="shared" si="13"/>
        <v>I</v>
      </c>
      <c r="C95" s="11">
        <f t="shared" si="14"/>
        <v>27499.281999999999</v>
      </c>
      <c r="D95" s="14" t="str">
        <f t="shared" si="15"/>
        <v>pg</v>
      </c>
      <c r="E95" s="48">
        <f>VLOOKUP(C95,Active!C$21:E$973,3,FALSE)</f>
        <v>977.00977534485503</v>
      </c>
      <c r="F95" s="17" t="str">
        <f>LEFT(M95,1)</f>
        <v>F</v>
      </c>
      <c r="G95" s="14" t="str">
        <f t="shared" si="16"/>
        <v>27499.282</v>
      </c>
      <c r="H95" s="11">
        <f t="shared" si="17"/>
        <v>-5943</v>
      </c>
      <c r="I95" s="49" t="s">
        <v>287</v>
      </c>
      <c r="J95" s="50" t="s">
        <v>288</v>
      </c>
      <c r="K95" s="49">
        <v>-5943</v>
      </c>
      <c r="L95" s="49" t="s">
        <v>289</v>
      </c>
      <c r="M95" s="50" t="s">
        <v>76</v>
      </c>
      <c r="N95" s="50"/>
      <c r="O95" s="51" t="s">
        <v>85</v>
      </c>
      <c r="P95" s="51" t="s">
        <v>86</v>
      </c>
    </row>
    <row r="96" spans="1:16" ht="12.75" customHeight="1" thickBot="1">
      <c r="A96" s="11" t="str">
        <f t="shared" si="12"/>
        <v> AN 261.255 </v>
      </c>
      <c r="B96" s="17" t="str">
        <f t="shared" si="13"/>
        <v>I</v>
      </c>
      <c r="C96" s="11">
        <f t="shared" si="14"/>
        <v>27873.524000000001</v>
      </c>
      <c r="D96" s="14" t="str">
        <f t="shared" si="15"/>
        <v>vis</v>
      </c>
      <c r="E96" s="48">
        <f>VLOOKUP(C96,Active!C$21:E$973,3,FALSE)</f>
        <v>1055.0111955533764</v>
      </c>
      <c r="F96" s="17" t="str">
        <f>LEFT(M96,1)</f>
        <v>V</v>
      </c>
      <c r="G96" s="14" t="str">
        <f t="shared" si="16"/>
        <v>27873.524</v>
      </c>
      <c r="H96" s="11">
        <f t="shared" si="17"/>
        <v>-5865</v>
      </c>
      <c r="I96" s="49" t="s">
        <v>290</v>
      </c>
      <c r="J96" s="50" t="s">
        <v>291</v>
      </c>
      <c r="K96" s="49">
        <v>-5865</v>
      </c>
      <c r="L96" s="49" t="s">
        <v>292</v>
      </c>
      <c r="M96" s="50" t="s">
        <v>167</v>
      </c>
      <c r="N96" s="50"/>
      <c r="O96" s="51" t="s">
        <v>293</v>
      </c>
      <c r="P96" s="51" t="s">
        <v>294</v>
      </c>
    </row>
    <row r="97" spans="1:16" ht="12.75" customHeight="1" thickBot="1">
      <c r="A97" s="11" t="str">
        <f t="shared" si="12"/>
        <v> HR 170 </v>
      </c>
      <c r="B97" s="17" t="str">
        <f t="shared" si="13"/>
        <v>I</v>
      </c>
      <c r="C97" s="11">
        <f t="shared" si="14"/>
        <v>28502.052</v>
      </c>
      <c r="D97" s="14" t="str">
        <f t="shared" si="15"/>
        <v>pg</v>
      </c>
      <c r="E97" s="48">
        <f>VLOOKUP(C97,Active!C$21:E$973,3,FALSE)</f>
        <v>1186.0121966190534</v>
      </c>
      <c r="F97" s="17" t="str">
        <f>LEFT(M97,1)</f>
        <v>F</v>
      </c>
      <c r="G97" s="14" t="str">
        <f t="shared" si="16"/>
        <v>28502.052</v>
      </c>
      <c r="H97" s="11">
        <f t="shared" si="17"/>
        <v>-5734</v>
      </c>
      <c r="I97" s="49" t="s">
        <v>295</v>
      </c>
      <c r="J97" s="50" t="s">
        <v>296</v>
      </c>
      <c r="K97" s="49">
        <v>-5734</v>
      </c>
      <c r="L97" s="49" t="s">
        <v>297</v>
      </c>
      <c r="M97" s="50" t="s">
        <v>76</v>
      </c>
      <c r="N97" s="50"/>
      <c r="O97" s="51" t="s">
        <v>85</v>
      </c>
      <c r="P97" s="51" t="s">
        <v>86</v>
      </c>
    </row>
    <row r="98" spans="1:16" ht="12.75" customHeight="1" thickBot="1">
      <c r="A98" s="11" t="str">
        <f t="shared" si="12"/>
        <v> AN 277.41 </v>
      </c>
      <c r="B98" s="17" t="str">
        <f t="shared" si="13"/>
        <v>I</v>
      </c>
      <c r="C98" s="11">
        <f t="shared" si="14"/>
        <v>28569.21</v>
      </c>
      <c r="D98" s="14" t="str">
        <f t="shared" si="15"/>
        <v>vis</v>
      </c>
      <c r="E98" s="48">
        <f>VLOOKUP(C98,Active!C$21:E$973,3,FALSE)</f>
        <v>1200.0096083963629</v>
      </c>
      <c r="F98" s="17" t="str">
        <f>LEFT(M98,1)</f>
        <v>V</v>
      </c>
      <c r="G98" s="14" t="str">
        <f t="shared" si="16"/>
        <v>28569.210</v>
      </c>
      <c r="H98" s="11">
        <f t="shared" si="17"/>
        <v>-5720</v>
      </c>
      <c r="I98" s="49" t="s">
        <v>298</v>
      </c>
      <c r="J98" s="50" t="s">
        <v>299</v>
      </c>
      <c r="K98" s="49">
        <v>-5720</v>
      </c>
      <c r="L98" s="49" t="s">
        <v>300</v>
      </c>
      <c r="M98" s="50" t="s">
        <v>167</v>
      </c>
      <c r="N98" s="50"/>
      <c r="O98" s="51" t="s">
        <v>301</v>
      </c>
      <c r="P98" s="51" t="s">
        <v>302</v>
      </c>
    </row>
    <row r="99" spans="1:16" ht="12.75" customHeight="1" thickBot="1">
      <c r="A99" s="11" t="str">
        <f t="shared" si="12"/>
        <v> AN 277.41 </v>
      </c>
      <c r="B99" s="17" t="str">
        <f t="shared" si="13"/>
        <v>I</v>
      </c>
      <c r="C99" s="11">
        <f t="shared" si="14"/>
        <v>28636.381000000001</v>
      </c>
      <c r="D99" s="14" t="str">
        <f t="shared" si="15"/>
        <v>vis</v>
      </c>
      <c r="E99" s="48">
        <f>VLOOKUP(C99,Active!C$21:E$973,3,FALSE)</f>
        <v>1214.0097296997619</v>
      </c>
      <c r="F99" s="17" t="s">
        <v>74</v>
      </c>
      <c r="G99" s="14" t="str">
        <f t="shared" si="16"/>
        <v>28636.381</v>
      </c>
      <c r="H99" s="11">
        <f t="shared" si="17"/>
        <v>-5706</v>
      </c>
      <c r="I99" s="49" t="s">
        <v>303</v>
      </c>
      <c r="J99" s="50" t="s">
        <v>304</v>
      </c>
      <c r="K99" s="49">
        <v>-5706</v>
      </c>
      <c r="L99" s="49" t="s">
        <v>305</v>
      </c>
      <c r="M99" s="50" t="s">
        <v>167</v>
      </c>
      <c r="N99" s="50"/>
      <c r="O99" s="51" t="s">
        <v>301</v>
      </c>
      <c r="P99" s="51" t="s">
        <v>302</v>
      </c>
    </row>
    <row r="100" spans="1:16" ht="12.75" customHeight="1" thickBot="1">
      <c r="A100" s="11" t="str">
        <f t="shared" si="12"/>
        <v> AN 277.41 </v>
      </c>
      <c r="B100" s="17" t="str">
        <f t="shared" si="13"/>
        <v>I</v>
      </c>
      <c r="C100" s="11">
        <f t="shared" si="14"/>
        <v>28655.563999999998</v>
      </c>
      <c r="D100" s="14" t="str">
        <f t="shared" si="15"/>
        <v>vis</v>
      </c>
      <c r="E100" s="48">
        <f>VLOOKUP(C100,Active!C$21:E$973,3,FALSE)</f>
        <v>1218.0079480821453</v>
      </c>
      <c r="F100" s="17" t="s">
        <v>74</v>
      </c>
      <c r="G100" s="14" t="str">
        <f t="shared" si="16"/>
        <v>28655.564</v>
      </c>
      <c r="H100" s="11">
        <f t="shared" si="17"/>
        <v>-5702</v>
      </c>
      <c r="I100" s="49" t="s">
        <v>306</v>
      </c>
      <c r="J100" s="50" t="s">
        <v>307</v>
      </c>
      <c r="K100" s="49">
        <v>-5702</v>
      </c>
      <c r="L100" s="49" t="s">
        <v>308</v>
      </c>
      <c r="M100" s="50" t="s">
        <v>167</v>
      </c>
      <c r="N100" s="50"/>
      <c r="O100" s="51" t="s">
        <v>301</v>
      </c>
      <c r="P100" s="51" t="s">
        <v>302</v>
      </c>
    </row>
    <row r="101" spans="1:16" ht="12.75" customHeight="1" thickBot="1">
      <c r="A101" s="11" t="str">
        <f t="shared" si="12"/>
        <v> AN 277.41 </v>
      </c>
      <c r="B101" s="17" t="str">
        <f t="shared" si="13"/>
        <v>I</v>
      </c>
      <c r="C101" s="11">
        <f t="shared" si="14"/>
        <v>28684.346000000001</v>
      </c>
      <c r="D101" s="14" t="str">
        <f t="shared" si="15"/>
        <v>vis</v>
      </c>
      <c r="E101" s="48">
        <f>VLOOKUP(C101,Active!C$21:E$973,3,FALSE)</f>
        <v>1224.0068388438499</v>
      </c>
      <c r="F101" s="17" t="s">
        <v>74</v>
      </c>
      <c r="G101" s="14" t="str">
        <f t="shared" si="16"/>
        <v>28684.346</v>
      </c>
      <c r="H101" s="11">
        <f t="shared" si="17"/>
        <v>-5696</v>
      </c>
      <c r="I101" s="49" t="s">
        <v>309</v>
      </c>
      <c r="J101" s="50" t="s">
        <v>310</v>
      </c>
      <c r="K101" s="49">
        <v>-5696</v>
      </c>
      <c r="L101" s="49" t="s">
        <v>311</v>
      </c>
      <c r="M101" s="50" t="s">
        <v>167</v>
      </c>
      <c r="N101" s="50"/>
      <c r="O101" s="51" t="s">
        <v>301</v>
      </c>
      <c r="P101" s="51" t="s">
        <v>302</v>
      </c>
    </row>
    <row r="102" spans="1:16" ht="12.75" customHeight="1" thickBot="1">
      <c r="A102" s="11" t="str">
        <f t="shared" si="12"/>
        <v> AN 277.41 </v>
      </c>
      <c r="B102" s="17" t="str">
        <f t="shared" si="13"/>
        <v>I</v>
      </c>
      <c r="C102" s="11">
        <f t="shared" si="14"/>
        <v>28948.238000000001</v>
      </c>
      <c r="D102" s="14" t="str">
        <f t="shared" si="15"/>
        <v>vis</v>
      </c>
      <c r="E102" s="48">
        <f>VLOOKUP(C102,Active!C$21:E$973,3,FALSE)</f>
        <v>1279.0085510559131</v>
      </c>
      <c r="F102" s="17" t="s">
        <v>74</v>
      </c>
      <c r="G102" s="14" t="str">
        <f t="shared" si="16"/>
        <v>28948.238</v>
      </c>
      <c r="H102" s="11">
        <f t="shared" si="17"/>
        <v>-5641</v>
      </c>
      <c r="I102" s="49" t="s">
        <v>312</v>
      </c>
      <c r="J102" s="50" t="s">
        <v>313</v>
      </c>
      <c r="K102" s="49">
        <v>-5641</v>
      </c>
      <c r="L102" s="49" t="s">
        <v>314</v>
      </c>
      <c r="M102" s="50" t="s">
        <v>167</v>
      </c>
      <c r="N102" s="50"/>
      <c r="O102" s="51" t="s">
        <v>301</v>
      </c>
      <c r="P102" s="51" t="s">
        <v>302</v>
      </c>
    </row>
    <row r="103" spans="1:16" ht="12.75" customHeight="1" thickBot="1">
      <c r="A103" s="11" t="str">
        <f t="shared" si="12"/>
        <v> AN 277.41 </v>
      </c>
      <c r="B103" s="17" t="str">
        <f t="shared" si="13"/>
        <v>I</v>
      </c>
      <c r="C103" s="11">
        <f t="shared" si="14"/>
        <v>29068.163</v>
      </c>
      <c r="D103" s="14" t="str">
        <f t="shared" si="15"/>
        <v>vis</v>
      </c>
      <c r="E103" s="48">
        <f>VLOOKUP(C103,Active!C$21:E$973,3,FALSE)</f>
        <v>1304.0039292296799</v>
      </c>
      <c r="F103" s="17" t="s">
        <v>74</v>
      </c>
      <c r="G103" s="14" t="str">
        <f t="shared" si="16"/>
        <v>29068.163</v>
      </c>
      <c r="H103" s="11">
        <f t="shared" si="17"/>
        <v>-5616</v>
      </c>
      <c r="I103" s="49" t="s">
        <v>315</v>
      </c>
      <c r="J103" s="50" t="s">
        <v>316</v>
      </c>
      <c r="K103" s="49">
        <v>-5616</v>
      </c>
      <c r="L103" s="49" t="s">
        <v>317</v>
      </c>
      <c r="M103" s="50" t="s">
        <v>167</v>
      </c>
      <c r="N103" s="50"/>
      <c r="O103" s="51" t="s">
        <v>301</v>
      </c>
      <c r="P103" s="51" t="s">
        <v>302</v>
      </c>
    </row>
    <row r="104" spans="1:16" ht="12.75" customHeight="1" thickBot="1">
      <c r="A104" s="11" t="str">
        <f t="shared" si="12"/>
        <v> HA 113.71 </v>
      </c>
      <c r="B104" s="17" t="str">
        <f t="shared" si="13"/>
        <v>I</v>
      </c>
      <c r="C104" s="11">
        <f t="shared" si="14"/>
        <v>29562.982</v>
      </c>
      <c r="D104" s="14" t="str">
        <f t="shared" si="15"/>
        <v>vis</v>
      </c>
      <c r="E104" s="48">
        <f>VLOOKUP(C104,Active!C$21:E$973,3,FALSE)</f>
        <v>1407.1366207666001</v>
      </c>
      <c r="F104" s="17" t="s">
        <v>74</v>
      </c>
      <c r="G104" s="14" t="str">
        <f t="shared" si="16"/>
        <v>29562.982</v>
      </c>
      <c r="H104" s="11">
        <f t="shared" si="17"/>
        <v>-5513</v>
      </c>
      <c r="I104" s="49" t="s">
        <v>318</v>
      </c>
      <c r="J104" s="50" t="s">
        <v>319</v>
      </c>
      <c r="K104" s="49">
        <v>-5513</v>
      </c>
      <c r="L104" s="49" t="s">
        <v>320</v>
      </c>
      <c r="M104" s="50" t="s">
        <v>76</v>
      </c>
      <c r="N104" s="50"/>
      <c r="O104" s="51" t="s">
        <v>321</v>
      </c>
      <c r="P104" s="51" t="s">
        <v>322</v>
      </c>
    </row>
    <row r="105" spans="1:16" ht="12.75" customHeight="1" thickBot="1">
      <c r="A105" s="11" t="str">
        <f t="shared" si="12"/>
        <v> AAC 5.5 </v>
      </c>
      <c r="B105" s="17" t="str">
        <f t="shared" si="13"/>
        <v>I</v>
      </c>
      <c r="C105" s="11">
        <f t="shared" si="14"/>
        <v>33002.428999999996</v>
      </c>
      <c r="D105" s="14" t="str">
        <f t="shared" si="15"/>
        <v>vis</v>
      </c>
      <c r="E105" s="48">
        <f>VLOOKUP(C105,Active!C$21:E$973,3,FALSE)</f>
        <v>2124.0036499400667</v>
      </c>
      <c r="F105" s="17" t="s">
        <v>74</v>
      </c>
      <c r="G105" s="14" t="str">
        <f t="shared" si="16"/>
        <v>33002.429</v>
      </c>
      <c r="H105" s="11">
        <f t="shared" si="17"/>
        <v>-4796</v>
      </c>
      <c r="I105" s="49" t="s">
        <v>323</v>
      </c>
      <c r="J105" s="50" t="s">
        <v>324</v>
      </c>
      <c r="K105" s="49">
        <v>-4796</v>
      </c>
      <c r="L105" s="49" t="s">
        <v>325</v>
      </c>
      <c r="M105" s="50" t="s">
        <v>167</v>
      </c>
      <c r="N105" s="50"/>
      <c r="O105" s="51" t="s">
        <v>326</v>
      </c>
      <c r="P105" s="51" t="s">
        <v>327</v>
      </c>
    </row>
    <row r="106" spans="1:16" ht="12.75" customHeight="1" thickBot="1">
      <c r="A106" s="11" t="str">
        <f t="shared" si="12"/>
        <v> APJ 113.637 </v>
      </c>
      <c r="B106" s="17" t="str">
        <f t="shared" si="13"/>
        <v>I</v>
      </c>
      <c r="C106" s="11">
        <f t="shared" si="14"/>
        <v>33016.819000000003</v>
      </c>
      <c r="D106" s="14" t="str">
        <f t="shared" si="15"/>
        <v>vis</v>
      </c>
      <c r="E106" s="48">
        <f>VLOOKUP(C106,Active!C$21:E$973,3,FALSE)</f>
        <v>2127.0028868958366</v>
      </c>
      <c r="F106" s="17" t="s">
        <v>74</v>
      </c>
      <c r="G106" s="14" t="str">
        <f t="shared" si="16"/>
        <v>33016.819</v>
      </c>
      <c r="H106" s="11">
        <f t="shared" si="17"/>
        <v>-4793</v>
      </c>
      <c r="I106" s="49" t="s">
        <v>328</v>
      </c>
      <c r="J106" s="50" t="s">
        <v>329</v>
      </c>
      <c r="K106" s="49">
        <v>-4793</v>
      </c>
      <c r="L106" s="49" t="s">
        <v>330</v>
      </c>
      <c r="M106" s="50" t="s">
        <v>331</v>
      </c>
      <c r="N106" s="50" t="s">
        <v>332</v>
      </c>
      <c r="O106" s="51" t="s">
        <v>333</v>
      </c>
      <c r="P106" s="51" t="s">
        <v>334</v>
      </c>
    </row>
    <row r="107" spans="1:16" ht="12.75" customHeight="1" thickBot="1">
      <c r="A107" s="11" t="str">
        <f t="shared" ref="A107:A135" si="18">P107</f>
        <v> AAC 5.7 </v>
      </c>
      <c r="B107" s="17" t="str">
        <f t="shared" ref="B107:B135" si="19">IF(H107=INT(H107),"I","II")</f>
        <v>I</v>
      </c>
      <c r="C107" s="11">
        <f t="shared" ref="C107:C135" si="20">1*G107</f>
        <v>33357.457000000002</v>
      </c>
      <c r="D107" s="14" t="str">
        <f t="shared" ref="D107:D135" si="21">VLOOKUP(F107,I$1:J$5,2,FALSE)</f>
        <v>vis</v>
      </c>
      <c r="E107" s="48">
        <f>VLOOKUP(C107,Active!C$21:E$973,3,FALSE)</f>
        <v>2198.0003905886078</v>
      </c>
      <c r="F107" s="17" t="s">
        <v>74</v>
      </c>
      <c r="G107" s="14" t="str">
        <f t="shared" ref="G107:G135" si="22">MID(I107,3,LEN(I107)-3)</f>
        <v>33357.457</v>
      </c>
      <c r="H107" s="11">
        <f t="shared" ref="H107:H135" si="23">1*K107</f>
        <v>-4722</v>
      </c>
      <c r="I107" s="49" t="s">
        <v>335</v>
      </c>
      <c r="J107" s="50" t="s">
        <v>336</v>
      </c>
      <c r="K107" s="49">
        <v>-4722</v>
      </c>
      <c r="L107" s="49" t="s">
        <v>337</v>
      </c>
      <c r="M107" s="50" t="s">
        <v>167</v>
      </c>
      <c r="N107" s="50"/>
      <c r="O107" s="51" t="s">
        <v>326</v>
      </c>
      <c r="P107" s="51" t="s">
        <v>338</v>
      </c>
    </row>
    <row r="108" spans="1:16" ht="12.75" customHeight="1" thickBot="1">
      <c r="A108" s="11" t="str">
        <f t="shared" si="18"/>
        <v> MVS 140 </v>
      </c>
      <c r="B108" s="17" t="str">
        <f t="shared" si="19"/>
        <v>I</v>
      </c>
      <c r="C108" s="11">
        <f t="shared" si="20"/>
        <v>33712.498</v>
      </c>
      <c r="D108" s="14" t="str">
        <f t="shared" si="21"/>
        <v>vis</v>
      </c>
      <c r="E108" s="48">
        <f>VLOOKUP(C108,Active!C$21:E$973,3,FALSE)</f>
        <v>2271.9998407632361</v>
      </c>
      <c r="F108" s="17" t="s">
        <v>74</v>
      </c>
      <c r="G108" s="14" t="str">
        <f t="shared" si="22"/>
        <v>33712.498</v>
      </c>
      <c r="H108" s="11">
        <f t="shared" si="23"/>
        <v>-4648</v>
      </c>
      <c r="I108" s="49" t="s">
        <v>339</v>
      </c>
      <c r="J108" s="50" t="s">
        <v>340</v>
      </c>
      <c r="K108" s="49">
        <v>-4648</v>
      </c>
      <c r="L108" s="49" t="s">
        <v>341</v>
      </c>
      <c r="M108" s="50" t="s">
        <v>167</v>
      </c>
      <c r="N108" s="50"/>
      <c r="O108" s="51" t="s">
        <v>342</v>
      </c>
      <c r="P108" s="51" t="s">
        <v>343</v>
      </c>
    </row>
    <row r="109" spans="1:16" ht="12.75" customHeight="1" thickBot="1">
      <c r="A109" s="11" t="str">
        <f t="shared" si="18"/>
        <v> AAC 5.189 </v>
      </c>
      <c r="B109" s="17" t="str">
        <f t="shared" si="19"/>
        <v>I</v>
      </c>
      <c r="C109" s="11">
        <f t="shared" si="20"/>
        <v>34451.375</v>
      </c>
      <c r="D109" s="14" t="str">
        <f t="shared" si="21"/>
        <v>vis</v>
      </c>
      <c r="E109" s="48">
        <f>VLOOKUP(C109,Active!C$21:E$973,3,FALSE)</f>
        <v>2426.0003414002872</v>
      </c>
      <c r="F109" s="17" t="s">
        <v>74</v>
      </c>
      <c r="G109" s="14" t="str">
        <f t="shared" si="22"/>
        <v>34451.375</v>
      </c>
      <c r="H109" s="11">
        <f t="shared" si="23"/>
        <v>-4494</v>
      </c>
      <c r="I109" s="49" t="s">
        <v>344</v>
      </c>
      <c r="J109" s="50" t="s">
        <v>345</v>
      </c>
      <c r="K109" s="49">
        <v>-4494</v>
      </c>
      <c r="L109" s="49" t="s">
        <v>346</v>
      </c>
      <c r="M109" s="50" t="s">
        <v>167</v>
      </c>
      <c r="N109" s="50"/>
      <c r="O109" s="51" t="s">
        <v>326</v>
      </c>
      <c r="P109" s="51" t="s">
        <v>347</v>
      </c>
    </row>
    <row r="110" spans="1:16" ht="12.75" customHeight="1" thickBot="1">
      <c r="A110" s="11" t="str">
        <f t="shared" si="18"/>
        <v> APJ 133.148 </v>
      </c>
      <c r="B110" s="17" t="str">
        <f t="shared" si="19"/>
        <v>I</v>
      </c>
      <c r="C110" s="11">
        <f t="shared" si="20"/>
        <v>35655.614000000001</v>
      </c>
      <c r="D110" s="14" t="str">
        <f t="shared" si="21"/>
        <v>vis</v>
      </c>
      <c r="E110" s="48">
        <f>VLOOKUP(C110,Active!C$21:E$973,3,FALSE)</f>
        <v>2676.9939558809956</v>
      </c>
      <c r="F110" s="17" t="s">
        <v>74</v>
      </c>
      <c r="G110" s="14" t="str">
        <f t="shared" si="22"/>
        <v>35655.614</v>
      </c>
      <c r="H110" s="11">
        <f t="shared" si="23"/>
        <v>-4243</v>
      </c>
      <c r="I110" s="49" t="s">
        <v>348</v>
      </c>
      <c r="J110" s="50" t="s">
        <v>349</v>
      </c>
      <c r="K110" s="49">
        <v>-4243</v>
      </c>
      <c r="L110" s="49" t="s">
        <v>350</v>
      </c>
      <c r="M110" s="50" t="s">
        <v>331</v>
      </c>
      <c r="N110" s="50" t="s">
        <v>332</v>
      </c>
      <c r="O110" s="51" t="s">
        <v>351</v>
      </c>
      <c r="P110" s="51" t="s">
        <v>352</v>
      </c>
    </row>
    <row r="111" spans="1:16" ht="12.75" customHeight="1" thickBot="1">
      <c r="A111" s="11" t="str">
        <f t="shared" si="18"/>
        <v> AA 8.189 </v>
      </c>
      <c r="B111" s="17" t="str">
        <f t="shared" si="19"/>
        <v>I</v>
      </c>
      <c r="C111" s="11">
        <f t="shared" si="20"/>
        <v>35876.275999999998</v>
      </c>
      <c r="D111" s="14" t="str">
        <f t="shared" si="21"/>
        <v>vis</v>
      </c>
      <c r="E111" s="48">
        <f>VLOOKUP(C111,Active!C$21:E$973,3,FALSE)</f>
        <v>2722.9854517207259</v>
      </c>
      <c r="F111" s="17" t="s">
        <v>74</v>
      </c>
      <c r="G111" s="14" t="str">
        <f t="shared" si="22"/>
        <v>35876.276</v>
      </c>
      <c r="H111" s="11">
        <f t="shared" si="23"/>
        <v>-4197</v>
      </c>
      <c r="I111" s="49" t="s">
        <v>353</v>
      </c>
      <c r="J111" s="50" t="s">
        <v>354</v>
      </c>
      <c r="K111" s="49">
        <v>-4197</v>
      </c>
      <c r="L111" s="49" t="s">
        <v>355</v>
      </c>
      <c r="M111" s="50" t="s">
        <v>167</v>
      </c>
      <c r="N111" s="50"/>
      <c r="O111" s="51" t="s">
        <v>326</v>
      </c>
      <c r="P111" s="51" t="s">
        <v>356</v>
      </c>
    </row>
    <row r="112" spans="1:16" ht="12.75" customHeight="1" thickBot="1">
      <c r="A112" s="11" t="str">
        <f t="shared" si="18"/>
        <v>BAVM 15 </v>
      </c>
      <c r="B112" s="17" t="str">
        <f t="shared" si="19"/>
        <v>I</v>
      </c>
      <c r="C112" s="11">
        <f t="shared" si="20"/>
        <v>37368.438000000002</v>
      </c>
      <c r="D112" s="14" t="str">
        <f t="shared" si="21"/>
        <v>vis</v>
      </c>
      <c r="E112" s="48">
        <f>VLOOKUP(C112,Active!C$21:E$973,3,FALSE)</f>
        <v>3033.9894416021057</v>
      </c>
      <c r="F112" s="17" t="s">
        <v>74</v>
      </c>
      <c r="G112" s="14" t="str">
        <f t="shared" si="22"/>
        <v>37368.438</v>
      </c>
      <c r="H112" s="11">
        <f t="shared" si="23"/>
        <v>-3886</v>
      </c>
      <c r="I112" s="49" t="s">
        <v>357</v>
      </c>
      <c r="J112" s="50" t="s">
        <v>358</v>
      </c>
      <c r="K112" s="49">
        <v>-3886</v>
      </c>
      <c r="L112" s="49" t="s">
        <v>359</v>
      </c>
      <c r="M112" s="50" t="s">
        <v>167</v>
      </c>
      <c r="N112" s="50"/>
      <c r="O112" s="51" t="s">
        <v>360</v>
      </c>
      <c r="P112" s="52" t="s">
        <v>361</v>
      </c>
    </row>
    <row r="113" spans="1:16" ht="12.75" customHeight="1" thickBot="1">
      <c r="A113" s="11" t="str">
        <f t="shared" si="18"/>
        <v> MSAI 36.463 </v>
      </c>
      <c r="B113" s="17" t="str">
        <f t="shared" si="19"/>
        <v>I</v>
      </c>
      <c r="C113" s="11">
        <f t="shared" si="20"/>
        <v>38145.678</v>
      </c>
      <c r="D113" s="14" t="str">
        <f t="shared" si="21"/>
        <v>vis</v>
      </c>
      <c r="E113" s="48">
        <f>VLOOKUP(C113,Active!C$21:E$973,3,FALSE)</f>
        <v>3195.9857537286725</v>
      </c>
      <c r="F113" s="17" t="s">
        <v>74</v>
      </c>
      <c r="G113" s="14" t="str">
        <f t="shared" si="22"/>
        <v>38145.678</v>
      </c>
      <c r="H113" s="11">
        <f t="shared" si="23"/>
        <v>-3724</v>
      </c>
      <c r="I113" s="49" t="s">
        <v>362</v>
      </c>
      <c r="J113" s="50" t="s">
        <v>363</v>
      </c>
      <c r="K113" s="49">
        <v>-3724</v>
      </c>
      <c r="L113" s="49" t="s">
        <v>364</v>
      </c>
      <c r="M113" s="50" t="s">
        <v>331</v>
      </c>
      <c r="N113" s="50" t="s">
        <v>332</v>
      </c>
      <c r="O113" s="51" t="s">
        <v>365</v>
      </c>
      <c r="P113" s="51" t="s">
        <v>366</v>
      </c>
    </row>
    <row r="114" spans="1:16" ht="12.75" customHeight="1" thickBot="1">
      <c r="A114" s="11" t="str">
        <f t="shared" si="18"/>
        <v> MSAI 36.463 </v>
      </c>
      <c r="B114" s="17" t="str">
        <f t="shared" si="19"/>
        <v>I</v>
      </c>
      <c r="C114" s="11">
        <f t="shared" si="20"/>
        <v>38558.288</v>
      </c>
      <c r="D114" s="14" t="str">
        <f t="shared" si="21"/>
        <v>vis</v>
      </c>
      <c r="E114" s="48">
        <f>VLOOKUP(C114,Active!C$21:E$973,3,FALSE)</f>
        <v>3281.9840275521287</v>
      </c>
      <c r="F114" s="17" t="s">
        <v>74</v>
      </c>
      <c r="G114" s="14" t="str">
        <f t="shared" si="22"/>
        <v>38558.288</v>
      </c>
      <c r="H114" s="11">
        <f t="shared" si="23"/>
        <v>-3638</v>
      </c>
      <c r="I114" s="49" t="s">
        <v>367</v>
      </c>
      <c r="J114" s="50" t="s">
        <v>368</v>
      </c>
      <c r="K114" s="49">
        <v>-3638</v>
      </c>
      <c r="L114" s="49" t="s">
        <v>369</v>
      </c>
      <c r="M114" s="50" t="s">
        <v>331</v>
      </c>
      <c r="N114" s="50" t="s">
        <v>332</v>
      </c>
      <c r="O114" s="51" t="s">
        <v>365</v>
      </c>
      <c r="P114" s="51" t="s">
        <v>366</v>
      </c>
    </row>
    <row r="115" spans="1:16" ht="12.75" customHeight="1" thickBot="1">
      <c r="A115" s="11" t="str">
        <f t="shared" si="18"/>
        <v> MSAI 38.395 </v>
      </c>
      <c r="B115" s="17" t="str">
        <f t="shared" si="19"/>
        <v>I</v>
      </c>
      <c r="C115" s="11">
        <f t="shared" si="20"/>
        <v>38889.33</v>
      </c>
      <c r="D115" s="14" t="str">
        <f t="shared" si="21"/>
        <v>vis</v>
      </c>
      <c r="E115" s="48">
        <f>VLOOKUP(C115,Active!C$21:E$973,3,FALSE)</f>
        <v>3350.9814841408315</v>
      </c>
      <c r="F115" s="17" t="s">
        <v>74</v>
      </c>
      <c r="G115" s="14" t="str">
        <f t="shared" si="22"/>
        <v>38889.3300</v>
      </c>
      <c r="H115" s="11">
        <f t="shared" si="23"/>
        <v>-3569</v>
      </c>
      <c r="I115" s="49" t="s">
        <v>370</v>
      </c>
      <c r="J115" s="50" t="s">
        <v>371</v>
      </c>
      <c r="K115" s="49">
        <v>-3569</v>
      </c>
      <c r="L115" s="49" t="s">
        <v>372</v>
      </c>
      <c r="M115" s="50" t="s">
        <v>331</v>
      </c>
      <c r="N115" s="50" t="s">
        <v>332</v>
      </c>
      <c r="O115" s="51" t="s">
        <v>373</v>
      </c>
      <c r="P115" s="51" t="s">
        <v>374</v>
      </c>
    </row>
    <row r="116" spans="1:16" ht="12.75" customHeight="1" thickBot="1">
      <c r="A116" s="11" t="str">
        <f t="shared" si="18"/>
        <v> MSAI 38.395 </v>
      </c>
      <c r="B116" s="17" t="str">
        <f t="shared" si="19"/>
        <v>I</v>
      </c>
      <c r="C116" s="11">
        <f t="shared" si="20"/>
        <v>39215.561900000001</v>
      </c>
      <c r="D116" s="14" t="str">
        <f t="shared" si="21"/>
        <v>vis</v>
      </c>
      <c r="E116" s="48">
        <f>VLOOKUP(C116,Active!C$21:E$973,3,FALSE)</f>
        <v>3418.9763952339854</v>
      </c>
      <c r="F116" s="17" t="s">
        <v>74</v>
      </c>
      <c r="G116" s="14" t="str">
        <f t="shared" si="22"/>
        <v>39215.5619</v>
      </c>
      <c r="H116" s="11">
        <f t="shared" si="23"/>
        <v>-3501</v>
      </c>
      <c r="I116" s="49" t="s">
        <v>375</v>
      </c>
      <c r="J116" s="50" t="s">
        <v>376</v>
      </c>
      <c r="K116" s="49">
        <v>-3501</v>
      </c>
      <c r="L116" s="49" t="s">
        <v>377</v>
      </c>
      <c r="M116" s="50" t="s">
        <v>331</v>
      </c>
      <c r="N116" s="50" t="s">
        <v>332</v>
      </c>
      <c r="O116" s="51" t="s">
        <v>373</v>
      </c>
      <c r="P116" s="51" t="s">
        <v>374</v>
      </c>
    </row>
    <row r="117" spans="1:16" ht="12.75" customHeight="1" thickBot="1">
      <c r="A117" s="11" t="str">
        <f t="shared" si="18"/>
        <v> PASP 86.390 </v>
      </c>
      <c r="B117" s="17" t="str">
        <f t="shared" si="19"/>
        <v>I</v>
      </c>
      <c r="C117" s="11">
        <f t="shared" si="20"/>
        <v>39647.360000000001</v>
      </c>
      <c r="D117" s="14" t="str">
        <f t="shared" si="21"/>
        <v>vis</v>
      </c>
      <c r="E117" s="48">
        <f>VLOOKUP(C117,Active!C$21:E$973,3,FALSE)</f>
        <v>3508.9739504077525</v>
      </c>
      <c r="F117" s="17" t="s">
        <v>74</v>
      </c>
      <c r="G117" s="14" t="str">
        <f t="shared" si="22"/>
        <v>39647.360</v>
      </c>
      <c r="H117" s="11">
        <f t="shared" si="23"/>
        <v>-3411</v>
      </c>
      <c r="I117" s="49" t="s">
        <v>378</v>
      </c>
      <c r="J117" s="50" t="s">
        <v>379</v>
      </c>
      <c r="K117" s="49">
        <v>-3411</v>
      </c>
      <c r="L117" s="49" t="s">
        <v>380</v>
      </c>
      <c r="M117" s="50" t="s">
        <v>331</v>
      </c>
      <c r="N117" s="50" t="s">
        <v>332</v>
      </c>
      <c r="O117" s="51" t="s">
        <v>373</v>
      </c>
      <c r="P117" s="51" t="s">
        <v>381</v>
      </c>
    </row>
    <row r="118" spans="1:16" ht="12.75" customHeight="1" thickBot="1">
      <c r="A118" s="11" t="str">
        <f t="shared" si="18"/>
        <v> PASP 86.390 </v>
      </c>
      <c r="B118" s="17" t="str">
        <f t="shared" si="19"/>
        <v>I</v>
      </c>
      <c r="C118" s="11">
        <f t="shared" si="20"/>
        <v>39949.618999999999</v>
      </c>
      <c r="D118" s="14" t="str">
        <f t="shared" si="21"/>
        <v>vis</v>
      </c>
      <c r="E118" s="48">
        <f>VLOOKUP(C118,Active!C$21:E$973,3,FALSE)</f>
        <v>3571.9723078096667</v>
      </c>
      <c r="F118" s="17" t="s">
        <v>74</v>
      </c>
      <c r="G118" s="14" t="str">
        <f t="shared" si="22"/>
        <v>39949.619</v>
      </c>
      <c r="H118" s="11">
        <f t="shared" si="23"/>
        <v>-3348</v>
      </c>
      <c r="I118" s="49" t="s">
        <v>382</v>
      </c>
      <c r="J118" s="50" t="s">
        <v>383</v>
      </c>
      <c r="K118" s="49">
        <v>-3348</v>
      </c>
      <c r="L118" s="49" t="s">
        <v>384</v>
      </c>
      <c r="M118" s="50" t="s">
        <v>331</v>
      </c>
      <c r="N118" s="50" t="s">
        <v>332</v>
      </c>
      <c r="O118" s="51" t="s">
        <v>373</v>
      </c>
      <c r="P118" s="51" t="s">
        <v>381</v>
      </c>
    </row>
    <row r="119" spans="1:16" ht="12.75" customHeight="1" thickBot="1">
      <c r="A119" s="11" t="str">
        <f t="shared" si="18"/>
        <v> PASP 86.390 </v>
      </c>
      <c r="B119" s="17" t="str">
        <f t="shared" si="19"/>
        <v>I</v>
      </c>
      <c r="C119" s="11">
        <f t="shared" si="20"/>
        <v>40381.406000000003</v>
      </c>
      <c r="D119" s="14" t="str">
        <f t="shared" si="21"/>
        <v>vis</v>
      </c>
      <c r="E119" s="48">
        <f>VLOOKUP(C119,Active!C$21:E$973,3,FALSE)</f>
        <v>3661.9675494650046</v>
      </c>
      <c r="F119" s="17" t="s">
        <v>74</v>
      </c>
      <c r="G119" s="14" t="str">
        <f t="shared" si="22"/>
        <v>40381.406</v>
      </c>
      <c r="H119" s="11">
        <f t="shared" si="23"/>
        <v>-3258</v>
      </c>
      <c r="I119" s="49" t="s">
        <v>385</v>
      </c>
      <c r="J119" s="50" t="s">
        <v>386</v>
      </c>
      <c r="K119" s="49">
        <v>-3258</v>
      </c>
      <c r="L119" s="49" t="s">
        <v>387</v>
      </c>
      <c r="M119" s="50" t="s">
        <v>331</v>
      </c>
      <c r="N119" s="50" t="s">
        <v>332</v>
      </c>
      <c r="O119" s="51" t="s">
        <v>373</v>
      </c>
      <c r="P119" s="51" t="s">
        <v>381</v>
      </c>
    </row>
    <row r="120" spans="1:16" ht="12.75" customHeight="1" thickBot="1">
      <c r="A120" s="11" t="str">
        <f t="shared" si="18"/>
        <v> PASP 86.390 </v>
      </c>
      <c r="B120" s="17" t="str">
        <f t="shared" si="19"/>
        <v>I</v>
      </c>
      <c r="C120" s="11">
        <f t="shared" si="20"/>
        <v>40707.665000000001</v>
      </c>
      <c r="D120" s="14" t="str">
        <f t="shared" si="21"/>
        <v>vis</v>
      </c>
      <c r="E120" s="48">
        <f>VLOOKUP(C120,Active!C$21:E$973,3,FALSE)</f>
        <v>3729.9681088779294</v>
      </c>
      <c r="F120" s="17" t="s">
        <v>74</v>
      </c>
      <c r="G120" s="14" t="str">
        <f t="shared" si="22"/>
        <v>40707.665</v>
      </c>
      <c r="H120" s="11">
        <f t="shared" si="23"/>
        <v>-3190</v>
      </c>
      <c r="I120" s="49" t="s">
        <v>388</v>
      </c>
      <c r="J120" s="50" t="s">
        <v>389</v>
      </c>
      <c r="K120" s="49">
        <v>-3190</v>
      </c>
      <c r="L120" s="49" t="s">
        <v>390</v>
      </c>
      <c r="M120" s="50" t="s">
        <v>331</v>
      </c>
      <c r="N120" s="50" t="s">
        <v>332</v>
      </c>
      <c r="O120" s="51" t="s">
        <v>373</v>
      </c>
      <c r="P120" s="51" t="s">
        <v>381</v>
      </c>
    </row>
    <row r="121" spans="1:16" ht="12.75" customHeight="1" thickBot="1">
      <c r="A121" s="11" t="str">
        <f t="shared" si="18"/>
        <v> PASP 86.390 </v>
      </c>
      <c r="B121" s="17" t="str">
        <f t="shared" si="19"/>
        <v>I</v>
      </c>
      <c r="C121" s="11">
        <f t="shared" si="20"/>
        <v>41072.298000000003</v>
      </c>
      <c r="D121" s="14" t="str">
        <f t="shared" si="21"/>
        <v>vis</v>
      </c>
      <c r="E121" s="48">
        <f>VLOOKUP(C121,Active!C$21:E$973,3,FALSE)</f>
        <v>3805.9667724562923</v>
      </c>
      <c r="F121" s="17" t="s">
        <v>74</v>
      </c>
      <c r="G121" s="14" t="str">
        <f t="shared" si="22"/>
        <v>41072.298</v>
      </c>
      <c r="H121" s="11">
        <f t="shared" si="23"/>
        <v>-3114</v>
      </c>
      <c r="I121" s="49" t="s">
        <v>391</v>
      </c>
      <c r="J121" s="50" t="s">
        <v>392</v>
      </c>
      <c r="K121" s="49">
        <v>-3114</v>
      </c>
      <c r="L121" s="49" t="s">
        <v>393</v>
      </c>
      <c r="M121" s="50" t="s">
        <v>331</v>
      </c>
      <c r="N121" s="50" t="s">
        <v>332</v>
      </c>
      <c r="O121" s="51" t="s">
        <v>373</v>
      </c>
      <c r="P121" s="51" t="s">
        <v>381</v>
      </c>
    </row>
    <row r="122" spans="1:16" ht="12.75" customHeight="1" thickBot="1">
      <c r="A122" s="11" t="str">
        <f t="shared" si="18"/>
        <v> PASP 86.390 </v>
      </c>
      <c r="B122" s="17" t="str">
        <f t="shared" si="19"/>
        <v>I</v>
      </c>
      <c r="C122" s="11">
        <f t="shared" si="20"/>
        <v>41422.535000000003</v>
      </c>
      <c r="D122" s="14" t="str">
        <f t="shared" si="21"/>
        <v>vis</v>
      </c>
      <c r="E122" s="48">
        <f>VLOOKUP(C122,Active!C$21:E$973,3,FALSE)</f>
        <v>3878.9649485283844</v>
      </c>
      <c r="F122" s="17" t="s">
        <v>74</v>
      </c>
      <c r="G122" s="14" t="str">
        <f t="shared" si="22"/>
        <v>41422.535</v>
      </c>
      <c r="H122" s="11">
        <f t="shared" si="23"/>
        <v>-3041</v>
      </c>
      <c r="I122" s="49" t="s">
        <v>394</v>
      </c>
      <c r="J122" s="50" t="s">
        <v>395</v>
      </c>
      <c r="K122" s="49">
        <v>-3041</v>
      </c>
      <c r="L122" s="49" t="s">
        <v>396</v>
      </c>
      <c r="M122" s="50" t="s">
        <v>331</v>
      </c>
      <c r="N122" s="50" t="s">
        <v>332</v>
      </c>
      <c r="O122" s="51" t="s">
        <v>373</v>
      </c>
      <c r="P122" s="51" t="s">
        <v>381</v>
      </c>
    </row>
    <row r="123" spans="1:16" ht="12.75" customHeight="1" thickBot="1">
      <c r="A123" s="11" t="str">
        <f t="shared" si="18"/>
        <v> PASP 86.390 </v>
      </c>
      <c r="B123" s="17" t="str">
        <f t="shared" si="19"/>
        <v>I</v>
      </c>
      <c r="C123" s="11">
        <f t="shared" si="20"/>
        <v>41825.542000000001</v>
      </c>
      <c r="D123" s="14" t="str">
        <f t="shared" si="21"/>
        <v>vis</v>
      </c>
      <c r="E123" s="48">
        <f>VLOOKUP(C123,Active!C$21:E$973,3,FALSE)</f>
        <v>3962.9617162721843</v>
      </c>
      <c r="F123" s="17" t="s">
        <v>74</v>
      </c>
      <c r="G123" s="14" t="str">
        <f t="shared" si="22"/>
        <v>41825.542</v>
      </c>
      <c r="H123" s="11">
        <f t="shared" si="23"/>
        <v>-2957</v>
      </c>
      <c r="I123" s="49" t="s">
        <v>406</v>
      </c>
      <c r="J123" s="50" t="s">
        <v>407</v>
      </c>
      <c r="K123" s="49">
        <v>-2957</v>
      </c>
      <c r="L123" s="49" t="s">
        <v>408</v>
      </c>
      <c r="M123" s="50" t="s">
        <v>331</v>
      </c>
      <c r="N123" s="50" t="s">
        <v>332</v>
      </c>
      <c r="O123" s="51" t="s">
        <v>373</v>
      </c>
      <c r="P123" s="51" t="s">
        <v>381</v>
      </c>
    </row>
    <row r="124" spans="1:16" ht="12.75" customHeight="1" thickBot="1">
      <c r="A124" s="11" t="str">
        <f t="shared" si="18"/>
        <v> PASP 86 </v>
      </c>
      <c r="B124" s="17" t="str">
        <f t="shared" si="19"/>
        <v>I</v>
      </c>
      <c r="C124" s="11">
        <f t="shared" si="20"/>
        <v>41825.542000000001</v>
      </c>
      <c r="D124" s="14" t="str">
        <f t="shared" si="21"/>
        <v>vis</v>
      </c>
      <c r="E124" s="48">
        <f>VLOOKUP(C124,Active!C$21:E$973,3,FALSE)</f>
        <v>3962.9617162721843</v>
      </c>
      <c r="F124" s="17" t="s">
        <v>74</v>
      </c>
      <c r="G124" s="14" t="str">
        <f t="shared" si="22"/>
        <v>41825.542</v>
      </c>
      <c r="H124" s="11">
        <f t="shared" si="23"/>
        <v>-2957</v>
      </c>
      <c r="I124" s="49" t="s">
        <v>406</v>
      </c>
      <c r="J124" s="50" t="s">
        <v>407</v>
      </c>
      <c r="K124" s="49">
        <v>-2957</v>
      </c>
      <c r="L124" s="49" t="s">
        <v>408</v>
      </c>
      <c r="M124" s="50" t="s">
        <v>331</v>
      </c>
      <c r="N124" s="50" t="s">
        <v>332</v>
      </c>
      <c r="O124" s="51" t="s">
        <v>409</v>
      </c>
      <c r="P124" s="51" t="s">
        <v>410</v>
      </c>
    </row>
    <row r="125" spans="1:16" ht="12.75" customHeight="1" thickBot="1">
      <c r="A125" s="11" t="str">
        <f t="shared" si="18"/>
        <v> AA 30.403 </v>
      </c>
      <c r="B125" s="17" t="str">
        <f t="shared" si="19"/>
        <v>I</v>
      </c>
      <c r="C125" s="11">
        <f t="shared" si="20"/>
        <v>42492.438000000002</v>
      </c>
      <c r="D125" s="14" t="str">
        <f t="shared" si="21"/>
        <v>vis</v>
      </c>
      <c r="E125" s="48">
        <f>VLOOKUP(C125,Active!C$21:E$973,3,FALSE)</f>
        <v>4101.9595709527966</v>
      </c>
      <c r="F125" s="17" t="s">
        <v>74</v>
      </c>
      <c r="G125" s="14" t="str">
        <f t="shared" si="22"/>
        <v>42492.438</v>
      </c>
      <c r="H125" s="11">
        <f t="shared" si="23"/>
        <v>-2818</v>
      </c>
      <c r="I125" s="49" t="s">
        <v>411</v>
      </c>
      <c r="J125" s="50" t="s">
        <v>412</v>
      </c>
      <c r="K125" s="49">
        <v>-2818</v>
      </c>
      <c r="L125" s="49" t="s">
        <v>413</v>
      </c>
      <c r="M125" s="50" t="s">
        <v>331</v>
      </c>
      <c r="N125" s="50" t="s">
        <v>332</v>
      </c>
      <c r="O125" s="51" t="s">
        <v>414</v>
      </c>
      <c r="P125" s="51" t="s">
        <v>415</v>
      </c>
    </row>
    <row r="126" spans="1:16" ht="12.75" customHeight="1" thickBot="1">
      <c r="A126" s="11" t="str">
        <f t="shared" si="18"/>
        <v> AA 30.403 </v>
      </c>
      <c r="B126" s="17" t="str">
        <f t="shared" si="19"/>
        <v>I</v>
      </c>
      <c r="C126" s="11">
        <f t="shared" si="20"/>
        <v>42871.462</v>
      </c>
      <c r="D126" s="14" t="str">
        <f t="shared" si="21"/>
        <v>vis</v>
      </c>
      <c r="E126" s="48">
        <f>VLOOKUP(C126,Active!C$21:E$973,3,FALSE)</f>
        <v>4180.9576799120114</v>
      </c>
      <c r="F126" s="17" t="s">
        <v>74</v>
      </c>
      <c r="G126" s="14" t="str">
        <f t="shared" si="22"/>
        <v>42871.462</v>
      </c>
      <c r="H126" s="11">
        <f t="shared" si="23"/>
        <v>-2739</v>
      </c>
      <c r="I126" s="49" t="s">
        <v>416</v>
      </c>
      <c r="J126" s="50" t="s">
        <v>417</v>
      </c>
      <c r="K126" s="49">
        <v>-2739</v>
      </c>
      <c r="L126" s="49" t="s">
        <v>75</v>
      </c>
      <c r="M126" s="50" t="s">
        <v>331</v>
      </c>
      <c r="N126" s="50" t="s">
        <v>332</v>
      </c>
      <c r="O126" s="51" t="s">
        <v>414</v>
      </c>
      <c r="P126" s="51" t="s">
        <v>415</v>
      </c>
    </row>
    <row r="127" spans="1:16" ht="12.75" customHeight="1" thickBot="1">
      <c r="A127" s="11" t="str">
        <f t="shared" si="18"/>
        <v> AN 301.327 </v>
      </c>
      <c r="B127" s="17" t="str">
        <f t="shared" si="19"/>
        <v>I</v>
      </c>
      <c r="C127" s="11">
        <f t="shared" si="20"/>
        <v>42871.47</v>
      </c>
      <c r="D127" s="14" t="str">
        <f t="shared" si="21"/>
        <v>vis</v>
      </c>
      <c r="E127" s="48">
        <f>VLOOKUP(C127,Active!C$21:E$973,3,FALSE)</f>
        <v>4180.9593473126815</v>
      </c>
      <c r="F127" s="17" t="s">
        <v>74</v>
      </c>
      <c r="G127" s="14" t="str">
        <f t="shared" si="22"/>
        <v>42871.470</v>
      </c>
      <c r="H127" s="11">
        <f t="shared" si="23"/>
        <v>-2739</v>
      </c>
      <c r="I127" s="49" t="s">
        <v>418</v>
      </c>
      <c r="J127" s="50" t="s">
        <v>419</v>
      </c>
      <c r="K127" s="49">
        <v>-2739</v>
      </c>
      <c r="L127" s="49" t="s">
        <v>420</v>
      </c>
      <c r="M127" s="50" t="s">
        <v>167</v>
      </c>
      <c r="N127" s="50"/>
      <c r="O127" s="51" t="s">
        <v>421</v>
      </c>
      <c r="P127" s="51" t="s">
        <v>422</v>
      </c>
    </row>
    <row r="128" spans="1:16" ht="12.75" customHeight="1" thickBot="1">
      <c r="A128" s="11" t="str">
        <f t="shared" si="18"/>
        <v>BAVM 131 </v>
      </c>
      <c r="B128" s="17" t="str">
        <f t="shared" si="19"/>
        <v>I</v>
      </c>
      <c r="C128" s="11">
        <f t="shared" si="20"/>
        <v>51262.644999999997</v>
      </c>
      <c r="D128" s="14" t="str">
        <f t="shared" si="21"/>
        <v>vis</v>
      </c>
      <c r="E128" s="48">
        <f>VLOOKUP(C128,Active!C$21:E$973,3,FALSE)</f>
        <v>5929.8906998018083</v>
      </c>
      <c r="F128" s="17" t="s">
        <v>74</v>
      </c>
      <c r="G128" s="14" t="str">
        <f t="shared" si="22"/>
        <v>51262.645</v>
      </c>
      <c r="H128" s="11">
        <f t="shared" si="23"/>
        <v>-990</v>
      </c>
      <c r="I128" s="49" t="s">
        <v>460</v>
      </c>
      <c r="J128" s="50" t="s">
        <v>461</v>
      </c>
      <c r="K128" s="49">
        <v>-990</v>
      </c>
      <c r="L128" s="49" t="s">
        <v>462</v>
      </c>
      <c r="M128" s="50" t="s">
        <v>167</v>
      </c>
      <c r="N128" s="50"/>
      <c r="O128" s="51" t="s">
        <v>463</v>
      </c>
      <c r="P128" s="52" t="s">
        <v>464</v>
      </c>
    </row>
    <row r="129" spans="1:16" ht="12.75" customHeight="1" thickBot="1">
      <c r="A129" s="11" t="str">
        <f t="shared" si="18"/>
        <v> BRNO 32 </v>
      </c>
      <c r="B129" s="17" t="str">
        <f t="shared" si="19"/>
        <v>I</v>
      </c>
      <c r="C129" s="11">
        <f t="shared" si="20"/>
        <v>51315.435100000002</v>
      </c>
      <c r="D129" s="14" t="str">
        <f t="shared" si="21"/>
        <v>vis</v>
      </c>
      <c r="E129" s="48">
        <f>VLOOKUP(C129,Active!C$21:E$973,3,FALSE)</f>
        <v>5940.8934808177019</v>
      </c>
      <c r="F129" s="17" t="s">
        <v>74</v>
      </c>
      <c r="G129" s="14" t="str">
        <f t="shared" si="22"/>
        <v>51315.4351</v>
      </c>
      <c r="H129" s="11">
        <f t="shared" si="23"/>
        <v>-979</v>
      </c>
      <c r="I129" s="49" t="s">
        <v>465</v>
      </c>
      <c r="J129" s="50" t="s">
        <v>466</v>
      </c>
      <c r="K129" s="49">
        <v>-979</v>
      </c>
      <c r="L129" s="49" t="s">
        <v>467</v>
      </c>
      <c r="M129" s="50" t="s">
        <v>167</v>
      </c>
      <c r="N129" s="50"/>
      <c r="O129" s="51" t="s">
        <v>468</v>
      </c>
      <c r="P129" s="51" t="s">
        <v>469</v>
      </c>
    </row>
    <row r="130" spans="1:16" ht="12.75" customHeight="1" thickBot="1">
      <c r="A130" s="11" t="str">
        <f t="shared" si="18"/>
        <v>BAVM 143 </v>
      </c>
      <c r="B130" s="17" t="str">
        <f t="shared" si="19"/>
        <v>I</v>
      </c>
      <c r="C130" s="11">
        <f t="shared" si="20"/>
        <v>52001.463000000003</v>
      </c>
      <c r="D130" s="14" t="str">
        <f t="shared" si="21"/>
        <v>vis</v>
      </c>
      <c r="E130" s="48">
        <f>VLOOKUP(C130,Active!C$21:E$973,3,FALSE)</f>
        <v>6083.8789033589164</v>
      </c>
      <c r="F130" s="17" t="s">
        <v>74</v>
      </c>
      <c r="G130" s="14" t="str">
        <f t="shared" si="22"/>
        <v>52001.463</v>
      </c>
      <c r="H130" s="11">
        <f t="shared" si="23"/>
        <v>-836</v>
      </c>
      <c r="I130" s="49" t="s">
        <v>470</v>
      </c>
      <c r="J130" s="50" t="s">
        <v>471</v>
      </c>
      <c r="K130" s="49">
        <v>-836</v>
      </c>
      <c r="L130" s="49" t="s">
        <v>472</v>
      </c>
      <c r="M130" s="50" t="s">
        <v>167</v>
      </c>
      <c r="N130" s="50"/>
      <c r="O130" s="51" t="s">
        <v>463</v>
      </c>
      <c r="P130" s="52" t="s">
        <v>473</v>
      </c>
    </row>
    <row r="131" spans="1:16" ht="12.75" customHeight="1" thickBot="1">
      <c r="A131" s="11" t="str">
        <f t="shared" si="18"/>
        <v>BAVM 154 </v>
      </c>
      <c r="B131" s="17" t="str">
        <f t="shared" si="19"/>
        <v>I</v>
      </c>
      <c r="C131" s="11">
        <f t="shared" si="20"/>
        <v>52361.296000000002</v>
      </c>
      <c r="D131" s="14" t="str">
        <f t="shared" si="21"/>
        <v>vis</v>
      </c>
      <c r="E131" s="48">
        <f>VLOOKUP(C131,Active!C$21:E$973,3,FALSE)</f>
        <v>6158.877126535077</v>
      </c>
      <c r="F131" s="17" t="s">
        <v>74</v>
      </c>
      <c r="G131" s="14" t="str">
        <f t="shared" si="22"/>
        <v>52361.296</v>
      </c>
      <c r="H131" s="11">
        <f t="shared" si="23"/>
        <v>-761</v>
      </c>
      <c r="I131" s="49" t="s">
        <v>474</v>
      </c>
      <c r="J131" s="50" t="s">
        <v>475</v>
      </c>
      <c r="K131" s="49">
        <v>-761</v>
      </c>
      <c r="L131" s="49" t="s">
        <v>476</v>
      </c>
      <c r="M131" s="50" t="s">
        <v>167</v>
      </c>
      <c r="N131" s="50"/>
      <c r="O131" s="51" t="s">
        <v>463</v>
      </c>
      <c r="P131" s="52" t="s">
        <v>477</v>
      </c>
    </row>
    <row r="132" spans="1:16" ht="12.75" customHeight="1" thickBot="1">
      <c r="A132" s="11" t="str">
        <f t="shared" si="18"/>
        <v>BAVM 192 </v>
      </c>
      <c r="B132" s="17" t="str">
        <f t="shared" si="19"/>
        <v>I</v>
      </c>
      <c r="C132" s="11">
        <f t="shared" si="20"/>
        <v>53541.527999999998</v>
      </c>
      <c r="D132" s="14" t="str">
        <f t="shared" si="21"/>
        <v>vis</v>
      </c>
      <c r="E132" s="48">
        <f>VLOOKUP(C132,Active!C$21:E$973,3,FALSE)</f>
        <v>6404.8670800291875</v>
      </c>
      <c r="F132" s="17" t="s">
        <v>74</v>
      </c>
      <c r="G132" s="14" t="str">
        <f t="shared" si="22"/>
        <v>53541.528</v>
      </c>
      <c r="H132" s="11">
        <f t="shared" si="23"/>
        <v>-515</v>
      </c>
      <c r="I132" s="49" t="s">
        <v>487</v>
      </c>
      <c r="J132" s="50" t="s">
        <v>488</v>
      </c>
      <c r="K132" s="49">
        <v>-515</v>
      </c>
      <c r="L132" s="49" t="s">
        <v>489</v>
      </c>
      <c r="M132" s="50" t="s">
        <v>167</v>
      </c>
      <c r="N132" s="50"/>
      <c r="O132" s="51" t="s">
        <v>463</v>
      </c>
      <c r="P132" s="52" t="s">
        <v>490</v>
      </c>
    </row>
    <row r="133" spans="1:16" ht="12.75" customHeight="1" thickBot="1">
      <c r="A133" s="11" t="str">
        <f t="shared" si="18"/>
        <v>BAVM 225 </v>
      </c>
      <c r="B133" s="17" t="str">
        <f t="shared" si="19"/>
        <v>I</v>
      </c>
      <c r="C133" s="11">
        <f t="shared" si="20"/>
        <v>55700.501199999999</v>
      </c>
      <c r="D133" s="14" t="str">
        <f t="shared" si="21"/>
        <v>vis</v>
      </c>
      <c r="E133" s="48">
        <f>VLOOKUP(C133,Active!C$21:E$973,3,FALSE)</f>
        <v>6854.8512501440728</v>
      </c>
      <c r="F133" s="17" t="s">
        <v>74</v>
      </c>
      <c r="G133" s="14" t="str">
        <f t="shared" si="22"/>
        <v>55700.5012</v>
      </c>
      <c r="H133" s="11">
        <f t="shared" si="23"/>
        <v>-65</v>
      </c>
      <c r="I133" s="49" t="s">
        <v>497</v>
      </c>
      <c r="J133" s="50" t="s">
        <v>498</v>
      </c>
      <c r="K133" s="49">
        <v>-65</v>
      </c>
      <c r="L133" s="49" t="s">
        <v>499</v>
      </c>
      <c r="M133" s="50" t="s">
        <v>494</v>
      </c>
      <c r="N133" s="50" t="s">
        <v>500</v>
      </c>
      <c r="O133" s="51" t="s">
        <v>501</v>
      </c>
      <c r="P133" s="52" t="s">
        <v>502</v>
      </c>
    </row>
    <row r="134" spans="1:16" ht="12.75" customHeight="1" thickBot="1">
      <c r="A134" s="11" t="str">
        <f t="shared" si="18"/>
        <v>BAVM 241 (=IBVS 6157) </v>
      </c>
      <c r="B134" s="17" t="str">
        <f t="shared" si="19"/>
        <v>II</v>
      </c>
      <c r="C134" s="11">
        <f t="shared" si="20"/>
        <v>57089.434000000001</v>
      </c>
      <c r="D134" s="14" t="str">
        <f t="shared" si="21"/>
        <v>vis</v>
      </c>
      <c r="E134" s="48">
        <f>VLOOKUP(C134,Active!C$21:E$973,3,FALSE)</f>
        <v>7144.3396853656632</v>
      </c>
      <c r="F134" s="17" t="s">
        <v>74</v>
      </c>
      <c r="G134" s="14" t="str">
        <f t="shared" si="22"/>
        <v>57089.434</v>
      </c>
      <c r="H134" s="11">
        <f t="shared" si="23"/>
        <v>224.5</v>
      </c>
      <c r="I134" s="49" t="s">
        <v>517</v>
      </c>
      <c r="J134" s="50" t="s">
        <v>518</v>
      </c>
      <c r="K134" s="49" t="s">
        <v>519</v>
      </c>
      <c r="L134" s="49" t="s">
        <v>520</v>
      </c>
      <c r="M134" s="50" t="s">
        <v>494</v>
      </c>
      <c r="N134" s="50" t="s">
        <v>500</v>
      </c>
      <c r="O134" s="51" t="s">
        <v>501</v>
      </c>
      <c r="P134" s="52" t="s">
        <v>521</v>
      </c>
    </row>
    <row r="135" spans="1:16" ht="12.75" customHeight="1" thickBot="1">
      <c r="A135" s="11" t="str">
        <f t="shared" si="18"/>
        <v>BAVM 241 (=IBVS 6157) </v>
      </c>
      <c r="B135" s="17" t="str">
        <f t="shared" si="19"/>
        <v>I</v>
      </c>
      <c r="C135" s="11">
        <f t="shared" si="20"/>
        <v>57101.426399999997</v>
      </c>
      <c r="D135" s="14" t="str">
        <f t="shared" si="21"/>
        <v>vis</v>
      </c>
      <c r="E135" s="48">
        <f>VLOOKUP(C135,Active!C$21:E$973,3,FALSE)</f>
        <v>7146.8392023405286</v>
      </c>
      <c r="F135" s="17" t="s">
        <v>74</v>
      </c>
      <c r="G135" s="14" t="str">
        <f t="shared" si="22"/>
        <v>57101.4264</v>
      </c>
      <c r="H135" s="11">
        <f t="shared" si="23"/>
        <v>227</v>
      </c>
      <c r="I135" s="49" t="s">
        <v>522</v>
      </c>
      <c r="J135" s="50" t="s">
        <v>523</v>
      </c>
      <c r="K135" s="49" t="s">
        <v>524</v>
      </c>
      <c r="L135" s="49" t="s">
        <v>525</v>
      </c>
      <c r="M135" s="50" t="s">
        <v>494</v>
      </c>
      <c r="N135" s="50" t="s">
        <v>500</v>
      </c>
      <c r="O135" s="51" t="s">
        <v>511</v>
      </c>
      <c r="P135" s="52" t="s">
        <v>521</v>
      </c>
    </row>
    <row r="136" spans="1:16">
      <c r="B136" s="17"/>
      <c r="F136" s="17"/>
    </row>
    <row r="137" spans="1:16">
      <c r="B137" s="17"/>
      <c r="F137" s="17"/>
    </row>
    <row r="138" spans="1:16">
      <c r="B138" s="17"/>
      <c r="F138" s="17"/>
    </row>
    <row r="139" spans="1:16">
      <c r="B139" s="17"/>
      <c r="F139" s="17"/>
    </row>
    <row r="140" spans="1:16">
      <c r="B140" s="17"/>
      <c r="F140" s="17"/>
    </row>
    <row r="141" spans="1:16">
      <c r="B141" s="17"/>
      <c r="F141" s="17"/>
    </row>
    <row r="142" spans="1:16">
      <c r="B142" s="17"/>
      <c r="F142" s="17"/>
    </row>
    <row r="143" spans="1:16">
      <c r="B143" s="17"/>
      <c r="F143" s="17"/>
    </row>
    <row r="144" spans="1:16">
      <c r="B144" s="17"/>
      <c r="F144" s="17"/>
    </row>
    <row r="145" spans="2:6">
      <c r="B145" s="17"/>
      <c r="F145" s="17"/>
    </row>
    <row r="146" spans="2:6">
      <c r="B146" s="17"/>
      <c r="F146" s="17"/>
    </row>
    <row r="147" spans="2:6">
      <c r="B147" s="17"/>
      <c r="F147" s="17"/>
    </row>
    <row r="148" spans="2:6">
      <c r="B148" s="17"/>
      <c r="F148" s="17"/>
    </row>
    <row r="149" spans="2:6">
      <c r="B149" s="17"/>
      <c r="F149" s="17"/>
    </row>
    <row r="150" spans="2:6">
      <c r="B150" s="17"/>
      <c r="F150" s="17"/>
    </row>
    <row r="151" spans="2:6">
      <c r="B151" s="17"/>
      <c r="F151" s="17"/>
    </row>
    <row r="152" spans="2:6">
      <c r="B152" s="17"/>
      <c r="F152" s="17"/>
    </row>
    <row r="153" spans="2:6">
      <c r="B153" s="17"/>
      <c r="F153" s="17"/>
    </row>
    <row r="154" spans="2:6">
      <c r="B154" s="17"/>
      <c r="F154" s="17"/>
    </row>
    <row r="155" spans="2:6">
      <c r="B155" s="17"/>
      <c r="F155" s="17"/>
    </row>
    <row r="156" spans="2:6">
      <c r="B156" s="17"/>
      <c r="F156" s="17"/>
    </row>
    <row r="157" spans="2:6">
      <c r="B157" s="17"/>
      <c r="F157" s="17"/>
    </row>
    <row r="158" spans="2:6">
      <c r="B158" s="17"/>
      <c r="F158" s="17"/>
    </row>
    <row r="159" spans="2:6">
      <c r="B159" s="17"/>
      <c r="F159" s="17"/>
    </row>
    <row r="160" spans="2:6">
      <c r="B160" s="17"/>
      <c r="F160" s="17"/>
    </row>
    <row r="161" spans="2:6">
      <c r="B161" s="17"/>
      <c r="F161" s="17"/>
    </row>
    <row r="162" spans="2:6">
      <c r="B162" s="17"/>
      <c r="F162" s="17"/>
    </row>
    <row r="163" spans="2:6">
      <c r="B163" s="17"/>
      <c r="F163" s="17"/>
    </row>
    <row r="164" spans="2:6">
      <c r="B164" s="17"/>
      <c r="F164" s="17"/>
    </row>
    <row r="165" spans="2:6">
      <c r="B165" s="17"/>
      <c r="F165" s="17"/>
    </row>
    <row r="166" spans="2:6">
      <c r="B166" s="17"/>
      <c r="F166" s="17"/>
    </row>
    <row r="167" spans="2:6">
      <c r="B167" s="17"/>
      <c r="F167" s="17"/>
    </row>
    <row r="168" spans="2:6">
      <c r="B168" s="17"/>
      <c r="F168" s="17"/>
    </row>
    <row r="169" spans="2:6">
      <c r="B169" s="17"/>
      <c r="F169" s="17"/>
    </row>
    <row r="170" spans="2:6">
      <c r="B170" s="17"/>
      <c r="F170" s="17"/>
    </row>
    <row r="171" spans="2:6">
      <c r="B171" s="17"/>
      <c r="F171" s="17"/>
    </row>
    <row r="172" spans="2:6">
      <c r="B172" s="17"/>
      <c r="F172" s="17"/>
    </row>
    <row r="173" spans="2:6">
      <c r="B173" s="17"/>
      <c r="F173" s="17"/>
    </row>
    <row r="174" spans="2:6">
      <c r="B174" s="17"/>
      <c r="F174" s="17"/>
    </row>
    <row r="175" spans="2:6">
      <c r="B175" s="17"/>
      <c r="F175" s="17"/>
    </row>
    <row r="176" spans="2:6">
      <c r="B176" s="17"/>
      <c r="F176" s="17"/>
    </row>
    <row r="177" spans="2:6">
      <c r="B177" s="17"/>
      <c r="F177" s="17"/>
    </row>
    <row r="178" spans="2:6">
      <c r="B178" s="17"/>
      <c r="F178" s="17"/>
    </row>
    <row r="179" spans="2:6">
      <c r="B179" s="17"/>
      <c r="F179" s="17"/>
    </row>
    <row r="180" spans="2:6">
      <c r="B180" s="17"/>
      <c r="F180" s="17"/>
    </row>
    <row r="181" spans="2:6">
      <c r="B181" s="17"/>
      <c r="F181" s="17"/>
    </row>
    <row r="182" spans="2:6">
      <c r="B182" s="17"/>
      <c r="F182" s="17"/>
    </row>
    <row r="183" spans="2:6">
      <c r="B183" s="17"/>
      <c r="F183" s="17"/>
    </row>
    <row r="184" spans="2:6">
      <c r="B184" s="17"/>
      <c r="F184" s="17"/>
    </row>
    <row r="185" spans="2:6">
      <c r="B185" s="17"/>
      <c r="F185" s="17"/>
    </row>
    <row r="186" spans="2:6">
      <c r="B186" s="17"/>
      <c r="F186" s="17"/>
    </row>
    <row r="187" spans="2:6">
      <c r="B187" s="17"/>
      <c r="F187" s="17"/>
    </row>
    <row r="188" spans="2:6">
      <c r="B188" s="17"/>
      <c r="F188" s="17"/>
    </row>
    <row r="189" spans="2:6">
      <c r="B189" s="17"/>
      <c r="F189" s="17"/>
    </row>
    <row r="190" spans="2:6">
      <c r="B190" s="17"/>
      <c r="F190" s="17"/>
    </row>
    <row r="191" spans="2:6">
      <c r="B191" s="17"/>
      <c r="F191" s="17"/>
    </row>
    <row r="192" spans="2:6">
      <c r="B192" s="17"/>
      <c r="F192" s="17"/>
    </row>
    <row r="193" spans="2:6">
      <c r="B193" s="17"/>
      <c r="F193" s="17"/>
    </row>
    <row r="194" spans="2:6">
      <c r="B194" s="17"/>
      <c r="F194" s="17"/>
    </row>
    <row r="195" spans="2:6">
      <c r="B195" s="17"/>
      <c r="F195" s="17"/>
    </row>
    <row r="196" spans="2:6">
      <c r="B196" s="17"/>
      <c r="F196" s="17"/>
    </row>
    <row r="197" spans="2:6">
      <c r="B197" s="17"/>
      <c r="F197" s="17"/>
    </row>
    <row r="198" spans="2:6">
      <c r="B198" s="17"/>
      <c r="F198" s="17"/>
    </row>
    <row r="199" spans="2:6">
      <c r="B199" s="17"/>
      <c r="F199" s="17"/>
    </row>
    <row r="200" spans="2:6">
      <c r="B200" s="17"/>
      <c r="F200" s="17"/>
    </row>
    <row r="201" spans="2:6">
      <c r="B201" s="17"/>
      <c r="F201" s="17"/>
    </row>
    <row r="202" spans="2:6">
      <c r="B202" s="17"/>
      <c r="F202" s="17"/>
    </row>
    <row r="203" spans="2:6">
      <c r="B203" s="17"/>
      <c r="F203" s="17"/>
    </row>
    <row r="204" spans="2:6">
      <c r="B204" s="17"/>
      <c r="F204" s="17"/>
    </row>
    <row r="205" spans="2:6">
      <c r="B205" s="17"/>
      <c r="F205" s="17"/>
    </row>
    <row r="206" spans="2:6">
      <c r="B206" s="17"/>
      <c r="F206" s="17"/>
    </row>
    <row r="207" spans="2:6">
      <c r="B207" s="17"/>
      <c r="F207" s="17"/>
    </row>
    <row r="208" spans="2:6">
      <c r="B208" s="17"/>
      <c r="F208" s="17"/>
    </row>
    <row r="209" spans="2:6">
      <c r="B209" s="17"/>
      <c r="F209" s="17"/>
    </row>
    <row r="210" spans="2:6">
      <c r="B210" s="17"/>
      <c r="F210" s="17"/>
    </row>
    <row r="211" spans="2:6">
      <c r="B211" s="17"/>
      <c r="F211" s="17"/>
    </row>
    <row r="212" spans="2:6">
      <c r="B212" s="17"/>
      <c r="F212" s="17"/>
    </row>
    <row r="213" spans="2:6">
      <c r="B213" s="17"/>
      <c r="F213" s="17"/>
    </row>
    <row r="214" spans="2:6">
      <c r="B214" s="17"/>
      <c r="F214" s="17"/>
    </row>
    <row r="215" spans="2:6">
      <c r="B215" s="17"/>
      <c r="F215" s="17"/>
    </row>
    <row r="216" spans="2:6">
      <c r="B216" s="17"/>
      <c r="F216" s="17"/>
    </row>
    <row r="217" spans="2:6">
      <c r="B217" s="17"/>
      <c r="F217" s="17"/>
    </row>
    <row r="218" spans="2:6">
      <c r="B218" s="17"/>
      <c r="F218" s="17"/>
    </row>
    <row r="219" spans="2:6">
      <c r="B219" s="17"/>
      <c r="F219" s="17"/>
    </row>
    <row r="220" spans="2:6">
      <c r="B220" s="17"/>
      <c r="F220" s="17"/>
    </row>
    <row r="221" spans="2:6">
      <c r="B221" s="17"/>
      <c r="F221" s="17"/>
    </row>
    <row r="222" spans="2:6">
      <c r="B222" s="17"/>
      <c r="F222" s="17"/>
    </row>
    <row r="223" spans="2:6">
      <c r="B223" s="17"/>
      <c r="F223" s="17"/>
    </row>
    <row r="224" spans="2:6">
      <c r="B224" s="17"/>
      <c r="F224" s="17"/>
    </row>
    <row r="225" spans="2:6">
      <c r="B225" s="17"/>
      <c r="F225" s="17"/>
    </row>
    <row r="226" spans="2:6">
      <c r="B226" s="17"/>
      <c r="F226" s="17"/>
    </row>
    <row r="227" spans="2:6">
      <c r="B227" s="17"/>
      <c r="F227" s="17"/>
    </row>
    <row r="228" spans="2:6">
      <c r="B228" s="17"/>
      <c r="F228" s="17"/>
    </row>
    <row r="229" spans="2:6">
      <c r="B229" s="17"/>
      <c r="F229" s="17"/>
    </row>
    <row r="230" spans="2:6">
      <c r="B230" s="17"/>
      <c r="F230" s="17"/>
    </row>
    <row r="231" spans="2:6">
      <c r="B231" s="17"/>
      <c r="F231" s="17"/>
    </row>
    <row r="232" spans="2:6">
      <c r="B232" s="17"/>
      <c r="F232" s="17"/>
    </row>
    <row r="233" spans="2:6">
      <c r="B233" s="17"/>
      <c r="F233" s="17"/>
    </row>
    <row r="234" spans="2:6">
      <c r="B234" s="17"/>
      <c r="F234" s="17"/>
    </row>
    <row r="235" spans="2:6">
      <c r="B235" s="17"/>
      <c r="F235" s="17"/>
    </row>
    <row r="236" spans="2:6">
      <c r="B236" s="17"/>
      <c r="F236" s="17"/>
    </row>
    <row r="237" spans="2:6">
      <c r="B237" s="17"/>
      <c r="F237" s="17"/>
    </row>
    <row r="238" spans="2:6">
      <c r="B238" s="17"/>
      <c r="F238" s="17"/>
    </row>
    <row r="239" spans="2:6">
      <c r="B239" s="17"/>
      <c r="F239" s="17"/>
    </row>
    <row r="240" spans="2:6">
      <c r="B240" s="17"/>
      <c r="F240" s="17"/>
    </row>
    <row r="241" spans="2:6">
      <c r="B241" s="17"/>
      <c r="F241" s="17"/>
    </row>
    <row r="242" spans="2:6">
      <c r="B242" s="17"/>
      <c r="F242" s="17"/>
    </row>
    <row r="243" spans="2:6">
      <c r="B243" s="17"/>
      <c r="F243" s="17"/>
    </row>
    <row r="244" spans="2:6">
      <c r="B244" s="17"/>
      <c r="F244" s="17"/>
    </row>
    <row r="245" spans="2:6">
      <c r="B245" s="17"/>
      <c r="F245" s="17"/>
    </row>
    <row r="246" spans="2:6">
      <c r="B246" s="17"/>
      <c r="F246" s="17"/>
    </row>
    <row r="247" spans="2:6">
      <c r="B247" s="17"/>
      <c r="F247" s="17"/>
    </row>
    <row r="248" spans="2:6">
      <c r="B248" s="17"/>
      <c r="F248" s="17"/>
    </row>
    <row r="249" spans="2:6">
      <c r="B249" s="17"/>
      <c r="F249" s="17"/>
    </row>
    <row r="250" spans="2:6">
      <c r="B250" s="17"/>
      <c r="F250" s="17"/>
    </row>
    <row r="251" spans="2:6">
      <c r="B251" s="17"/>
      <c r="F251" s="17"/>
    </row>
    <row r="252" spans="2:6">
      <c r="B252" s="17"/>
      <c r="F252" s="17"/>
    </row>
    <row r="253" spans="2:6">
      <c r="B253" s="17"/>
      <c r="F253" s="17"/>
    </row>
    <row r="254" spans="2:6">
      <c r="B254" s="17"/>
      <c r="F254" s="17"/>
    </row>
    <row r="255" spans="2:6">
      <c r="B255" s="17"/>
      <c r="F255" s="17"/>
    </row>
    <row r="256" spans="2:6">
      <c r="B256" s="17"/>
      <c r="F256" s="17"/>
    </row>
    <row r="257" spans="2:6">
      <c r="B257" s="17"/>
      <c r="F257" s="17"/>
    </row>
    <row r="258" spans="2:6">
      <c r="B258" s="17"/>
      <c r="F258" s="17"/>
    </row>
    <row r="259" spans="2:6">
      <c r="B259" s="17"/>
      <c r="F259" s="17"/>
    </row>
    <row r="260" spans="2:6">
      <c r="B260" s="17"/>
      <c r="F260" s="17"/>
    </row>
    <row r="261" spans="2:6">
      <c r="B261" s="17"/>
      <c r="F261" s="17"/>
    </row>
    <row r="262" spans="2:6">
      <c r="B262" s="17"/>
      <c r="F262" s="17"/>
    </row>
    <row r="263" spans="2:6">
      <c r="B263" s="17"/>
      <c r="F263" s="17"/>
    </row>
    <row r="264" spans="2:6">
      <c r="B264" s="17"/>
      <c r="F264" s="17"/>
    </row>
    <row r="265" spans="2:6">
      <c r="B265" s="17"/>
      <c r="F265" s="17"/>
    </row>
    <row r="266" spans="2:6">
      <c r="B266" s="17"/>
      <c r="F266" s="17"/>
    </row>
    <row r="267" spans="2:6">
      <c r="B267" s="17"/>
      <c r="F267" s="17"/>
    </row>
    <row r="268" spans="2:6">
      <c r="B268" s="17"/>
      <c r="F268" s="17"/>
    </row>
    <row r="269" spans="2:6">
      <c r="B269" s="17"/>
      <c r="F269" s="17"/>
    </row>
    <row r="270" spans="2:6">
      <c r="B270" s="17"/>
      <c r="F270" s="17"/>
    </row>
    <row r="271" spans="2:6">
      <c r="B271" s="17"/>
      <c r="F271" s="17"/>
    </row>
    <row r="272" spans="2:6">
      <c r="B272" s="17"/>
      <c r="F272" s="17"/>
    </row>
    <row r="273" spans="2:6">
      <c r="B273" s="17"/>
      <c r="F273" s="17"/>
    </row>
    <row r="274" spans="2:6">
      <c r="B274" s="17"/>
      <c r="F274" s="17"/>
    </row>
    <row r="275" spans="2:6">
      <c r="B275" s="17"/>
      <c r="F275" s="17"/>
    </row>
    <row r="276" spans="2:6">
      <c r="B276" s="17"/>
      <c r="F276" s="17"/>
    </row>
    <row r="277" spans="2:6">
      <c r="B277" s="17"/>
      <c r="F277" s="17"/>
    </row>
    <row r="278" spans="2:6">
      <c r="B278" s="17"/>
      <c r="F278" s="17"/>
    </row>
    <row r="279" spans="2:6">
      <c r="B279" s="17"/>
      <c r="F279" s="17"/>
    </row>
    <row r="280" spans="2:6">
      <c r="B280" s="17"/>
      <c r="F280" s="17"/>
    </row>
    <row r="281" spans="2:6">
      <c r="B281" s="17"/>
      <c r="F281" s="17"/>
    </row>
    <row r="282" spans="2:6">
      <c r="B282" s="17"/>
      <c r="F282" s="17"/>
    </row>
    <row r="283" spans="2:6">
      <c r="B283" s="17"/>
      <c r="F283" s="17"/>
    </row>
    <row r="284" spans="2:6">
      <c r="B284" s="17"/>
      <c r="F284" s="17"/>
    </row>
    <row r="285" spans="2:6">
      <c r="B285" s="17"/>
      <c r="F285" s="17"/>
    </row>
    <row r="286" spans="2:6">
      <c r="B286" s="17"/>
      <c r="F286" s="17"/>
    </row>
    <row r="287" spans="2:6">
      <c r="B287" s="17"/>
      <c r="F287" s="17"/>
    </row>
    <row r="288" spans="2:6">
      <c r="B288" s="17"/>
      <c r="F288" s="17"/>
    </row>
    <row r="289" spans="2:6">
      <c r="B289" s="17"/>
      <c r="F289" s="17"/>
    </row>
    <row r="290" spans="2:6">
      <c r="B290" s="17"/>
      <c r="F290" s="17"/>
    </row>
    <row r="291" spans="2:6">
      <c r="B291" s="17"/>
      <c r="F291" s="17"/>
    </row>
    <row r="292" spans="2:6">
      <c r="B292" s="17"/>
      <c r="F292" s="17"/>
    </row>
    <row r="293" spans="2:6">
      <c r="B293" s="17"/>
      <c r="F293" s="17"/>
    </row>
    <row r="294" spans="2:6">
      <c r="B294" s="17"/>
      <c r="F294" s="17"/>
    </row>
    <row r="295" spans="2:6">
      <c r="B295" s="17"/>
      <c r="F295" s="17"/>
    </row>
    <row r="296" spans="2:6">
      <c r="B296" s="17"/>
      <c r="F296" s="17"/>
    </row>
    <row r="297" spans="2:6">
      <c r="B297" s="17"/>
      <c r="F297" s="17"/>
    </row>
    <row r="298" spans="2:6">
      <c r="B298" s="17"/>
      <c r="F298" s="17"/>
    </row>
    <row r="299" spans="2:6">
      <c r="B299" s="17"/>
      <c r="F299" s="17"/>
    </row>
    <row r="300" spans="2:6">
      <c r="B300" s="17"/>
      <c r="F300" s="17"/>
    </row>
    <row r="301" spans="2:6">
      <c r="B301" s="17"/>
      <c r="F301" s="17"/>
    </row>
    <row r="302" spans="2:6">
      <c r="B302" s="17"/>
      <c r="F302" s="17"/>
    </row>
    <row r="303" spans="2:6">
      <c r="B303" s="17"/>
      <c r="F303" s="17"/>
    </row>
    <row r="304" spans="2:6">
      <c r="B304" s="17"/>
      <c r="F304" s="17"/>
    </row>
    <row r="305" spans="2:6">
      <c r="B305" s="17"/>
      <c r="F305" s="17"/>
    </row>
    <row r="306" spans="2:6">
      <c r="B306" s="17"/>
      <c r="F306" s="17"/>
    </row>
    <row r="307" spans="2:6">
      <c r="B307" s="17"/>
      <c r="F307" s="17"/>
    </row>
    <row r="308" spans="2:6">
      <c r="B308" s="17"/>
      <c r="F308" s="17"/>
    </row>
    <row r="309" spans="2:6">
      <c r="B309" s="17"/>
      <c r="F309" s="17"/>
    </row>
    <row r="310" spans="2:6">
      <c r="B310" s="17"/>
      <c r="F310" s="17"/>
    </row>
    <row r="311" spans="2:6">
      <c r="B311" s="17"/>
      <c r="F311" s="17"/>
    </row>
    <row r="312" spans="2:6">
      <c r="B312" s="17"/>
      <c r="F312" s="17"/>
    </row>
    <row r="313" spans="2:6">
      <c r="B313" s="17"/>
      <c r="F313" s="17"/>
    </row>
    <row r="314" spans="2:6">
      <c r="B314" s="17"/>
      <c r="F314" s="17"/>
    </row>
    <row r="315" spans="2:6">
      <c r="B315" s="17"/>
      <c r="F315" s="17"/>
    </row>
    <row r="316" spans="2:6">
      <c r="B316" s="17"/>
      <c r="F316" s="17"/>
    </row>
    <row r="317" spans="2:6">
      <c r="B317" s="17"/>
      <c r="F317" s="17"/>
    </row>
    <row r="318" spans="2:6">
      <c r="B318" s="17"/>
      <c r="F318" s="17"/>
    </row>
    <row r="319" spans="2:6">
      <c r="B319" s="17"/>
      <c r="F319" s="17"/>
    </row>
    <row r="320" spans="2:6">
      <c r="B320" s="17"/>
      <c r="F320" s="17"/>
    </row>
    <row r="321" spans="2:6">
      <c r="B321" s="17"/>
      <c r="F321" s="17"/>
    </row>
    <row r="322" spans="2:6">
      <c r="B322" s="17"/>
      <c r="F322" s="17"/>
    </row>
    <row r="323" spans="2:6">
      <c r="B323" s="17"/>
      <c r="F323" s="17"/>
    </row>
    <row r="324" spans="2:6">
      <c r="B324" s="17"/>
      <c r="F324" s="17"/>
    </row>
    <row r="325" spans="2:6">
      <c r="B325" s="17"/>
      <c r="F325" s="17"/>
    </row>
    <row r="326" spans="2:6">
      <c r="B326" s="17"/>
      <c r="F326" s="17"/>
    </row>
    <row r="327" spans="2:6">
      <c r="B327" s="17"/>
      <c r="F327" s="17"/>
    </row>
    <row r="328" spans="2:6">
      <c r="B328" s="17"/>
      <c r="F328" s="17"/>
    </row>
    <row r="329" spans="2:6">
      <c r="B329" s="17"/>
      <c r="F329" s="17"/>
    </row>
    <row r="330" spans="2:6">
      <c r="B330" s="17"/>
      <c r="F330" s="17"/>
    </row>
    <row r="331" spans="2:6">
      <c r="B331" s="17"/>
      <c r="F331" s="17"/>
    </row>
    <row r="332" spans="2:6">
      <c r="B332" s="17"/>
      <c r="F332" s="17"/>
    </row>
    <row r="333" spans="2:6">
      <c r="B333" s="17"/>
      <c r="F333" s="17"/>
    </row>
    <row r="334" spans="2:6">
      <c r="B334" s="17"/>
      <c r="F334" s="17"/>
    </row>
    <row r="335" spans="2:6">
      <c r="B335" s="17"/>
      <c r="F335" s="17"/>
    </row>
    <row r="336" spans="2:6">
      <c r="B336" s="17"/>
      <c r="F336" s="17"/>
    </row>
    <row r="337" spans="2:6">
      <c r="B337" s="17"/>
      <c r="F337" s="17"/>
    </row>
    <row r="338" spans="2:6">
      <c r="B338" s="17"/>
      <c r="F338" s="17"/>
    </row>
    <row r="339" spans="2:6">
      <c r="B339" s="17"/>
      <c r="F339" s="17"/>
    </row>
    <row r="340" spans="2:6">
      <c r="B340" s="17"/>
      <c r="F340" s="17"/>
    </row>
    <row r="341" spans="2:6">
      <c r="B341" s="17"/>
      <c r="F341" s="17"/>
    </row>
    <row r="342" spans="2:6">
      <c r="B342" s="17"/>
      <c r="F342" s="17"/>
    </row>
    <row r="343" spans="2:6">
      <c r="B343" s="17"/>
      <c r="F343" s="17"/>
    </row>
    <row r="344" spans="2:6">
      <c r="B344" s="17"/>
      <c r="F344" s="17"/>
    </row>
    <row r="345" spans="2:6">
      <c r="B345" s="17"/>
      <c r="F345" s="17"/>
    </row>
    <row r="346" spans="2:6">
      <c r="B346" s="17"/>
      <c r="F346" s="17"/>
    </row>
    <row r="347" spans="2:6">
      <c r="B347" s="17"/>
      <c r="F347" s="17"/>
    </row>
    <row r="348" spans="2:6">
      <c r="B348" s="17"/>
      <c r="F348" s="17"/>
    </row>
    <row r="349" spans="2:6">
      <c r="B349" s="17"/>
      <c r="F349" s="17"/>
    </row>
    <row r="350" spans="2:6">
      <c r="B350" s="17"/>
      <c r="F350" s="17"/>
    </row>
    <row r="351" spans="2:6">
      <c r="B351" s="17"/>
      <c r="F351" s="17"/>
    </row>
    <row r="352" spans="2:6">
      <c r="B352" s="17"/>
      <c r="F352" s="17"/>
    </row>
    <row r="353" spans="2:6">
      <c r="B353" s="17"/>
      <c r="F353" s="17"/>
    </row>
    <row r="354" spans="2:6">
      <c r="B354" s="17"/>
      <c r="F354" s="17"/>
    </row>
    <row r="355" spans="2:6">
      <c r="B355" s="17"/>
      <c r="F355" s="17"/>
    </row>
    <row r="356" spans="2:6">
      <c r="B356" s="17"/>
      <c r="F356" s="17"/>
    </row>
    <row r="357" spans="2:6">
      <c r="B357" s="17"/>
      <c r="F357" s="17"/>
    </row>
    <row r="358" spans="2:6">
      <c r="B358" s="17"/>
      <c r="F358" s="17"/>
    </row>
    <row r="359" spans="2:6">
      <c r="B359" s="17"/>
      <c r="F359" s="17"/>
    </row>
    <row r="360" spans="2:6">
      <c r="B360" s="17"/>
      <c r="F360" s="17"/>
    </row>
    <row r="361" spans="2:6">
      <c r="B361" s="17"/>
      <c r="F361" s="17"/>
    </row>
    <row r="362" spans="2:6">
      <c r="B362" s="17"/>
      <c r="F362" s="17"/>
    </row>
    <row r="363" spans="2:6">
      <c r="B363" s="17"/>
      <c r="F363" s="17"/>
    </row>
    <row r="364" spans="2:6">
      <c r="B364" s="17"/>
      <c r="F364" s="17"/>
    </row>
    <row r="365" spans="2:6">
      <c r="B365" s="17"/>
      <c r="F365" s="17"/>
    </row>
    <row r="366" spans="2:6">
      <c r="B366" s="17"/>
      <c r="F366" s="17"/>
    </row>
    <row r="367" spans="2:6">
      <c r="B367" s="17"/>
      <c r="F367" s="17"/>
    </row>
    <row r="368" spans="2:6">
      <c r="B368" s="17"/>
      <c r="F368" s="17"/>
    </row>
    <row r="369" spans="2:6">
      <c r="B369" s="17"/>
      <c r="F369" s="17"/>
    </row>
    <row r="370" spans="2:6">
      <c r="B370" s="17"/>
      <c r="F370" s="17"/>
    </row>
    <row r="371" spans="2:6">
      <c r="B371" s="17"/>
      <c r="F371" s="17"/>
    </row>
    <row r="372" spans="2:6">
      <c r="B372" s="17"/>
      <c r="F372" s="17"/>
    </row>
    <row r="373" spans="2:6">
      <c r="B373" s="17"/>
      <c r="F373" s="17"/>
    </row>
    <row r="374" spans="2:6">
      <c r="B374" s="17"/>
      <c r="F374" s="17"/>
    </row>
    <row r="375" spans="2:6">
      <c r="B375" s="17"/>
      <c r="F375" s="17"/>
    </row>
    <row r="376" spans="2:6">
      <c r="B376" s="17"/>
      <c r="F376" s="17"/>
    </row>
    <row r="377" spans="2:6">
      <c r="B377" s="17"/>
      <c r="F377" s="17"/>
    </row>
    <row r="378" spans="2:6">
      <c r="B378" s="17"/>
      <c r="F378" s="17"/>
    </row>
    <row r="379" spans="2:6">
      <c r="B379" s="17"/>
      <c r="F379" s="17"/>
    </row>
    <row r="380" spans="2:6">
      <c r="B380" s="17"/>
      <c r="F380" s="17"/>
    </row>
    <row r="381" spans="2:6">
      <c r="B381" s="17"/>
      <c r="F381" s="17"/>
    </row>
    <row r="382" spans="2:6">
      <c r="B382" s="17"/>
      <c r="F382" s="17"/>
    </row>
    <row r="383" spans="2:6">
      <c r="B383" s="17"/>
      <c r="F383" s="17"/>
    </row>
    <row r="384" spans="2:6">
      <c r="B384" s="17"/>
      <c r="F384" s="17"/>
    </row>
    <row r="385" spans="2:6">
      <c r="B385" s="17"/>
      <c r="F385" s="17"/>
    </row>
    <row r="386" spans="2:6">
      <c r="B386" s="17"/>
      <c r="F386" s="17"/>
    </row>
    <row r="387" spans="2:6">
      <c r="B387" s="17"/>
      <c r="F387" s="17"/>
    </row>
    <row r="388" spans="2:6">
      <c r="B388" s="17"/>
      <c r="F388" s="17"/>
    </row>
    <row r="389" spans="2:6">
      <c r="B389" s="17"/>
      <c r="F389" s="17"/>
    </row>
    <row r="390" spans="2:6">
      <c r="B390" s="17"/>
      <c r="F390" s="17"/>
    </row>
    <row r="391" spans="2:6">
      <c r="B391" s="17"/>
      <c r="F391" s="17"/>
    </row>
    <row r="392" spans="2:6">
      <c r="B392" s="17"/>
      <c r="F392" s="17"/>
    </row>
    <row r="393" spans="2:6">
      <c r="B393" s="17"/>
      <c r="F393" s="17"/>
    </row>
    <row r="394" spans="2:6">
      <c r="B394" s="17"/>
      <c r="F394" s="17"/>
    </row>
    <row r="395" spans="2:6">
      <c r="B395" s="17"/>
      <c r="F395" s="17"/>
    </row>
    <row r="396" spans="2:6">
      <c r="B396" s="17"/>
      <c r="F396" s="17"/>
    </row>
    <row r="397" spans="2:6">
      <c r="B397" s="17"/>
      <c r="F397" s="17"/>
    </row>
    <row r="398" spans="2:6">
      <c r="B398" s="17"/>
      <c r="F398" s="17"/>
    </row>
    <row r="399" spans="2:6">
      <c r="B399" s="17"/>
      <c r="F399" s="17"/>
    </row>
    <row r="400" spans="2:6">
      <c r="B400" s="17"/>
      <c r="F400" s="17"/>
    </row>
    <row r="401" spans="2:6">
      <c r="B401" s="17"/>
      <c r="F401" s="17"/>
    </row>
    <row r="402" spans="2:6">
      <c r="B402" s="17"/>
      <c r="F402" s="17"/>
    </row>
    <row r="403" spans="2:6">
      <c r="B403" s="17"/>
      <c r="F403" s="17"/>
    </row>
    <row r="404" spans="2:6">
      <c r="B404" s="17"/>
      <c r="F404" s="17"/>
    </row>
    <row r="405" spans="2:6">
      <c r="B405" s="17"/>
      <c r="F405" s="17"/>
    </row>
    <row r="406" spans="2:6">
      <c r="B406" s="17"/>
      <c r="F406" s="17"/>
    </row>
    <row r="407" spans="2:6">
      <c r="B407" s="17"/>
      <c r="F407" s="17"/>
    </row>
    <row r="408" spans="2:6">
      <c r="B408" s="17"/>
      <c r="F408" s="17"/>
    </row>
    <row r="409" spans="2:6">
      <c r="B409" s="17"/>
      <c r="F409" s="17"/>
    </row>
    <row r="410" spans="2:6">
      <c r="B410" s="17"/>
      <c r="F410" s="17"/>
    </row>
    <row r="411" spans="2:6">
      <c r="B411" s="17"/>
      <c r="F411" s="17"/>
    </row>
    <row r="412" spans="2:6">
      <c r="B412" s="17"/>
      <c r="F412" s="17"/>
    </row>
    <row r="413" spans="2:6">
      <c r="B413" s="17"/>
      <c r="F413" s="17"/>
    </row>
    <row r="414" spans="2:6">
      <c r="B414" s="17"/>
      <c r="F414" s="17"/>
    </row>
    <row r="415" spans="2:6">
      <c r="B415" s="17"/>
      <c r="F415" s="17"/>
    </row>
    <row r="416" spans="2:6">
      <c r="B416" s="17"/>
      <c r="F416" s="17"/>
    </row>
    <row r="417" spans="2:6">
      <c r="B417" s="17"/>
      <c r="F417" s="17"/>
    </row>
    <row r="418" spans="2:6">
      <c r="B418" s="17"/>
      <c r="F418" s="17"/>
    </row>
    <row r="419" spans="2:6">
      <c r="B419" s="17"/>
      <c r="F419" s="17"/>
    </row>
    <row r="420" spans="2:6">
      <c r="B420" s="17"/>
      <c r="F420" s="17"/>
    </row>
    <row r="421" spans="2:6">
      <c r="B421" s="17"/>
      <c r="F421" s="17"/>
    </row>
    <row r="422" spans="2:6">
      <c r="B422" s="17"/>
      <c r="F422" s="17"/>
    </row>
    <row r="423" spans="2:6">
      <c r="B423" s="17"/>
      <c r="F423" s="17"/>
    </row>
    <row r="424" spans="2:6">
      <c r="B424" s="17"/>
      <c r="F424" s="17"/>
    </row>
    <row r="425" spans="2:6">
      <c r="B425" s="17"/>
      <c r="F425" s="17"/>
    </row>
    <row r="426" spans="2:6">
      <c r="B426" s="17"/>
      <c r="F426" s="17"/>
    </row>
    <row r="427" spans="2:6">
      <c r="B427" s="17"/>
      <c r="F427" s="17"/>
    </row>
    <row r="428" spans="2:6">
      <c r="B428" s="17"/>
      <c r="F428" s="17"/>
    </row>
    <row r="429" spans="2:6">
      <c r="B429" s="17"/>
      <c r="F429" s="17"/>
    </row>
    <row r="430" spans="2:6">
      <c r="B430" s="17"/>
      <c r="F430" s="17"/>
    </row>
    <row r="431" spans="2:6">
      <c r="B431" s="17"/>
      <c r="F431" s="17"/>
    </row>
    <row r="432" spans="2:6">
      <c r="B432" s="17"/>
      <c r="F432" s="17"/>
    </row>
    <row r="433" spans="2:6">
      <c r="B433" s="17"/>
      <c r="F433" s="17"/>
    </row>
    <row r="434" spans="2:6">
      <c r="B434" s="17"/>
      <c r="F434" s="17"/>
    </row>
    <row r="435" spans="2:6">
      <c r="B435" s="17"/>
      <c r="F435" s="17"/>
    </row>
    <row r="436" spans="2:6">
      <c r="B436" s="17"/>
      <c r="F436" s="17"/>
    </row>
    <row r="437" spans="2:6">
      <c r="B437" s="17"/>
      <c r="F437" s="17"/>
    </row>
    <row r="438" spans="2:6">
      <c r="B438" s="17"/>
      <c r="F438" s="17"/>
    </row>
    <row r="439" spans="2:6">
      <c r="B439" s="17"/>
      <c r="F439" s="17"/>
    </row>
    <row r="440" spans="2:6">
      <c r="B440" s="17"/>
      <c r="F440" s="17"/>
    </row>
    <row r="441" spans="2:6">
      <c r="B441" s="17"/>
      <c r="F441" s="17"/>
    </row>
    <row r="442" spans="2:6">
      <c r="B442" s="17"/>
      <c r="F442" s="17"/>
    </row>
    <row r="443" spans="2:6">
      <c r="B443" s="17"/>
      <c r="F443" s="17"/>
    </row>
    <row r="444" spans="2:6">
      <c r="B444" s="17"/>
      <c r="F444" s="17"/>
    </row>
    <row r="445" spans="2:6">
      <c r="B445" s="17"/>
      <c r="F445" s="17"/>
    </row>
    <row r="446" spans="2:6">
      <c r="B446" s="17"/>
      <c r="F446" s="17"/>
    </row>
    <row r="447" spans="2:6">
      <c r="B447" s="17"/>
      <c r="F447" s="17"/>
    </row>
    <row r="448" spans="2:6">
      <c r="B448" s="17"/>
      <c r="F448" s="17"/>
    </row>
    <row r="449" spans="2:6">
      <c r="B449" s="17"/>
      <c r="F449" s="17"/>
    </row>
    <row r="450" spans="2:6">
      <c r="B450" s="17"/>
      <c r="F450" s="17"/>
    </row>
    <row r="451" spans="2:6">
      <c r="B451" s="17"/>
      <c r="F451" s="17"/>
    </row>
    <row r="452" spans="2:6">
      <c r="B452" s="17"/>
      <c r="F452" s="17"/>
    </row>
    <row r="453" spans="2:6">
      <c r="B453" s="17"/>
      <c r="F453" s="17"/>
    </row>
    <row r="454" spans="2:6">
      <c r="B454" s="17"/>
      <c r="F454" s="17"/>
    </row>
    <row r="455" spans="2:6">
      <c r="B455" s="17"/>
      <c r="F455" s="17"/>
    </row>
    <row r="456" spans="2:6">
      <c r="B456" s="17"/>
      <c r="F456" s="17"/>
    </row>
    <row r="457" spans="2:6">
      <c r="B457" s="17"/>
      <c r="F457" s="17"/>
    </row>
    <row r="458" spans="2:6">
      <c r="B458" s="17"/>
      <c r="F458" s="17"/>
    </row>
    <row r="459" spans="2:6">
      <c r="B459" s="17"/>
      <c r="F459" s="17"/>
    </row>
    <row r="460" spans="2:6">
      <c r="B460" s="17"/>
      <c r="F460" s="17"/>
    </row>
    <row r="461" spans="2:6">
      <c r="B461" s="17"/>
      <c r="F461" s="17"/>
    </row>
    <row r="462" spans="2:6">
      <c r="B462" s="17"/>
      <c r="F462" s="17"/>
    </row>
    <row r="463" spans="2:6">
      <c r="B463" s="17"/>
      <c r="F463" s="17"/>
    </row>
    <row r="464" spans="2:6">
      <c r="B464" s="17"/>
      <c r="F464" s="17"/>
    </row>
    <row r="465" spans="2:6">
      <c r="B465" s="17"/>
      <c r="F465" s="17"/>
    </row>
    <row r="466" spans="2:6">
      <c r="B466" s="17"/>
      <c r="F466" s="17"/>
    </row>
    <row r="467" spans="2:6">
      <c r="B467" s="17"/>
      <c r="F467" s="17"/>
    </row>
    <row r="468" spans="2:6">
      <c r="B468" s="17"/>
      <c r="F468" s="17"/>
    </row>
    <row r="469" spans="2:6">
      <c r="B469" s="17"/>
      <c r="F469" s="17"/>
    </row>
    <row r="470" spans="2:6">
      <c r="B470" s="17"/>
      <c r="F470" s="17"/>
    </row>
    <row r="471" spans="2:6">
      <c r="B471" s="17"/>
      <c r="F471" s="17"/>
    </row>
    <row r="472" spans="2:6">
      <c r="B472" s="17"/>
      <c r="F472" s="17"/>
    </row>
    <row r="473" spans="2:6">
      <c r="B473" s="17"/>
      <c r="F473" s="17"/>
    </row>
    <row r="474" spans="2:6">
      <c r="B474" s="17"/>
      <c r="F474" s="17"/>
    </row>
    <row r="475" spans="2:6">
      <c r="B475" s="17"/>
      <c r="F475" s="17"/>
    </row>
    <row r="476" spans="2:6">
      <c r="B476" s="17"/>
      <c r="F476" s="17"/>
    </row>
    <row r="477" spans="2:6">
      <c r="B477" s="17"/>
      <c r="F477" s="17"/>
    </row>
    <row r="478" spans="2:6">
      <c r="B478" s="17"/>
      <c r="F478" s="17"/>
    </row>
    <row r="479" spans="2:6">
      <c r="B479" s="17"/>
      <c r="F479" s="17"/>
    </row>
    <row r="480" spans="2:6">
      <c r="B480" s="17"/>
      <c r="F480" s="17"/>
    </row>
    <row r="481" spans="2:6">
      <c r="B481" s="17"/>
      <c r="F481" s="17"/>
    </row>
    <row r="482" spans="2:6">
      <c r="B482" s="17"/>
      <c r="F482" s="17"/>
    </row>
    <row r="483" spans="2:6">
      <c r="B483" s="17"/>
      <c r="F483" s="17"/>
    </row>
    <row r="484" spans="2:6">
      <c r="B484" s="17"/>
      <c r="F484" s="17"/>
    </row>
    <row r="485" spans="2:6">
      <c r="B485" s="17"/>
      <c r="F485" s="17"/>
    </row>
    <row r="486" spans="2:6">
      <c r="B486" s="17"/>
      <c r="F486" s="17"/>
    </row>
    <row r="487" spans="2:6">
      <c r="B487" s="17"/>
      <c r="F487" s="17"/>
    </row>
    <row r="488" spans="2:6">
      <c r="B488" s="17"/>
      <c r="F488" s="17"/>
    </row>
    <row r="489" spans="2:6">
      <c r="B489" s="17"/>
      <c r="F489" s="17"/>
    </row>
    <row r="490" spans="2:6">
      <c r="B490" s="17"/>
      <c r="F490" s="17"/>
    </row>
    <row r="491" spans="2:6">
      <c r="B491" s="17"/>
      <c r="F491" s="17"/>
    </row>
    <row r="492" spans="2:6">
      <c r="B492" s="17"/>
      <c r="F492" s="17"/>
    </row>
    <row r="493" spans="2:6">
      <c r="B493" s="17"/>
      <c r="F493" s="17"/>
    </row>
    <row r="494" spans="2:6">
      <c r="B494" s="17"/>
      <c r="F494" s="17"/>
    </row>
    <row r="495" spans="2:6">
      <c r="B495" s="17"/>
      <c r="F495" s="17"/>
    </row>
    <row r="496" spans="2:6">
      <c r="B496" s="17"/>
      <c r="F496" s="17"/>
    </row>
    <row r="497" spans="2:6">
      <c r="B497" s="17"/>
      <c r="F497" s="17"/>
    </row>
    <row r="498" spans="2:6">
      <c r="B498" s="17"/>
      <c r="F498" s="17"/>
    </row>
    <row r="499" spans="2:6">
      <c r="B499" s="17"/>
      <c r="F499" s="17"/>
    </row>
    <row r="500" spans="2:6">
      <c r="B500" s="17"/>
      <c r="F500" s="17"/>
    </row>
    <row r="501" spans="2:6">
      <c r="B501" s="17"/>
      <c r="F501" s="17"/>
    </row>
    <row r="502" spans="2:6">
      <c r="B502" s="17"/>
      <c r="F502" s="17"/>
    </row>
    <row r="503" spans="2:6">
      <c r="B503" s="17"/>
      <c r="F503" s="17"/>
    </row>
    <row r="504" spans="2:6">
      <c r="B504" s="17"/>
      <c r="F504" s="17"/>
    </row>
    <row r="505" spans="2:6">
      <c r="B505" s="17"/>
      <c r="F505" s="17"/>
    </row>
    <row r="506" spans="2:6">
      <c r="B506" s="17"/>
      <c r="F506" s="17"/>
    </row>
    <row r="507" spans="2:6">
      <c r="B507" s="17"/>
      <c r="F507" s="17"/>
    </row>
    <row r="508" spans="2:6">
      <c r="B508" s="17"/>
      <c r="F508" s="17"/>
    </row>
    <row r="509" spans="2:6">
      <c r="B509" s="17"/>
      <c r="F509" s="17"/>
    </row>
    <row r="510" spans="2:6">
      <c r="B510" s="17"/>
      <c r="F510" s="17"/>
    </row>
    <row r="511" spans="2:6">
      <c r="B511" s="17"/>
      <c r="F511" s="17"/>
    </row>
    <row r="512" spans="2:6">
      <c r="B512" s="17"/>
      <c r="F512" s="17"/>
    </row>
    <row r="513" spans="2:6">
      <c r="B513" s="17"/>
      <c r="F513" s="17"/>
    </row>
    <row r="514" spans="2:6">
      <c r="B514" s="17"/>
      <c r="F514" s="17"/>
    </row>
    <row r="515" spans="2:6">
      <c r="B515" s="17"/>
      <c r="F515" s="17"/>
    </row>
    <row r="516" spans="2:6">
      <c r="B516" s="17"/>
      <c r="F516" s="17"/>
    </row>
    <row r="517" spans="2:6">
      <c r="B517" s="17"/>
      <c r="F517" s="17"/>
    </row>
    <row r="518" spans="2:6">
      <c r="B518" s="17"/>
      <c r="F518" s="17"/>
    </row>
    <row r="519" spans="2:6">
      <c r="B519" s="17"/>
      <c r="F519" s="17"/>
    </row>
    <row r="520" spans="2:6">
      <c r="B520" s="17"/>
      <c r="F520" s="17"/>
    </row>
    <row r="521" spans="2:6">
      <c r="B521" s="17"/>
      <c r="F521" s="17"/>
    </row>
    <row r="522" spans="2:6">
      <c r="B522" s="17"/>
      <c r="F522" s="17"/>
    </row>
    <row r="523" spans="2:6">
      <c r="B523" s="17"/>
      <c r="F523" s="17"/>
    </row>
    <row r="524" spans="2:6">
      <c r="B524" s="17"/>
      <c r="F524" s="17"/>
    </row>
    <row r="525" spans="2:6">
      <c r="B525" s="17"/>
      <c r="F525" s="17"/>
    </row>
    <row r="526" spans="2:6">
      <c r="B526" s="17"/>
      <c r="F526" s="17"/>
    </row>
    <row r="527" spans="2:6">
      <c r="B527" s="17"/>
      <c r="F527" s="17"/>
    </row>
    <row r="528" spans="2:6">
      <c r="B528" s="17"/>
      <c r="F528" s="17"/>
    </row>
    <row r="529" spans="2:6">
      <c r="B529" s="17"/>
      <c r="F529" s="17"/>
    </row>
    <row r="530" spans="2:6">
      <c r="B530" s="17"/>
      <c r="F530" s="17"/>
    </row>
    <row r="531" spans="2:6">
      <c r="B531" s="17"/>
      <c r="F531" s="17"/>
    </row>
    <row r="532" spans="2:6">
      <c r="B532" s="17"/>
      <c r="F532" s="17"/>
    </row>
    <row r="533" spans="2:6">
      <c r="B533" s="17"/>
      <c r="F533" s="17"/>
    </row>
    <row r="534" spans="2:6">
      <c r="B534" s="17"/>
      <c r="F534" s="17"/>
    </row>
    <row r="535" spans="2:6">
      <c r="B535" s="17"/>
      <c r="F535" s="17"/>
    </row>
    <row r="536" spans="2:6">
      <c r="B536" s="17"/>
      <c r="F536" s="17"/>
    </row>
    <row r="537" spans="2:6">
      <c r="B537" s="17"/>
      <c r="F537" s="17"/>
    </row>
    <row r="538" spans="2:6">
      <c r="B538" s="17"/>
      <c r="F538" s="17"/>
    </row>
    <row r="539" spans="2:6">
      <c r="B539" s="17"/>
      <c r="F539" s="17"/>
    </row>
    <row r="540" spans="2:6">
      <c r="B540" s="17"/>
      <c r="F540" s="17"/>
    </row>
    <row r="541" spans="2:6">
      <c r="B541" s="17"/>
      <c r="F541" s="17"/>
    </row>
    <row r="542" spans="2:6">
      <c r="B542" s="17"/>
      <c r="F542" s="17"/>
    </row>
    <row r="543" spans="2:6">
      <c r="B543" s="17"/>
      <c r="F543" s="17"/>
    </row>
    <row r="544" spans="2:6">
      <c r="B544" s="17"/>
      <c r="F544" s="17"/>
    </row>
    <row r="545" spans="2:6">
      <c r="B545" s="17"/>
      <c r="F545" s="17"/>
    </row>
    <row r="546" spans="2:6">
      <c r="B546" s="17"/>
      <c r="F546" s="17"/>
    </row>
    <row r="547" spans="2:6">
      <c r="B547" s="17"/>
      <c r="F547" s="17"/>
    </row>
    <row r="548" spans="2:6">
      <c r="B548" s="17"/>
      <c r="F548" s="17"/>
    </row>
    <row r="549" spans="2:6">
      <c r="B549" s="17"/>
      <c r="F549" s="17"/>
    </row>
    <row r="550" spans="2:6">
      <c r="B550" s="17"/>
      <c r="F550" s="17"/>
    </row>
    <row r="551" spans="2:6">
      <c r="B551" s="17"/>
      <c r="F551" s="17"/>
    </row>
    <row r="552" spans="2:6">
      <c r="B552" s="17"/>
      <c r="F552" s="17"/>
    </row>
    <row r="553" spans="2:6">
      <c r="B553" s="17"/>
      <c r="F553" s="17"/>
    </row>
    <row r="554" spans="2:6">
      <c r="B554" s="17"/>
      <c r="F554" s="17"/>
    </row>
    <row r="555" spans="2:6">
      <c r="B555" s="17"/>
      <c r="F555" s="17"/>
    </row>
    <row r="556" spans="2:6">
      <c r="B556" s="17"/>
      <c r="F556" s="17"/>
    </row>
    <row r="557" spans="2:6">
      <c r="B557" s="17"/>
      <c r="F557" s="17"/>
    </row>
    <row r="558" spans="2:6">
      <c r="B558" s="17"/>
      <c r="F558" s="17"/>
    </row>
    <row r="559" spans="2:6">
      <c r="B559" s="17"/>
      <c r="F559" s="17"/>
    </row>
    <row r="560" spans="2:6">
      <c r="B560" s="17"/>
      <c r="F560" s="17"/>
    </row>
    <row r="561" spans="2:6">
      <c r="B561" s="17"/>
      <c r="F561" s="17"/>
    </row>
    <row r="562" spans="2:6">
      <c r="B562" s="17"/>
      <c r="F562" s="17"/>
    </row>
    <row r="563" spans="2:6">
      <c r="B563" s="17"/>
      <c r="F563" s="17"/>
    </row>
    <row r="564" spans="2:6">
      <c r="B564" s="17"/>
      <c r="F564" s="17"/>
    </row>
    <row r="565" spans="2:6">
      <c r="B565" s="17"/>
      <c r="F565" s="17"/>
    </row>
    <row r="566" spans="2:6">
      <c r="B566" s="17"/>
      <c r="F566" s="17"/>
    </row>
    <row r="567" spans="2:6">
      <c r="B567" s="17"/>
      <c r="F567" s="17"/>
    </row>
    <row r="568" spans="2:6">
      <c r="B568" s="17"/>
      <c r="F568" s="17"/>
    </row>
    <row r="569" spans="2:6">
      <c r="B569" s="17"/>
      <c r="F569" s="17"/>
    </row>
    <row r="570" spans="2:6">
      <c r="B570" s="17"/>
      <c r="F570" s="17"/>
    </row>
    <row r="571" spans="2:6">
      <c r="B571" s="17"/>
      <c r="F571" s="17"/>
    </row>
    <row r="572" spans="2:6">
      <c r="B572" s="17"/>
      <c r="F572" s="17"/>
    </row>
    <row r="573" spans="2:6">
      <c r="B573" s="17"/>
      <c r="F573" s="17"/>
    </row>
    <row r="574" spans="2:6">
      <c r="B574" s="17"/>
      <c r="F574" s="17"/>
    </row>
    <row r="575" spans="2:6">
      <c r="B575" s="17"/>
      <c r="F575" s="17"/>
    </row>
    <row r="576" spans="2:6">
      <c r="B576" s="17"/>
      <c r="F576" s="17"/>
    </row>
    <row r="577" spans="2:6">
      <c r="B577" s="17"/>
      <c r="F577" s="17"/>
    </row>
    <row r="578" spans="2:6">
      <c r="B578" s="17"/>
      <c r="F578" s="17"/>
    </row>
    <row r="579" spans="2:6">
      <c r="B579" s="17"/>
      <c r="F579" s="17"/>
    </row>
    <row r="580" spans="2:6">
      <c r="B580" s="17"/>
      <c r="F580" s="17"/>
    </row>
    <row r="581" spans="2:6">
      <c r="B581" s="17"/>
      <c r="F581" s="17"/>
    </row>
    <row r="582" spans="2:6">
      <c r="B582" s="17"/>
      <c r="F582" s="17"/>
    </row>
    <row r="583" spans="2:6">
      <c r="B583" s="17"/>
      <c r="F583" s="17"/>
    </row>
    <row r="584" spans="2:6">
      <c r="B584" s="17"/>
      <c r="F584" s="17"/>
    </row>
    <row r="585" spans="2:6">
      <c r="B585" s="17"/>
      <c r="F585" s="17"/>
    </row>
    <row r="586" spans="2:6">
      <c r="B586" s="17"/>
      <c r="F586" s="17"/>
    </row>
    <row r="587" spans="2:6">
      <c r="B587" s="17"/>
      <c r="F587" s="17"/>
    </row>
    <row r="588" spans="2:6">
      <c r="B588" s="17"/>
      <c r="F588" s="17"/>
    </row>
    <row r="589" spans="2:6">
      <c r="B589" s="17"/>
      <c r="F589" s="17"/>
    </row>
    <row r="590" spans="2:6">
      <c r="B590" s="17"/>
      <c r="F590" s="17"/>
    </row>
    <row r="591" spans="2:6">
      <c r="B591" s="17"/>
      <c r="F591" s="17"/>
    </row>
    <row r="592" spans="2:6">
      <c r="B592" s="17"/>
      <c r="F592" s="17"/>
    </row>
    <row r="593" spans="2:6">
      <c r="B593" s="17"/>
      <c r="F593" s="17"/>
    </row>
    <row r="594" spans="2:6">
      <c r="B594" s="17"/>
      <c r="F594" s="17"/>
    </row>
    <row r="595" spans="2:6">
      <c r="B595" s="17"/>
      <c r="F595" s="17"/>
    </row>
    <row r="596" spans="2:6">
      <c r="B596" s="17"/>
      <c r="F596" s="17"/>
    </row>
    <row r="597" spans="2:6">
      <c r="B597" s="17"/>
      <c r="F597" s="17"/>
    </row>
    <row r="598" spans="2:6">
      <c r="B598" s="17"/>
      <c r="F598" s="17"/>
    </row>
    <row r="599" spans="2:6">
      <c r="B599" s="17"/>
      <c r="F599" s="17"/>
    </row>
    <row r="600" spans="2:6">
      <c r="B600" s="17"/>
      <c r="F600" s="17"/>
    </row>
    <row r="601" spans="2:6">
      <c r="B601" s="17"/>
      <c r="F601" s="17"/>
    </row>
    <row r="602" spans="2:6">
      <c r="B602" s="17"/>
      <c r="F602" s="17"/>
    </row>
    <row r="603" spans="2:6">
      <c r="B603" s="17"/>
      <c r="F603" s="17"/>
    </row>
    <row r="604" spans="2:6">
      <c r="B604" s="17"/>
      <c r="F604" s="17"/>
    </row>
    <row r="605" spans="2:6">
      <c r="B605" s="17"/>
      <c r="F605" s="17"/>
    </row>
    <row r="606" spans="2:6">
      <c r="B606" s="17"/>
      <c r="F606" s="17"/>
    </row>
    <row r="607" spans="2:6">
      <c r="B607" s="17"/>
      <c r="F607" s="17"/>
    </row>
    <row r="608" spans="2:6">
      <c r="B608" s="17"/>
      <c r="F608" s="17"/>
    </row>
    <row r="609" spans="2:6">
      <c r="B609" s="17"/>
      <c r="F609" s="17"/>
    </row>
    <row r="610" spans="2:6">
      <c r="B610" s="17"/>
      <c r="F610" s="17"/>
    </row>
    <row r="611" spans="2:6">
      <c r="B611" s="17"/>
      <c r="F611" s="17"/>
    </row>
    <row r="612" spans="2:6">
      <c r="B612" s="17"/>
      <c r="F612" s="17"/>
    </row>
    <row r="613" spans="2:6">
      <c r="B613" s="17"/>
      <c r="F613" s="17"/>
    </row>
    <row r="614" spans="2:6">
      <c r="B614" s="17"/>
      <c r="F614" s="17"/>
    </row>
    <row r="615" spans="2:6">
      <c r="B615" s="17"/>
      <c r="F615" s="17"/>
    </row>
    <row r="616" spans="2:6">
      <c r="B616" s="17"/>
      <c r="F616" s="17"/>
    </row>
    <row r="617" spans="2:6">
      <c r="B617" s="17"/>
      <c r="F617" s="17"/>
    </row>
    <row r="618" spans="2:6">
      <c r="B618" s="17"/>
      <c r="F618" s="17"/>
    </row>
    <row r="619" spans="2:6">
      <c r="B619" s="17"/>
      <c r="F619" s="17"/>
    </row>
    <row r="620" spans="2:6">
      <c r="B620" s="17"/>
      <c r="F620" s="17"/>
    </row>
    <row r="621" spans="2:6">
      <c r="B621" s="17"/>
      <c r="F621" s="17"/>
    </row>
    <row r="622" spans="2:6">
      <c r="B622" s="17"/>
      <c r="F622" s="17"/>
    </row>
    <row r="623" spans="2:6">
      <c r="B623" s="17"/>
      <c r="F623" s="17"/>
    </row>
    <row r="624" spans="2:6">
      <c r="B624" s="17"/>
      <c r="F624" s="17"/>
    </row>
    <row r="625" spans="2:6">
      <c r="B625" s="17"/>
      <c r="F625" s="17"/>
    </row>
    <row r="626" spans="2:6">
      <c r="B626" s="17"/>
      <c r="F626" s="17"/>
    </row>
    <row r="627" spans="2:6">
      <c r="B627" s="17"/>
      <c r="F627" s="17"/>
    </row>
    <row r="628" spans="2:6">
      <c r="B628" s="17"/>
      <c r="F628" s="17"/>
    </row>
    <row r="629" spans="2:6">
      <c r="B629" s="17"/>
      <c r="F629" s="17"/>
    </row>
    <row r="630" spans="2:6">
      <c r="B630" s="17"/>
      <c r="F630" s="17"/>
    </row>
    <row r="631" spans="2:6">
      <c r="B631" s="17"/>
      <c r="F631" s="17"/>
    </row>
    <row r="632" spans="2:6">
      <c r="B632" s="17"/>
      <c r="F632" s="17"/>
    </row>
    <row r="633" spans="2:6">
      <c r="B633" s="17"/>
      <c r="F633" s="17"/>
    </row>
    <row r="634" spans="2:6">
      <c r="B634" s="17"/>
      <c r="F634" s="17"/>
    </row>
    <row r="635" spans="2:6">
      <c r="B635" s="17"/>
      <c r="F635" s="17"/>
    </row>
    <row r="636" spans="2:6">
      <c r="B636" s="17"/>
      <c r="F636" s="17"/>
    </row>
    <row r="637" spans="2:6">
      <c r="B637" s="17"/>
      <c r="F637" s="17"/>
    </row>
    <row r="638" spans="2:6">
      <c r="B638" s="17"/>
      <c r="F638" s="17"/>
    </row>
    <row r="639" spans="2:6">
      <c r="B639" s="17"/>
      <c r="F639" s="17"/>
    </row>
    <row r="640" spans="2:6">
      <c r="B640" s="17"/>
      <c r="F640" s="17"/>
    </row>
    <row r="641" spans="2:6">
      <c r="B641" s="17"/>
      <c r="F641" s="17"/>
    </row>
    <row r="642" spans="2:6">
      <c r="B642" s="17"/>
      <c r="F642" s="17"/>
    </row>
    <row r="643" spans="2:6">
      <c r="B643" s="17"/>
      <c r="F643" s="17"/>
    </row>
    <row r="644" spans="2:6">
      <c r="B644" s="17"/>
      <c r="F644" s="17"/>
    </row>
    <row r="645" spans="2:6">
      <c r="B645" s="17"/>
      <c r="F645" s="17"/>
    </row>
    <row r="646" spans="2:6">
      <c r="B646" s="17"/>
      <c r="F646" s="17"/>
    </row>
    <row r="647" spans="2:6">
      <c r="B647" s="17"/>
      <c r="F647" s="17"/>
    </row>
    <row r="648" spans="2:6">
      <c r="B648" s="17"/>
      <c r="F648" s="17"/>
    </row>
    <row r="649" spans="2:6">
      <c r="B649" s="17"/>
      <c r="F649" s="17"/>
    </row>
    <row r="650" spans="2:6">
      <c r="B650" s="17"/>
      <c r="F650" s="17"/>
    </row>
    <row r="651" spans="2:6">
      <c r="B651" s="17"/>
      <c r="F651" s="17"/>
    </row>
    <row r="652" spans="2:6">
      <c r="B652" s="17"/>
      <c r="F652" s="17"/>
    </row>
    <row r="653" spans="2:6">
      <c r="B653" s="17"/>
      <c r="F653" s="17"/>
    </row>
    <row r="654" spans="2:6">
      <c r="B654" s="17"/>
      <c r="F654" s="17"/>
    </row>
    <row r="655" spans="2:6">
      <c r="B655" s="17"/>
      <c r="F655" s="17"/>
    </row>
    <row r="656" spans="2:6">
      <c r="B656" s="17"/>
      <c r="F656" s="17"/>
    </row>
    <row r="657" spans="2:6">
      <c r="B657" s="17"/>
      <c r="F657" s="17"/>
    </row>
    <row r="658" spans="2:6">
      <c r="B658" s="17"/>
      <c r="F658" s="17"/>
    </row>
    <row r="659" spans="2:6">
      <c r="B659" s="17"/>
      <c r="F659" s="17"/>
    </row>
    <row r="660" spans="2:6">
      <c r="B660" s="17"/>
      <c r="F660" s="17"/>
    </row>
    <row r="661" spans="2:6">
      <c r="B661" s="17"/>
      <c r="F661" s="17"/>
    </row>
    <row r="662" spans="2:6">
      <c r="B662" s="17"/>
      <c r="F662" s="17"/>
    </row>
    <row r="663" spans="2:6">
      <c r="B663" s="17"/>
      <c r="F663" s="17"/>
    </row>
    <row r="664" spans="2:6">
      <c r="B664" s="17"/>
      <c r="F664" s="17"/>
    </row>
    <row r="665" spans="2:6">
      <c r="B665" s="17"/>
      <c r="F665" s="17"/>
    </row>
    <row r="666" spans="2:6">
      <c r="B666" s="17"/>
      <c r="F666" s="17"/>
    </row>
    <row r="667" spans="2:6">
      <c r="B667" s="17"/>
      <c r="F667" s="17"/>
    </row>
    <row r="668" spans="2:6">
      <c r="B668" s="17"/>
      <c r="F668" s="17"/>
    </row>
    <row r="669" spans="2:6">
      <c r="B669" s="17"/>
      <c r="F669" s="17"/>
    </row>
    <row r="670" spans="2:6">
      <c r="B670" s="17"/>
      <c r="F670" s="17"/>
    </row>
    <row r="671" spans="2:6">
      <c r="B671" s="17"/>
      <c r="F671" s="17"/>
    </row>
    <row r="672" spans="2:6">
      <c r="B672" s="17"/>
      <c r="F672" s="17"/>
    </row>
    <row r="673" spans="2:6">
      <c r="B673" s="17"/>
      <c r="F673" s="17"/>
    </row>
    <row r="674" spans="2:6">
      <c r="B674" s="17"/>
      <c r="F674" s="17"/>
    </row>
    <row r="675" spans="2:6">
      <c r="B675" s="17"/>
      <c r="F675" s="17"/>
    </row>
    <row r="676" spans="2:6">
      <c r="B676" s="17"/>
      <c r="F676" s="17"/>
    </row>
    <row r="677" spans="2:6">
      <c r="B677" s="17"/>
      <c r="F677" s="17"/>
    </row>
    <row r="678" spans="2:6">
      <c r="B678" s="17"/>
      <c r="F678" s="17"/>
    </row>
    <row r="679" spans="2:6">
      <c r="B679" s="17"/>
      <c r="F679" s="17"/>
    </row>
    <row r="680" spans="2:6">
      <c r="B680" s="17"/>
      <c r="F680" s="17"/>
    </row>
    <row r="681" spans="2:6">
      <c r="B681" s="17"/>
      <c r="F681" s="17"/>
    </row>
    <row r="682" spans="2:6">
      <c r="B682" s="17"/>
      <c r="F682" s="17"/>
    </row>
    <row r="683" spans="2:6">
      <c r="B683" s="17"/>
      <c r="F683" s="17"/>
    </row>
    <row r="684" spans="2:6">
      <c r="B684" s="17"/>
      <c r="F684" s="17"/>
    </row>
    <row r="685" spans="2:6">
      <c r="B685" s="17"/>
      <c r="F685" s="17"/>
    </row>
    <row r="686" spans="2:6">
      <c r="B686" s="17"/>
      <c r="F686" s="17"/>
    </row>
    <row r="687" spans="2:6">
      <c r="B687" s="17"/>
      <c r="F687" s="17"/>
    </row>
    <row r="688" spans="2:6">
      <c r="B688" s="17"/>
      <c r="F688" s="17"/>
    </row>
    <row r="689" spans="2:6">
      <c r="B689" s="17"/>
      <c r="F689" s="17"/>
    </row>
    <row r="690" spans="2:6">
      <c r="B690" s="17"/>
      <c r="F690" s="17"/>
    </row>
    <row r="691" spans="2:6">
      <c r="B691" s="17"/>
      <c r="F691" s="17"/>
    </row>
    <row r="692" spans="2:6">
      <c r="B692" s="17"/>
      <c r="F692" s="17"/>
    </row>
    <row r="693" spans="2:6">
      <c r="B693" s="17"/>
      <c r="F693" s="17"/>
    </row>
    <row r="694" spans="2:6">
      <c r="B694" s="17"/>
      <c r="F694" s="17"/>
    </row>
    <row r="695" spans="2:6">
      <c r="B695" s="17"/>
      <c r="F695" s="17"/>
    </row>
    <row r="696" spans="2:6">
      <c r="B696" s="17"/>
      <c r="F696" s="17"/>
    </row>
    <row r="697" spans="2:6">
      <c r="B697" s="17"/>
      <c r="F697" s="17"/>
    </row>
    <row r="698" spans="2:6">
      <c r="B698" s="17"/>
      <c r="F698" s="17"/>
    </row>
    <row r="699" spans="2:6">
      <c r="B699" s="17"/>
      <c r="F699" s="17"/>
    </row>
    <row r="700" spans="2:6">
      <c r="B700" s="17"/>
      <c r="F700" s="17"/>
    </row>
    <row r="701" spans="2:6">
      <c r="B701" s="17"/>
      <c r="F701" s="17"/>
    </row>
    <row r="702" spans="2:6">
      <c r="B702" s="17"/>
      <c r="F702" s="17"/>
    </row>
    <row r="703" spans="2:6">
      <c r="B703" s="17"/>
      <c r="F703" s="17"/>
    </row>
    <row r="704" spans="2:6">
      <c r="B704" s="17"/>
      <c r="F704" s="17"/>
    </row>
    <row r="705" spans="2:6">
      <c r="B705" s="17"/>
      <c r="F705" s="17"/>
    </row>
    <row r="706" spans="2:6">
      <c r="B706" s="17"/>
      <c r="F706" s="17"/>
    </row>
    <row r="707" spans="2:6">
      <c r="B707" s="17"/>
      <c r="F707" s="17"/>
    </row>
    <row r="708" spans="2:6">
      <c r="B708" s="17"/>
      <c r="F708" s="17"/>
    </row>
    <row r="709" spans="2:6">
      <c r="B709" s="17"/>
      <c r="F709" s="17"/>
    </row>
    <row r="710" spans="2:6">
      <c r="B710" s="17"/>
      <c r="F710" s="17"/>
    </row>
    <row r="711" spans="2:6">
      <c r="B711" s="17"/>
      <c r="F711" s="17"/>
    </row>
    <row r="712" spans="2:6">
      <c r="B712" s="17"/>
      <c r="F712" s="17"/>
    </row>
    <row r="713" spans="2:6">
      <c r="B713" s="17"/>
      <c r="F713" s="17"/>
    </row>
    <row r="714" spans="2:6">
      <c r="B714" s="17"/>
      <c r="F714" s="17"/>
    </row>
    <row r="715" spans="2:6">
      <c r="B715" s="17"/>
      <c r="F715" s="17"/>
    </row>
    <row r="716" spans="2:6">
      <c r="B716" s="17"/>
      <c r="F716" s="17"/>
    </row>
    <row r="717" spans="2:6">
      <c r="B717" s="17"/>
      <c r="F717" s="17"/>
    </row>
    <row r="718" spans="2:6">
      <c r="B718" s="17"/>
      <c r="F718" s="17"/>
    </row>
    <row r="719" spans="2:6">
      <c r="B719" s="17"/>
      <c r="F719" s="17"/>
    </row>
    <row r="720" spans="2:6">
      <c r="B720" s="17"/>
      <c r="F720" s="17"/>
    </row>
    <row r="721" spans="2:6">
      <c r="B721" s="17"/>
      <c r="F721" s="17"/>
    </row>
    <row r="722" spans="2:6">
      <c r="B722" s="17"/>
      <c r="F722" s="17"/>
    </row>
    <row r="723" spans="2:6">
      <c r="B723" s="17"/>
      <c r="F723" s="17"/>
    </row>
    <row r="724" spans="2:6">
      <c r="B724" s="17"/>
      <c r="F724" s="17"/>
    </row>
    <row r="725" spans="2:6">
      <c r="B725" s="17"/>
      <c r="F725" s="17"/>
    </row>
    <row r="726" spans="2:6">
      <c r="B726" s="17"/>
      <c r="F726" s="17"/>
    </row>
    <row r="727" spans="2:6">
      <c r="B727" s="17"/>
      <c r="F727" s="17"/>
    </row>
    <row r="728" spans="2:6">
      <c r="B728" s="17"/>
      <c r="F728" s="17"/>
    </row>
    <row r="729" spans="2:6">
      <c r="B729" s="17"/>
      <c r="F729" s="17"/>
    </row>
    <row r="730" spans="2:6">
      <c r="B730" s="17"/>
      <c r="F730" s="17"/>
    </row>
    <row r="731" spans="2:6">
      <c r="B731" s="17"/>
      <c r="F731" s="17"/>
    </row>
    <row r="732" spans="2:6">
      <c r="B732" s="17"/>
      <c r="F732" s="17"/>
    </row>
    <row r="733" spans="2:6">
      <c r="B733" s="17"/>
      <c r="F733" s="17"/>
    </row>
    <row r="734" spans="2:6">
      <c r="B734" s="17"/>
      <c r="F734" s="17"/>
    </row>
    <row r="735" spans="2:6">
      <c r="B735" s="17"/>
      <c r="F735" s="17"/>
    </row>
    <row r="736" spans="2:6">
      <c r="B736" s="17"/>
      <c r="F736" s="17"/>
    </row>
    <row r="737" spans="2:6">
      <c r="B737" s="17"/>
      <c r="F737" s="17"/>
    </row>
    <row r="738" spans="2:6">
      <c r="B738" s="17"/>
      <c r="F738" s="17"/>
    </row>
    <row r="739" spans="2:6">
      <c r="B739" s="17"/>
      <c r="F739" s="17"/>
    </row>
    <row r="740" spans="2:6">
      <c r="B740" s="17"/>
      <c r="F740" s="17"/>
    </row>
    <row r="741" spans="2:6">
      <c r="B741" s="17"/>
      <c r="F741" s="17"/>
    </row>
    <row r="742" spans="2:6">
      <c r="B742" s="17"/>
      <c r="F742" s="17"/>
    </row>
    <row r="743" spans="2:6">
      <c r="B743" s="17"/>
      <c r="F743" s="17"/>
    </row>
    <row r="744" spans="2:6">
      <c r="B744" s="17"/>
      <c r="F744" s="17"/>
    </row>
    <row r="745" spans="2:6">
      <c r="B745" s="17"/>
      <c r="F745" s="17"/>
    </row>
    <row r="746" spans="2:6">
      <c r="B746" s="17"/>
      <c r="F746" s="17"/>
    </row>
    <row r="747" spans="2:6">
      <c r="B747" s="17"/>
      <c r="F747" s="17"/>
    </row>
    <row r="748" spans="2:6">
      <c r="B748" s="17"/>
      <c r="F748" s="17"/>
    </row>
    <row r="749" spans="2:6">
      <c r="B749" s="17"/>
      <c r="F749" s="17"/>
    </row>
    <row r="750" spans="2:6">
      <c r="B750" s="17"/>
      <c r="F750" s="17"/>
    </row>
    <row r="751" spans="2:6">
      <c r="B751" s="17"/>
      <c r="F751" s="17"/>
    </row>
    <row r="752" spans="2:6">
      <c r="B752" s="17"/>
      <c r="F752" s="17"/>
    </row>
    <row r="753" spans="2:6">
      <c r="B753" s="17"/>
      <c r="F753" s="17"/>
    </row>
    <row r="754" spans="2:6">
      <c r="B754" s="17"/>
      <c r="F754" s="17"/>
    </row>
    <row r="755" spans="2:6">
      <c r="B755" s="17"/>
      <c r="F755" s="17"/>
    </row>
    <row r="756" spans="2:6">
      <c r="B756" s="17"/>
      <c r="F756" s="17"/>
    </row>
    <row r="757" spans="2:6">
      <c r="B757" s="17"/>
      <c r="F757" s="17"/>
    </row>
    <row r="758" spans="2:6">
      <c r="B758" s="17"/>
      <c r="F758" s="17"/>
    </row>
    <row r="759" spans="2:6">
      <c r="B759" s="17"/>
      <c r="F759" s="17"/>
    </row>
    <row r="760" spans="2:6">
      <c r="B760" s="17"/>
      <c r="F760" s="17"/>
    </row>
    <row r="761" spans="2:6">
      <c r="B761" s="17"/>
      <c r="F761" s="17"/>
    </row>
    <row r="762" spans="2:6">
      <c r="B762" s="17"/>
      <c r="F762" s="17"/>
    </row>
    <row r="763" spans="2:6">
      <c r="B763" s="17"/>
      <c r="F763" s="17"/>
    </row>
    <row r="764" spans="2:6">
      <c r="B764" s="17"/>
      <c r="F764" s="17"/>
    </row>
    <row r="765" spans="2:6">
      <c r="B765" s="17"/>
      <c r="F765" s="17"/>
    </row>
    <row r="766" spans="2:6">
      <c r="B766" s="17"/>
      <c r="F766" s="17"/>
    </row>
    <row r="767" spans="2:6">
      <c r="B767" s="17"/>
      <c r="F767" s="17"/>
    </row>
    <row r="768" spans="2:6">
      <c r="B768" s="17"/>
      <c r="F768" s="17"/>
    </row>
    <row r="769" spans="2:6">
      <c r="B769" s="17"/>
      <c r="F769" s="17"/>
    </row>
    <row r="770" spans="2:6">
      <c r="B770" s="17"/>
      <c r="F770" s="17"/>
    </row>
    <row r="771" spans="2:6">
      <c r="B771" s="17"/>
      <c r="F771" s="17"/>
    </row>
    <row r="772" spans="2:6">
      <c r="B772" s="17"/>
      <c r="F772" s="17"/>
    </row>
    <row r="773" spans="2:6">
      <c r="B773" s="17"/>
      <c r="F773" s="17"/>
    </row>
    <row r="774" spans="2:6">
      <c r="B774" s="17"/>
      <c r="F774" s="17"/>
    </row>
    <row r="775" spans="2:6">
      <c r="B775" s="17"/>
      <c r="F775" s="17"/>
    </row>
    <row r="776" spans="2:6">
      <c r="B776" s="17"/>
      <c r="F776" s="17"/>
    </row>
    <row r="777" spans="2:6">
      <c r="B777" s="17"/>
      <c r="F777" s="17"/>
    </row>
    <row r="778" spans="2:6">
      <c r="B778" s="17"/>
      <c r="F778" s="17"/>
    </row>
    <row r="779" spans="2:6">
      <c r="B779" s="17"/>
      <c r="F779" s="17"/>
    </row>
    <row r="780" spans="2:6">
      <c r="B780" s="17"/>
      <c r="F780" s="17"/>
    </row>
    <row r="781" spans="2:6">
      <c r="B781" s="17"/>
      <c r="F781" s="17"/>
    </row>
    <row r="782" spans="2:6">
      <c r="B782" s="17"/>
      <c r="F782" s="17"/>
    </row>
    <row r="783" spans="2:6">
      <c r="B783" s="17"/>
      <c r="F783" s="17"/>
    </row>
    <row r="784" spans="2:6">
      <c r="B784" s="17"/>
      <c r="F784" s="17"/>
    </row>
    <row r="785" spans="2:6">
      <c r="B785" s="17"/>
      <c r="F785" s="17"/>
    </row>
    <row r="786" spans="2:6">
      <c r="B786" s="17"/>
      <c r="F786" s="17"/>
    </row>
    <row r="787" spans="2:6">
      <c r="B787" s="17"/>
      <c r="F787" s="17"/>
    </row>
    <row r="788" spans="2:6">
      <c r="B788" s="17"/>
      <c r="F788" s="17"/>
    </row>
    <row r="789" spans="2:6">
      <c r="B789" s="17"/>
      <c r="F789" s="17"/>
    </row>
    <row r="790" spans="2:6">
      <c r="B790" s="17"/>
      <c r="F790" s="17"/>
    </row>
    <row r="791" spans="2:6">
      <c r="B791" s="17"/>
      <c r="F791" s="17"/>
    </row>
    <row r="792" spans="2:6">
      <c r="B792" s="17"/>
      <c r="F792" s="17"/>
    </row>
    <row r="793" spans="2:6">
      <c r="B793" s="17"/>
      <c r="F793" s="17"/>
    </row>
    <row r="794" spans="2:6">
      <c r="B794" s="17"/>
      <c r="F794" s="17"/>
    </row>
    <row r="795" spans="2:6">
      <c r="B795" s="17"/>
      <c r="F795" s="17"/>
    </row>
    <row r="796" spans="2:6">
      <c r="B796" s="17"/>
      <c r="F796" s="17"/>
    </row>
    <row r="797" spans="2:6">
      <c r="B797" s="17"/>
      <c r="F797" s="17"/>
    </row>
    <row r="798" spans="2:6">
      <c r="B798" s="17"/>
      <c r="F798" s="17"/>
    </row>
    <row r="799" spans="2:6">
      <c r="B799" s="17"/>
      <c r="F799" s="17"/>
    </row>
    <row r="800" spans="2:6">
      <c r="B800" s="17"/>
      <c r="F800" s="17"/>
    </row>
    <row r="801" spans="2:6">
      <c r="B801" s="17"/>
      <c r="F801" s="17"/>
    </row>
    <row r="802" spans="2:6">
      <c r="B802" s="17"/>
      <c r="F802" s="17"/>
    </row>
    <row r="803" spans="2:6">
      <c r="B803" s="17"/>
      <c r="F803" s="17"/>
    </row>
    <row r="804" spans="2:6">
      <c r="B804" s="17"/>
      <c r="F804" s="17"/>
    </row>
    <row r="805" spans="2:6">
      <c r="B805" s="17"/>
      <c r="F805" s="17"/>
    </row>
    <row r="806" spans="2:6">
      <c r="B806" s="17"/>
      <c r="F806" s="17"/>
    </row>
    <row r="807" spans="2:6">
      <c r="B807" s="17"/>
      <c r="F807" s="17"/>
    </row>
    <row r="808" spans="2:6">
      <c r="B808" s="17"/>
      <c r="F808" s="17"/>
    </row>
    <row r="809" spans="2:6">
      <c r="B809" s="17"/>
      <c r="F809" s="17"/>
    </row>
    <row r="810" spans="2:6">
      <c r="B810" s="17"/>
      <c r="F810" s="17"/>
    </row>
    <row r="811" spans="2:6">
      <c r="B811" s="17"/>
      <c r="F811" s="17"/>
    </row>
    <row r="812" spans="2:6">
      <c r="B812" s="17"/>
      <c r="F812" s="17"/>
    </row>
    <row r="813" spans="2:6">
      <c r="B813" s="17"/>
      <c r="F813" s="17"/>
    </row>
    <row r="814" spans="2:6">
      <c r="B814" s="17"/>
      <c r="F814" s="17"/>
    </row>
    <row r="815" spans="2:6">
      <c r="B815" s="17"/>
      <c r="F815" s="17"/>
    </row>
    <row r="816" spans="2:6">
      <c r="B816" s="17"/>
      <c r="F816" s="17"/>
    </row>
    <row r="817" spans="2:6">
      <c r="B817" s="17"/>
      <c r="F817" s="17"/>
    </row>
    <row r="818" spans="2:6">
      <c r="B818" s="17"/>
      <c r="F818" s="17"/>
    </row>
    <row r="819" spans="2:6">
      <c r="B819" s="17"/>
      <c r="F819" s="17"/>
    </row>
    <row r="820" spans="2:6">
      <c r="B820" s="17"/>
      <c r="F820" s="17"/>
    </row>
    <row r="821" spans="2:6">
      <c r="B821" s="17"/>
      <c r="F821" s="17"/>
    </row>
    <row r="822" spans="2:6">
      <c r="B822" s="17"/>
      <c r="F822" s="17"/>
    </row>
    <row r="823" spans="2:6">
      <c r="B823" s="17"/>
      <c r="F823" s="17"/>
    </row>
    <row r="824" spans="2:6">
      <c r="B824" s="17"/>
      <c r="F824" s="17"/>
    </row>
    <row r="825" spans="2:6">
      <c r="B825" s="17"/>
      <c r="F825" s="17"/>
    </row>
    <row r="826" spans="2:6">
      <c r="B826" s="17"/>
      <c r="F826" s="17"/>
    </row>
    <row r="827" spans="2:6">
      <c r="B827" s="17"/>
      <c r="F827" s="17"/>
    </row>
    <row r="828" spans="2:6">
      <c r="B828" s="17"/>
      <c r="F828" s="17"/>
    </row>
    <row r="829" spans="2:6">
      <c r="B829" s="17"/>
      <c r="F829" s="17"/>
    </row>
    <row r="830" spans="2:6">
      <c r="B830" s="17"/>
      <c r="F830" s="17"/>
    </row>
    <row r="831" spans="2:6">
      <c r="B831" s="17"/>
      <c r="F831" s="17"/>
    </row>
    <row r="832" spans="2:6">
      <c r="B832" s="17"/>
      <c r="F832" s="17"/>
    </row>
    <row r="833" spans="2:6">
      <c r="B833" s="17"/>
      <c r="F833" s="17"/>
    </row>
    <row r="834" spans="2:6">
      <c r="B834" s="17"/>
      <c r="F834" s="17"/>
    </row>
    <row r="835" spans="2:6">
      <c r="B835" s="17"/>
      <c r="F835" s="17"/>
    </row>
    <row r="836" spans="2:6">
      <c r="B836" s="17"/>
      <c r="F836" s="17"/>
    </row>
    <row r="837" spans="2:6">
      <c r="B837" s="17"/>
      <c r="F837" s="17"/>
    </row>
    <row r="838" spans="2:6">
      <c r="B838" s="17"/>
      <c r="F838" s="17"/>
    </row>
    <row r="839" spans="2:6">
      <c r="B839" s="17"/>
      <c r="F839" s="17"/>
    </row>
    <row r="840" spans="2:6">
      <c r="B840" s="17"/>
      <c r="F840" s="17"/>
    </row>
  </sheetData>
  <phoneticPr fontId="8" type="noConversion"/>
  <hyperlinks>
    <hyperlink ref="P112" r:id="rId1" display="http://www.bav-astro.de/sfs/BAVM_link.php?BAVMnr=15" xr:uid="{00000000-0004-0000-0100-000000000000}"/>
    <hyperlink ref="P16" r:id="rId2" display="http://www.bav-astro.de/sfs/BAVM_link.php?BAVMnr=34" xr:uid="{00000000-0004-0000-0100-000001000000}"/>
    <hyperlink ref="P17" r:id="rId3" display="http://www.bav-astro.de/sfs/BAVM_link.php?BAVMnr=34" xr:uid="{00000000-0004-0000-0100-000002000000}"/>
    <hyperlink ref="P128" r:id="rId4" display="http://www.bav-astro.de/sfs/BAVM_link.php?BAVMnr=131" xr:uid="{00000000-0004-0000-0100-000003000000}"/>
    <hyperlink ref="P130" r:id="rId5" display="http://www.bav-astro.de/sfs/BAVM_link.php?BAVMnr=143" xr:uid="{00000000-0004-0000-0100-000004000000}"/>
    <hyperlink ref="P131" r:id="rId6" display="http://www.bav-astro.de/sfs/BAVM_link.php?BAVMnr=154" xr:uid="{00000000-0004-0000-0100-000005000000}"/>
    <hyperlink ref="P21" r:id="rId7" display="http://www.konkoly.hu/cgi-bin/IBVS?5595" xr:uid="{00000000-0004-0000-0100-000006000000}"/>
    <hyperlink ref="P22" r:id="rId8" display="http://www.bav-astro.de/sfs/BAVM_link.php?BAVMnr=174" xr:uid="{00000000-0004-0000-0100-000007000000}"/>
    <hyperlink ref="P132" r:id="rId9" display="http://www.bav-astro.de/sfs/BAVM_link.php?BAVMnr=192" xr:uid="{00000000-0004-0000-0100-000008000000}"/>
    <hyperlink ref="P23" r:id="rId10" display="http://www.konkoly.hu/cgi-bin/IBVS?6007" xr:uid="{00000000-0004-0000-0100-000009000000}"/>
    <hyperlink ref="P133" r:id="rId11" display="http://www.bav-astro.de/sfs/BAVM_link.php?BAVMnr=225" xr:uid="{00000000-0004-0000-0100-00000A000000}"/>
    <hyperlink ref="P24" r:id="rId12" display="http://www.bav-astro.de/sfs/BAVM_link.php?BAVMnr=228" xr:uid="{00000000-0004-0000-0100-00000B000000}"/>
    <hyperlink ref="P25" r:id="rId13" display="http://www.bav-astro.de/sfs/BAVM_link.php?BAVMnr=228" xr:uid="{00000000-0004-0000-0100-00000C000000}"/>
    <hyperlink ref="P26" r:id="rId14" display="http://www.bav-astro.de/sfs/BAVM_link.php?BAVMnr=238" xr:uid="{00000000-0004-0000-0100-00000D000000}"/>
    <hyperlink ref="P134" r:id="rId15" display="http://www.bav-astro.de/sfs/BAVM_link.php?BAVMnr=241" xr:uid="{00000000-0004-0000-0100-00000E000000}"/>
    <hyperlink ref="P135" r:id="rId16" display="http://www.bav-astro.de/sfs/BAVM_link.php?BAVMnr=241" xr:uid="{00000000-0004-0000-01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2023-08-14T06:22:58Z</dcterms:modified>
</cp:coreProperties>
</file>